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yalacademy-my.sharepoint.com/personal/xiaoxiao_zeng_royalacademy_org_uk/Documents/analysis_env/project/Predicting Model/"/>
    </mc:Choice>
  </mc:AlternateContent>
  <xr:revisionPtr revIDLastSave="3457" documentId="13_ncr:1_{609F4E4C-7B55-FD4D-B2EE-83B846CD80CB}" xr6:coauthVersionLast="47" xr6:coauthVersionMax="47" xr10:uidLastSave="{F5416A7C-F71D-1D4C-B853-E4E7F6798652}"/>
  <bookViews>
    <workbookView xWindow="-38400" yWindow="500" windowWidth="38400" windowHeight="21100" xr2:uid="{B1764EEF-BFBB-B841-864B-BE230E953D07}"/>
  </bookViews>
  <sheets>
    <sheet name="Google Search Volume" sheetId="1" r:id="rId1"/>
    <sheet name="NewModel" sheetId="4" r:id="rId2"/>
    <sheet name="Calculations" sheetId="9" r:id="rId3"/>
    <sheet name="New Prediction Comparison" sheetId="6" r:id="rId4"/>
    <sheet name="HML" sheetId="7" r:id="rId5"/>
    <sheet name="Parameter" sheetId="5" r:id="rId6"/>
    <sheet name="Sheet2" sheetId="2" r:id="rId7"/>
  </sheets>
  <definedNames>
    <definedName name="_xlnm._FilterDatabase" localSheetId="1" hidden="1">NewModel!$A$1:$Q$45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5" l="1"/>
  <c r="E16" i="5"/>
  <c r="E21" i="5"/>
  <c r="G80" i="4"/>
  <c r="F80" i="4"/>
  <c r="G79" i="4"/>
  <c r="F79" i="4"/>
  <c r="J68" i="1"/>
  <c r="G68" i="1"/>
  <c r="D68" i="1"/>
  <c r="B68" i="1"/>
  <c r="F67" i="1"/>
  <c r="D67" i="1"/>
  <c r="C67" i="1"/>
  <c r="J66" i="1"/>
  <c r="G66" i="1"/>
  <c r="F66" i="1"/>
  <c r="D66" i="1"/>
  <c r="C66" i="1"/>
  <c r="B66" i="1"/>
  <c r="B182" i="1"/>
  <c r="E22" i="5"/>
  <c r="F22" i="5"/>
  <c r="F21" i="5"/>
  <c r="G2" i="6"/>
  <c r="J3" i="6"/>
  <c r="J4" i="6"/>
  <c r="J5" i="6"/>
  <c r="J6" i="6"/>
  <c r="J7" i="6"/>
  <c r="J8" i="6"/>
  <c r="J9" i="6"/>
  <c r="J10" i="6"/>
  <c r="J11" i="6"/>
  <c r="J12" i="6"/>
  <c r="J13" i="6"/>
  <c r="I3" i="6"/>
  <c r="I4" i="6"/>
  <c r="I5" i="6"/>
  <c r="I6" i="6"/>
  <c r="I7" i="6"/>
  <c r="I8" i="6"/>
  <c r="I9" i="6"/>
  <c r="I10" i="6"/>
  <c r="I11" i="6"/>
  <c r="I12" i="6"/>
  <c r="I13" i="6"/>
  <c r="I2" i="6"/>
  <c r="G3" i="6"/>
  <c r="G4" i="6"/>
  <c r="G5" i="6"/>
  <c r="G6" i="6"/>
  <c r="G7" i="6"/>
  <c r="G8" i="6"/>
  <c r="G9" i="6"/>
  <c r="G10" i="6"/>
  <c r="G11" i="6"/>
  <c r="G12" i="6"/>
  <c r="G13" i="6"/>
  <c r="F2" i="6"/>
  <c r="J2" i="6" s="1"/>
  <c r="E2" i="6"/>
  <c r="I7" i="4"/>
  <c r="I14" i="4"/>
  <c r="I41" i="4"/>
  <c r="I45" i="4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794" i="9"/>
  <c r="P795" i="9"/>
  <c r="P796" i="9"/>
  <c r="P797" i="9"/>
  <c r="P798" i="9"/>
  <c r="P799" i="9"/>
  <c r="P800" i="9"/>
  <c r="P801" i="9"/>
  <c r="P802" i="9"/>
  <c r="P803" i="9"/>
  <c r="P804" i="9"/>
  <c r="P805" i="9"/>
  <c r="P806" i="9"/>
  <c r="P807" i="9"/>
  <c r="P808" i="9"/>
  <c r="P809" i="9"/>
  <c r="P810" i="9"/>
  <c r="P811" i="9"/>
  <c r="P812" i="9"/>
  <c r="P813" i="9"/>
  <c r="P814" i="9"/>
  <c r="P815" i="9"/>
  <c r="P816" i="9"/>
  <c r="P817" i="9"/>
  <c r="P818" i="9"/>
  <c r="P819" i="9"/>
  <c r="P820" i="9"/>
  <c r="P821" i="9"/>
  <c r="P822" i="9"/>
  <c r="P823" i="9"/>
  <c r="P824" i="9"/>
  <c r="P825" i="9"/>
  <c r="P826" i="9"/>
  <c r="P827" i="9"/>
  <c r="P828" i="9"/>
  <c r="P829" i="9"/>
  <c r="P830" i="9"/>
  <c r="P831" i="9"/>
  <c r="P832" i="9"/>
  <c r="P833" i="9"/>
  <c r="P834" i="9"/>
  <c r="P835" i="9"/>
  <c r="P836" i="9"/>
  <c r="P837" i="9"/>
  <c r="P838" i="9"/>
  <c r="P839" i="9"/>
  <c r="P840" i="9"/>
  <c r="P841" i="9"/>
  <c r="P842" i="9"/>
  <c r="P843" i="9"/>
  <c r="P844" i="9"/>
  <c r="P845" i="9"/>
  <c r="P846" i="9"/>
  <c r="P847" i="9"/>
  <c r="P848" i="9"/>
  <c r="P849" i="9"/>
  <c r="P850" i="9"/>
  <c r="P851" i="9"/>
  <c r="P852" i="9"/>
  <c r="P853" i="9"/>
  <c r="P854" i="9"/>
  <c r="P855" i="9"/>
  <c r="P856" i="9"/>
  <c r="P857" i="9"/>
  <c r="P858" i="9"/>
  <c r="P859" i="9"/>
  <c r="P860" i="9"/>
  <c r="P861" i="9"/>
  <c r="P862" i="9"/>
  <c r="P863" i="9"/>
  <c r="P864" i="9"/>
  <c r="P865" i="9"/>
  <c r="P866" i="9"/>
  <c r="P867" i="9"/>
  <c r="P868" i="9"/>
  <c r="P869" i="9"/>
  <c r="P870" i="9"/>
  <c r="P871" i="9"/>
  <c r="P872" i="9"/>
  <c r="P873" i="9"/>
  <c r="P874" i="9"/>
  <c r="P875" i="9"/>
  <c r="P876" i="9"/>
  <c r="P877" i="9"/>
  <c r="P878" i="9"/>
  <c r="P879" i="9"/>
  <c r="P880" i="9"/>
  <c r="P881" i="9"/>
  <c r="P882" i="9"/>
  <c r="P883" i="9"/>
  <c r="P884" i="9"/>
  <c r="P885" i="9"/>
  <c r="P886" i="9"/>
  <c r="P887" i="9"/>
  <c r="P888" i="9"/>
  <c r="P889" i="9"/>
  <c r="P890" i="9"/>
  <c r="P891" i="9"/>
  <c r="P892" i="9"/>
  <c r="P893" i="9"/>
  <c r="P894" i="9"/>
  <c r="P895" i="9"/>
  <c r="P896" i="9"/>
  <c r="P897" i="9"/>
  <c r="P898" i="9"/>
  <c r="P899" i="9"/>
  <c r="P900" i="9"/>
  <c r="P901" i="9"/>
  <c r="P902" i="9"/>
  <c r="P903" i="9"/>
  <c r="P904" i="9"/>
  <c r="P905" i="9"/>
  <c r="P906" i="9"/>
  <c r="P907" i="9"/>
  <c r="P908" i="9"/>
  <c r="P909" i="9"/>
  <c r="P910" i="9"/>
  <c r="P911" i="9"/>
  <c r="P912" i="9"/>
  <c r="P913" i="9"/>
  <c r="P914" i="9"/>
  <c r="P915" i="9"/>
  <c r="P916" i="9"/>
  <c r="P917" i="9"/>
  <c r="P918" i="9"/>
  <c r="P919" i="9"/>
  <c r="P920" i="9"/>
  <c r="P921" i="9"/>
  <c r="P922" i="9"/>
  <c r="P923" i="9"/>
  <c r="P924" i="9"/>
  <c r="P925" i="9"/>
  <c r="P926" i="9"/>
  <c r="P927" i="9"/>
  <c r="P928" i="9"/>
  <c r="P929" i="9"/>
  <c r="P930" i="9"/>
  <c r="P931" i="9"/>
  <c r="P932" i="9"/>
  <c r="P933" i="9"/>
  <c r="P934" i="9"/>
  <c r="P935" i="9"/>
  <c r="P936" i="9"/>
  <c r="P937" i="9"/>
  <c r="P938" i="9"/>
  <c r="P939" i="9"/>
  <c r="P940" i="9"/>
  <c r="P941" i="9"/>
  <c r="P942" i="9"/>
  <c r="P943" i="9"/>
  <c r="P944" i="9"/>
  <c r="P945" i="9"/>
  <c r="P946" i="9"/>
  <c r="P947" i="9"/>
  <c r="P948" i="9"/>
  <c r="P949" i="9"/>
  <c r="P950" i="9"/>
  <c r="P951" i="9"/>
  <c r="P952" i="9"/>
  <c r="P953" i="9"/>
  <c r="P954" i="9"/>
  <c r="P955" i="9"/>
  <c r="P956" i="9"/>
  <c r="P957" i="9"/>
  <c r="P958" i="9"/>
  <c r="P959" i="9"/>
  <c r="P960" i="9"/>
  <c r="P961" i="9"/>
  <c r="P962" i="9"/>
  <c r="P963" i="9"/>
  <c r="P964" i="9"/>
  <c r="P965" i="9"/>
  <c r="P966" i="9"/>
  <c r="P967" i="9"/>
  <c r="P968" i="9"/>
  <c r="P969" i="9"/>
  <c r="P970" i="9"/>
  <c r="P971" i="9"/>
  <c r="P972" i="9"/>
  <c r="P973" i="9"/>
  <c r="P974" i="9"/>
  <c r="P975" i="9"/>
  <c r="P976" i="9"/>
  <c r="P977" i="9"/>
  <c r="P978" i="9"/>
  <c r="P979" i="9"/>
  <c r="P980" i="9"/>
  <c r="P981" i="9"/>
  <c r="P982" i="9"/>
  <c r="P983" i="9"/>
  <c r="P984" i="9"/>
  <c r="P985" i="9"/>
  <c r="P986" i="9"/>
  <c r="P987" i="9"/>
  <c r="P988" i="9"/>
  <c r="P989" i="9"/>
  <c r="P990" i="9"/>
  <c r="P991" i="9"/>
  <c r="P992" i="9"/>
  <c r="P993" i="9"/>
  <c r="P994" i="9"/>
  <c r="P995" i="9"/>
  <c r="P996" i="9"/>
  <c r="P997" i="9"/>
  <c r="P998" i="9"/>
  <c r="P999" i="9"/>
  <c r="P1000" i="9"/>
  <c r="J2" i="4"/>
  <c r="I2" i="4" s="1"/>
  <c r="J3" i="4"/>
  <c r="I3" i="4" s="1"/>
  <c r="J4" i="4"/>
  <c r="I4" i="4" s="1"/>
  <c r="J5" i="4"/>
  <c r="I5" i="4" s="1"/>
  <c r="J6" i="4"/>
  <c r="I6" i="4" s="1"/>
  <c r="J8" i="4"/>
  <c r="I8" i="4" s="1"/>
  <c r="J9" i="4"/>
  <c r="I9" i="4" s="1"/>
  <c r="J10" i="4"/>
  <c r="I10" i="4" s="1"/>
  <c r="J11" i="4"/>
  <c r="I11" i="4" s="1"/>
  <c r="J12" i="4"/>
  <c r="I12" i="4" s="1"/>
  <c r="J13" i="4"/>
  <c r="I13" i="4" s="1"/>
  <c r="J14" i="4"/>
  <c r="J15" i="4"/>
  <c r="I15" i="4" s="1"/>
  <c r="J16" i="4"/>
  <c r="I16" i="4" s="1"/>
  <c r="J17" i="4"/>
  <c r="I17" i="4" s="1"/>
  <c r="J18" i="4"/>
  <c r="I18" i="4" s="1"/>
  <c r="J19" i="4"/>
  <c r="I19" i="4" s="1"/>
  <c r="J20" i="4"/>
  <c r="I20" i="4" s="1"/>
  <c r="J21" i="4"/>
  <c r="I21" i="4" s="1"/>
  <c r="J22" i="4"/>
  <c r="I22" i="4" s="1"/>
  <c r="J23" i="4"/>
  <c r="J24" i="4"/>
  <c r="I24" i="4" s="1"/>
  <c r="J25" i="4"/>
  <c r="I25" i="4" s="1"/>
  <c r="J26" i="4"/>
  <c r="I26" i="4" s="1"/>
  <c r="J27" i="4"/>
  <c r="I27" i="4" s="1"/>
  <c r="J28" i="4"/>
  <c r="I28" i="4" s="1"/>
  <c r="J29" i="4"/>
  <c r="I29" i="4" s="1"/>
  <c r="J30" i="4"/>
  <c r="I30" i="4" s="1"/>
  <c r="J31" i="4"/>
  <c r="I31" i="4" s="1"/>
  <c r="J32" i="4"/>
  <c r="I32" i="4" s="1"/>
  <c r="J33" i="4"/>
  <c r="I33" i="4" s="1"/>
  <c r="J34" i="4"/>
  <c r="I34" i="4" s="1"/>
  <c r="J35" i="4"/>
  <c r="I35" i="4" s="1"/>
  <c r="J36" i="4"/>
  <c r="I36" i="4" s="1"/>
  <c r="J37" i="4"/>
  <c r="I37" i="4" s="1"/>
  <c r="J38" i="4"/>
  <c r="I38" i="4" s="1"/>
  <c r="J39" i="4"/>
  <c r="I39" i="4" s="1"/>
  <c r="J40" i="4"/>
  <c r="I40" i="4" s="1"/>
  <c r="J42" i="4"/>
  <c r="I42" i="4" s="1"/>
  <c r="J43" i="4"/>
  <c r="I43" i="4" s="1"/>
  <c r="H1" i="9" a="1"/>
  <c r="J16" i="9" s="1"/>
  <c r="E1" i="9" a="1"/>
  <c r="E1" i="9" s="1"/>
  <c r="B1" i="9" a="1"/>
  <c r="G202" i="9" s="1"/>
  <c r="A1" i="9" a="1"/>
  <c r="A1" i="9" s="1"/>
  <c r="G77" i="4"/>
  <c r="F57" i="4"/>
  <c r="J61" i="1"/>
  <c r="I61" i="1"/>
  <c r="F61" i="1"/>
  <c r="D61" i="1"/>
  <c r="C61" i="1"/>
  <c r="F65" i="1"/>
  <c r="G65" i="1"/>
  <c r="E65" i="1"/>
  <c r="D65" i="1"/>
  <c r="C65" i="1"/>
  <c r="F64" i="1"/>
  <c r="C64" i="1"/>
  <c r="I63" i="1"/>
  <c r="F63" i="1"/>
  <c r="C63" i="1"/>
  <c r="F62" i="1"/>
  <c r="C62" i="1"/>
  <c r="G53" i="1"/>
  <c r="F53" i="1"/>
  <c r="D53" i="1"/>
  <c r="C53" i="1"/>
  <c r="B53" i="1"/>
  <c r="F52" i="1"/>
  <c r="D52" i="1"/>
  <c r="C52" i="1"/>
  <c r="G52" i="1"/>
  <c r="D51" i="1"/>
  <c r="C51" i="1"/>
  <c r="D50" i="1"/>
  <c r="C50" i="1"/>
  <c r="G49" i="1"/>
  <c r="F49" i="1"/>
  <c r="D49" i="1"/>
  <c r="C49" i="1"/>
  <c r="J47" i="1"/>
  <c r="I47" i="1"/>
  <c r="G47" i="1"/>
  <c r="F47" i="1"/>
  <c r="D47" i="1"/>
  <c r="C47" i="1"/>
  <c r="B47" i="1"/>
  <c r="G78" i="4" s="1"/>
  <c r="D46" i="1"/>
  <c r="C46" i="1"/>
  <c r="F46" i="1"/>
  <c r="G46" i="1"/>
  <c r="G45" i="1"/>
  <c r="F45" i="1"/>
  <c r="D45" i="1"/>
  <c r="C45" i="1"/>
  <c r="D43" i="1"/>
  <c r="C43" i="1"/>
  <c r="G42" i="1"/>
  <c r="F42" i="1"/>
  <c r="D42" i="1"/>
  <c r="C42" i="1"/>
  <c r="J41" i="1"/>
  <c r="I41" i="1"/>
  <c r="G41" i="1"/>
  <c r="F41" i="1"/>
  <c r="D41" i="1"/>
  <c r="C41" i="1"/>
  <c r="C40" i="1"/>
  <c r="G40" i="1"/>
  <c r="F40" i="1"/>
  <c r="D40" i="1"/>
  <c r="F39" i="1"/>
  <c r="C39" i="1"/>
  <c r="F37" i="1"/>
  <c r="C37" i="1"/>
  <c r="I36" i="1"/>
  <c r="F36" i="1"/>
  <c r="C36" i="1"/>
  <c r="D34" i="1"/>
  <c r="C34" i="1"/>
  <c r="C33" i="1"/>
  <c r="B31" i="1"/>
  <c r="L30" i="1"/>
  <c r="I30" i="1"/>
  <c r="F30" i="1"/>
  <c r="C30" i="1"/>
  <c r="L29" i="1"/>
  <c r="I29" i="1"/>
  <c r="F29" i="1"/>
  <c r="C29" i="1"/>
  <c r="D29" i="1"/>
  <c r="F28" i="1"/>
  <c r="G28" i="1"/>
  <c r="C28" i="1"/>
  <c r="G27" i="1"/>
  <c r="B27" i="1"/>
  <c r="F27" i="1"/>
  <c r="D27" i="1"/>
  <c r="C27" i="1"/>
  <c r="B20" i="1"/>
  <c r="B48" i="1"/>
  <c r="B45" i="1"/>
  <c r="G53" i="4" s="1"/>
  <c r="C1" i="9" l="1" a="1"/>
  <c r="M143" i="9" s="1"/>
  <c r="L202" i="9"/>
  <c r="I202" i="9"/>
  <c r="J497" i="9"/>
  <c r="J487" i="9"/>
  <c r="J465" i="9"/>
  <c r="J455" i="9"/>
  <c r="J442" i="9"/>
  <c r="J430" i="9"/>
  <c r="J417" i="9"/>
  <c r="J404" i="9"/>
  <c r="J392" i="9"/>
  <c r="J378" i="9"/>
  <c r="J366" i="9"/>
  <c r="J353" i="9"/>
  <c r="J340" i="9"/>
  <c r="J328" i="9"/>
  <c r="J314" i="9"/>
  <c r="J302" i="9"/>
  <c r="J289" i="9"/>
  <c r="J276" i="9"/>
  <c r="J264" i="9"/>
  <c r="J250" i="9"/>
  <c r="J238" i="9"/>
  <c r="J225" i="9"/>
  <c r="J212" i="9"/>
  <c r="J200" i="9"/>
  <c r="J186" i="9"/>
  <c r="J170" i="9"/>
  <c r="J154" i="9"/>
  <c r="J138" i="9"/>
  <c r="J122" i="9"/>
  <c r="J106" i="9"/>
  <c r="J90" i="9"/>
  <c r="J74" i="9"/>
  <c r="J58" i="9"/>
  <c r="J42" i="9"/>
  <c r="J26" i="9"/>
  <c r="J464" i="9"/>
  <c r="J416" i="9"/>
  <c r="J377" i="9"/>
  <c r="J364" i="9"/>
  <c r="J338" i="9"/>
  <c r="J326" i="9"/>
  <c r="J313" i="9"/>
  <c r="J300" i="9"/>
  <c r="J288" i="9"/>
  <c r="J274" i="9"/>
  <c r="J262" i="9"/>
  <c r="J249" i="9"/>
  <c r="J236" i="9"/>
  <c r="J224" i="9"/>
  <c r="J210" i="9"/>
  <c r="J198" i="9"/>
  <c r="J185" i="9"/>
  <c r="J169" i="9"/>
  <c r="J153" i="9"/>
  <c r="J137" i="9"/>
  <c r="J121" i="9"/>
  <c r="J105" i="9"/>
  <c r="J89" i="9"/>
  <c r="J73" i="9"/>
  <c r="J57" i="9"/>
  <c r="J41" i="9"/>
  <c r="J25" i="9"/>
  <c r="J476" i="9"/>
  <c r="J496" i="9"/>
  <c r="J486" i="9"/>
  <c r="J474" i="9"/>
  <c r="J454" i="9"/>
  <c r="J441" i="9"/>
  <c r="J428" i="9"/>
  <c r="J402" i="9"/>
  <c r="J390" i="9"/>
  <c r="J352" i="9"/>
  <c r="J495" i="9"/>
  <c r="J484" i="9"/>
  <c r="J473" i="9"/>
  <c r="J463" i="9"/>
  <c r="J452" i="9"/>
  <c r="J440" i="9"/>
  <c r="J426" i="9"/>
  <c r="J414" i="9"/>
  <c r="J401" i="9"/>
  <c r="J388" i="9"/>
  <c r="J376" i="9"/>
  <c r="J362" i="9"/>
  <c r="J350" i="9"/>
  <c r="J337" i="9"/>
  <c r="J324" i="9"/>
  <c r="J312" i="9"/>
  <c r="J298" i="9"/>
  <c r="J286" i="9"/>
  <c r="J273" i="9"/>
  <c r="J260" i="9"/>
  <c r="J248" i="9"/>
  <c r="J234" i="9"/>
  <c r="J222" i="9"/>
  <c r="J209" i="9"/>
  <c r="J196" i="9"/>
  <c r="J184" i="9"/>
  <c r="J168" i="9"/>
  <c r="J152" i="9"/>
  <c r="J136" i="9"/>
  <c r="J120" i="9"/>
  <c r="J104" i="9"/>
  <c r="J88" i="9"/>
  <c r="J72" i="9"/>
  <c r="J56" i="9"/>
  <c r="J40" i="9"/>
  <c r="J24" i="9"/>
  <c r="J494" i="9"/>
  <c r="J482" i="9"/>
  <c r="J472" i="9"/>
  <c r="J462" i="9"/>
  <c r="J450" i="9"/>
  <c r="J438" i="9"/>
  <c r="J425" i="9"/>
  <c r="J412" i="9"/>
  <c r="J400" i="9"/>
  <c r="J386" i="9"/>
  <c r="J374" i="9"/>
  <c r="J361" i="9"/>
  <c r="J348" i="9"/>
  <c r="J336" i="9"/>
  <c r="J322" i="9"/>
  <c r="J310" i="9"/>
  <c r="J297" i="9"/>
  <c r="J284" i="9"/>
  <c r="J272" i="9"/>
  <c r="J258" i="9"/>
  <c r="J246" i="9"/>
  <c r="J233" i="9"/>
  <c r="J220" i="9"/>
  <c r="J208" i="9"/>
  <c r="J194" i="9"/>
  <c r="J182" i="9"/>
  <c r="J166" i="9"/>
  <c r="J150" i="9"/>
  <c r="J134" i="9"/>
  <c r="J118" i="9"/>
  <c r="J102" i="9"/>
  <c r="J86" i="9"/>
  <c r="J70" i="9"/>
  <c r="J54" i="9"/>
  <c r="J38" i="9"/>
  <c r="J22" i="9"/>
  <c r="J492" i="9"/>
  <c r="J481" i="9"/>
  <c r="J471" i="9"/>
  <c r="J460" i="9"/>
  <c r="J449" i="9"/>
  <c r="J436" i="9"/>
  <c r="J424" i="9"/>
  <c r="J410" i="9"/>
  <c r="J398" i="9"/>
  <c r="J385" i="9"/>
  <c r="J372" i="9"/>
  <c r="J360" i="9"/>
  <c r="J346" i="9"/>
  <c r="J334" i="9"/>
  <c r="J321" i="9"/>
  <c r="J308" i="9"/>
  <c r="J296" i="9"/>
  <c r="J282" i="9"/>
  <c r="J270" i="9"/>
  <c r="J257" i="9"/>
  <c r="J244" i="9"/>
  <c r="J232" i="9"/>
  <c r="J218" i="9"/>
  <c r="J206" i="9"/>
  <c r="J193" i="9"/>
  <c r="J178" i="9"/>
  <c r="J162" i="9"/>
  <c r="J146" i="9"/>
  <c r="J130" i="9"/>
  <c r="J114" i="9"/>
  <c r="J98" i="9"/>
  <c r="J82" i="9"/>
  <c r="J66" i="9"/>
  <c r="J50" i="9"/>
  <c r="J34" i="9"/>
  <c r="J18" i="9"/>
  <c r="J490" i="9"/>
  <c r="J480" i="9"/>
  <c r="J470" i="9"/>
  <c r="J458" i="9"/>
  <c r="J448" i="9"/>
  <c r="J434" i="9"/>
  <c r="J422" i="9"/>
  <c r="J409" i="9"/>
  <c r="J396" i="9"/>
  <c r="J384" i="9"/>
  <c r="J370" i="9"/>
  <c r="J358" i="9"/>
  <c r="J345" i="9"/>
  <c r="J332" i="9"/>
  <c r="J320" i="9"/>
  <c r="J306" i="9"/>
  <c r="J294" i="9"/>
  <c r="J281" i="9"/>
  <c r="J268" i="9"/>
  <c r="J256" i="9"/>
  <c r="J242" i="9"/>
  <c r="J230" i="9"/>
  <c r="J217" i="9"/>
  <c r="J204" i="9"/>
  <c r="J192" i="9"/>
  <c r="J177" i="9"/>
  <c r="J161" i="9"/>
  <c r="J145" i="9"/>
  <c r="J129" i="9"/>
  <c r="J113" i="9"/>
  <c r="J97" i="9"/>
  <c r="J81" i="9"/>
  <c r="J65" i="9"/>
  <c r="J49" i="9"/>
  <c r="J33" i="9"/>
  <c r="J17" i="9"/>
  <c r="J500" i="9"/>
  <c r="J489" i="9"/>
  <c r="J468" i="9"/>
  <c r="J457" i="9"/>
  <c r="J446" i="9"/>
  <c r="J433" i="9"/>
  <c r="J420" i="9"/>
  <c r="J408" i="9"/>
  <c r="J394" i="9"/>
  <c r="J382" i="9"/>
  <c r="J369" i="9"/>
  <c r="J356" i="9"/>
  <c r="J344" i="9"/>
  <c r="J330" i="9"/>
  <c r="J318" i="9"/>
  <c r="J305" i="9"/>
  <c r="J292" i="9"/>
  <c r="J280" i="9"/>
  <c r="J266" i="9"/>
  <c r="J254" i="9"/>
  <c r="J241" i="9"/>
  <c r="J228" i="9"/>
  <c r="J216" i="9"/>
  <c r="J202" i="9"/>
  <c r="J190" i="9"/>
  <c r="J176" i="9"/>
  <c r="J160" i="9"/>
  <c r="J144" i="9"/>
  <c r="J128" i="9"/>
  <c r="J112" i="9"/>
  <c r="J96" i="9"/>
  <c r="J80" i="9"/>
  <c r="J64" i="9"/>
  <c r="J48" i="9"/>
  <c r="J32" i="9"/>
  <c r="J3" i="9"/>
  <c r="J11" i="9"/>
  <c r="J19" i="9"/>
  <c r="J27" i="9"/>
  <c r="J35" i="9"/>
  <c r="J43" i="9"/>
  <c r="J51" i="9"/>
  <c r="J59" i="9"/>
  <c r="J67" i="9"/>
  <c r="J75" i="9"/>
  <c r="J83" i="9"/>
  <c r="J91" i="9"/>
  <c r="J99" i="9"/>
  <c r="J107" i="9"/>
  <c r="J115" i="9"/>
  <c r="J123" i="9"/>
  <c r="J131" i="9"/>
  <c r="J139" i="9"/>
  <c r="J147" i="9"/>
  <c r="J155" i="9"/>
  <c r="J163" i="9"/>
  <c r="J171" i="9"/>
  <c r="J179" i="9"/>
  <c r="J187" i="9"/>
  <c r="J195" i="9"/>
  <c r="J203" i="9"/>
  <c r="J211" i="9"/>
  <c r="J219" i="9"/>
  <c r="J227" i="9"/>
  <c r="J235" i="9"/>
  <c r="J243" i="9"/>
  <c r="J251" i="9"/>
  <c r="J259" i="9"/>
  <c r="J267" i="9"/>
  <c r="J275" i="9"/>
  <c r="J283" i="9"/>
  <c r="J291" i="9"/>
  <c r="J299" i="9"/>
  <c r="J307" i="9"/>
  <c r="J315" i="9"/>
  <c r="J323" i="9"/>
  <c r="J331" i="9"/>
  <c r="J339" i="9"/>
  <c r="J347" i="9"/>
  <c r="J355" i="9"/>
  <c r="J363" i="9"/>
  <c r="J371" i="9"/>
  <c r="J379" i="9"/>
  <c r="J387" i="9"/>
  <c r="J395" i="9"/>
  <c r="J403" i="9"/>
  <c r="J411" i="9"/>
  <c r="J419" i="9"/>
  <c r="J427" i="9"/>
  <c r="J435" i="9"/>
  <c r="J443" i="9"/>
  <c r="J451" i="9"/>
  <c r="J459" i="9"/>
  <c r="J467" i="9"/>
  <c r="J475" i="9"/>
  <c r="J483" i="9"/>
  <c r="J491" i="9"/>
  <c r="J499" i="9"/>
  <c r="J12" i="9"/>
  <c r="J20" i="9"/>
  <c r="J28" i="9"/>
  <c r="J36" i="9"/>
  <c r="J44" i="9"/>
  <c r="J52" i="9"/>
  <c r="J60" i="9"/>
  <c r="J68" i="9"/>
  <c r="J76" i="9"/>
  <c r="J84" i="9"/>
  <c r="J92" i="9"/>
  <c r="J100" i="9"/>
  <c r="J108" i="9"/>
  <c r="J116" i="9"/>
  <c r="J124" i="9"/>
  <c r="J132" i="9"/>
  <c r="J140" i="9"/>
  <c r="J148" i="9"/>
  <c r="J156" i="9"/>
  <c r="J164" i="9"/>
  <c r="J172" i="9"/>
  <c r="J180" i="9"/>
  <c r="J4" i="9"/>
  <c r="J5" i="9"/>
  <c r="J13" i="9"/>
  <c r="J21" i="9"/>
  <c r="J29" i="9"/>
  <c r="J37" i="9"/>
  <c r="J45" i="9"/>
  <c r="J53" i="9"/>
  <c r="J61" i="9"/>
  <c r="J69" i="9"/>
  <c r="J77" i="9"/>
  <c r="J85" i="9"/>
  <c r="J93" i="9"/>
  <c r="J101" i="9"/>
  <c r="J109" i="9"/>
  <c r="J117" i="9"/>
  <c r="J125" i="9"/>
  <c r="J133" i="9"/>
  <c r="J141" i="9"/>
  <c r="J149" i="9"/>
  <c r="J157" i="9"/>
  <c r="J165" i="9"/>
  <c r="J173" i="9"/>
  <c r="J181" i="9"/>
  <c r="J189" i="9"/>
  <c r="J197" i="9"/>
  <c r="J205" i="9"/>
  <c r="J213" i="9"/>
  <c r="J221" i="9"/>
  <c r="J229" i="9"/>
  <c r="J237" i="9"/>
  <c r="J245" i="9"/>
  <c r="J253" i="9"/>
  <c r="J261" i="9"/>
  <c r="J269" i="9"/>
  <c r="J277" i="9"/>
  <c r="J285" i="9"/>
  <c r="J293" i="9"/>
  <c r="J301" i="9"/>
  <c r="J309" i="9"/>
  <c r="J317" i="9"/>
  <c r="J325" i="9"/>
  <c r="J333" i="9"/>
  <c r="J341" i="9"/>
  <c r="J349" i="9"/>
  <c r="J357" i="9"/>
  <c r="J365" i="9"/>
  <c r="J373" i="9"/>
  <c r="J381" i="9"/>
  <c r="J389" i="9"/>
  <c r="J397" i="9"/>
  <c r="J405" i="9"/>
  <c r="J413" i="9"/>
  <c r="J421" i="9"/>
  <c r="J429" i="9"/>
  <c r="J437" i="9"/>
  <c r="J445" i="9"/>
  <c r="J453" i="9"/>
  <c r="J461" i="9"/>
  <c r="J469" i="9"/>
  <c r="J477" i="9"/>
  <c r="J485" i="9"/>
  <c r="J493" i="9"/>
  <c r="J6" i="9"/>
  <c r="J7" i="9"/>
  <c r="J15" i="9"/>
  <c r="J23" i="9"/>
  <c r="J31" i="9"/>
  <c r="J39" i="9"/>
  <c r="J47" i="9"/>
  <c r="J55" i="9"/>
  <c r="J63" i="9"/>
  <c r="J71" i="9"/>
  <c r="J79" i="9"/>
  <c r="J87" i="9"/>
  <c r="J95" i="9"/>
  <c r="J103" i="9"/>
  <c r="J111" i="9"/>
  <c r="J119" i="9"/>
  <c r="J127" i="9"/>
  <c r="J135" i="9"/>
  <c r="J143" i="9"/>
  <c r="J151" i="9"/>
  <c r="J159" i="9"/>
  <c r="J167" i="9"/>
  <c r="J175" i="9"/>
  <c r="J183" i="9"/>
  <c r="J191" i="9"/>
  <c r="J199" i="9"/>
  <c r="J207" i="9"/>
  <c r="J215" i="9"/>
  <c r="J223" i="9"/>
  <c r="J231" i="9"/>
  <c r="J239" i="9"/>
  <c r="J247" i="9"/>
  <c r="J255" i="9"/>
  <c r="J263" i="9"/>
  <c r="J271" i="9"/>
  <c r="J279" i="9"/>
  <c r="J287" i="9"/>
  <c r="J295" i="9"/>
  <c r="J303" i="9"/>
  <c r="J311" i="9"/>
  <c r="J319" i="9"/>
  <c r="J327" i="9"/>
  <c r="J335" i="9"/>
  <c r="J343" i="9"/>
  <c r="J351" i="9"/>
  <c r="J359" i="9"/>
  <c r="J367" i="9"/>
  <c r="J375" i="9"/>
  <c r="J383" i="9"/>
  <c r="J391" i="9"/>
  <c r="J399" i="9"/>
  <c r="J407" i="9"/>
  <c r="J415" i="9"/>
  <c r="J423" i="9"/>
  <c r="J431" i="9"/>
  <c r="J439" i="9"/>
  <c r="J447" i="9"/>
  <c r="J8" i="9"/>
  <c r="J9" i="9"/>
  <c r="J10" i="9"/>
  <c r="J479" i="9"/>
  <c r="J498" i="9"/>
  <c r="J488" i="9"/>
  <c r="J478" i="9"/>
  <c r="J466" i="9"/>
  <c r="J456" i="9"/>
  <c r="J444" i="9"/>
  <c r="J432" i="9"/>
  <c r="J418" i="9"/>
  <c r="J406" i="9"/>
  <c r="J393" i="9"/>
  <c r="J380" i="9"/>
  <c r="J368" i="9"/>
  <c r="J354" i="9"/>
  <c r="J342" i="9"/>
  <c r="J329" i="9"/>
  <c r="J316" i="9"/>
  <c r="J304" i="9"/>
  <c r="J290" i="9"/>
  <c r="J278" i="9"/>
  <c r="J265" i="9"/>
  <c r="J252" i="9"/>
  <c r="J240" i="9"/>
  <c r="J226" i="9"/>
  <c r="J214" i="9"/>
  <c r="J201" i="9"/>
  <c r="J188" i="9"/>
  <c r="J174" i="9"/>
  <c r="J158" i="9"/>
  <c r="J142" i="9"/>
  <c r="J126" i="9"/>
  <c r="J110" i="9"/>
  <c r="J94" i="9"/>
  <c r="J78" i="9"/>
  <c r="J62" i="9"/>
  <c r="J46" i="9"/>
  <c r="J30" i="9"/>
  <c r="J14" i="9"/>
  <c r="J2" i="9"/>
  <c r="M20" i="9"/>
  <c r="M49" i="9"/>
  <c r="G65" i="9"/>
  <c r="L65" i="9" s="1"/>
  <c r="M22" i="9"/>
  <c r="M23" i="9"/>
  <c r="M75" i="9"/>
  <c r="G77" i="9"/>
  <c r="L77" i="9" s="1"/>
  <c r="M14" i="9"/>
  <c r="M55" i="9"/>
  <c r="M16" i="9"/>
  <c r="M17" i="9"/>
  <c r="M43" i="9"/>
  <c r="G206" i="9"/>
  <c r="L206" i="9" s="1"/>
  <c r="M18" i="9"/>
  <c r="M87" i="9"/>
  <c r="M211" i="9"/>
  <c r="G32" i="9"/>
  <c r="G44" i="9"/>
  <c r="L44" i="9" s="1"/>
  <c r="G103" i="9"/>
  <c r="L103" i="9" s="1"/>
  <c r="G124" i="9"/>
  <c r="L124" i="9" s="1"/>
  <c r="G183" i="9"/>
  <c r="L183" i="9" s="1"/>
  <c r="B1" i="9"/>
  <c r="G33" i="9"/>
  <c r="G45" i="9"/>
  <c r="L45" i="9" s="1"/>
  <c r="M107" i="9"/>
  <c r="G151" i="9"/>
  <c r="L151" i="9" s="1"/>
  <c r="M185" i="9"/>
  <c r="M19" i="9"/>
  <c r="G70" i="9"/>
  <c r="L70" i="9" s="1"/>
  <c r="M81" i="9"/>
  <c r="G109" i="9"/>
  <c r="L109" i="9" s="1"/>
  <c r="G71" i="9"/>
  <c r="L71" i="9" s="1"/>
  <c r="G128" i="9"/>
  <c r="L128" i="9" s="1"/>
  <c r="G191" i="9"/>
  <c r="L191" i="9" s="1"/>
  <c r="G38" i="9"/>
  <c r="M48" i="9"/>
  <c r="M54" i="9"/>
  <c r="M74" i="9"/>
  <c r="M255" i="9"/>
  <c r="G39" i="9"/>
  <c r="L39" i="9" s="1"/>
  <c r="M141" i="9"/>
  <c r="M15" i="9"/>
  <c r="M42" i="9"/>
  <c r="G64" i="9"/>
  <c r="L64" i="9" s="1"/>
  <c r="G76" i="9"/>
  <c r="L76" i="9" s="1"/>
  <c r="G97" i="9"/>
  <c r="L97" i="9" s="1"/>
  <c r="M119" i="9"/>
  <c r="M494" i="9"/>
  <c r="M486" i="9"/>
  <c r="M478" i="9"/>
  <c r="M470" i="9"/>
  <c r="M462" i="9"/>
  <c r="M454" i="9"/>
  <c r="M438" i="9"/>
  <c r="M430" i="9"/>
  <c r="M500" i="9"/>
  <c r="M499" i="9"/>
  <c r="M498" i="9"/>
  <c r="M497" i="9"/>
  <c r="M496" i="9"/>
  <c r="M495" i="9"/>
  <c r="M437" i="9"/>
  <c r="M436" i="9"/>
  <c r="M435" i="9"/>
  <c r="M434" i="9"/>
  <c r="M433" i="9"/>
  <c r="M432" i="9"/>
  <c r="M431" i="9"/>
  <c r="M424" i="9"/>
  <c r="M416" i="9"/>
  <c r="M408" i="9"/>
  <c r="M400" i="9"/>
  <c r="M392" i="9"/>
  <c r="M384" i="9"/>
  <c r="M376" i="9"/>
  <c r="M368" i="9"/>
  <c r="M360" i="9"/>
  <c r="M352" i="9"/>
  <c r="M344" i="9"/>
  <c r="M471" i="9"/>
  <c r="M464" i="9"/>
  <c r="M457" i="9"/>
  <c r="M450" i="9"/>
  <c r="M443" i="9"/>
  <c r="M428" i="9"/>
  <c r="M391" i="9"/>
  <c r="M390" i="9"/>
  <c r="M389" i="9"/>
  <c r="M388" i="9"/>
  <c r="M387" i="9"/>
  <c r="M386" i="9"/>
  <c r="M385" i="9"/>
  <c r="M479" i="9"/>
  <c r="M472" i="9"/>
  <c r="M465" i="9"/>
  <c r="M458" i="9"/>
  <c r="M451" i="9"/>
  <c r="M444" i="9"/>
  <c r="M429" i="9"/>
  <c r="M493" i="9"/>
  <c r="M487" i="9"/>
  <c r="M480" i="9"/>
  <c r="M477" i="9"/>
  <c r="M466" i="9"/>
  <c r="M452" i="9"/>
  <c r="M426" i="9"/>
  <c r="M423" i="9"/>
  <c r="M419" i="9"/>
  <c r="M404" i="9"/>
  <c r="M398" i="9"/>
  <c r="M383" i="9"/>
  <c r="M361" i="9"/>
  <c r="M354" i="9"/>
  <c r="M484" i="9"/>
  <c r="M482" i="9"/>
  <c r="M469" i="9"/>
  <c r="M463" i="9"/>
  <c r="M449" i="9"/>
  <c r="M412" i="9"/>
  <c r="M399" i="9"/>
  <c r="M369" i="9"/>
  <c r="M362" i="9"/>
  <c r="M355" i="9"/>
  <c r="M334" i="9"/>
  <c r="M326" i="9"/>
  <c r="M318" i="9"/>
  <c r="M310" i="9"/>
  <c r="M302" i="9"/>
  <c r="M294" i="9"/>
  <c r="M475" i="9"/>
  <c r="M461" i="9"/>
  <c r="M455" i="9"/>
  <c r="M441" i="9"/>
  <c r="M491" i="9"/>
  <c r="M489" i="9"/>
  <c r="M476" i="9"/>
  <c r="M417" i="9"/>
  <c r="M406" i="9"/>
  <c r="M401" i="9"/>
  <c r="M381" i="9"/>
  <c r="M370" i="9"/>
  <c r="M367" i="9"/>
  <c r="M356" i="9"/>
  <c r="M350" i="9"/>
  <c r="M346" i="9"/>
  <c r="M317" i="9"/>
  <c r="M316" i="9"/>
  <c r="M315" i="9"/>
  <c r="M314" i="9"/>
  <c r="M313" i="9"/>
  <c r="M312" i="9"/>
  <c r="M311" i="9"/>
  <c r="M290" i="9"/>
  <c r="M282" i="9"/>
  <c r="M274" i="9"/>
  <c r="M266" i="9"/>
  <c r="M258" i="9"/>
  <c r="M250" i="9"/>
  <c r="M242" i="9"/>
  <c r="M234" i="9"/>
  <c r="M226" i="9"/>
  <c r="M218" i="9"/>
  <c r="M210" i="9"/>
  <c r="M202" i="9"/>
  <c r="M194" i="9"/>
  <c r="M186" i="9"/>
  <c r="M178" i="9"/>
  <c r="M170" i="9"/>
  <c r="M162" i="9"/>
  <c r="M154" i="9"/>
  <c r="M146" i="9"/>
  <c r="M138" i="9"/>
  <c r="M485" i="9"/>
  <c r="M481" i="9"/>
  <c r="M473" i="9"/>
  <c r="M456" i="9"/>
  <c r="M453" i="9"/>
  <c r="M415" i="9"/>
  <c r="M413" i="9"/>
  <c r="M393" i="9"/>
  <c r="M373" i="9"/>
  <c r="M359" i="9"/>
  <c r="M353" i="9"/>
  <c r="M343" i="9"/>
  <c r="M325" i="9"/>
  <c r="M324" i="9"/>
  <c r="M323" i="9"/>
  <c r="M322" i="9"/>
  <c r="M321" i="9"/>
  <c r="M320" i="9"/>
  <c r="M319" i="9"/>
  <c r="M289" i="9"/>
  <c r="M281" i="9"/>
  <c r="M273" i="9"/>
  <c r="M265" i="9"/>
  <c r="M257" i="9"/>
  <c r="M249" i="9"/>
  <c r="M241" i="9"/>
  <c r="M233" i="9"/>
  <c r="M225" i="9"/>
  <c r="M217" i="9"/>
  <c r="M468" i="9"/>
  <c r="M422" i="9"/>
  <c r="M420" i="9"/>
  <c r="M396" i="9"/>
  <c r="M379" i="9"/>
  <c r="M365" i="9"/>
  <c r="M351" i="9"/>
  <c r="M347" i="9"/>
  <c r="M492" i="9"/>
  <c r="M488" i="9"/>
  <c r="M448" i="9"/>
  <c r="M445" i="9"/>
  <c r="M411" i="9"/>
  <c r="M409" i="9"/>
  <c r="M402" i="9"/>
  <c r="M382" i="9"/>
  <c r="M467" i="9"/>
  <c r="M460" i="9"/>
  <c r="M418" i="9"/>
  <c r="M407" i="9"/>
  <c r="M405" i="9"/>
  <c r="M394" i="9"/>
  <c r="M377" i="9"/>
  <c r="M374" i="9"/>
  <c r="M363" i="9"/>
  <c r="M348" i="9"/>
  <c r="M483" i="9"/>
  <c r="M447" i="9"/>
  <c r="M440" i="9"/>
  <c r="M425" i="9"/>
  <c r="M414" i="9"/>
  <c r="M459" i="9"/>
  <c r="M421" i="9"/>
  <c r="M397" i="9"/>
  <c r="M378" i="9"/>
  <c r="M375" i="9"/>
  <c r="M342" i="9"/>
  <c r="M307" i="9"/>
  <c r="M303" i="9"/>
  <c r="M291" i="9"/>
  <c r="M285" i="9"/>
  <c r="M279" i="9"/>
  <c r="M259" i="9"/>
  <c r="M253" i="9"/>
  <c r="M247" i="9"/>
  <c r="M227" i="9"/>
  <c r="M221" i="9"/>
  <c r="M215" i="9"/>
  <c r="M201" i="9"/>
  <c r="M200" i="9"/>
  <c r="M199" i="9"/>
  <c r="M198" i="9"/>
  <c r="M197" i="9"/>
  <c r="M196" i="9"/>
  <c r="M195" i="9"/>
  <c r="M137" i="9"/>
  <c r="M136" i="9"/>
  <c r="M135" i="9"/>
  <c r="M134" i="9"/>
  <c r="M133" i="9"/>
  <c r="M439" i="9"/>
  <c r="M371" i="9"/>
  <c r="M339" i="9"/>
  <c r="M337" i="9"/>
  <c r="M331" i="9"/>
  <c r="M327" i="9"/>
  <c r="M300" i="9"/>
  <c r="M296" i="9"/>
  <c r="M292" i="9"/>
  <c r="M286" i="9"/>
  <c r="M280" i="9"/>
  <c r="M260" i="9"/>
  <c r="M254" i="9"/>
  <c r="M248" i="9"/>
  <c r="M228" i="9"/>
  <c r="M222" i="9"/>
  <c r="M216" i="9"/>
  <c r="M209" i="9"/>
  <c r="M208" i="9"/>
  <c r="M207" i="9"/>
  <c r="M206" i="9"/>
  <c r="M205" i="9"/>
  <c r="M204" i="9"/>
  <c r="M203" i="9"/>
  <c r="M427" i="9"/>
  <c r="M380" i="9"/>
  <c r="M490" i="9"/>
  <c r="M358" i="9"/>
  <c r="M349" i="9"/>
  <c r="M332" i="9"/>
  <c r="M328" i="9"/>
  <c r="M301" i="9"/>
  <c r="M297" i="9"/>
  <c r="M288" i="9"/>
  <c r="M268" i="9"/>
  <c r="M364" i="9"/>
  <c r="M474" i="9"/>
  <c r="M410" i="9"/>
  <c r="M403" i="9"/>
  <c r="M395" i="9"/>
  <c r="M442" i="9"/>
  <c r="M372" i="9"/>
  <c r="M357" i="9"/>
  <c r="M336" i="9"/>
  <c r="M295" i="9"/>
  <c r="M252" i="9"/>
  <c r="M244" i="9"/>
  <c r="M236" i="9"/>
  <c r="M214" i="9"/>
  <c r="M193" i="9"/>
  <c r="M189" i="9"/>
  <c r="M180" i="9"/>
  <c r="M173" i="9"/>
  <c r="M166" i="9"/>
  <c r="M159" i="9"/>
  <c r="M152" i="9"/>
  <c r="M145" i="9"/>
  <c r="M125" i="9"/>
  <c r="M117" i="9"/>
  <c r="M109" i="9"/>
  <c r="M101" i="9"/>
  <c r="M93" i="9"/>
  <c r="M85" i="9"/>
  <c r="M77" i="9"/>
  <c r="M69" i="9"/>
  <c r="M61" i="9"/>
  <c r="M53" i="9"/>
  <c r="M45" i="9"/>
  <c r="M37" i="9"/>
  <c r="M29" i="9"/>
  <c r="M21" i="9"/>
  <c r="M13" i="9"/>
  <c r="M5" i="9"/>
  <c r="M329" i="9"/>
  <c r="M299" i="9"/>
  <c r="M283" i="9"/>
  <c r="M261" i="9"/>
  <c r="M239" i="9"/>
  <c r="M231" i="9"/>
  <c r="M223" i="9"/>
  <c r="M181" i="9"/>
  <c r="M174" i="9"/>
  <c r="M167" i="9"/>
  <c r="M160" i="9"/>
  <c r="M153" i="9"/>
  <c r="M124" i="9"/>
  <c r="M116" i="9"/>
  <c r="M108" i="9"/>
  <c r="M100" i="9"/>
  <c r="M92" i="9"/>
  <c r="M84" i="9"/>
  <c r="M76" i="9"/>
  <c r="M68" i="9"/>
  <c r="M60" i="9"/>
  <c r="M52" i="9"/>
  <c r="M44" i="9"/>
  <c r="M36" i="9"/>
  <c r="M28" i="9"/>
  <c r="M333" i="9"/>
  <c r="M305" i="9"/>
  <c r="M277" i="9"/>
  <c r="M275" i="9"/>
  <c r="M264" i="9"/>
  <c r="M256" i="9"/>
  <c r="M220" i="9"/>
  <c r="M212" i="9"/>
  <c r="M190" i="9"/>
  <c r="M182" i="9"/>
  <c r="M175" i="9"/>
  <c r="M168" i="9"/>
  <c r="M161" i="9"/>
  <c r="M139" i="9"/>
  <c r="M123" i="9"/>
  <c r="M115" i="9"/>
  <c r="M338" i="9"/>
  <c r="M335" i="9"/>
  <c r="M309" i="9"/>
  <c r="M271" i="9"/>
  <c r="M269" i="9"/>
  <c r="M245" i="9"/>
  <c r="M237" i="9"/>
  <c r="M229" i="9"/>
  <c r="M341" i="9"/>
  <c r="M298" i="9"/>
  <c r="M267" i="9"/>
  <c r="M262" i="9"/>
  <c r="M240" i="9"/>
  <c r="M232" i="9"/>
  <c r="M224" i="9"/>
  <c r="M191" i="9"/>
  <c r="M187" i="9"/>
  <c r="M177" i="9"/>
  <c r="M155" i="9"/>
  <c r="M366" i="9"/>
  <c r="M284" i="9"/>
  <c r="M251" i="9"/>
  <c r="M243" i="9"/>
  <c r="M235" i="9"/>
  <c r="M213" i="9"/>
  <c r="M345" i="9"/>
  <c r="M340" i="9"/>
  <c r="M330" i="9"/>
  <c r="M304" i="9"/>
  <c r="M293" i="9"/>
  <c r="M278" i="9"/>
  <c r="M287" i="9"/>
  <c r="M130" i="9"/>
  <c r="M126" i="9"/>
  <c r="M113" i="9"/>
  <c r="M94" i="9"/>
  <c r="M88" i="9"/>
  <c r="M82" i="9"/>
  <c r="M62" i="9"/>
  <c r="M56" i="9"/>
  <c r="M50" i="9"/>
  <c r="M30" i="9"/>
  <c r="M24" i="9"/>
  <c r="M184" i="9"/>
  <c r="M163" i="9"/>
  <c r="M156" i="9"/>
  <c r="M150" i="9"/>
  <c r="M148" i="9"/>
  <c r="M120" i="9"/>
  <c r="M95" i="9"/>
  <c r="M89" i="9"/>
  <c r="M83" i="9"/>
  <c r="M63" i="9"/>
  <c r="M57" i="9"/>
  <c r="M51" i="9"/>
  <c r="M31" i="9"/>
  <c r="M25" i="9"/>
  <c r="C1" i="9"/>
  <c r="M246" i="9"/>
  <c r="M192" i="9"/>
  <c r="M127" i="9"/>
  <c r="M114" i="9"/>
  <c r="M102" i="9"/>
  <c r="M96" i="9"/>
  <c r="M90" i="9"/>
  <c r="M70" i="9"/>
  <c r="M64" i="9"/>
  <c r="M58" i="9"/>
  <c r="M38" i="9"/>
  <c r="M32" i="9"/>
  <c r="M26" i="9"/>
  <c r="H1" i="9"/>
  <c r="G500" i="9"/>
  <c r="L500" i="9" s="1"/>
  <c r="G492" i="9"/>
  <c r="L492" i="9" s="1"/>
  <c r="G484" i="9"/>
  <c r="L484" i="9" s="1"/>
  <c r="G476" i="9"/>
  <c r="L476" i="9" s="1"/>
  <c r="G468" i="9"/>
  <c r="L468" i="9" s="1"/>
  <c r="G460" i="9"/>
  <c r="L460" i="9" s="1"/>
  <c r="G452" i="9"/>
  <c r="L452" i="9" s="1"/>
  <c r="G444" i="9"/>
  <c r="L444" i="9" s="1"/>
  <c r="G436" i="9"/>
  <c r="L436" i="9" s="1"/>
  <c r="G428" i="9"/>
  <c r="L428" i="9" s="1"/>
  <c r="G459" i="9"/>
  <c r="L459" i="9" s="1"/>
  <c r="G458" i="9"/>
  <c r="L458" i="9" s="1"/>
  <c r="G457" i="9"/>
  <c r="L457" i="9" s="1"/>
  <c r="G456" i="9"/>
  <c r="L456" i="9" s="1"/>
  <c r="G455" i="9"/>
  <c r="L455" i="9" s="1"/>
  <c r="G454" i="9"/>
  <c r="L454" i="9" s="1"/>
  <c r="G453" i="9"/>
  <c r="L453" i="9" s="1"/>
  <c r="G422" i="9"/>
  <c r="L422" i="9" s="1"/>
  <c r="G414" i="9"/>
  <c r="L414" i="9" s="1"/>
  <c r="G406" i="9"/>
  <c r="L406" i="9" s="1"/>
  <c r="G398" i="9"/>
  <c r="L398" i="9" s="1"/>
  <c r="G390" i="9"/>
  <c r="L390" i="9" s="1"/>
  <c r="G382" i="9"/>
  <c r="L382" i="9" s="1"/>
  <c r="G374" i="9"/>
  <c r="L374" i="9" s="1"/>
  <c r="G366" i="9"/>
  <c r="L366" i="9" s="1"/>
  <c r="G358" i="9"/>
  <c r="L358" i="9" s="1"/>
  <c r="G350" i="9"/>
  <c r="L350" i="9" s="1"/>
  <c r="G342" i="9"/>
  <c r="L342" i="9" s="1"/>
  <c r="G494" i="9"/>
  <c r="L494" i="9" s="1"/>
  <c r="G489" i="9"/>
  <c r="L489" i="9" s="1"/>
  <c r="G482" i="9"/>
  <c r="L482" i="9" s="1"/>
  <c r="G475" i="9"/>
  <c r="L475" i="9" s="1"/>
  <c r="G445" i="9"/>
  <c r="L445" i="9" s="1"/>
  <c r="G438" i="9"/>
  <c r="L438" i="9" s="1"/>
  <c r="G431" i="9"/>
  <c r="L431" i="9" s="1"/>
  <c r="G413" i="9"/>
  <c r="L413" i="9" s="1"/>
  <c r="G412" i="9"/>
  <c r="L412" i="9" s="1"/>
  <c r="G411" i="9"/>
  <c r="L411" i="9" s="1"/>
  <c r="G410" i="9"/>
  <c r="L410" i="9" s="1"/>
  <c r="G409" i="9"/>
  <c r="L409" i="9" s="1"/>
  <c r="G408" i="9"/>
  <c r="L408" i="9" s="1"/>
  <c r="G407" i="9"/>
  <c r="L407" i="9" s="1"/>
  <c r="G497" i="9"/>
  <c r="L497" i="9" s="1"/>
  <c r="G490" i="9"/>
  <c r="L490" i="9" s="1"/>
  <c r="G483" i="9"/>
  <c r="L483" i="9" s="1"/>
  <c r="G461" i="9"/>
  <c r="L461" i="9" s="1"/>
  <c r="G446" i="9"/>
  <c r="L446" i="9" s="1"/>
  <c r="G439" i="9"/>
  <c r="L439" i="9" s="1"/>
  <c r="G432" i="9"/>
  <c r="L432" i="9" s="1"/>
  <c r="G421" i="9"/>
  <c r="L421" i="9" s="1"/>
  <c r="G420" i="9"/>
  <c r="L420" i="9" s="1"/>
  <c r="G419" i="9"/>
  <c r="L419" i="9" s="1"/>
  <c r="G418" i="9"/>
  <c r="L418" i="9" s="1"/>
  <c r="G417" i="9"/>
  <c r="L417" i="9" s="1"/>
  <c r="G416" i="9"/>
  <c r="L416" i="9" s="1"/>
  <c r="G415" i="9"/>
  <c r="L415" i="9" s="1"/>
  <c r="G491" i="9"/>
  <c r="L491" i="9" s="1"/>
  <c r="G473" i="9"/>
  <c r="L473" i="9" s="1"/>
  <c r="G462" i="9"/>
  <c r="L462" i="9" s="1"/>
  <c r="G442" i="9"/>
  <c r="L442" i="9" s="1"/>
  <c r="G425" i="9"/>
  <c r="L425" i="9" s="1"/>
  <c r="G400" i="9"/>
  <c r="L400" i="9" s="1"/>
  <c r="G393" i="9"/>
  <c r="L393" i="9" s="1"/>
  <c r="G386" i="9"/>
  <c r="L386" i="9" s="1"/>
  <c r="G379" i="9"/>
  <c r="L379" i="9" s="1"/>
  <c r="G372" i="9"/>
  <c r="L372" i="9" s="1"/>
  <c r="G365" i="9"/>
  <c r="L365" i="9" s="1"/>
  <c r="G341" i="9"/>
  <c r="L341" i="9" s="1"/>
  <c r="G481" i="9"/>
  <c r="L481" i="9" s="1"/>
  <c r="G479" i="9"/>
  <c r="L479" i="9" s="1"/>
  <c r="G465" i="9"/>
  <c r="L465" i="9" s="1"/>
  <c r="G448" i="9"/>
  <c r="L448" i="9" s="1"/>
  <c r="G434" i="9"/>
  <c r="L434" i="9" s="1"/>
  <c r="G401" i="9"/>
  <c r="L401" i="9" s="1"/>
  <c r="G394" i="9"/>
  <c r="L394" i="9" s="1"/>
  <c r="G387" i="9"/>
  <c r="L387" i="9" s="1"/>
  <c r="G380" i="9"/>
  <c r="L380" i="9" s="1"/>
  <c r="G373" i="9"/>
  <c r="L373" i="9" s="1"/>
  <c r="G349" i="9"/>
  <c r="L349" i="9" s="1"/>
  <c r="G348" i="9"/>
  <c r="L348" i="9" s="1"/>
  <c r="G347" i="9"/>
  <c r="L347" i="9" s="1"/>
  <c r="G346" i="9"/>
  <c r="L346" i="9" s="1"/>
  <c r="G345" i="9"/>
  <c r="L345" i="9" s="1"/>
  <c r="G344" i="9"/>
  <c r="L344" i="9" s="1"/>
  <c r="G343" i="9"/>
  <c r="L343" i="9" s="1"/>
  <c r="G340" i="9"/>
  <c r="L340" i="9" s="1"/>
  <c r="G332" i="9"/>
  <c r="L332" i="9" s="1"/>
  <c r="G324" i="9"/>
  <c r="L324" i="9" s="1"/>
  <c r="G316" i="9"/>
  <c r="L316" i="9" s="1"/>
  <c r="G308" i="9"/>
  <c r="L308" i="9" s="1"/>
  <c r="G300" i="9"/>
  <c r="L300" i="9" s="1"/>
  <c r="G471" i="9"/>
  <c r="L471" i="9" s="1"/>
  <c r="G451" i="9"/>
  <c r="L451" i="9" s="1"/>
  <c r="G440" i="9"/>
  <c r="L440" i="9" s="1"/>
  <c r="G426" i="9"/>
  <c r="L426" i="9" s="1"/>
  <c r="G499" i="9"/>
  <c r="L499" i="9" s="1"/>
  <c r="G488" i="9"/>
  <c r="L488" i="9" s="1"/>
  <c r="G486" i="9"/>
  <c r="L486" i="9" s="1"/>
  <c r="G474" i="9"/>
  <c r="L474" i="9" s="1"/>
  <c r="G469" i="9"/>
  <c r="L469" i="9" s="1"/>
  <c r="G467" i="9"/>
  <c r="L467" i="9" s="1"/>
  <c r="G447" i="9"/>
  <c r="L447" i="9" s="1"/>
  <c r="G437" i="9"/>
  <c r="L437" i="9" s="1"/>
  <c r="G430" i="9"/>
  <c r="L430" i="9" s="1"/>
  <c r="G427" i="9"/>
  <c r="L427" i="9" s="1"/>
  <c r="G423" i="9"/>
  <c r="L423" i="9" s="1"/>
  <c r="G397" i="9"/>
  <c r="L397" i="9" s="1"/>
  <c r="G391" i="9"/>
  <c r="L391" i="9" s="1"/>
  <c r="G377" i="9"/>
  <c r="L377" i="9" s="1"/>
  <c r="G363" i="9"/>
  <c r="L363" i="9" s="1"/>
  <c r="G352" i="9"/>
  <c r="L352" i="9" s="1"/>
  <c r="G339" i="9"/>
  <c r="L339" i="9" s="1"/>
  <c r="G338" i="9"/>
  <c r="L338" i="9" s="1"/>
  <c r="G337" i="9"/>
  <c r="L337" i="9" s="1"/>
  <c r="G336" i="9"/>
  <c r="L336" i="9" s="1"/>
  <c r="G335" i="9"/>
  <c r="L335" i="9" s="1"/>
  <c r="G334" i="9"/>
  <c r="L334" i="9" s="1"/>
  <c r="G333" i="9"/>
  <c r="L333" i="9" s="1"/>
  <c r="G288" i="9"/>
  <c r="L288" i="9" s="1"/>
  <c r="G280" i="9"/>
  <c r="L280" i="9" s="1"/>
  <c r="G272" i="9"/>
  <c r="L272" i="9" s="1"/>
  <c r="G264" i="9"/>
  <c r="L264" i="9" s="1"/>
  <c r="G256" i="9"/>
  <c r="L256" i="9" s="1"/>
  <c r="G248" i="9"/>
  <c r="L248" i="9" s="1"/>
  <c r="G240" i="9"/>
  <c r="L240" i="9" s="1"/>
  <c r="G232" i="9"/>
  <c r="L232" i="9" s="1"/>
  <c r="G224" i="9"/>
  <c r="L224" i="9" s="1"/>
  <c r="G216" i="9"/>
  <c r="L216" i="9" s="1"/>
  <c r="G208" i="9"/>
  <c r="L208" i="9" s="1"/>
  <c r="G200" i="9"/>
  <c r="L200" i="9" s="1"/>
  <c r="G192" i="9"/>
  <c r="L192" i="9" s="1"/>
  <c r="G184" i="9"/>
  <c r="L184" i="9" s="1"/>
  <c r="G176" i="9"/>
  <c r="L176" i="9" s="1"/>
  <c r="G168" i="9"/>
  <c r="L168" i="9" s="1"/>
  <c r="G160" i="9"/>
  <c r="L160" i="9" s="1"/>
  <c r="G152" i="9"/>
  <c r="L152" i="9" s="1"/>
  <c r="G144" i="9"/>
  <c r="L144" i="9" s="1"/>
  <c r="G136" i="9"/>
  <c r="L136" i="9" s="1"/>
  <c r="G498" i="9"/>
  <c r="L498" i="9" s="1"/>
  <c r="G493" i="9"/>
  <c r="L493" i="9" s="1"/>
  <c r="G464" i="9"/>
  <c r="L464" i="9" s="1"/>
  <c r="G449" i="9"/>
  <c r="L449" i="9" s="1"/>
  <c r="G405" i="9"/>
  <c r="L405" i="9" s="1"/>
  <c r="G403" i="9"/>
  <c r="L403" i="9" s="1"/>
  <c r="G389" i="9"/>
  <c r="L389" i="9" s="1"/>
  <c r="G383" i="9"/>
  <c r="L383" i="9" s="1"/>
  <c r="G369" i="9"/>
  <c r="L369" i="9" s="1"/>
  <c r="G355" i="9"/>
  <c r="L355" i="9" s="1"/>
  <c r="G287" i="9"/>
  <c r="L287" i="9" s="1"/>
  <c r="G279" i="9"/>
  <c r="L279" i="9" s="1"/>
  <c r="G271" i="9"/>
  <c r="L271" i="9" s="1"/>
  <c r="G263" i="9"/>
  <c r="L263" i="9" s="1"/>
  <c r="G255" i="9"/>
  <c r="L255" i="9" s="1"/>
  <c r="G247" i="9"/>
  <c r="L247" i="9" s="1"/>
  <c r="G239" i="9"/>
  <c r="L239" i="9" s="1"/>
  <c r="G231" i="9"/>
  <c r="L231" i="9" s="1"/>
  <c r="G223" i="9"/>
  <c r="L223" i="9" s="1"/>
  <c r="G215" i="9"/>
  <c r="L215" i="9" s="1"/>
  <c r="G466" i="9"/>
  <c r="L466" i="9" s="1"/>
  <c r="G429" i="9"/>
  <c r="L429" i="9" s="1"/>
  <c r="G395" i="9"/>
  <c r="L395" i="9" s="1"/>
  <c r="G381" i="9"/>
  <c r="L381" i="9" s="1"/>
  <c r="G375" i="9"/>
  <c r="L375" i="9" s="1"/>
  <c r="G361" i="9"/>
  <c r="L361" i="9" s="1"/>
  <c r="G485" i="9"/>
  <c r="L485" i="9" s="1"/>
  <c r="G463" i="9"/>
  <c r="L463" i="9" s="1"/>
  <c r="G441" i="9"/>
  <c r="L441" i="9" s="1"/>
  <c r="G392" i="9"/>
  <c r="L392" i="9" s="1"/>
  <c r="G496" i="9"/>
  <c r="L496" i="9" s="1"/>
  <c r="G478" i="9"/>
  <c r="L478" i="9" s="1"/>
  <c r="G443" i="9"/>
  <c r="L443" i="9" s="1"/>
  <c r="G424" i="9"/>
  <c r="L424" i="9" s="1"/>
  <c r="G384" i="9"/>
  <c r="L384" i="9" s="1"/>
  <c r="G370" i="9"/>
  <c r="L370" i="9" s="1"/>
  <c r="G359" i="9"/>
  <c r="L359" i="9" s="1"/>
  <c r="G356" i="9"/>
  <c r="L356" i="9" s="1"/>
  <c r="G433" i="9"/>
  <c r="L433" i="9" s="1"/>
  <c r="G495" i="9"/>
  <c r="L495" i="9" s="1"/>
  <c r="G480" i="9"/>
  <c r="L480" i="9" s="1"/>
  <c r="G470" i="9"/>
  <c r="L470" i="9" s="1"/>
  <c r="G402" i="9"/>
  <c r="L402" i="9" s="1"/>
  <c r="G360" i="9"/>
  <c r="L360" i="9" s="1"/>
  <c r="G357" i="9"/>
  <c r="L357" i="9" s="1"/>
  <c r="G328" i="9"/>
  <c r="L328" i="9" s="1"/>
  <c r="G313" i="9"/>
  <c r="L313" i="9" s="1"/>
  <c r="G309" i="9"/>
  <c r="L309" i="9" s="1"/>
  <c r="G298" i="9"/>
  <c r="L298" i="9" s="1"/>
  <c r="G294" i="9"/>
  <c r="L294" i="9" s="1"/>
  <c r="G281" i="9"/>
  <c r="L281" i="9" s="1"/>
  <c r="G275" i="9"/>
  <c r="L275" i="9" s="1"/>
  <c r="G269" i="9"/>
  <c r="L269" i="9" s="1"/>
  <c r="G249" i="9"/>
  <c r="L249" i="9" s="1"/>
  <c r="G243" i="9"/>
  <c r="L243" i="9" s="1"/>
  <c r="G237" i="9"/>
  <c r="L237" i="9" s="1"/>
  <c r="G217" i="9"/>
  <c r="L217" i="9" s="1"/>
  <c r="G211" i="9"/>
  <c r="L211" i="9" s="1"/>
  <c r="G159" i="9"/>
  <c r="L159" i="9" s="1"/>
  <c r="G158" i="9"/>
  <c r="L158" i="9" s="1"/>
  <c r="G157" i="9"/>
  <c r="L157" i="9" s="1"/>
  <c r="G156" i="9"/>
  <c r="L156" i="9" s="1"/>
  <c r="G155" i="9"/>
  <c r="L155" i="9" s="1"/>
  <c r="G154" i="9"/>
  <c r="L154" i="9" s="1"/>
  <c r="G153" i="9"/>
  <c r="L153" i="9" s="1"/>
  <c r="G131" i="9"/>
  <c r="L131" i="9" s="1"/>
  <c r="G450" i="9"/>
  <c r="L450" i="9" s="1"/>
  <c r="G378" i="9"/>
  <c r="L378" i="9" s="1"/>
  <c r="G353" i="9"/>
  <c r="L353" i="9" s="1"/>
  <c r="G321" i="9"/>
  <c r="L321" i="9" s="1"/>
  <c r="G317" i="9"/>
  <c r="L317" i="9" s="1"/>
  <c r="G306" i="9"/>
  <c r="L306" i="9" s="1"/>
  <c r="G302" i="9"/>
  <c r="L302" i="9" s="1"/>
  <c r="G282" i="9"/>
  <c r="L282" i="9" s="1"/>
  <c r="G276" i="9"/>
  <c r="L276" i="9" s="1"/>
  <c r="G270" i="9"/>
  <c r="L270" i="9" s="1"/>
  <c r="G250" i="9"/>
  <c r="L250" i="9" s="1"/>
  <c r="G244" i="9"/>
  <c r="L244" i="9" s="1"/>
  <c r="G238" i="9"/>
  <c r="L238" i="9" s="1"/>
  <c r="G218" i="9"/>
  <c r="L218" i="9" s="1"/>
  <c r="G212" i="9"/>
  <c r="L212" i="9" s="1"/>
  <c r="G477" i="9"/>
  <c r="L477" i="9" s="1"/>
  <c r="G385" i="9"/>
  <c r="L385" i="9" s="1"/>
  <c r="G362" i="9"/>
  <c r="L362" i="9" s="1"/>
  <c r="G396" i="9"/>
  <c r="L396" i="9" s="1"/>
  <c r="G388" i="9"/>
  <c r="L388" i="9" s="1"/>
  <c r="G368" i="9"/>
  <c r="L368" i="9" s="1"/>
  <c r="G322" i="9"/>
  <c r="L322" i="9" s="1"/>
  <c r="G318" i="9"/>
  <c r="L318" i="9" s="1"/>
  <c r="G307" i="9"/>
  <c r="L307" i="9" s="1"/>
  <c r="G303" i="9"/>
  <c r="L303" i="9" s="1"/>
  <c r="G290" i="9"/>
  <c r="L290" i="9" s="1"/>
  <c r="G284" i="9"/>
  <c r="L284" i="9" s="1"/>
  <c r="G278" i="9"/>
  <c r="L278" i="9" s="1"/>
  <c r="G435" i="9"/>
  <c r="L435" i="9" s="1"/>
  <c r="G404" i="9"/>
  <c r="L404" i="9" s="1"/>
  <c r="G371" i="9"/>
  <c r="L371" i="9" s="1"/>
  <c r="G487" i="9"/>
  <c r="L487" i="9" s="1"/>
  <c r="G472" i="9"/>
  <c r="L472" i="9" s="1"/>
  <c r="G330" i="9"/>
  <c r="L330" i="9" s="1"/>
  <c r="G304" i="9"/>
  <c r="L304" i="9" s="1"/>
  <c r="G262" i="9"/>
  <c r="L262" i="9" s="1"/>
  <c r="G254" i="9"/>
  <c r="L254" i="9" s="1"/>
  <c r="G246" i="9"/>
  <c r="L246" i="9" s="1"/>
  <c r="G210" i="9"/>
  <c r="L210" i="9" s="1"/>
  <c r="G199" i="9"/>
  <c r="L199" i="9" s="1"/>
  <c r="G195" i="9"/>
  <c r="L195" i="9" s="1"/>
  <c r="G169" i="9"/>
  <c r="L169" i="9" s="1"/>
  <c r="G162" i="9"/>
  <c r="L162" i="9" s="1"/>
  <c r="G147" i="9"/>
  <c r="L147" i="9" s="1"/>
  <c r="G140" i="9"/>
  <c r="L140" i="9" s="1"/>
  <c r="G123" i="9"/>
  <c r="L123" i="9" s="1"/>
  <c r="G115" i="9"/>
  <c r="L115" i="9" s="1"/>
  <c r="G107" i="9"/>
  <c r="L107" i="9" s="1"/>
  <c r="G99" i="9"/>
  <c r="L99" i="9" s="1"/>
  <c r="G91" i="9"/>
  <c r="L91" i="9" s="1"/>
  <c r="G83" i="9"/>
  <c r="L83" i="9" s="1"/>
  <c r="G75" i="9"/>
  <c r="L75" i="9" s="1"/>
  <c r="G67" i="9"/>
  <c r="L67" i="9" s="1"/>
  <c r="G59" i="9"/>
  <c r="L59" i="9" s="1"/>
  <c r="G51" i="9"/>
  <c r="L51" i="9" s="1"/>
  <c r="G43" i="9"/>
  <c r="L43" i="9" s="1"/>
  <c r="G35" i="9"/>
  <c r="G27" i="9"/>
  <c r="G19" i="9"/>
  <c r="L19" i="9" s="1"/>
  <c r="G11" i="9"/>
  <c r="L11" i="9" s="1"/>
  <c r="G3" i="9"/>
  <c r="L3" i="9" s="1"/>
  <c r="G319" i="9"/>
  <c r="L319" i="9" s="1"/>
  <c r="G295" i="9"/>
  <c r="L295" i="9" s="1"/>
  <c r="G293" i="9"/>
  <c r="L293" i="9" s="1"/>
  <c r="G291" i="9"/>
  <c r="L291" i="9" s="1"/>
  <c r="G265" i="9"/>
  <c r="L265" i="9" s="1"/>
  <c r="G257" i="9"/>
  <c r="L257" i="9" s="1"/>
  <c r="G235" i="9"/>
  <c r="L235" i="9" s="1"/>
  <c r="G227" i="9"/>
  <c r="L227" i="9" s="1"/>
  <c r="G219" i="9"/>
  <c r="L219" i="9" s="1"/>
  <c r="G207" i="9"/>
  <c r="L207" i="9" s="1"/>
  <c r="G203" i="9"/>
  <c r="L203" i="9" s="1"/>
  <c r="G188" i="9"/>
  <c r="L188" i="9" s="1"/>
  <c r="G177" i="9"/>
  <c r="L177" i="9" s="1"/>
  <c r="G170" i="9"/>
  <c r="L170" i="9" s="1"/>
  <c r="G163" i="9"/>
  <c r="L163" i="9" s="1"/>
  <c r="G148" i="9"/>
  <c r="L148" i="9" s="1"/>
  <c r="G141" i="9"/>
  <c r="L141" i="9" s="1"/>
  <c r="G134" i="9"/>
  <c r="L134" i="9" s="1"/>
  <c r="G133" i="9"/>
  <c r="L133" i="9" s="1"/>
  <c r="G132" i="9"/>
  <c r="L132" i="9" s="1"/>
  <c r="G130" i="9"/>
  <c r="L130" i="9" s="1"/>
  <c r="G122" i="9"/>
  <c r="L122" i="9" s="1"/>
  <c r="G114" i="9"/>
  <c r="L114" i="9" s="1"/>
  <c r="G106" i="9"/>
  <c r="L106" i="9" s="1"/>
  <c r="G98" i="9"/>
  <c r="L98" i="9" s="1"/>
  <c r="G90" i="9"/>
  <c r="L90" i="9" s="1"/>
  <c r="G82" i="9"/>
  <c r="L82" i="9" s="1"/>
  <c r="G74" i="9"/>
  <c r="L74" i="9" s="1"/>
  <c r="G66" i="9"/>
  <c r="L66" i="9" s="1"/>
  <c r="G58" i="9"/>
  <c r="L58" i="9" s="1"/>
  <c r="G50" i="9"/>
  <c r="L50" i="9" s="1"/>
  <c r="G42" i="9"/>
  <c r="L42" i="9" s="1"/>
  <c r="G34" i="9"/>
  <c r="G26" i="9"/>
  <c r="G323" i="9"/>
  <c r="L323" i="9" s="1"/>
  <c r="G310" i="9"/>
  <c r="L310" i="9" s="1"/>
  <c r="G299" i="9"/>
  <c r="L299" i="9" s="1"/>
  <c r="G297" i="9"/>
  <c r="L297" i="9" s="1"/>
  <c r="G289" i="9"/>
  <c r="L289" i="9" s="1"/>
  <c r="G285" i="9"/>
  <c r="L285" i="9" s="1"/>
  <c r="G274" i="9"/>
  <c r="L274" i="9" s="1"/>
  <c r="G260" i="9"/>
  <c r="L260" i="9" s="1"/>
  <c r="G252" i="9"/>
  <c r="L252" i="9" s="1"/>
  <c r="G230" i="9"/>
  <c r="L230" i="9" s="1"/>
  <c r="G222" i="9"/>
  <c r="L222" i="9" s="1"/>
  <c r="G214" i="9"/>
  <c r="L214" i="9" s="1"/>
  <c r="G196" i="9"/>
  <c r="L196" i="9" s="1"/>
  <c r="G178" i="9"/>
  <c r="L178" i="9" s="1"/>
  <c r="G171" i="9"/>
  <c r="L171" i="9" s="1"/>
  <c r="G164" i="9"/>
  <c r="L164" i="9" s="1"/>
  <c r="G149" i="9"/>
  <c r="L149" i="9" s="1"/>
  <c r="G142" i="9"/>
  <c r="L142" i="9" s="1"/>
  <c r="G135" i="9"/>
  <c r="L135" i="9" s="1"/>
  <c r="G129" i="9"/>
  <c r="L129" i="9" s="1"/>
  <c r="G121" i="9"/>
  <c r="L121" i="9" s="1"/>
  <c r="G113" i="9"/>
  <c r="L113" i="9" s="1"/>
  <c r="G325" i="9"/>
  <c r="L325" i="9" s="1"/>
  <c r="G314" i="9"/>
  <c r="L314" i="9" s="1"/>
  <c r="G312" i="9"/>
  <c r="L312" i="9" s="1"/>
  <c r="G283" i="9"/>
  <c r="L283" i="9" s="1"/>
  <c r="G268" i="9"/>
  <c r="L268" i="9" s="1"/>
  <c r="G241" i="9"/>
  <c r="L241" i="9" s="1"/>
  <c r="G233" i="9"/>
  <c r="L233" i="9" s="1"/>
  <c r="G225" i="9"/>
  <c r="L225" i="9" s="1"/>
  <c r="G204" i="9"/>
  <c r="L204" i="9" s="1"/>
  <c r="G376" i="9"/>
  <c r="L376" i="9" s="1"/>
  <c r="G367" i="9"/>
  <c r="L367" i="9" s="1"/>
  <c r="G351" i="9"/>
  <c r="L351" i="9" s="1"/>
  <c r="G329" i="9"/>
  <c r="L329" i="9" s="1"/>
  <c r="G327" i="9"/>
  <c r="L327" i="9" s="1"/>
  <c r="G301" i="9"/>
  <c r="L301" i="9" s="1"/>
  <c r="G277" i="9"/>
  <c r="L277" i="9" s="1"/>
  <c r="G266" i="9"/>
  <c r="L266" i="9" s="1"/>
  <c r="G258" i="9"/>
  <c r="L258" i="9" s="1"/>
  <c r="G236" i="9"/>
  <c r="L236" i="9" s="1"/>
  <c r="G228" i="9"/>
  <c r="L228" i="9" s="1"/>
  <c r="G220" i="9"/>
  <c r="L220" i="9" s="1"/>
  <c r="G197" i="9"/>
  <c r="L197" i="9" s="1"/>
  <c r="G193" i="9"/>
  <c r="L193" i="9" s="1"/>
  <c r="G180" i="9"/>
  <c r="L180" i="9" s="1"/>
  <c r="G173" i="9"/>
  <c r="L173" i="9" s="1"/>
  <c r="G166" i="9"/>
  <c r="L166" i="9" s="1"/>
  <c r="G399" i="9"/>
  <c r="L399" i="9" s="1"/>
  <c r="G331" i="9"/>
  <c r="L331" i="9" s="1"/>
  <c r="G305" i="9"/>
  <c r="L305" i="9" s="1"/>
  <c r="G296" i="9"/>
  <c r="L296" i="9" s="1"/>
  <c r="G292" i="9"/>
  <c r="L292" i="9" s="1"/>
  <c r="G261" i="9"/>
  <c r="L261" i="9" s="1"/>
  <c r="G253" i="9"/>
  <c r="L253" i="9" s="1"/>
  <c r="G245" i="9"/>
  <c r="L245" i="9" s="1"/>
  <c r="G205" i="9"/>
  <c r="L205" i="9" s="1"/>
  <c r="G320" i="9"/>
  <c r="L320" i="9" s="1"/>
  <c r="G311" i="9"/>
  <c r="L311" i="9" s="1"/>
  <c r="G286" i="9"/>
  <c r="L286" i="9" s="1"/>
  <c r="G242" i="9"/>
  <c r="L242" i="9" s="1"/>
  <c r="G185" i="9"/>
  <c r="L185" i="9" s="1"/>
  <c r="G138" i="9"/>
  <c r="L138" i="9" s="1"/>
  <c r="G118" i="9"/>
  <c r="L118" i="9" s="1"/>
  <c r="G110" i="9"/>
  <c r="L110" i="9" s="1"/>
  <c r="G104" i="9"/>
  <c r="L104" i="9" s="1"/>
  <c r="G84" i="9"/>
  <c r="L84" i="9" s="1"/>
  <c r="G78" i="9"/>
  <c r="L78" i="9" s="1"/>
  <c r="G72" i="9"/>
  <c r="L72" i="9" s="1"/>
  <c r="G52" i="9"/>
  <c r="L52" i="9" s="1"/>
  <c r="G46" i="9"/>
  <c r="L46" i="9" s="1"/>
  <c r="G40" i="9"/>
  <c r="L40" i="9" s="1"/>
  <c r="G267" i="9"/>
  <c r="L267" i="9" s="1"/>
  <c r="G229" i="9"/>
  <c r="L229" i="9" s="1"/>
  <c r="G201" i="9"/>
  <c r="L201" i="9" s="1"/>
  <c r="G190" i="9"/>
  <c r="L190" i="9" s="1"/>
  <c r="G143" i="9"/>
  <c r="L143" i="9" s="1"/>
  <c r="G125" i="9"/>
  <c r="L125" i="9" s="1"/>
  <c r="G111" i="9"/>
  <c r="L111" i="9" s="1"/>
  <c r="G105" i="9"/>
  <c r="L105" i="9" s="1"/>
  <c r="G85" i="9"/>
  <c r="L85" i="9" s="1"/>
  <c r="G79" i="9"/>
  <c r="L79" i="9" s="1"/>
  <c r="G73" i="9"/>
  <c r="L73" i="9" s="1"/>
  <c r="G53" i="9"/>
  <c r="L53" i="9" s="1"/>
  <c r="G47" i="9"/>
  <c r="L47" i="9" s="1"/>
  <c r="G41" i="9"/>
  <c r="L41" i="9" s="1"/>
  <c r="G2" i="9"/>
  <c r="L2" i="9" s="1"/>
  <c r="G273" i="9"/>
  <c r="L273" i="9" s="1"/>
  <c r="G234" i="9"/>
  <c r="L234" i="9" s="1"/>
  <c r="G209" i="9"/>
  <c r="L209" i="9" s="1"/>
  <c r="G198" i="9"/>
  <c r="L198" i="9" s="1"/>
  <c r="G182" i="9"/>
  <c r="L182" i="9" s="1"/>
  <c r="G175" i="9"/>
  <c r="L175" i="9" s="1"/>
  <c r="G145" i="9"/>
  <c r="L145" i="9" s="1"/>
  <c r="G119" i="9"/>
  <c r="L119" i="9" s="1"/>
  <c r="G112" i="9"/>
  <c r="L112" i="9" s="1"/>
  <c r="G92" i="9"/>
  <c r="L92" i="9" s="1"/>
  <c r="G86" i="9"/>
  <c r="L86" i="9" s="1"/>
  <c r="G80" i="9"/>
  <c r="L80" i="9" s="1"/>
  <c r="G60" i="9"/>
  <c r="L60" i="9" s="1"/>
  <c r="G54" i="9"/>
  <c r="L54" i="9" s="1"/>
  <c r="G48" i="9"/>
  <c r="L48" i="9" s="1"/>
  <c r="G28" i="9"/>
  <c r="G10" i="9"/>
  <c r="L10" i="9" s="1"/>
  <c r="G9" i="9"/>
  <c r="L9" i="9" s="1"/>
  <c r="G8" i="9"/>
  <c r="L8" i="9" s="1"/>
  <c r="G7" i="9"/>
  <c r="L7" i="9" s="1"/>
  <c r="G6" i="9"/>
  <c r="L6" i="9" s="1"/>
  <c r="G5" i="9"/>
  <c r="L5" i="9" s="1"/>
  <c r="G4" i="9"/>
  <c r="L4" i="9" s="1"/>
  <c r="G364" i="9"/>
  <c r="L364" i="9" s="1"/>
  <c r="G315" i="9"/>
  <c r="L315" i="9" s="1"/>
  <c r="G259" i="9"/>
  <c r="L259" i="9" s="1"/>
  <c r="G221" i="9"/>
  <c r="L221" i="9" s="1"/>
  <c r="G187" i="9"/>
  <c r="L187" i="9" s="1"/>
  <c r="G161" i="9"/>
  <c r="L161" i="9" s="1"/>
  <c r="G150" i="9"/>
  <c r="L150" i="9" s="1"/>
  <c r="G126" i="9"/>
  <c r="L126" i="9" s="1"/>
  <c r="G93" i="9"/>
  <c r="L93" i="9" s="1"/>
  <c r="G87" i="9"/>
  <c r="L87" i="9" s="1"/>
  <c r="G81" i="9"/>
  <c r="L81" i="9" s="1"/>
  <c r="G61" i="9"/>
  <c r="L61" i="9" s="1"/>
  <c r="G55" i="9"/>
  <c r="L55" i="9" s="1"/>
  <c r="G49" i="9"/>
  <c r="L49" i="9" s="1"/>
  <c r="G29" i="9"/>
  <c r="G18" i="9"/>
  <c r="L18" i="9" s="1"/>
  <c r="G17" i="9"/>
  <c r="L17" i="9" s="1"/>
  <c r="G16" i="9"/>
  <c r="L16" i="9" s="1"/>
  <c r="G15" i="9"/>
  <c r="L15" i="9" s="1"/>
  <c r="G14" i="9"/>
  <c r="L14" i="9" s="1"/>
  <c r="G13" i="9"/>
  <c r="L13" i="9" s="1"/>
  <c r="G12" i="9"/>
  <c r="L12" i="9" s="1"/>
  <c r="G226" i="9"/>
  <c r="L226" i="9" s="1"/>
  <c r="G189" i="9"/>
  <c r="L189" i="9" s="1"/>
  <c r="G179" i="9"/>
  <c r="L179" i="9" s="1"/>
  <c r="G172" i="9"/>
  <c r="L172" i="9" s="1"/>
  <c r="G165" i="9"/>
  <c r="L165" i="9" s="1"/>
  <c r="G139" i="9"/>
  <c r="L139" i="9" s="1"/>
  <c r="G137" i="9"/>
  <c r="L137" i="9" s="1"/>
  <c r="G120" i="9"/>
  <c r="L120" i="9" s="1"/>
  <c r="G116" i="9"/>
  <c r="L116" i="9" s="1"/>
  <c r="G100" i="9"/>
  <c r="L100" i="9" s="1"/>
  <c r="G94" i="9"/>
  <c r="L94" i="9" s="1"/>
  <c r="G88" i="9"/>
  <c r="L88" i="9" s="1"/>
  <c r="G68" i="9"/>
  <c r="L68" i="9" s="1"/>
  <c r="G62" i="9"/>
  <c r="L62" i="9" s="1"/>
  <c r="G56" i="9"/>
  <c r="L56" i="9" s="1"/>
  <c r="G36" i="9"/>
  <c r="G30" i="9"/>
  <c r="G24" i="9"/>
  <c r="L24" i="9" s="1"/>
  <c r="G23" i="9"/>
  <c r="L23" i="9" s="1"/>
  <c r="G22" i="9"/>
  <c r="L22" i="9" s="1"/>
  <c r="G21" i="9"/>
  <c r="L21" i="9" s="1"/>
  <c r="G20" i="9"/>
  <c r="L20" i="9" s="1"/>
  <c r="M306" i="9"/>
  <c r="M80" i="9"/>
  <c r="M86" i="9"/>
  <c r="G96" i="9"/>
  <c r="L96" i="9" s="1"/>
  <c r="G102" i="9"/>
  <c r="L102" i="9" s="1"/>
  <c r="M106" i="9"/>
  <c r="G108" i="9"/>
  <c r="L108" i="9" s="1"/>
  <c r="M112" i="9"/>
  <c r="G117" i="9"/>
  <c r="L117" i="9" s="1"/>
  <c r="M129" i="9"/>
  <c r="M132" i="9"/>
  <c r="G146" i="9"/>
  <c r="L146" i="9" s="1"/>
  <c r="M157" i="9"/>
  <c r="M164" i="9"/>
  <c r="M171" i="9"/>
  <c r="M188" i="9"/>
  <c r="G194" i="9"/>
  <c r="L194" i="9" s="1"/>
  <c r="M230" i="9"/>
  <c r="M276" i="9"/>
  <c r="M308" i="9"/>
  <c r="G326" i="9"/>
  <c r="L326" i="9" s="1"/>
  <c r="M6" i="9"/>
  <c r="M7" i="9"/>
  <c r="M8" i="9"/>
  <c r="M9" i="9"/>
  <c r="M10" i="9"/>
  <c r="M11" i="9"/>
  <c r="M12" i="9"/>
  <c r="G25" i="9"/>
  <c r="G31" i="9"/>
  <c r="M35" i="9"/>
  <c r="G37" i="9"/>
  <c r="M41" i="9"/>
  <c r="M47" i="9"/>
  <c r="G57" i="9"/>
  <c r="L57" i="9" s="1"/>
  <c r="G63" i="9"/>
  <c r="L63" i="9" s="1"/>
  <c r="M67" i="9"/>
  <c r="G69" i="9"/>
  <c r="L69" i="9" s="1"/>
  <c r="M73" i="9"/>
  <c r="M79" i="9"/>
  <c r="G89" i="9"/>
  <c r="L89" i="9" s="1"/>
  <c r="G95" i="9"/>
  <c r="L95" i="9" s="1"/>
  <c r="M99" i="9"/>
  <c r="G101" i="9"/>
  <c r="L101" i="9" s="1"/>
  <c r="M105" i="9"/>
  <c r="M111" i="9"/>
  <c r="M118" i="9"/>
  <c r="M122" i="9"/>
  <c r="G127" i="9"/>
  <c r="L127" i="9" s="1"/>
  <c r="M147" i="9"/>
  <c r="M149" i="9"/>
  <c r="M151" i="9"/>
  <c r="G167" i="9"/>
  <c r="L167" i="9" s="1"/>
  <c r="G174" i="9"/>
  <c r="L174" i="9" s="1"/>
  <c r="G181" i="9"/>
  <c r="L181" i="9" s="1"/>
  <c r="G186" i="9"/>
  <c r="L186" i="9" s="1"/>
  <c r="G213" i="9"/>
  <c r="L213" i="9" s="1"/>
  <c r="M219" i="9"/>
  <c r="G251" i="9"/>
  <c r="L251" i="9" s="1"/>
  <c r="M263" i="9"/>
  <c r="M270" i="9"/>
  <c r="G354" i="9"/>
  <c r="L354" i="9" s="1"/>
  <c r="M2" i="9"/>
  <c r="M3" i="9"/>
  <c r="M4" i="9"/>
  <c r="M34" i="9"/>
  <c r="M40" i="9"/>
  <c r="M46" i="9"/>
  <c r="M66" i="9"/>
  <c r="M72" i="9"/>
  <c r="M78" i="9"/>
  <c r="M98" i="9"/>
  <c r="M104" i="9"/>
  <c r="M110" i="9"/>
  <c r="M128" i="9"/>
  <c r="M169" i="9"/>
  <c r="M176" i="9"/>
  <c r="M183" i="9"/>
  <c r="M238" i="9"/>
  <c r="M27" i="9"/>
  <c r="M33" i="9"/>
  <c r="M39" i="9"/>
  <c r="M59" i="9"/>
  <c r="M65" i="9"/>
  <c r="M71" i="9"/>
  <c r="M91" i="9"/>
  <c r="M97" i="9"/>
  <c r="M103" i="9"/>
  <c r="M121" i="9"/>
  <c r="M131" i="9"/>
  <c r="M140" i="9"/>
  <c r="M142" i="9"/>
  <c r="M144" i="9"/>
  <c r="M158" i="9"/>
  <c r="M165" i="9"/>
  <c r="M172" i="9"/>
  <c r="M179" i="9"/>
  <c r="M272" i="9"/>
  <c r="M446" i="9" l="1"/>
  <c r="L38" i="9"/>
  <c r="L25" i="9"/>
  <c r="L28" i="9"/>
  <c r="L34" i="9"/>
  <c r="L32" i="9"/>
  <c r="L31" i="9"/>
  <c r="L30" i="9"/>
  <c r="L29" i="9"/>
  <c r="L36" i="9"/>
  <c r="L33" i="9"/>
  <c r="L26" i="9"/>
  <c r="L27" i="9"/>
  <c r="L37" i="9"/>
  <c r="L35" i="9"/>
  <c r="I457" i="9"/>
  <c r="I183" i="9"/>
  <c r="I206" i="9"/>
  <c r="I469" i="9"/>
  <c r="I124" i="9"/>
  <c r="I139" i="9"/>
  <c r="I221" i="9"/>
  <c r="I209" i="9"/>
  <c r="I104" i="9"/>
  <c r="I228" i="9"/>
  <c r="I142" i="9"/>
  <c r="I74" i="9"/>
  <c r="I35" i="9"/>
  <c r="I472" i="9"/>
  <c r="I276" i="9"/>
  <c r="I159" i="9"/>
  <c r="I485" i="9"/>
  <c r="I464" i="9"/>
  <c r="I334" i="9"/>
  <c r="I451" i="9"/>
  <c r="I481" i="9"/>
  <c r="I483" i="9"/>
  <c r="I398" i="9"/>
  <c r="I21" i="9"/>
  <c r="I15" i="9"/>
  <c r="I9" i="9"/>
  <c r="I85" i="9"/>
  <c r="I205" i="9"/>
  <c r="I312" i="9"/>
  <c r="I323" i="9"/>
  <c r="I203" i="9"/>
  <c r="I107" i="9"/>
  <c r="I307" i="9"/>
  <c r="I131" i="9"/>
  <c r="I470" i="9"/>
  <c r="I231" i="9"/>
  <c r="I493" i="9"/>
  <c r="I248" i="9"/>
  <c r="I471" i="9"/>
  <c r="I341" i="9"/>
  <c r="I490" i="9"/>
  <c r="I406" i="9"/>
  <c r="I88" i="9"/>
  <c r="I16" i="9"/>
  <c r="I87" i="9"/>
  <c r="I315" i="9"/>
  <c r="I10" i="9"/>
  <c r="I112" i="9"/>
  <c r="I273" i="9"/>
  <c r="I105" i="9"/>
  <c r="I40" i="9"/>
  <c r="I118" i="9"/>
  <c r="I245" i="9"/>
  <c r="I166" i="9"/>
  <c r="I258" i="9"/>
  <c r="I376" i="9"/>
  <c r="I314" i="9"/>
  <c r="I164" i="9"/>
  <c r="I260" i="9"/>
  <c r="I26" i="9"/>
  <c r="I90" i="9"/>
  <c r="I134" i="9"/>
  <c r="I207" i="9"/>
  <c r="I295" i="9"/>
  <c r="I51" i="9"/>
  <c r="I115" i="9"/>
  <c r="I210" i="9"/>
  <c r="I371" i="9"/>
  <c r="I318" i="9"/>
  <c r="I212" i="9"/>
  <c r="I302" i="9"/>
  <c r="I153" i="9"/>
  <c r="I217" i="9"/>
  <c r="I298" i="9"/>
  <c r="I480" i="9"/>
  <c r="I443" i="9"/>
  <c r="I375" i="9"/>
  <c r="I239" i="9"/>
  <c r="I369" i="9"/>
  <c r="I498" i="9"/>
  <c r="I192" i="9"/>
  <c r="I256" i="9"/>
  <c r="I336" i="9"/>
  <c r="I397" i="9"/>
  <c r="I474" i="9"/>
  <c r="I300" i="9"/>
  <c r="I345" i="9"/>
  <c r="I394" i="9"/>
  <c r="I365" i="9"/>
  <c r="I462" i="9"/>
  <c r="I420" i="9"/>
  <c r="I497" i="9"/>
  <c r="I431" i="9"/>
  <c r="I350" i="9"/>
  <c r="I414" i="9"/>
  <c r="I459" i="9"/>
  <c r="I484" i="9"/>
  <c r="I38" i="9"/>
  <c r="I65" i="9"/>
  <c r="I37" i="9"/>
  <c r="I20" i="9"/>
  <c r="I14" i="9"/>
  <c r="I8" i="9"/>
  <c r="I229" i="9"/>
  <c r="I331" i="9"/>
  <c r="I283" i="9"/>
  <c r="I310" i="9"/>
  <c r="I188" i="9"/>
  <c r="I99" i="9"/>
  <c r="I303" i="9"/>
  <c r="I450" i="9"/>
  <c r="I402" i="9"/>
  <c r="I223" i="9"/>
  <c r="I176" i="9"/>
  <c r="I377" i="9"/>
  <c r="I380" i="9"/>
  <c r="I418" i="9"/>
  <c r="I494" i="9"/>
  <c r="I181" i="9"/>
  <c r="I108" i="9"/>
  <c r="I165" i="9"/>
  <c r="I259" i="9"/>
  <c r="I234" i="9"/>
  <c r="I110" i="9"/>
  <c r="I236" i="9"/>
  <c r="I149" i="9"/>
  <c r="I82" i="9"/>
  <c r="I293" i="9"/>
  <c r="I199" i="9"/>
  <c r="I477" i="9"/>
  <c r="I211" i="9"/>
  <c r="I424" i="9"/>
  <c r="I355" i="9"/>
  <c r="I335" i="9"/>
  <c r="I344" i="9"/>
  <c r="I442" i="9"/>
  <c r="I342" i="9"/>
  <c r="I476" i="9"/>
  <c r="I17" i="9"/>
  <c r="I138" i="9"/>
  <c r="I253" i="9"/>
  <c r="I173" i="9"/>
  <c r="I266" i="9"/>
  <c r="I204" i="9"/>
  <c r="I325" i="9"/>
  <c r="I171" i="9"/>
  <c r="I274" i="9"/>
  <c r="I34" i="9"/>
  <c r="I98" i="9"/>
  <c r="I141" i="9"/>
  <c r="I219" i="9"/>
  <c r="I319" i="9"/>
  <c r="I59" i="9"/>
  <c r="I123" i="9"/>
  <c r="I246" i="9"/>
  <c r="I404" i="9"/>
  <c r="I322" i="9"/>
  <c r="I218" i="9"/>
  <c r="I306" i="9"/>
  <c r="I154" i="9"/>
  <c r="I237" i="9"/>
  <c r="I309" i="9"/>
  <c r="I495" i="9"/>
  <c r="I478" i="9"/>
  <c r="I381" i="9"/>
  <c r="I247" i="9"/>
  <c r="I383" i="9"/>
  <c r="I136" i="9"/>
  <c r="I200" i="9"/>
  <c r="I264" i="9"/>
  <c r="I337" i="9"/>
  <c r="I423" i="9"/>
  <c r="I486" i="9"/>
  <c r="I308" i="9"/>
  <c r="I346" i="9"/>
  <c r="I401" i="9"/>
  <c r="I372" i="9"/>
  <c r="I473" i="9"/>
  <c r="I421" i="9"/>
  <c r="I407" i="9"/>
  <c r="I438" i="9"/>
  <c r="I358" i="9"/>
  <c r="I422" i="9"/>
  <c r="I428" i="9"/>
  <c r="I492" i="9"/>
  <c r="I191" i="9"/>
  <c r="I151" i="9"/>
  <c r="I354" i="9"/>
  <c r="I31" i="9"/>
  <c r="I172" i="9"/>
  <c r="I167" i="9"/>
  <c r="I25" i="9"/>
  <c r="I23" i="9"/>
  <c r="I94" i="9"/>
  <c r="I93" i="9"/>
  <c r="I364" i="9"/>
  <c r="I119" i="9"/>
  <c r="I111" i="9"/>
  <c r="I101" i="9"/>
  <c r="I63" i="9"/>
  <c r="I146" i="9"/>
  <c r="I96" i="9"/>
  <c r="I24" i="9"/>
  <c r="I100" i="9"/>
  <c r="I189" i="9"/>
  <c r="I18" i="9"/>
  <c r="I126" i="9"/>
  <c r="I4" i="9"/>
  <c r="I48" i="9"/>
  <c r="I145" i="9"/>
  <c r="I41" i="9"/>
  <c r="I125" i="9"/>
  <c r="I52" i="9"/>
  <c r="I185" i="9"/>
  <c r="I261" i="9"/>
  <c r="I180" i="9"/>
  <c r="I277" i="9"/>
  <c r="I225" i="9"/>
  <c r="I113" i="9"/>
  <c r="I178" i="9"/>
  <c r="I285" i="9"/>
  <c r="I42" i="9"/>
  <c r="I106" i="9"/>
  <c r="I148" i="9"/>
  <c r="I227" i="9"/>
  <c r="I3" i="9"/>
  <c r="I67" i="9"/>
  <c r="I140" i="9"/>
  <c r="I254" i="9"/>
  <c r="I435" i="9"/>
  <c r="I368" i="9"/>
  <c r="I238" i="9"/>
  <c r="I317" i="9"/>
  <c r="I155" i="9"/>
  <c r="I243" i="9"/>
  <c r="I313" i="9"/>
  <c r="I433" i="9"/>
  <c r="I496" i="9"/>
  <c r="I395" i="9"/>
  <c r="I255" i="9"/>
  <c r="I389" i="9"/>
  <c r="I144" i="9"/>
  <c r="I208" i="9"/>
  <c r="I272" i="9"/>
  <c r="I338" i="9"/>
  <c r="I427" i="9"/>
  <c r="I488" i="9"/>
  <c r="I316" i="9"/>
  <c r="I347" i="9"/>
  <c r="I434" i="9"/>
  <c r="I379" i="9"/>
  <c r="I491" i="9"/>
  <c r="I432" i="9"/>
  <c r="I408" i="9"/>
  <c r="I445" i="9"/>
  <c r="I366" i="9"/>
  <c r="I453" i="9"/>
  <c r="I436" i="9"/>
  <c r="I500" i="9"/>
  <c r="I128" i="9"/>
  <c r="I174" i="9"/>
  <c r="I69" i="9"/>
  <c r="I22" i="9"/>
  <c r="I326" i="9"/>
  <c r="I102" i="9"/>
  <c r="I179" i="9"/>
  <c r="I28" i="9"/>
  <c r="I46" i="9"/>
  <c r="I251" i="9"/>
  <c r="I57" i="9"/>
  <c r="I30" i="9"/>
  <c r="I116" i="9"/>
  <c r="I226" i="9"/>
  <c r="I29" i="9"/>
  <c r="I150" i="9"/>
  <c r="I5" i="9"/>
  <c r="I54" i="9"/>
  <c r="I175" i="9"/>
  <c r="I47" i="9"/>
  <c r="I143" i="9"/>
  <c r="I72" i="9"/>
  <c r="I242" i="9"/>
  <c r="I292" i="9"/>
  <c r="I193" i="9"/>
  <c r="I301" i="9"/>
  <c r="I233" i="9"/>
  <c r="I121" i="9"/>
  <c r="I196" i="9"/>
  <c r="I289" i="9"/>
  <c r="I50" i="9"/>
  <c r="I114" i="9"/>
  <c r="I163" i="9"/>
  <c r="I235" i="9"/>
  <c r="I11" i="9"/>
  <c r="I75" i="9"/>
  <c r="I147" i="9"/>
  <c r="I262" i="9"/>
  <c r="I278" i="9"/>
  <c r="I388" i="9"/>
  <c r="I244" i="9"/>
  <c r="I321" i="9"/>
  <c r="I156" i="9"/>
  <c r="I249" i="9"/>
  <c r="I328" i="9"/>
  <c r="I356" i="9"/>
  <c r="I392" i="9"/>
  <c r="I429" i="9"/>
  <c r="I263" i="9"/>
  <c r="I403" i="9"/>
  <c r="I152" i="9"/>
  <c r="I216" i="9"/>
  <c r="I280" i="9"/>
  <c r="I339" i="9"/>
  <c r="I430" i="9"/>
  <c r="I499" i="9"/>
  <c r="I324" i="9"/>
  <c r="I348" i="9"/>
  <c r="I448" i="9"/>
  <c r="I386" i="9"/>
  <c r="I415" i="9"/>
  <c r="I439" i="9"/>
  <c r="I409" i="9"/>
  <c r="I475" i="9"/>
  <c r="I374" i="9"/>
  <c r="I454" i="9"/>
  <c r="I444" i="9"/>
  <c r="I186" i="9"/>
  <c r="I62" i="9"/>
  <c r="I61" i="9"/>
  <c r="I86" i="9"/>
  <c r="I79" i="9"/>
  <c r="I320" i="9"/>
  <c r="I351" i="9"/>
  <c r="I230" i="9"/>
  <c r="I132" i="9"/>
  <c r="I291" i="9"/>
  <c r="I195" i="9"/>
  <c r="I385" i="9"/>
  <c r="I281" i="9"/>
  <c r="I384" i="9"/>
  <c r="I287" i="9"/>
  <c r="I240" i="9"/>
  <c r="I467" i="9"/>
  <c r="I343" i="9"/>
  <c r="I425" i="9"/>
  <c r="I412" i="9"/>
  <c r="I468" i="9"/>
  <c r="I68" i="9"/>
  <c r="I81" i="9"/>
  <c r="I92" i="9"/>
  <c r="I267" i="9"/>
  <c r="I399" i="9"/>
  <c r="I367" i="9"/>
  <c r="I252" i="9"/>
  <c r="I133" i="9"/>
  <c r="I43" i="9"/>
  <c r="I487" i="9"/>
  <c r="I282" i="9"/>
  <c r="I294" i="9"/>
  <c r="I361" i="9"/>
  <c r="I184" i="9"/>
  <c r="I391" i="9"/>
  <c r="I387" i="9"/>
  <c r="I419" i="9"/>
  <c r="I413" i="9"/>
  <c r="I458" i="9"/>
  <c r="I161" i="9"/>
  <c r="I53" i="9"/>
  <c r="I78" i="9"/>
  <c r="I286" i="9"/>
  <c r="I296" i="9"/>
  <c r="I197" i="9"/>
  <c r="I327" i="9"/>
  <c r="I241" i="9"/>
  <c r="I129" i="9"/>
  <c r="I214" i="9"/>
  <c r="I297" i="9"/>
  <c r="I58" i="9"/>
  <c r="I122" i="9"/>
  <c r="I170" i="9"/>
  <c r="I257" i="9"/>
  <c r="I19" i="9"/>
  <c r="I83" i="9"/>
  <c r="I162" i="9"/>
  <c r="I304" i="9"/>
  <c r="I284" i="9"/>
  <c r="I396" i="9"/>
  <c r="I250" i="9"/>
  <c r="I353" i="9"/>
  <c r="I157" i="9"/>
  <c r="I269" i="9"/>
  <c r="I357" i="9"/>
  <c r="I359" i="9"/>
  <c r="I441" i="9"/>
  <c r="I466" i="9"/>
  <c r="I271" i="9"/>
  <c r="I405" i="9"/>
  <c r="I160" i="9"/>
  <c r="I224" i="9"/>
  <c r="I288" i="9"/>
  <c r="I352" i="9"/>
  <c r="I437" i="9"/>
  <c r="I426" i="9"/>
  <c r="I332" i="9"/>
  <c r="I349" i="9"/>
  <c r="I465" i="9"/>
  <c r="I393" i="9"/>
  <c r="I416" i="9"/>
  <c r="I446" i="9"/>
  <c r="I410" i="9"/>
  <c r="I482" i="9"/>
  <c r="I382" i="9"/>
  <c r="I455" i="9"/>
  <c r="I452" i="9"/>
  <c r="I33" i="9"/>
  <c r="I95" i="9"/>
  <c r="I36" i="9"/>
  <c r="I120" i="9"/>
  <c r="I12" i="9"/>
  <c r="I49" i="9"/>
  <c r="I6" i="9"/>
  <c r="I60" i="9"/>
  <c r="I182" i="9"/>
  <c r="I190" i="9"/>
  <c r="I213" i="9"/>
  <c r="I127" i="9"/>
  <c r="I89" i="9"/>
  <c r="I194" i="9"/>
  <c r="I117" i="9"/>
  <c r="I56" i="9"/>
  <c r="I137" i="9"/>
  <c r="I13" i="9"/>
  <c r="I55" i="9"/>
  <c r="I187" i="9"/>
  <c r="I7" i="9"/>
  <c r="I80" i="9"/>
  <c r="I198" i="9"/>
  <c r="I73" i="9"/>
  <c r="I201" i="9"/>
  <c r="I84" i="9"/>
  <c r="I311" i="9"/>
  <c r="I305" i="9"/>
  <c r="I220" i="9"/>
  <c r="I329" i="9"/>
  <c r="I268" i="9"/>
  <c r="I135" i="9"/>
  <c r="I222" i="9"/>
  <c r="I299" i="9"/>
  <c r="I66" i="9"/>
  <c r="I130" i="9"/>
  <c r="I177" i="9"/>
  <c r="I265" i="9"/>
  <c r="I27" i="9"/>
  <c r="I91" i="9"/>
  <c r="I169" i="9"/>
  <c r="I330" i="9"/>
  <c r="I290" i="9"/>
  <c r="I362" i="9"/>
  <c r="I270" i="9"/>
  <c r="I378" i="9"/>
  <c r="I158" i="9"/>
  <c r="I275" i="9"/>
  <c r="I360" i="9"/>
  <c r="I370" i="9"/>
  <c r="I463" i="9"/>
  <c r="I215" i="9"/>
  <c r="I279" i="9"/>
  <c r="I449" i="9"/>
  <c r="I168" i="9"/>
  <c r="I232" i="9"/>
  <c r="I333" i="9"/>
  <c r="I363" i="9"/>
  <c r="I447" i="9"/>
  <c r="I440" i="9"/>
  <c r="I340" i="9"/>
  <c r="I373" i="9"/>
  <c r="I479" i="9"/>
  <c r="I400" i="9"/>
  <c r="I417" i="9"/>
  <c r="I461" i="9"/>
  <c r="I411" i="9"/>
  <c r="I489" i="9"/>
  <c r="I390" i="9"/>
  <c r="I456" i="9"/>
  <c r="I460" i="9"/>
  <c r="I97" i="9"/>
  <c r="I2" i="9"/>
  <c r="I76" i="9"/>
  <c r="I70" i="9"/>
  <c r="I103" i="9"/>
  <c r="I64" i="9"/>
  <c r="I44" i="9"/>
  <c r="I32" i="9"/>
  <c r="I39" i="9"/>
  <c r="I71" i="9"/>
  <c r="I45" i="9"/>
  <c r="I109" i="9"/>
  <c r="I77" i="9"/>
  <c r="B50" i="1"/>
  <c r="G58" i="4" s="1"/>
  <c r="B49" i="1"/>
  <c r="G56" i="4" s="1"/>
  <c r="N5" i="6"/>
  <c r="B43" i="1"/>
  <c r="G51" i="4" s="1"/>
  <c r="B173" i="1"/>
  <c r="H13" i="6"/>
  <c r="N9" i="6"/>
  <c r="H4" i="6"/>
  <c r="H3" i="6"/>
  <c r="H2" i="6"/>
  <c r="B65" i="1"/>
  <c r="C3" i="2"/>
  <c r="B40" i="1"/>
  <c r="G48" i="4" s="1"/>
  <c r="B171" i="1"/>
  <c r="B172" i="1"/>
  <c r="B170" i="1"/>
  <c r="B169" i="1"/>
  <c r="B168" i="1"/>
  <c r="J63" i="1" s="1"/>
  <c r="B167" i="1"/>
  <c r="G63" i="1" s="1"/>
  <c r="B166" i="1"/>
  <c r="N2" i="6"/>
  <c r="N3" i="6"/>
  <c r="N4" i="6"/>
  <c r="H5" i="6"/>
  <c r="H6" i="6"/>
  <c r="N6" i="6"/>
  <c r="H7" i="6"/>
  <c r="N7" i="6"/>
  <c r="H8" i="6"/>
  <c r="N8" i="6"/>
  <c r="H9" i="6"/>
  <c r="H10" i="6"/>
  <c r="N10" i="6"/>
  <c r="H11" i="6"/>
  <c r="N11" i="6"/>
  <c r="H12" i="6"/>
  <c r="N12" i="6"/>
  <c r="N13" i="6"/>
  <c r="B165" i="1"/>
  <c r="G62" i="1" s="1"/>
  <c r="B164" i="1"/>
  <c r="D62" i="1" s="1"/>
  <c r="B26" i="1"/>
  <c r="B152" i="1"/>
  <c r="B44" i="1"/>
  <c r="B32" i="1"/>
  <c r="B96" i="1"/>
  <c r="B113" i="1"/>
  <c r="B54" i="1" s="1"/>
  <c r="B114" i="1"/>
  <c r="B125" i="1"/>
  <c r="B80" i="1"/>
  <c r="B46" i="1"/>
  <c r="C16" i="2"/>
  <c r="G67" i="1" l="1"/>
  <c r="B67" i="1"/>
  <c r="G70" i="4"/>
  <c r="G69" i="4"/>
  <c r="G72" i="4"/>
  <c r="G71" i="4"/>
  <c r="G37" i="1"/>
  <c r="G61" i="1"/>
  <c r="B61" i="1"/>
  <c r="B63" i="1"/>
  <c r="D63" i="1"/>
  <c r="B64" i="1"/>
  <c r="D64" i="1"/>
  <c r="G64" i="1"/>
  <c r="M29" i="1"/>
  <c r="G54" i="4"/>
  <c r="G55" i="4"/>
  <c r="B62" i="1"/>
  <c r="K2" i="6"/>
  <c r="M2" i="6" s="1"/>
  <c r="K13" i="6"/>
  <c r="M13" i="6" s="1"/>
  <c r="K12" i="6"/>
  <c r="M12" i="6" s="1"/>
  <c r="K11" i="6"/>
  <c r="M11" i="6" s="1"/>
  <c r="K10" i="6"/>
  <c r="M10" i="6" s="1"/>
  <c r="K9" i="6"/>
  <c r="M9" i="6" s="1"/>
  <c r="K8" i="6"/>
  <c r="M8" i="6" s="1"/>
  <c r="K7" i="6"/>
  <c r="M7" i="6" s="1"/>
  <c r="K6" i="6"/>
  <c r="M6" i="6" s="1"/>
  <c r="K5" i="6"/>
  <c r="M5" i="6" s="1"/>
  <c r="K4" i="6"/>
  <c r="M4" i="6" s="1"/>
  <c r="K3" i="6"/>
  <c r="M3" i="6" s="1"/>
  <c r="G65" i="4" l="1"/>
  <c r="G66" i="4"/>
  <c r="G67" i="4"/>
  <c r="G68" i="4"/>
  <c r="G73" i="4"/>
  <c r="G74" i="4"/>
  <c r="G76" i="4"/>
  <c r="G75" i="4"/>
  <c r="F1" i="9" a="1"/>
  <c r="K2" i="9" l="1"/>
  <c r="K202" i="9"/>
  <c r="K22" i="9"/>
  <c r="K134" i="9"/>
  <c r="K394" i="9"/>
  <c r="K247" i="9"/>
  <c r="K42" i="9"/>
  <c r="K155" i="9"/>
  <c r="K144" i="9"/>
  <c r="K488" i="9"/>
  <c r="K491" i="9"/>
  <c r="K366" i="9"/>
  <c r="K128" i="9"/>
  <c r="K40" i="9"/>
  <c r="K217" i="9"/>
  <c r="K484" i="9"/>
  <c r="K119" i="9"/>
  <c r="K219" i="9"/>
  <c r="K495" i="9"/>
  <c r="K421" i="9"/>
  <c r="K44" i="9"/>
  <c r="K125" i="9"/>
  <c r="K148" i="9"/>
  <c r="K368" i="9"/>
  <c r="K395" i="9"/>
  <c r="K251" i="9"/>
  <c r="K226" i="9"/>
  <c r="K54" i="9"/>
  <c r="K72" i="9"/>
  <c r="K301" i="9"/>
  <c r="K289" i="9"/>
  <c r="K235" i="9"/>
  <c r="K262" i="9"/>
  <c r="K321" i="9"/>
  <c r="K356" i="9"/>
  <c r="K403" i="9"/>
  <c r="K339" i="9"/>
  <c r="K348" i="9"/>
  <c r="K439" i="9"/>
  <c r="K454" i="9"/>
  <c r="K45" i="9"/>
  <c r="K166" i="9"/>
  <c r="K192" i="9"/>
  <c r="K38" i="9"/>
  <c r="K58" i="9"/>
  <c r="K396" i="9"/>
  <c r="K466" i="9"/>
  <c r="K349" i="9"/>
  <c r="K452" i="9"/>
  <c r="K69" i="9"/>
  <c r="K207" i="9"/>
  <c r="K397" i="9"/>
  <c r="K326" i="9"/>
  <c r="K204" i="9"/>
  <c r="K218" i="9"/>
  <c r="K308" i="9"/>
  <c r="K191" i="9"/>
  <c r="K41" i="9"/>
  <c r="K120" i="9"/>
  <c r="K78" i="9"/>
  <c r="K170" i="9"/>
  <c r="K250" i="9"/>
  <c r="K271" i="9"/>
  <c r="K437" i="9"/>
  <c r="K410" i="9"/>
  <c r="K127" i="9"/>
  <c r="K56" i="9"/>
  <c r="K187" i="9"/>
  <c r="K73" i="9"/>
  <c r="K305" i="9"/>
  <c r="K135" i="9"/>
  <c r="K130" i="9"/>
  <c r="K91" i="9"/>
  <c r="K362" i="9"/>
  <c r="K275" i="9"/>
  <c r="K215" i="9"/>
  <c r="K232" i="9"/>
  <c r="K440" i="9"/>
  <c r="K400" i="9"/>
  <c r="K489" i="9"/>
  <c r="K97" i="9"/>
  <c r="K258" i="9"/>
  <c r="K369" i="9"/>
  <c r="K23" i="9"/>
  <c r="K464" i="9"/>
  <c r="K457" i="9"/>
  <c r="K183" i="9"/>
  <c r="K315" i="9"/>
  <c r="K318" i="9"/>
  <c r="K350" i="9"/>
  <c r="K101" i="9"/>
  <c r="K3" i="9"/>
  <c r="K313" i="9"/>
  <c r="K208" i="9"/>
  <c r="K316" i="9"/>
  <c r="K432" i="9"/>
  <c r="K453" i="9"/>
  <c r="K32" i="9"/>
  <c r="K164" i="9"/>
  <c r="K498" i="9"/>
  <c r="K65" i="9"/>
  <c r="K46" i="9"/>
  <c r="K123" i="9"/>
  <c r="K200" i="9"/>
  <c r="K358" i="9"/>
  <c r="K146" i="9"/>
  <c r="K261" i="9"/>
  <c r="K67" i="9"/>
  <c r="K317" i="9"/>
  <c r="K389" i="9"/>
  <c r="K57" i="9"/>
  <c r="K29" i="9"/>
  <c r="K175" i="9"/>
  <c r="K242" i="9"/>
  <c r="K233" i="9"/>
  <c r="K50" i="9"/>
  <c r="K11" i="9"/>
  <c r="K278" i="9"/>
  <c r="K156" i="9"/>
  <c r="K392" i="9"/>
  <c r="K152" i="9"/>
  <c r="K430" i="9"/>
  <c r="K448" i="9"/>
  <c r="K409" i="9"/>
  <c r="K444" i="9"/>
  <c r="K174" i="9"/>
  <c r="K26" i="9"/>
  <c r="K345" i="9"/>
  <c r="K171" i="9"/>
  <c r="K257" i="9"/>
  <c r="K353" i="9"/>
  <c r="K160" i="9"/>
  <c r="K393" i="9"/>
  <c r="K109" i="9"/>
  <c r="K87" i="9"/>
  <c r="K115" i="9"/>
  <c r="K497" i="9"/>
  <c r="K17" i="9"/>
  <c r="K141" i="9"/>
  <c r="K237" i="9"/>
  <c r="K372" i="9"/>
  <c r="K63" i="9"/>
  <c r="K185" i="9"/>
  <c r="K49" i="9"/>
  <c r="K296" i="9"/>
  <c r="K19" i="9"/>
  <c r="K157" i="9"/>
  <c r="K405" i="9"/>
  <c r="K332" i="9"/>
  <c r="K482" i="9"/>
  <c r="K89" i="9"/>
  <c r="K137" i="9"/>
  <c r="K105" i="9"/>
  <c r="K443" i="9"/>
  <c r="K102" i="9"/>
  <c r="K48" i="9"/>
  <c r="K254" i="9"/>
  <c r="K496" i="9"/>
  <c r="K338" i="9"/>
  <c r="K434" i="9"/>
  <c r="K408" i="9"/>
  <c r="K436" i="9"/>
  <c r="K31" i="9"/>
  <c r="K51" i="9"/>
  <c r="K300" i="9"/>
  <c r="K94" i="9"/>
  <c r="K173" i="9"/>
  <c r="K322" i="9"/>
  <c r="K423" i="9"/>
  <c r="K492" i="9"/>
  <c r="K189" i="9"/>
  <c r="K225" i="9"/>
  <c r="K140" i="9"/>
  <c r="K243" i="9"/>
  <c r="K272" i="9"/>
  <c r="K30" i="9"/>
  <c r="K150" i="9"/>
  <c r="K47" i="9"/>
  <c r="K292" i="9"/>
  <c r="K121" i="9"/>
  <c r="K114" i="9"/>
  <c r="K75" i="9"/>
  <c r="K388" i="9"/>
  <c r="K249" i="9"/>
  <c r="K429" i="9"/>
  <c r="K216" i="9"/>
  <c r="K499" i="9"/>
  <c r="K386" i="9"/>
  <c r="K475" i="9"/>
  <c r="K39" i="9"/>
  <c r="K88" i="9"/>
  <c r="K210" i="9"/>
  <c r="K462" i="9"/>
  <c r="K383" i="9"/>
  <c r="K83" i="9"/>
  <c r="K269" i="9"/>
  <c r="K288" i="9"/>
  <c r="K446" i="9"/>
  <c r="K33" i="9"/>
  <c r="K118" i="9"/>
  <c r="K153" i="9"/>
  <c r="K103" i="9"/>
  <c r="K28" i="9"/>
  <c r="K319" i="9"/>
  <c r="K381" i="9"/>
  <c r="K407" i="9"/>
  <c r="K24" i="9"/>
  <c r="K113" i="9"/>
  <c r="K6" i="9"/>
  <c r="K241" i="9"/>
  <c r="K162" i="9"/>
  <c r="K357" i="9"/>
  <c r="K224" i="9"/>
  <c r="K465" i="9"/>
  <c r="K455" i="9"/>
  <c r="K194" i="9"/>
  <c r="K238" i="9"/>
  <c r="K420" i="9"/>
  <c r="K435" i="9"/>
  <c r="K163" i="9"/>
  <c r="K374" i="9"/>
  <c r="K426" i="9"/>
  <c r="K337" i="9"/>
  <c r="K352" i="9"/>
  <c r="K7" i="9"/>
  <c r="K329" i="9"/>
  <c r="K27" i="9"/>
  <c r="K279" i="9"/>
  <c r="K373" i="9"/>
  <c r="K460" i="9"/>
  <c r="K98" i="9"/>
  <c r="K76" i="9"/>
  <c r="K477" i="9"/>
  <c r="K325" i="9"/>
  <c r="K304" i="9"/>
  <c r="K284" i="9"/>
  <c r="K220" i="9"/>
  <c r="K340" i="9"/>
  <c r="K256" i="9"/>
  <c r="K500" i="9"/>
  <c r="K151" i="9"/>
  <c r="K143" i="9"/>
  <c r="K280" i="9"/>
  <c r="K53" i="9"/>
  <c r="K167" i="9"/>
  <c r="K297" i="9"/>
  <c r="K84" i="9"/>
  <c r="K66" i="9"/>
  <c r="K360" i="9"/>
  <c r="K363" i="9"/>
  <c r="K411" i="9"/>
  <c r="K336" i="9"/>
  <c r="K483" i="9"/>
  <c r="K273" i="9"/>
  <c r="K375" i="9"/>
  <c r="K179" i="9"/>
  <c r="K266" i="9"/>
  <c r="K306" i="9"/>
  <c r="K486" i="9"/>
  <c r="K422" i="9"/>
  <c r="K145" i="9"/>
  <c r="K227" i="9"/>
  <c r="K161" i="9"/>
  <c r="K197" i="9"/>
  <c r="K122" i="9"/>
  <c r="K62" i="9"/>
  <c r="K221" i="9"/>
  <c r="K79" i="9"/>
  <c r="K331" i="9"/>
  <c r="K142" i="9"/>
  <c r="K132" i="9"/>
  <c r="K195" i="9"/>
  <c r="K276" i="9"/>
  <c r="K402" i="9"/>
  <c r="K287" i="9"/>
  <c r="K377" i="9"/>
  <c r="K481" i="9"/>
  <c r="K398" i="9"/>
  <c r="K68" i="9"/>
  <c r="K259" i="9"/>
  <c r="K85" i="9"/>
  <c r="K399" i="9"/>
  <c r="K149" i="9"/>
  <c r="K133" i="9"/>
  <c r="K107" i="9"/>
  <c r="K294" i="9"/>
  <c r="K231" i="9"/>
  <c r="K248" i="9"/>
  <c r="K471" i="9"/>
  <c r="K442" i="9"/>
  <c r="K342" i="9"/>
  <c r="K64" i="9"/>
  <c r="K138" i="9"/>
  <c r="K298" i="9"/>
  <c r="K281" i="9"/>
  <c r="K412" i="9"/>
  <c r="K234" i="9"/>
  <c r="K43" i="9"/>
  <c r="K361" i="9"/>
  <c r="K341" i="9"/>
  <c r="K427" i="9"/>
  <c r="K274" i="9"/>
  <c r="K347" i="9"/>
  <c r="K244" i="9"/>
  <c r="K112" i="9"/>
  <c r="K77" i="9"/>
  <c r="K126" i="9"/>
  <c r="K213" i="9"/>
  <c r="K80" i="9"/>
  <c r="K268" i="9"/>
  <c r="K270" i="9"/>
  <c r="K449" i="9"/>
  <c r="K479" i="9"/>
  <c r="K90" i="9"/>
  <c r="K136" i="9"/>
  <c r="K70" i="9"/>
  <c r="K277" i="9"/>
  <c r="K212" i="9"/>
  <c r="K285" i="9"/>
  <c r="K196" i="9"/>
  <c r="K415" i="9"/>
  <c r="K359" i="9"/>
  <c r="K246" i="9"/>
  <c r="K441" i="9"/>
  <c r="K13" i="9"/>
  <c r="K311" i="9"/>
  <c r="K169" i="9"/>
  <c r="K370" i="9"/>
  <c r="K447" i="9"/>
  <c r="K354" i="9"/>
  <c r="K365" i="9"/>
  <c r="K494" i="9"/>
  <c r="K314" i="9"/>
  <c r="K474" i="9"/>
  <c r="K364" i="9"/>
  <c r="K34" i="9"/>
  <c r="K309" i="9"/>
  <c r="K346" i="9"/>
  <c r="K96" i="9"/>
  <c r="K52" i="9"/>
  <c r="K95" i="9"/>
  <c r="K60" i="9"/>
  <c r="K327" i="9"/>
  <c r="K186" i="9"/>
  <c r="K139" i="9"/>
  <c r="K8" i="9"/>
  <c r="K229" i="9"/>
  <c r="K228" i="9"/>
  <c r="K230" i="9"/>
  <c r="K291" i="9"/>
  <c r="K472" i="9"/>
  <c r="K450" i="9"/>
  <c r="K384" i="9"/>
  <c r="K176" i="9"/>
  <c r="K467" i="9"/>
  <c r="K425" i="9"/>
  <c r="K181" i="9"/>
  <c r="K165" i="9"/>
  <c r="K9" i="9"/>
  <c r="K267" i="9"/>
  <c r="K236" i="9"/>
  <c r="K252" i="9"/>
  <c r="K203" i="9"/>
  <c r="K199" i="9"/>
  <c r="K282" i="9"/>
  <c r="K470" i="9"/>
  <c r="K355" i="9"/>
  <c r="K335" i="9"/>
  <c r="K344" i="9"/>
  <c r="K419" i="9"/>
  <c r="K406" i="9"/>
  <c r="K124" i="9"/>
  <c r="K456" i="9"/>
  <c r="K385" i="9"/>
  <c r="K21" i="9"/>
  <c r="K205" i="9"/>
  <c r="K307" i="9"/>
  <c r="K184" i="9"/>
  <c r="K413" i="9"/>
  <c r="K376" i="9"/>
  <c r="K445" i="9"/>
  <c r="K401" i="9"/>
  <c r="K5" i="9"/>
  <c r="K263" i="9"/>
  <c r="K459" i="9"/>
  <c r="K239" i="9"/>
  <c r="K182" i="9"/>
  <c r="K198" i="9"/>
  <c r="K177" i="9"/>
  <c r="K378" i="9"/>
  <c r="K168" i="9"/>
  <c r="K390" i="9"/>
  <c r="K371" i="9"/>
  <c r="K188" i="9"/>
  <c r="K468" i="9"/>
  <c r="K476" i="9"/>
  <c r="K255" i="9"/>
  <c r="K93" i="9"/>
  <c r="K433" i="9"/>
  <c r="K147" i="9"/>
  <c r="K71" i="9"/>
  <c r="K382" i="9"/>
  <c r="K428" i="9"/>
  <c r="K416" i="9"/>
  <c r="K55" i="9"/>
  <c r="K222" i="9"/>
  <c r="K330" i="9"/>
  <c r="K463" i="9"/>
  <c r="K417" i="9"/>
  <c r="K10" i="9"/>
  <c r="K414" i="9"/>
  <c r="K206" i="9"/>
  <c r="K295" i="9"/>
  <c r="K431" i="9"/>
  <c r="K111" i="9"/>
  <c r="K59" i="9"/>
  <c r="K478" i="9"/>
  <c r="K473" i="9"/>
  <c r="K100" i="9"/>
  <c r="K180" i="9"/>
  <c r="K36" i="9"/>
  <c r="K190" i="9"/>
  <c r="K129" i="9"/>
  <c r="K37" i="9"/>
  <c r="K14" i="9"/>
  <c r="K86" i="9"/>
  <c r="K104" i="9"/>
  <c r="K351" i="9"/>
  <c r="K310" i="9"/>
  <c r="K35" i="9"/>
  <c r="K303" i="9"/>
  <c r="K159" i="9"/>
  <c r="K485" i="9"/>
  <c r="K240" i="9"/>
  <c r="K451" i="9"/>
  <c r="K418" i="9"/>
  <c r="K108" i="9"/>
  <c r="K15" i="9"/>
  <c r="K92" i="9"/>
  <c r="K110" i="9"/>
  <c r="K367" i="9"/>
  <c r="K323" i="9"/>
  <c r="K293" i="9"/>
  <c r="K487" i="9"/>
  <c r="K131" i="9"/>
  <c r="K424" i="9"/>
  <c r="K493" i="9"/>
  <c r="K391" i="9"/>
  <c r="K387" i="9"/>
  <c r="K490" i="9"/>
  <c r="K458" i="9"/>
  <c r="K158" i="9"/>
  <c r="K99" i="9"/>
  <c r="K81" i="9"/>
  <c r="K82" i="9"/>
  <c r="K211" i="9"/>
  <c r="K469" i="9"/>
  <c r="K16" i="9"/>
  <c r="K4" i="9"/>
  <c r="K193" i="9"/>
  <c r="K324" i="9"/>
  <c r="K265" i="9"/>
  <c r="K379" i="9"/>
  <c r="K154" i="9"/>
  <c r="K116" i="9"/>
  <c r="K328" i="9"/>
  <c r="K480" i="9"/>
  <c r="K260" i="9"/>
  <c r="K106" i="9"/>
  <c r="K117" i="9"/>
  <c r="K201" i="9"/>
  <c r="K299" i="9"/>
  <c r="K290" i="9"/>
  <c r="K333" i="9"/>
  <c r="K461" i="9"/>
  <c r="K245" i="9"/>
  <c r="K380" i="9"/>
  <c r="K172" i="9"/>
  <c r="K302" i="9"/>
  <c r="K25" i="9"/>
  <c r="K253" i="9"/>
  <c r="K404" i="9"/>
  <c r="K264" i="9"/>
  <c r="K438" i="9"/>
  <c r="K18" i="9"/>
  <c r="K178" i="9"/>
  <c r="K12" i="9"/>
  <c r="K286" i="9"/>
  <c r="K214" i="9"/>
  <c r="K20" i="9"/>
  <c r="K61" i="9"/>
  <c r="K209" i="9"/>
  <c r="K320" i="9"/>
  <c r="K283" i="9"/>
  <c r="K74" i="9"/>
  <c r="K223" i="9"/>
  <c r="K334" i="9"/>
  <c r="K343" i="9"/>
  <c r="K312" i="9"/>
  <c r="F1" i="9"/>
  <c r="G57" i="4"/>
  <c r="B52" i="1"/>
  <c r="B51" i="1"/>
  <c r="B42" i="1"/>
  <c r="B29" i="2"/>
  <c r="C29" i="2"/>
  <c r="C24" i="2"/>
  <c r="B41" i="1"/>
  <c r="G49" i="4" s="1"/>
  <c r="C25" i="2"/>
  <c r="C26" i="2"/>
  <c r="C27" i="2"/>
  <c r="C28" i="2"/>
  <c r="B28" i="2"/>
  <c r="B27" i="2"/>
  <c r="B26" i="2"/>
  <c r="B25" i="2"/>
  <c r="B24" i="2"/>
  <c r="C23" i="2"/>
  <c r="B23" i="2"/>
  <c r="C22" i="2"/>
  <c r="B22" i="2"/>
  <c r="C21" i="2"/>
  <c r="B21" i="2"/>
  <c r="C20" i="2"/>
  <c r="C18" i="2"/>
  <c r="C19" i="2"/>
  <c r="B20" i="2"/>
  <c r="B19" i="2"/>
  <c r="B18" i="2"/>
  <c r="C17" i="2"/>
  <c r="B17" i="2"/>
  <c r="B16" i="2"/>
  <c r="C14" i="2"/>
  <c r="C15" i="2"/>
  <c r="B15" i="2"/>
  <c r="B14" i="2"/>
  <c r="C13" i="2"/>
  <c r="B13" i="2"/>
  <c r="C4" i="2"/>
  <c r="C5" i="2"/>
  <c r="C6" i="2"/>
  <c r="C7" i="2"/>
  <c r="C8" i="2"/>
  <c r="C9" i="2"/>
  <c r="C10" i="2"/>
  <c r="C11" i="2"/>
  <c r="C12" i="2"/>
  <c r="C2" i="2"/>
  <c r="B12" i="2"/>
  <c r="B11" i="2"/>
  <c r="B10" i="2"/>
  <c r="B9" i="2"/>
  <c r="B8" i="2"/>
  <c r="B7" i="2"/>
  <c r="B3" i="2"/>
  <c r="B6" i="2"/>
  <c r="B5" i="2"/>
  <c r="B4" i="2"/>
  <c r="B2" i="2"/>
  <c r="B34" i="1"/>
  <c r="B101" i="1"/>
  <c r="B156" i="1"/>
  <c r="B155" i="1"/>
  <c r="B146" i="1"/>
  <c r="B148" i="1"/>
  <c r="B58" i="1"/>
  <c r="B59" i="1"/>
  <c r="B147" i="1"/>
  <c r="B149" i="1"/>
  <c r="B154" i="1"/>
  <c r="D39" i="1" s="1"/>
  <c r="B97" i="1"/>
  <c r="D30" i="1" s="1"/>
  <c r="B153" i="1"/>
  <c r="G39" i="1" s="1"/>
  <c r="B151" i="1"/>
  <c r="B150" i="1"/>
  <c r="B144" i="1"/>
  <c r="B145" i="1"/>
  <c r="B33" i="1" l="1"/>
  <c r="D33" i="1"/>
  <c r="G61" i="4"/>
  <c r="G50" i="4"/>
  <c r="G59" i="4"/>
  <c r="G60" i="4"/>
  <c r="B39" i="1"/>
  <c r="B60" i="1"/>
  <c r="D1" i="9" l="1" a="1"/>
  <c r="N465" i="9" s="1"/>
  <c r="O465" i="9" s="1"/>
  <c r="P465" i="9" l="1"/>
  <c r="N39" i="9"/>
  <c r="O39" i="9" s="1"/>
  <c r="N14" i="9"/>
  <c r="O14" i="9" s="1"/>
  <c r="N334" i="9"/>
  <c r="O334" i="9" s="1"/>
  <c r="N109" i="9"/>
  <c r="O109" i="9" s="1"/>
  <c r="N297" i="9"/>
  <c r="O297" i="9" s="1"/>
  <c r="N86" i="9"/>
  <c r="O86" i="9" s="1"/>
  <c r="N104" i="9"/>
  <c r="O104" i="9" s="1"/>
  <c r="N19" i="9"/>
  <c r="O19" i="9" s="1"/>
  <c r="N63" i="9"/>
  <c r="O63" i="9" s="1"/>
  <c r="N196" i="9"/>
  <c r="O196" i="9" s="1"/>
  <c r="N378" i="9"/>
  <c r="O378" i="9" s="1"/>
  <c r="N41" i="9"/>
  <c r="O41" i="9" s="1"/>
  <c r="N178" i="9"/>
  <c r="O178" i="9" s="1"/>
  <c r="N379" i="9"/>
  <c r="O379" i="9" s="1"/>
  <c r="N185" i="9"/>
  <c r="O185" i="9" s="1"/>
  <c r="N227" i="9"/>
  <c r="O227" i="9" s="1"/>
  <c r="N211" i="9"/>
  <c r="O211" i="9" s="1"/>
  <c r="N202" i="9"/>
  <c r="O202" i="9" s="1"/>
  <c r="N157" i="9"/>
  <c r="O157" i="9" s="1"/>
  <c r="N16" i="9"/>
  <c r="O16" i="9" s="1"/>
  <c r="N284" i="9"/>
  <c r="O284" i="9" s="1"/>
  <c r="N102" i="9"/>
  <c r="O102" i="9" s="1"/>
  <c r="N315" i="9"/>
  <c r="O315" i="9" s="1"/>
  <c r="N77" i="9"/>
  <c r="O77" i="9" s="1"/>
  <c r="N180" i="9"/>
  <c r="O180" i="9" s="1"/>
  <c r="N181" i="9"/>
  <c r="O181" i="9" s="1"/>
  <c r="N221" i="9"/>
  <c r="O221" i="9" s="1"/>
  <c r="N252" i="9"/>
  <c r="O252" i="9" s="1"/>
  <c r="N150" i="9"/>
  <c r="O150" i="9" s="1"/>
  <c r="N182" i="9"/>
  <c r="O182" i="9" s="1"/>
  <c r="N186" i="9"/>
  <c r="O186" i="9" s="1"/>
  <c r="N72" i="9"/>
  <c r="O72" i="9" s="1"/>
  <c r="N147" i="9"/>
  <c r="O147" i="9" s="1"/>
  <c r="N321" i="9"/>
  <c r="O321" i="9" s="1"/>
  <c r="N432" i="9"/>
  <c r="O432" i="9" s="1"/>
  <c r="N245" i="9"/>
  <c r="O245" i="9" s="1"/>
  <c r="N84" i="9"/>
  <c r="O84" i="9" s="1"/>
  <c r="N167" i="9"/>
  <c r="O167" i="9" s="1"/>
  <c r="N36" i="9"/>
  <c r="O36" i="9" s="1"/>
  <c r="N344" i="9"/>
  <c r="O344" i="9" s="1"/>
  <c r="N233" i="9"/>
  <c r="O233" i="9" s="1"/>
  <c r="N13" i="9"/>
  <c r="O13" i="9" s="1"/>
  <c r="N34" i="9"/>
  <c r="O34" i="9" s="1"/>
  <c r="N251" i="9"/>
  <c r="O251" i="9" s="1"/>
  <c r="N288" i="9"/>
  <c r="O288" i="9" s="1"/>
  <c r="N7" i="9"/>
  <c r="O7" i="9" s="1"/>
  <c r="N83" i="9"/>
  <c r="O83" i="9" s="1"/>
  <c r="N64" i="9"/>
  <c r="O64" i="9" s="1"/>
  <c r="N179" i="9"/>
  <c r="O179" i="9" s="1"/>
  <c r="N40" i="9"/>
  <c r="O40" i="9" s="1"/>
  <c r="N2" i="9"/>
  <c r="O2" i="9" s="1"/>
  <c r="N71" i="9"/>
  <c r="O71" i="9" s="1"/>
  <c r="N20" i="9"/>
  <c r="O20" i="9" s="1"/>
  <c r="N187" i="9"/>
  <c r="O187" i="9" s="1"/>
  <c r="N310" i="9"/>
  <c r="O310" i="9" s="1"/>
  <c r="N89" i="9"/>
  <c r="O89" i="9" s="1"/>
  <c r="N265" i="9"/>
  <c r="O265" i="9" s="1"/>
  <c r="N100" i="9"/>
  <c r="O100" i="9" s="1"/>
  <c r="N329" i="9"/>
  <c r="O329" i="9" s="1"/>
  <c r="N325" i="9"/>
  <c r="O325" i="9" s="1"/>
  <c r="N372" i="9"/>
  <c r="O372" i="9" s="1"/>
  <c r="N28" i="9"/>
  <c r="O28" i="9" s="1"/>
  <c r="N275" i="9"/>
  <c r="O275" i="9" s="1"/>
  <c r="N369" i="9"/>
  <c r="O369" i="9" s="1"/>
  <c r="N470" i="9"/>
  <c r="O470" i="9" s="1"/>
  <c r="N162" i="9"/>
  <c r="O162" i="9" s="1"/>
  <c r="N135" i="9"/>
  <c r="O135" i="9" s="1"/>
  <c r="N94" i="9"/>
  <c r="O94" i="9" s="1"/>
  <c r="N258" i="9"/>
  <c r="O258" i="9" s="1"/>
  <c r="N112" i="9"/>
  <c r="O112" i="9" s="1"/>
  <c r="N125" i="9"/>
  <c r="O125" i="9" s="1"/>
  <c r="N57" i="9"/>
  <c r="O57" i="9" s="1"/>
  <c r="N263" i="9"/>
  <c r="O263" i="9" s="1"/>
  <c r="N338" i="9"/>
  <c r="O338" i="9" s="1"/>
  <c r="N26" i="9"/>
  <c r="O26" i="9" s="1"/>
  <c r="N106" i="9"/>
  <c r="O106" i="9" s="1"/>
  <c r="N137" i="9"/>
  <c r="O137" i="9" s="1"/>
  <c r="N103" i="9"/>
  <c r="O103" i="9" s="1"/>
  <c r="N3" i="9"/>
  <c r="O3" i="9" s="1"/>
  <c r="N45" i="9"/>
  <c r="O45" i="9" s="1"/>
  <c r="N149" i="9"/>
  <c r="O149" i="9" s="1"/>
  <c r="N214" i="9"/>
  <c r="O214" i="9" s="1"/>
  <c r="N285" i="9"/>
  <c r="O285" i="9" s="1"/>
  <c r="N366" i="9"/>
  <c r="O366" i="9" s="1"/>
  <c r="N230" i="9"/>
  <c r="O230" i="9" s="1"/>
  <c r="N113" i="9"/>
  <c r="O113" i="9" s="1"/>
  <c r="N407" i="9"/>
  <c r="O407" i="9" s="1"/>
  <c r="N78" i="9"/>
  <c r="O78" i="9" s="1"/>
  <c r="N73" i="9"/>
  <c r="O73" i="9" s="1"/>
  <c r="N189" i="9"/>
  <c r="O189" i="9" s="1"/>
  <c r="N47" i="9"/>
  <c r="O47" i="9" s="1"/>
  <c r="N291" i="9"/>
  <c r="O291" i="9" s="1"/>
  <c r="N65" i="9"/>
  <c r="O65" i="9" s="1"/>
  <c r="N66" i="9"/>
  <c r="O66" i="9" s="1"/>
  <c r="N151" i="9"/>
  <c r="O151" i="9" s="1"/>
  <c r="N128" i="9"/>
  <c r="O128" i="9" s="1"/>
  <c r="N53" i="9"/>
  <c r="O53" i="9" s="1"/>
  <c r="N79" i="9"/>
  <c r="O79" i="9" s="1"/>
  <c r="N223" i="9"/>
  <c r="O223" i="9" s="1"/>
  <c r="N299" i="9"/>
  <c r="O299" i="9" s="1"/>
  <c r="N455" i="9"/>
  <c r="O455" i="9" s="1"/>
  <c r="N132" i="9"/>
  <c r="O132" i="9" s="1"/>
  <c r="N174" i="9"/>
  <c r="O174" i="9" s="1"/>
  <c r="N390" i="9"/>
  <c r="O390" i="9" s="1"/>
  <c r="N22" i="9"/>
  <c r="O22" i="9" s="1"/>
  <c r="N283" i="9"/>
  <c r="O283" i="9" s="1"/>
  <c r="N171" i="9"/>
  <c r="O171" i="9" s="1"/>
  <c r="N62" i="9"/>
  <c r="O62" i="9" s="1"/>
  <c r="N401" i="9"/>
  <c r="O401" i="9" s="1"/>
  <c r="N356" i="9"/>
  <c r="O356" i="9" s="1"/>
  <c r="N262" i="9"/>
  <c r="O262" i="9" s="1"/>
  <c r="N87" i="9"/>
  <c r="O87" i="9" s="1"/>
  <c r="N110" i="9"/>
  <c r="O110" i="9" s="1"/>
  <c r="N18" i="9"/>
  <c r="O18" i="9" s="1"/>
  <c r="N58" i="9"/>
  <c r="O58" i="9" s="1"/>
  <c r="N98" i="9"/>
  <c r="O98" i="9" s="1"/>
  <c r="N32" i="9"/>
  <c r="O32" i="9" s="1"/>
  <c r="N439" i="9"/>
  <c r="O439" i="9" s="1"/>
  <c r="N8" i="9"/>
  <c r="O8" i="9" s="1"/>
  <c r="N105" i="9"/>
  <c r="O105" i="9" s="1"/>
  <c r="N48" i="9"/>
  <c r="O48" i="9" s="1"/>
  <c r="N192" i="9"/>
  <c r="O192" i="9" s="1"/>
  <c r="N348" i="9"/>
  <c r="O348" i="9" s="1"/>
  <c r="N118" i="9"/>
  <c r="O118" i="9" s="1"/>
  <c r="N85" i="9"/>
  <c r="O85" i="9" s="1"/>
  <c r="N270" i="9"/>
  <c r="O270" i="9" s="1"/>
  <c r="N15" i="9"/>
  <c r="O15" i="9" s="1"/>
  <c r="N203" i="9"/>
  <c r="O203" i="9" s="1"/>
  <c r="N204" i="9"/>
  <c r="O204" i="9" s="1"/>
  <c r="N69" i="9"/>
  <c r="O69" i="9" s="1"/>
  <c r="N254" i="9"/>
  <c r="O254" i="9" s="1"/>
  <c r="N139" i="9"/>
  <c r="O139" i="9" s="1"/>
  <c r="N255" i="9"/>
  <c r="O255" i="9" s="1"/>
  <c r="N152" i="9"/>
  <c r="O152" i="9" s="1"/>
  <c r="N90" i="9"/>
  <c r="O90" i="9" s="1"/>
  <c r="N188" i="9"/>
  <c r="O188" i="9" s="1"/>
  <c r="N70" i="9"/>
  <c r="O70" i="9" s="1"/>
  <c r="N96" i="9"/>
  <c r="O96" i="9" s="1"/>
  <c r="N200" i="9"/>
  <c r="O200" i="9" s="1"/>
  <c r="N121" i="9"/>
  <c r="O121" i="9" s="1"/>
  <c r="N17" i="9"/>
  <c r="O17" i="9" s="1"/>
  <c r="N5" i="9"/>
  <c r="O5" i="9" s="1"/>
  <c r="N38" i="9"/>
  <c r="O38" i="9" s="1"/>
  <c r="N31" i="9"/>
  <c r="O31" i="9" s="1"/>
  <c r="N74" i="9"/>
  <c r="O74" i="9" s="1"/>
  <c r="N341" i="9"/>
  <c r="O341" i="9" s="1"/>
  <c r="N441" i="9"/>
  <c r="O441" i="9" s="1"/>
  <c r="N290" i="9"/>
  <c r="O290" i="9" s="1"/>
  <c r="N418" i="9"/>
  <c r="O418" i="9" s="1"/>
  <c r="N50" i="9"/>
  <c r="O50" i="9" s="1"/>
  <c r="N21" i="9"/>
  <c r="O21" i="9" s="1"/>
  <c r="N368" i="9"/>
  <c r="O368" i="9" s="1"/>
  <c r="N9" i="9"/>
  <c r="O9" i="9" s="1"/>
  <c r="N54" i="9"/>
  <c r="O54" i="9" s="1"/>
  <c r="N46" i="9"/>
  <c r="O46" i="9" s="1"/>
  <c r="N302" i="9"/>
  <c r="O302" i="9" s="1"/>
  <c r="N363" i="9"/>
  <c r="O363" i="9" s="1"/>
  <c r="N360" i="9"/>
  <c r="O360" i="9" s="1"/>
  <c r="N347" i="9"/>
  <c r="O347" i="9" s="1"/>
  <c r="N464" i="9"/>
  <c r="O464" i="9" s="1"/>
  <c r="N95" i="9"/>
  <c r="O95" i="9" s="1"/>
  <c r="N311" i="9"/>
  <c r="O311" i="9" s="1"/>
  <c r="N426" i="9"/>
  <c r="O426" i="9" s="1"/>
  <c r="N433" i="9"/>
  <c r="O433" i="9" s="1"/>
  <c r="N161" i="9"/>
  <c r="O161" i="9" s="1"/>
  <c r="N222" i="9"/>
  <c r="O222" i="9" s="1"/>
  <c r="N295" i="9"/>
  <c r="O295" i="9" s="1"/>
  <c r="N215" i="9"/>
  <c r="O215" i="9" s="1"/>
  <c r="N397" i="9"/>
  <c r="O397" i="9" s="1"/>
  <c r="N402" i="9"/>
  <c r="O402" i="9" s="1"/>
  <c r="N424" i="9"/>
  <c r="O424" i="9" s="1"/>
  <c r="N249" i="9"/>
  <c r="O249" i="9" s="1"/>
  <c r="N27" i="9"/>
  <c r="O27" i="9" s="1"/>
  <c r="N236" i="9"/>
  <c r="O236" i="9" s="1"/>
  <c r="N328" i="9"/>
  <c r="O328" i="9" s="1"/>
  <c r="N256" i="9"/>
  <c r="O256" i="9" s="1"/>
  <c r="N88" i="9"/>
  <c r="O88" i="9" s="1"/>
  <c r="N349" i="9"/>
  <c r="O349" i="9" s="1"/>
  <c r="N114" i="9"/>
  <c r="O114" i="9" s="1"/>
  <c r="N177" i="9"/>
  <c r="O177" i="9" s="1"/>
  <c r="N337" i="9"/>
  <c r="O337" i="9" s="1"/>
  <c r="N450" i="9"/>
  <c r="O450" i="9" s="1"/>
  <c r="N44" i="9"/>
  <c r="O44" i="9" s="1"/>
  <c r="N210" i="9"/>
  <c r="O210" i="9" s="1"/>
  <c r="N124" i="9"/>
  <c r="O124" i="9" s="1"/>
  <c r="N485" i="9"/>
  <c r="O485" i="9" s="1"/>
  <c r="N491" i="9"/>
  <c r="O491" i="9" s="1"/>
  <c r="N478" i="9"/>
  <c r="O478" i="9" s="1"/>
  <c r="N377" i="9"/>
  <c r="O377" i="9" s="1"/>
  <c r="N313" i="9"/>
  <c r="O313" i="9" s="1"/>
  <c r="N153" i="9"/>
  <c r="O153" i="9" s="1"/>
  <c r="N183" i="9"/>
  <c r="O183" i="9" s="1"/>
  <c r="N289" i="9"/>
  <c r="O289" i="9" s="1"/>
  <c r="N454" i="9"/>
  <c r="O454" i="9" s="1"/>
  <c r="N30" i="9"/>
  <c r="O30" i="9" s="1"/>
  <c r="N467" i="9"/>
  <c r="O467" i="9" s="1"/>
  <c r="N282" i="9"/>
  <c r="O282" i="9" s="1"/>
  <c r="N354" i="9"/>
  <c r="O354" i="9" s="1"/>
  <c r="N403" i="9"/>
  <c r="O403" i="9" s="1"/>
  <c r="N475" i="9"/>
  <c r="O475" i="9" s="1"/>
  <c r="N489" i="9"/>
  <c r="O489" i="9" s="1"/>
  <c r="N480" i="9"/>
  <c r="O480" i="9" s="1"/>
  <c r="N119" i="9"/>
  <c r="O119" i="9" s="1"/>
  <c r="N197" i="9"/>
  <c r="O197" i="9" s="1"/>
  <c r="N499" i="9"/>
  <c r="O499" i="9" s="1"/>
  <c r="N314" i="9"/>
  <c r="O314" i="9" s="1"/>
  <c r="N281" i="9"/>
  <c r="O281" i="9" s="1"/>
  <c r="N51" i="9"/>
  <c r="O51" i="9" s="1"/>
  <c r="N353" i="9"/>
  <c r="O353" i="9" s="1"/>
  <c r="N143" i="9"/>
  <c r="O143" i="9" s="1"/>
  <c r="N156" i="9"/>
  <c r="O156" i="9" s="1"/>
  <c r="N333" i="9"/>
  <c r="O333" i="9" s="1"/>
  <c r="N486" i="9"/>
  <c r="O486" i="9" s="1"/>
  <c r="N449" i="9"/>
  <c r="O449" i="9" s="1"/>
  <c r="N463" i="9"/>
  <c r="O463" i="9" s="1"/>
  <c r="N115" i="9"/>
  <c r="O115" i="9" s="1"/>
  <c r="N416" i="9"/>
  <c r="O416" i="9" s="1"/>
  <c r="N292" i="9"/>
  <c r="O292" i="9" s="1"/>
  <c r="N226" i="9"/>
  <c r="O226" i="9" s="1"/>
  <c r="N367" i="9"/>
  <c r="O367" i="9" s="1"/>
  <c r="N184" i="9"/>
  <c r="O184" i="9" s="1"/>
  <c r="N120" i="9"/>
  <c r="O120" i="9" s="1"/>
  <c r="N24" i="9"/>
  <c r="O24" i="9" s="1"/>
  <c r="N350" i="9"/>
  <c r="O350" i="9" s="1"/>
  <c r="N495" i="9"/>
  <c r="O495" i="9" s="1"/>
  <c r="N231" i="9"/>
  <c r="O231" i="9" s="1"/>
  <c r="N343" i="9"/>
  <c r="O343" i="9" s="1"/>
  <c r="N364" i="9"/>
  <c r="O364" i="9" s="1"/>
  <c r="N444" i="9"/>
  <c r="O444" i="9" s="1"/>
  <c r="N446" i="9"/>
  <c r="O446" i="9" s="1"/>
  <c r="N68" i="9"/>
  <c r="O68" i="9" s="1"/>
  <c r="N487" i="9"/>
  <c r="O487" i="9" s="1"/>
  <c r="N305" i="9"/>
  <c r="O305" i="9" s="1"/>
  <c r="N443" i="9"/>
  <c r="O443" i="9" s="1"/>
  <c r="N207" i="9"/>
  <c r="O207" i="9" s="1"/>
  <c r="N430" i="9"/>
  <c r="O430" i="9" s="1"/>
  <c r="N218" i="9"/>
  <c r="O218" i="9" s="1"/>
  <c r="N208" i="9"/>
  <c r="O208" i="9" s="1"/>
  <c r="N420" i="9"/>
  <c r="O420" i="9" s="1"/>
  <c r="N243" i="9"/>
  <c r="O243" i="9" s="1"/>
  <c r="N144" i="9"/>
  <c r="O144" i="9" s="1"/>
  <c r="N494" i="9"/>
  <c r="O494" i="9" s="1"/>
  <c r="N396" i="9"/>
  <c r="O396" i="9" s="1"/>
  <c r="N155" i="9"/>
  <c r="O155" i="9" s="1"/>
  <c r="N278" i="9"/>
  <c r="O278" i="9" s="1"/>
  <c r="N219" i="9"/>
  <c r="O219" i="9" s="1"/>
  <c r="N97" i="9"/>
  <c r="O97" i="9" s="1"/>
  <c r="N12" i="9"/>
  <c r="O12" i="9" s="1"/>
  <c r="N133" i="9"/>
  <c r="O133" i="9" s="1"/>
  <c r="N111" i="9"/>
  <c r="O111" i="9" s="1"/>
  <c r="N127" i="9"/>
  <c r="O127" i="9" s="1"/>
  <c r="N11" i="9"/>
  <c r="O11" i="9" s="1"/>
  <c r="N259" i="9"/>
  <c r="O259" i="9" s="1"/>
  <c r="N339" i="9"/>
  <c r="O339" i="9" s="1"/>
  <c r="N345" i="9"/>
  <c r="O345" i="9" s="1"/>
  <c r="N193" i="9"/>
  <c r="O193" i="9" s="1"/>
  <c r="N76" i="9"/>
  <c r="O76" i="9" s="1"/>
  <c r="N437" i="9"/>
  <c r="O437" i="9" s="1"/>
  <c r="N234" i="9"/>
  <c r="O234" i="9" s="1"/>
  <c r="N170" i="9"/>
  <c r="O170" i="9" s="1"/>
  <c r="N473" i="9"/>
  <c r="O473" i="9" s="1"/>
  <c r="N138" i="9"/>
  <c r="O138" i="9" s="1"/>
  <c r="N276" i="9"/>
  <c r="O276" i="9" s="1"/>
  <c r="N293" i="9"/>
  <c r="O293" i="9" s="1"/>
  <c r="N307" i="9"/>
  <c r="O307" i="9" s="1"/>
  <c r="N335" i="9"/>
  <c r="O335" i="9" s="1"/>
  <c r="N145" i="9"/>
  <c r="O145" i="9" s="1"/>
  <c r="N442" i="9"/>
  <c r="O442" i="9" s="1"/>
  <c r="N176" i="9"/>
  <c r="O176" i="9" s="1"/>
  <c r="N141" i="9"/>
  <c r="O141" i="9" s="1"/>
  <c r="N427" i="9"/>
  <c r="O427" i="9" s="1"/>
  <c r="N126" i="9"/>
  <c r="O126" i="9" s="1"/>
  <c r="N212" i="9"/>
  <c r="O212" i="9" s="1"/>
  <c r="N371" i="9"/>
  <c r="O371" i="9" s="1"/>
  <c r="N392" i="9"/>
  <c r="O392" i="9" s="1"/>
  <c r="N303" i="9"/>
  <c r="O303" i="9" s="1"/>
  <c r="N425" i="9"/>
  <c r="O425" i="9" s="1"/>
  <c r="N452" i="9"/>
  <c r="O452" i="9" s="1"/>
  <c r="N198" i="9"/>
  <c r="O198" i="9" s="1"/>
  <c r="N462" i="9"/>
  <c r="O462" i="9" s="1"/>
  <c r="N438" i="9"/>
  <c r="O438" i="9" s="1"/>
  <c r="N428" i="9"/>
  <c r="O428" i="9" s="1"/>
  <c r="N395" i="9"/>
  <c r="O395" i="9" s="1"/>
  <c r="N154" i="9"/>
  <c r="O154" i="9" s="1"/>
  <c r="N205" i="9"/>
  <c r="O205" i="9" s="1"/>
  <c r="N273" i="9"/>
  <c r="O273" i="9" s="1"/>
  <c r="N461" i="9"/>
  <c r="O461" i="9" s="1"/>
  <c r="N43" i="9"/>
  <c r="O43" i="9" s="1"/>
  <c r="N206" i="9"/>
  <c r="O206" i="9" s="1"/>
  <c r="N309" i="9"/>
  <c r="O309" i="9" s="1"/>
  <c r="N101" i="9"/>
  <c r="O101" i="9" s="1"/>
  <c r="N52" i="9"/>
  <c r="O52" i="9" s="1"/>
  <c r="N448" i="9"/>
  <c r="O448" i="9" s="1"/>
  <c r="N451" i="9"/>
  <c r="O451" i="9" s="1"/>
  <c r="D1" i="9"/>
  <c r="N272" i="9"/>
  <c r="O272" i="9" s="1"/>
  <c r="N423" i="9"/>
  <c r="O423" i="9" s="1"/>
  <c r="N242" i="9"/>
  <c r="O242" i="9" s="1"/>
  <c r="N216" i="9"/>
  <c r="O216" i="9" s="1"/>
  <c r="N166" i="9"/>
  <c r="O166" i="9" s="1"/>
  <c r="N370" i="9"/>
  <c r="O370" i="9" s="1"/>
  <c r="N411" i="9"/>
  <c r="O411" i="9" s="1"/>
  <c r="N386" i="9"/>
  <c r="O386" i="9" s="1"/>
  <c r="N375" i="9"/>
  <c r="O375" i="9" s="1"/>
  <c r="N199" i="9"/>
  <c r="O199" i="9" s="1"/>
  <c r="N10" i="9"/>
  <c r="O10" i="9" s="1"/>
  <c r="N117" i="9"/>
  <c r="O117" i="9" s="1"/>
  <c r="N129" i="9"/>
  <c r="O129" i="9" s="1"/>
  <c r="N164" i="9"/>
  <c r="O164" i="9" s="1"/>
  <c r="N134" i="9"/>
  <c r="O134" i="9" s="1"/>
  <c r="N42" i="9"/>
  <c r="O42" i="9" s="1"/>
  <c r="N80" i="9"/>
  <c r="O80" i="9" s="1"/>
  <c r="N33" i="9"/>
  <c r="O33" i="9" s="1"/>
  <c r="N6" i="9"/>
  <c r="O6" i="9" s="1"/>
  <c r="N191" i="9"/>
  <c r="O191" i="9" s="1"/>
  <c r="N158" i="9"/>
  <c r="O158" i="9" s="1"/>
  <c r="N172" i="9"/>
  <c r="O172" i="9" s="1"/>
  <c r="N244" i="9"/>
  <c r="O244" i="9" s="1"/>
  <c r="N165" i="9"/>
  <c r="O165" i="9" s="1"/>
  <c r="N136" i="9"/>
  <c r="O136" i="9" s="1"/>
  <c r="N91" i="9"/>
  <c r="O91" i="9" s="1"/>
  <c r="N322" i="9"/>
  <c r="O322" i="9" s="1"/>
  <c r="N168" i="9"/>
  <c r="O168" i="9" s="1"/>
  <c r="N472" i="9"/>
  <c r="O472" i="9" s="1"/>
  <c r="N304" i="9"/>
  <c r="O304" i="9" s="1"/>
  <c r="N306" i="9"/>
  <c r="O306" i="9" s="1"/>
  <c r="N365" i="9"/>
  <c r="O365" i="9" s="1"/>
  <c r="N92" i="9"/>
  <c r="O92" i="9" s="1"/>
  <c r="N453" i="9"/>
  <c r="O453" i="9" s="1"/>
  <c r="N471" i="9"/>
  <c r="O471" i="9" s="1"/>
  <c r="N75" i="9"/>
  <c r="O75" i="9" s="1"/>
  <c r="N391" i="9"/>
  <c r="O391" i="9" s="1"/>
  <c r="N35" i="9"/>
  <c r="O35" i="9" s="1"/>
  <c r="N260" i="9"/>
  <c r="O260" i="9" s="1"/>
  <c r="N456" i="9"/>
  <c r="O456" i="9" s="1"/>
  <c r="N173" i="9"/>
  <c r="O173" i="9" s="1"/>
  <c r="N190" i="9"/>
  <c r="O190" i="9" s="1"/>
  <c r="N381" i="9"/>
  <c r="O381" i="9" s="1"/>
  <c r="N384" i="9"/>
  <c r="O384" i="9" s="1"/>
  <c r="N358" i="9"/>
  <c r="O358" i="9" s="1"/>
  <c r="N239" i="9"/>
  <c r="O239" i="9" s="1"/>
  <c r="N330" i="9"/>
  <c r="O330" i="9" s="1"/>
  <c r="N351" i="9"/>
  <c r="O351" i="9" s="1"/>
  <c r="N60" i="9"/>
  <c r="O60" i="9" s="1"/>
  <c r="N331" i="9"/>
  <c r="O331" i="9" s="1"/>
  <c r="N500" i="9"/>
  <c r="O500" i="9" s="1"/>
  <c r="N4" i="9"/>
  <c r="O4" i="9" s="1"/>
  <c r="N280" i="9"/>
  <c r="O280" i="9" s="1"/>
  <c r="N332" i="9"/>
  <c r="O332" i="9" s="1"/>
  <c r="N435" i="9"/>
  <c r="O435" i="9" s="1"/>
  <c r="N429" i="9"/>
  <c r="O429" i="9" s="1"/>
  <c r="N490" i="9"/>
  <c r="O490" i="9" s="1"/>
  <c r="N481" i="9"/>
  <c r="O481" i="9" s="1"/>
  <c r="N237" i="9"/>
  <c r="O237" i="9" s="1"/>
  <c r="N327" i="9"/>
  <c r="O327" i="9" s="1"/>
  <c r="N274" i="9"/>
  <c r="O274" i="9" s="1"/>
  <c r="N228" i="9"/>
  <c r="O228" i="9" s="1"/>
  <c r="N479" i="9"/>
  <c r="O479" i="9" s="1"/>
  <c r="N434" i="9"/>
  <c r="O434" i="9" s="1"/>
  <c r="N298" i="9"/>
  <c r="O298" i="9" s="1"/>
  <c r="N224" i="9"/>
  <c r="O224" i="9" s="1"/>
  <c r="N55" i="9"/>
  <c r="O55" i="9" s="1"/>
  <c r="N269" i="9"/>
  <c r="O269" i="9" s="1"/>
  <c r="N408" i="9"/>
  <c r="O408" i="9" s="1"/>
  <c r="N131" i="9"/>
  <c r="O131" i="9" s="1"/>
  <c r="N240" i="9"/>
  <c r="O240" i="9" s="1"/>
  <c r="N49" i="9"/>
  <c r="O49" i="9" s="1"/>
  <c r="N253" i="9"/>
  <c r="O253" i="9" s="1"/>
  <c r="N312" i="9"/>
  <c r="O312" i="9" s="1"/>
  <c r="N380" i="9"/>
  <c r="O380" i="9" s="1"/>
  <c r="N209" i="9"/>
  <c r="O209" i="9" s="1"/>
  <c r="N404" i="9"/>
  <c r="O404" i="9" s="1"/>
  <c r="N29" i="9"/>
  <c r="O29" i="9" s="1"/>
  <c r="N342" i="9"/>
  <c r="O342" i="9" s="1"/>
  <c r="N108" i="9"/>
  <c r="O108" i="9" s="1"/>
  <c r="N266" i="9"/>
  <c r="O266" i="9" s="1"/>
  <c r="N422" i="9"/>
  <c r="O422" i="9" s="1"/>
  <c r="N355" i="9"/>
  <c r="O355" i="9" s="1"/>
  <c r="N469" i="9"/>
  <c r="O469" i="9" s="1"/>
  <c r="N213" i="9"/>
  <c r="O213" i="9" s="1"/>
  <c r="N316" i="9"/>
  <c r="O316" i="9" s="1"/>
  <c r="N142" i="9"/>
  <c r="O142" i="9" s="1"/>
  <c r="N264" i="9"/>
  <c r="O264" i="9" s="1"/>
  <c r="N317" i="9"/>
  <c r="O317" i="9" s="1"/>
  <c r="N415" i="9"/>
  <c r="O415" i="9" s="1"/>
  <c r="N194" i="9"/>
  <c r="O194" i="9" s="1"/>
  <c r="N247" i="9"/>
  <c r="O247" i="9" s="1"/>
  <c r="N421" i="9"/>
  <c r="O421" i="9" s="1"/>
  <c r="N169" i="9"/>
  <c r="O169" i="9" s="1"/>
  <c r="N484" i="9"/>
  <c r="O484" i="9" s="1"/>
  <c r="N61" i="9"/>
  <c r="O61" i="9" s="1"/>
  <c r="N122" i="9"/>
  <c r="O122" i="9" s="1"/>
  <c r="N160" i="9"/>
  <c r="O160" i="9" s="1"/>
  <c r="N296" i="9"/>
  <c r="O296" i="9" s="1"/>
  <c r="N468" i="9"/>
  <c r="O468" i="9" s="1"/>
  <c r="N376" i="9"/>
  <c r="O376" i="9" s="1"/>
  <c r="N493" i="9"/>
  <c r="O493" i="9" s="1"/>
  <c r="N440" i="9"/>
  <c r="O440" i="9" s="1"/>
  <c r="N413" i="9"/>
  <c r="O413" i="9" s="1"/>
  <c r="N409" i="9"/>
  <c r="O409" i="9" s="1"/>
  <c r="N308" i="9"/>
  <c r="O308" i="9" s="1"/>
  <c r="N466" i="9"/>
  <c r="O466" i="9" s="1"/>
  <c r="N250" i="9"/>
  <c r="O250" i="9" s="1"/>
  <c r="N257" i="9"/>
  <c r="O257" i="9" s="1"/>
  <c r="N246" i="9"/>
  <c r="O246" i="9" s="1"/>
  <c r="N300" i="9"/>
  <c r="O300" i="9" s="1"/>
  <c r="N383" i="9"/>
  <c r="O383" i="9" s="1"/>
  <c r="N277" i="9"/>
  <c r="O277" i="9" s="1"/>
  <c r="N320" i="9"/>
  <c r="O320" i="9" s="1"/>
  <c r="N99" i="9"/>
  <c r="O99" i="9" s="1"/>
  <c r="N229" i="9"/>
  <c r="O229" i="9" s="1"/>
  <c r="N340" i="9"/>
  <c r="O340" i="9" s="1"/>
  <c r="N323" i="9"/>
  <c r="O323" i="9" s="1"/>
  <c r="N398" i="9"/>
  <c r="O398" i="9" s="1"/>
  <c r="N93" i="9"/>
  <c r="O93" i="9" s="1"/>
  <c r="N271" i="9"/>
  <c r="O271" i="9" s="1"/>
  <c r="N352" i="9"/>
  <c r="O352" i="9" s="1"/>
  <c r="N400" i="9"/>
  <c r="O400" i="9" s="1"/>
  <c r="N217" i="9"/>
  <c r="O217" i="9" s="1"/>
  <c r="N405" i="9"/>
  <c r="O405" i="9" s="1"/>
  <c r="N82" i="9"/>
  <c r="O82" i="9" s="1"/>
  <c r="N346" i="9"/>
  <c r="O346" i="9" s="1"/>
  <c r="N116" i="9"/>
  <c r="O116" i="9" s="1"/>
  <c r="N286" i="9"/>
  <c r="O286" i="9" s="1"/>
  <c r="N431" i="9"/>
  <c r="O431" i="9" s="1"/>
  <c r="N362" i="9"/>
  <c r="O362" i="9" s="1"/>
  <c r="N477" i="9"/>
  <c r="O477" i="9" s="1"/>
  <c r="N59" i="9"/>
  <c r="O59" i="9" s="1"/>
  <c r="N419" i="9"/>
  <c r="O419" i="9" s="1"/>
  <c r="N497" i="9"/>
  <c r="O497" i="9" s="1"/>
  <c r="N318" i="9"/>
  <c r="O318" i="9" s="1"/>
  <c r="N393" i="9"/>
  <c r="O393" i="9" s="1"/>
  <c r="N37" i="9"/>
  <c r="O37" i="9" s="1"/>
  <c r="N361" i="9"/>
  <c r="O361" i="9" s="1"/>
  <c r="N410" i="9"/>
  <c r="O410" i="9" s="1"/>
  <c r="N483" i="9"/>
  <c r="O483" i="9" s="1"/>
  <c r="N241" i="9"/>
  <c r="O241" i="9" s="1"/>
  <c r="N459" i="9"/>
  <c r="O459" i="9" s="1"/>
  <c r="N159" i="9"/>
  <c r="O159" i="9" s="1"/>
  <c r="N460" i="9"/>
  <c r="O460" i="9" s="1"/>
  <c r="N498" i="9"/>
  <c r="O498" i="9" s="1"/>
  <c r="N389" i="9"/>
  <c r="O389" i="9" s="1"/>
  <c r="N482" i="9"/>
  <c r="O482" i="9" s="1"/>
  <c r="N123" i="9"/>
  <c r="O123" i="9" s="1"/>
  <c r="N261" i="9"/>
  <c r="O261" i="9" s="1"/>
  <c r="N382" i="9"/>
  <c r="O382" i="9" s="1"/>
  <c r="N373" i="9"/>
  <c r="O373" i="9" s="1"/>
  <c r="N458" i="9"/>
  <c r="O458" i="9" s="1"/>
  <c r="N148" i="9"/>
  <c r="O148" i="9" s="1"/>
  <c r="N67" i="9"/>
  <c r="O67" i="9" s="1"/>
  <c r="N476" i="9"/>
  <c r="O476" i="9" s="1"/>
  <c r="N336" i="9"/>
  <c r="O336" i="9" s="1"/>
  <c r="N319" i="9"/>
  <c r="O319" i="9" s="1"/>
  <c r="N394" i="9"/>
  <c r="O394" i="9" s="1"/>
  <c r="N268" i="9"/>
  <c r="O268" i="9" s="1"/>
  <c r="N326" i="9"/>
  <c r="O326" i="9" s="1"/>
  <c r="N287" i="9"/>
  <c r="O287" i="9" s="1"/>
  <c r="N488" i="9"/>
  <c r="O488" i="9" s="1"/>
  <c r="N175" i="9"/>
  <c r="O175" i="9" s="1"/>
  <c r="N201" i="9"/>
  <c r="O201" i="9" s="1"/>
  <c r="N163" i="9"/>
  <c r="O163" i="9" s="1"/>
  <c r="N388" i="9"/>
  <c r="O388" i="9" s="1"/>
  <c r="N445" i="9"/>
  <c r="O445" i="9" s="1"/>
  <c r="N474" i="9"/>
  <c r="O474" i="9" s="1"/>
  <c r="N496" i="9"/>
  <c r="O496" i="9" s="1"/>
  <c r="N130" i="9"/>
  <c r="O130" i="9" s="1"/>
  <c r="N232" i="9"/>
  <c r="O232" i="9" s="1"/>
  <c r="N23" i="9"/>
  <c r="O23" i="9" s="1"/>
  <c r="N457" i="9"/>
  <c r="O457" i="9" s="1"/>
  <c r="N412" i="9"/>
  <c r="O412" i="9" s="1"/>
  <c r="N195" i="9"/>
  <c r="O195" i="9" s="1"/>
  <c r="N279" i="9"/>
  <c r="O279" i="9" s="1"/>
  <c r="N140" i="9"/>
  <c r="O140" i="9" s="1"/>
  <c r="N248" i="9"/>
  <c r="O248" i="9" s="1"/>
  <c r="N301" i="9"/>
  <c r="O301" i="9" s="1"/>
  <c r="N399" i="9"/>
  <c r="O399" i="9" s="1"/>
  <c r="N81" i="9"/>
  <c r="O81" i="9" s="1"/>
  <c r="N107" i="9"/>
  <c r="O107" i="9" s="1"/>
  <c r="N235" i="9"/>
  <c r="O235" i="9" s="1"/>
  <c r="N357" i="9"/>
  <c r="O357" i="9" s="1"/>
  <c r="N324" i="9"/>
  <c r="O324" i="9" s="1"/>
  <c r="N436" i="9"/>
  <c r="O436" i="9" s="1"/>
  <c r="N25" i="9"/>
  <c r="O25" i="9" s="1"/>
  <c r="N294" i="9"/>
  <c r="O294" i="9" s="1"/>
  <c r="N417" i="9"/>
  <c r="O417" i="9" s="1"/>
  <c r="N414" i="9"/>
  <c r="O414" i="9" s="1"/>
  <c r="N225" i="9"/>
  <c r="O225" i="9" s="1"/>
  <c r="N406" i="9"/>
  <c r="O406" i="9" s="1"/>
  <c r="N56" i="9"/>
  <c r="O56" i="9" s="1"/>
  <c r="N220" i="9"/>
  <c r="O220" i="9" s="1"/>
  <c r="N374" i="9"/>
  <c r="O374" i="9" s="1"/>
  <c r="N492" i="9"/>
  <c r="O492" i="9" s="1"/>
  <c r="N447" i="9"/>
  <c r="O447" i="9" s="1"/>
  <c r="N359" i="9"/>
  <c r="O359" i="9" s="1"/>
  <c r="N238" i="9"/>
  <c r="O238" i="9" s="1"/>
  <c r="N146" i="9"/>
  <c r="O146" i="9" s="1"/>
  <c r="N267" i="9"/>
  <c r="O267" i="9" s="1"/>
  <c r="N385" i="9"/>
  <c r="O385" i="9" s="1"/>
  <c r="N387" i="9"/>
  <c r="O387" i="9" s="1"/>
  <c r="B143" i="1"/>
  <c r="P176" i="9" l="1"/>
  <c r="P401" i="9"/>
  <c r="P455" i="9"/>
  <c r="P65" i="9"/>
  <c r="L65" i="4" s="1"/>
  <c r="M65" i="4" s="1"/>
  <c r="N65" i="4" s="1"/>
  <c r="P230" i="9"/>
  <c r="P137" i="9"/>
  <c r="P258" i="9"/>
  <c r="P372" i="9"/>
  <c r="P288" i="9"/>
  <c r="P84" i="9"/>
  <c r="P150" i="9"/>
  <c r="P284" i="9"/>
  <c r="P178" i="9"/>
  <c r="P297" i="9"/>
  <c r="P303" i="9"/>
  <c r="P106" i="9"/>
  <c r="P109" i="9"/>
  <c r="P388" i="9"/>
  <c r="P346" i="9"/>
  <c r="P342" i="9"/>
  <c r="P306" i="9"/>
  <c r="P141" i="9"/>
  <c r="P167" i="9"/>
  <c r="P447" i="9"/>
  <c r="P241" i="9"/>
  <c r="P493" i="9"/>
  <c r="P228" i="9"/>
  <c r="P172" i="9"/>
  <c r="P370" i="9"/>
  <c r="P259" i="9"/>
  <c r="P486" i="9"/>
  <c r="P377" i="9"/>
  <c r="P363" i="9"/>
  <c r="P85" i="9"/>
  <c r="P399" i="9"/>
  <c r="P483" i="9"/>
  <c r="P404" i="9"/>
  <c r="P391" i="9"/>
  <c r="P442" i="9"/>
  <c r="P249" i="9"/>
  <c r="P325" i="9"/>
  <c r="P387" i="9"/>
  <c r="P168" i="9"/>
  <c r="P395" i="9"/>
  <c r="P145" i="9"/>
  <c r="P127" i="9"/>
  <c r="P396" i="9"/>
  <c r="P207" i="9"/>
  <c r="P343" i="9"/>
  <c r="P226" i="9"/>
  <c r="P156" i="9"/>
  <c r="P119" i="9"/>
  <c r="P491" i="9"/>
  <c r="P114" i="9"/>
  <c r="P424" i="9"/>
  <c r="P426" i="9"/>
  <c r="P46" i="9"/>
  <c r="P441" i="9"/>
  <c r="P200" i="9"/>
  <c r="P254" i="9"/>
  <c r="P348" i="9"/>
  <c r="P171" i="9"/>
  <c r="P223" i="9"/>
  <c r="P47" i="9"/>
  <c r="P285" i="9"/>
  <c r="P135" i="9"/>
  <c r="P329" i="9"/>
  <c r="P432" i="9"/>
  <c r="P221" i="9"/>
  <c r="P157" i="9"/>
  <c r="P378" i="9"/>
  <c r="P334" i="9"/>
  <c r="P107" i="9"/>
  <c r="P459" i="9"/>
  <c r="P484" i="9"/>
  <c r="P435" i="9"/>
  <c r="P244" i="9"/>
  <c r="P451" i="9"/>
  <c r="P339" i="9"/>
  <c r="P120" i="9"/>
  <c r="P354" i="9"/>
  <c r="P236" i="9"/>
  <c r="P270" i="9"/>
  <c r="P182" i="9"/>
  <c r="P81" i="9"/>
  <c r="P332" i="9"/>
  <c r="P425" i="9"/>
  <c r="P418" i="9"/>
  <c r="P421" i="9"/>
  <c r="P155" i="9"/>
  <c r="P367" i="9"/>
  <c r="P467" i="9"/>
  <c r="P302" i="9"/>
  <c r="P139" i="9"/>
  <c r="P98" i="9"/>
  <c r="P299" i="9"/>
  <c r="P366" i="9"/>
  <c r="P252" i="9"/>
  <c r="P374" i="9"/>
  <c r="P232" i="9"/>
  <c r="P482" i="9"/>
  <c r="P477" i="9"/>
  <c r="P229" i="9"/>
  <c r="P468" i="9"/>
  <c r="P247" i="9"/>
  <c r="P469" i="9"/>
  <c r="P209" i="9"/>
  <c r="P269" i="9"/>
  <c r="P327" i="9"/>
  <c r="P384" i="9"/>
  <c r="P191" i="9"/>
  <c r="P117" i="9"/>
  <c r="P216" i="9"/>
  <c r="P101" i="9"/>
  <c r="P392" i="9"/>
  <c r="P234" i="9"/>
  <c r="P385" i="9"/>
  <c r="P220" i="9"/>
  <c r="P436" i="9"/>
  <c r="P248" i="9"/>
  <c r="P130" i="9"/>
  <c r="P488" i="9"/>
  <c r="P67" i="9"/>
  <c r="L67" i="4" s="1"/>
  <c r="M67" i="4" s="1"/>
  <c r="N67" i="4" s="1"/>
  <c r="P389" i="9"/>
  <c r="P361" i="9"/>
  <c r="P362" i="9"/>
  <c r="P400" i="9"/>
  <c r="P99" i="9"/>
  <c r="P466" i="9"/>
  <c r="P296" i="9"/>
  <c r="P194" i="9"/>
  <c r="P355" i="9"/>
  <c r="P380" i="9"/>
  <c r="P237" i="9"/>
  <c r="P500" i="9"/>
  <c r="P381" i="9"/>
  <c r="P471" i="9"/>
  <c r="P322" i="9"/>
  <c r="P242" i="9"/>
  <c r="P309" i="9"/>
  <c r="P428" i="9"/>
  <c r="P371" i="9"/>
  <c r="P335" i="9"/>
  <c r="P437" i="9"/>
  <c r="P111" i="9"/>
  <c r="P494" i="9"/>
  <c r="P443" i="9"/>
  <c r="P231" i="9"/>
  <c r="P292" i="9"/>
  <c r="P143" i="9"/>
  <c r="P480" i="9"/>
  <c r="P454" i="9"/>
  <c r="P485" i="9"/>
  <c r="P349" i="9"/>
  <c r="P402" i="9"/>
  <c r="P311" i="9"/>
  <c r="P341" i="9"/>
  <c r="P96" i="9"/>
  <c r="P69" i="9"/>
  <c r="L69" i="4" s="1"/>
  <c r="M69" i="4" s="1"/>
  <c r="N69" i="4" s="1"/>
  <c r="P192" i="9"/>
  <c r="P283" i="9"/>
  <c r="P79" i="9"/>
  <c r="P189" i="9"/>
  <c r="P214" i="9"/>
  <c r="P338" i="9"/>
  <c r="P162" i="9"/>
  <c r="P100" i="9"/>
  <c r="P321" i="9"/>
  <c r="P181" i="9"/>
  <c r="P202" i="9"/>
  <c r="P196" i="9"/>
  <c r="P414" i="9"/>
  <c r="P497" i="9"/>
  <c r="P440" i="9"/>
  <c r="P330" i="9"/>
  <c r="P273" i="9"/>
  <c r="P208" i="9"/>
  <c r="P314" i="9"/>
  <c r="P450" i="9"/>
  <c r="P360" i="9"/>
  <c r="P439" i="9"/>
  <c r="P113" i="9"/>
  <c r="P102" i="9"/>
  <c r="P261" i="9"/>
  <c r="P164" i="9"/>
  <c r="P473" i="9"/>
  <c r="P184" i="9"/>
  <c r="P492" i="9"/>
  <c r="P201" i="9"/>
  <c r="P257" i="9"/>
  <c r="P433" i="9"/>
  <c r="P71" i="9"/>
  <c r="L71" i="4" s="1"/>
  <c r="M71" i="4" s="1"/>
  <c r="N71" i="4" s="1"/>
  <c r="P287" i="9"/>
  <c r="P91" i="9"/>
  <c r="P307" i="9"/>
  <c r="P144" i="9"/>
  <c r="P495" i="9"/>
  <c r="P416" i="9"/>
  <c r="P489" i="9"/>
  <c r="P289" i="9"/>
  <c r="P124" i="9"/>
  <c r="P88" i="9"/>
  <c r="P397" i="9"/>
  <c r="P95" i="9"/>
  <c r="P70" i="9"/>
  <c r="L70" i="4" s="1"/>
  <c r="M70" i="4" s="1"/>
  <c r="N70" i="4" s="1"/>
  <c r="P204" i="9"/>
  <c r="P110" i="9"/>
  <c r="P73" i="9"/>
  <c r="L73" i="4" s="1"/>
  <c r="M73" i="4" s="1"/>
  <c r="N73" i="4" s="1"/>
  <c r="P149" i="9"/>
  <c r="P263" i="9"/>
  <c r="P470" i="9"/>
  <c r="P265" i="9"/>
  <c r="P179" i="9"/>
  <c r="P233" i="9"/>
  <c r="P147" i="9"/>
  <c r="P180" i="9"/>
  <c r="P211" i="9"/>
  <c r="P63" i="9"/>
  <c r="P394" i="9"/>
  <c r="P300" i="9"/>
  <c r="P479" i="9"/>
  <c r="P411" i="9"/>
  <c r="P219" i="9"/>
  <c r="P356" i="9"/>
  <c r="P66" i="9"/>
  <c r="L66" i="4" s="1"/>
  <c r="M66" i="4" s="1"/>
  <c r="N66" i="4" s="1"/>
  <c r="P103" i="9"/>
  <c r="P187" i="9"/>
  <c r="P379" i="9"/>
  <c r="P457" i="9"/>
  <c r="P163" i="9"/>
  <c r="P419" i="9"/>
  <c r="P323" i="9"/>
  <c r="P169" i="9"/>
  <c r="P316" i="9"/>
  <c r="P239" i="9"/>
  <c r="P448" i="9"/>
  <c r="P278" i="9"/>
  <c r="P444" i="9"/>
  <c r="P282" i="9"/>
  <c r="P161" i="9"/>
  <c r="P123" i="9"/>
  <c r="P405" i="9"/>
  <c r="P376" i="9"/>
  <c r="P408" i="9"/>
  <c r="P280" i="9"/>
  <c r="P472" i="9"/>
  <c r="P129" i="9"/>
  <c r="P154" i="9"/>
  <c r="P430" i="9"/>
  <c r="P333" i="9"/>
  <c r="P478" i="9"/>
  <c r="P121" i="9"/>
  <c r="P301" i="9"/>
  <c r="P476" i="9"/>
  <c r="P410" i="9"/>
  <c r="P217" i="9"/>
  <c r="P250" i="9"/>
  <c r="P267" i="9"/>
  <c r="P352" i="9"/>
  <c r="P308" i="9"/>
  <c r="P415" i="9"/>
  <c r="P224" i="9"/>
  <c r="P423" i="9"/>
  <c r="P206" i="9"/>
  <c r="P438" i="9"/>
  <c r="P212" i="9"/>
  <c r="P76" i="9"/>
  <c r="L76" i="4" s="1"/>
  <c r="P133" i="9"/>
  <c r="P305" i="9"/>
  <c r="P353" i="9"/>
  <c r="P146" i="9"/>
  <c r="P406" i="9"/>
  <c r="P357" i="9"/>
  <c r="P279" i="9"/>
  <c r="P474" i="9"/>
  <c r="P326" i="9"/>
  <c r="P458" i="9"/>
  <c r="P460" i="9"/>
  <c r="P393" i="9"/>
  <c r="P286" i="9"/>
  <c r="P271" i="9"/>
  <c r="P277" i="9"/>
  <c r="P409" i="9"/>
  <c r="P122" i="9"/>
  <c r="P317" i="9"/>
  <c r="P266" i="9"/>
  <c r="P253" i="9"/>
  <c r="P298" i="9"/>
  <c r="P490" i="9"/>
  <c r="P173" i="9"/>
  <c r="P92" i="9"/>
  <c r="P136" i="9"/>
  <c r="P80" i="9"/>
  <c r="L80" i="4" s="1"/>
  <c r="P375" i="9"/>
  <c r="P272" i="9"/>
  <c r="P462" i="9"/>
  <c r="P126" i="9"/>
  <c r="P293" i="9"/>
  <c r="P193" i="9"/>
  <c r="P243" i="9"/>
  <c r="P487" i="9"/>
  <c r="P350" i="9"/>
  <c r="P115" i="9"/>
  <c r="P475" i="9"/>
  <c r="P183" i="9"/>
  <c r="P210" i="9"/>
  <c r="P256" i="9"/>
  <c r="P215" i="9"/>
  <c r="P464" i="9"/>
  <c r="P368" i="9"/>
  <c r="P188" i="9"/>
  <c r="P203" i="9"/>
  <c r="P105" i="9"/>
  <c r="P87" i="9"/>
  <c r="P390" i="9"/>
  <c r="P128" i="9"/>
  <c r="P369" i="9"/>
  <c r="P89" i="9"/>
  <c r="P64" i="9"/>
  <c r="P344" i="9"/>
  <c r="P72" i="9"/>
  <c r="L72" i="4" s="1"/>
  <c r="M72" i="4" s="1"/>
  <c r="N72" i="4" s="1"/>
  <c r="P77" i="9"/>
  <c r="P227" i="9"/>
  <c r="P359" i="9"/>
  <c r="P412" i="9"/>
  <c r="P382" i="9"/>
  <c r="P398" i="9"/>
  <c r="P142" i="9"/>
  <c r="P240" i="9"/>
  <c r="P260" i="9"/>
  <c r="P134" i="9"/>
  <c r="P452" i="9"/>
  <c r="P138" i="9"/>
  <c r="P446" i="9"/>
  <c r="P449" i="9"/>
  <c r="P313" i="9"/>
  <c r="P222" i="9"/>
  <c r="P152" i="9"/>
  <c r="P132" i="9"/>
  <c r="P112" i="9"/>
  <c r="P86" i="9"/>
  <c r="P417" i="9"/>
  <c r="P319" i="9"/>
  <c r="P82" i="9"/>
  <c r="P246" i="9"/>
  <c r="P131" i="9"/>
  <c r="P304" i="9"/>
  <c r="P205" i="9"/>
  <c r="P218" i="9"/>
  <c r="P499" i="9"/>
  <c r="P337" i="9"/>
  <c r="P255" i="9"/>
  <c r="P294" i="9"/>
  <c r="P336" i="9"/>
  <c r="P340" i="9"/>
  <c r="P213" i="9"/>
  <c r="P274" i="9"/>
  <c r="P358" i="9"/>
  <c r="P158" i="9"/>
  <c r="P166" i="9"/>
  <c r="P170" i="9"/>
  <c r="P364" i="9"/>
  <c r="P197" i="9"/>
  <c r="P177" i="9"/>
  <c r="P290" i="9"/>
  <c r="P118" i="9"/>
  <c r="P62" i="9"/>
  <c r="P291" i="9"/>
  <c r="P94" i="9"/>
  <c r="P251" i="9"/>
  <c r="P245" i="9"/>
  <c r="P175" i="9"/>
  <c r="P324" i="9"/>
  <c r="P140" i="9"/>
  <c r="P496" i="9"/>
  <c r="P148" i="9"/>
  <c r="P498" i="9"/>
  <c r="P431" i="9"/>
  <c r="P320" i="9"/>
  <c r="P160" i="9"/>
  <c r="P422" i="9"/>
  <c r="P312" i="9"/>
  <c r="P481" i="9"/>
  <c r="P331" i="9"/>
  <c r="P190" i="9"/>
  <c r="P453" i="9"/>
  <c r="P199" i="9"/>
  <c r="P238" i="9"/>
  <c r="P225" i="9"/>
  <c r="P235" i="9"/>
  <c r="P195" i="9"/>
  <c r="P445" i="9"/>
  <c r="P268" i="9"/>
  <c r="P373" i="9"/>
  <c r="P159" i="9"/>
  <c r="P318" i="9"/>
  <c r="P116" i="9"/>
  <c r="P93" i="9"/>
  <c r="P383" i="9"/>
  <c r="P413" i="9"/>
  <c r="P264" i="9"/>
  <c r="P108" i="9"/>
  <c r="P434" i="9"/>
  <c r="P429" i="9"/>
  <c r="P351" i="9"/>
  <c r="P456" i="9"/>
  <c r="P365" i="9"/>
  <c r="P165" i="9"/>
  <c r="P386" i="9"/>
  <c r="P461" i="9"/>
  <c r="P198" i="9"/>
  <c r="P427" i="9"/>
  <c r="P276" i="9"/>
  <c r="P345" i="9"/>
  <c r="P97" i="9"/>
  <c r="P420" i="9"/>
  <c r="P68" i="9"/>
  <c r="L68" i="4" s="1"/>
  <c r="M68" i="4" s="1"/>
  <c r="N68" i="4" s="1"/>
  <c r="P463" i="9"/>
  <c r="P281" i="9"/>
  <c r="P403" i="9"/>
  <c r="P153" i="9"/>
  <c r="P328" i="9"/>
  <c r="P295" i="9"/>
  <c r="P347" i="9"/>
  <c r="P90" i="9"/>
  <c r="P262" i="9"/>
  <c r="P174" i="9"/>
  <c r="P151" i="9"/>
  <c r="P407" i="9"/>
  <c r="P125" i="9"/>
  <c r="P275" i="9"/>
  <c r="P310" i="9"/>
  <c r="P83" i="9"/>
  <c r="P186" i="9"/>
  <c r="P315" i="9"/>
  <c r="P185" i="9"/>
  <c r="P104" i="9"/>
  <c r="P31" i="9"/>
  <c r="L31" i="4" s="1"/>
  <c r="P78" i="9"/>
  <c r="L78" i="4" s="1"/>
  <c r="M78" i="4" s="1"/>
  <c r="N78" i="4" s="1"/>
  <c r="P45" i="9"/>
  <c r="L45" i="4" s="1"/>
  <c r="P57" i="9"/>
  <c r="P19" i="9"/>
  <c r="L19" i="4" s="1"/>
  <c r="P21" i="9"/>
  <c r="L21" i="4" s="1"/>
  <c r="P38" i="9"/>
  <c r="L38" i="4" s="1"/>
  <c r="P15" i="9"/>
  <c r="L15" i="4" s="1"/>
  <c r="P8" i="9"/>
  <c r="L8" i="4" s="1"/>
  <c r="P3" i="9"/>
  <c r="L3" i="4" s="1"/>
  <c r="P36" i="9"/>
  <c r="L36" i="4" s="1"/>
  <c r="P24" i="9"/>
  <c r="L24" i="4" s="1"/>
  <c r="P50" i="9"/>
  <c r="P5" i="9"/>
  <c r="P28" i="9"/>
  <c r="L28" i="4" s="1"/>
  <c r="P7" i="9"/>
  <c r="P44" i="9"/>
  <c r="L44" i="4" s="1"/>
  <c r="P29" i="9"/>
  <c r="L29" i="4" s="1"/>
  <c r="P35" i="9"/>
  <c r="L35" i="4" s="1"/>
  <c r="P27" i="9"/>
  <c r="L27" i="4" s="1"/>
  <c r="P17" i="9"/>
  <c r="L17" i="4" s="1"/>
  <c r="P32" i="9"/>
  <c r="L32" i="4" s="1"/>
  <c r="P20" i="9"/>
  <c r="P51" i="9"/>
  <c r="P49" i="9"/>
  <c r="P42" i="9"/>
  <c r="L42" i="4" s="1"/>
  <c r="P23" i="9"/>
  <c r="L23" i="4" s="1"/>
  <c r="P59" i="9"/>
  <c r="P52" i="9"/>
  <c r="P11" i="9"/>
  <c r="L11" i="4" s="1"/>
  <c r="P16" i="9"/>
  <c r="L16" i="4" s="1"/>
  <c r="P41" i="9"/>
  <c r="L41" i="4" s="1"/>
  <c r="P43" i="9"/>
  <c r="L43" i="4" s="1"/>
  <c r="P61" i="9"/>
  <c r="P4" i="9"/>
  <c r="P75" i="9"/>
  <c r="P30" i="9"/>
  <c r="P58" i="9"/>
  <c r="P26" i="9"/>
  <c r="L26" i="4" s="1"/>
  <c r="P34" i="9"/>
  <c r="L34" i="4" s="1"/>
  <c r="P55" i="9"/>
  <c r="P6" i="9"/>
  <c r="P10" i="9"/>
  <c r="P54" i="9"/>
  <c r="P18" i="9"/>
  <c r="L18" i="4" s="1"/>
  <c r="P40" i="9"/>
  <c r="P13" i="9"/>
  <c r="L13" i="4" s="1"/>
  <c r="P14" i="9"/>
  <c r="L14" i="4" s="1"/>
  <c r="P60" i="9"/>
  <c r="P12" i="9"/>
  <c r="L12" i="4" s="1"/>
  <c r="P25" i="9"/>
  <c r="L25" i="4" s="1"/>
  <c r="P56" i="9"/>
  <c r="P37" i="9"/>
  <c r="L37" i="4" s="1"/>
  <c r="P33" i="9"/>
  <c r="L33" i="4" s="1"/>
  <c r="P9" i="9"/>
  <c r="P74" i="9"/>
  <c r="P48" i="9"/>
  <c r="P22" i="9"/>
  <c r="L22" i="4" s="1"/>
  <c r="P53" i="9"/>
  <c r="P39" i="9"/>
  <c r="L39" i="4" s="1"/>
  <c r="P2" i="9"/>
  <c r="L2" i="4" s="1"/>
  <c r="B141" i="1"/>
  <c r="B140" i="1"/>
  <c r="L79" i="4" l="1"/>
  <c r="M80" i="4"/>
  <c r="N80" i="4" s="1"/>
  <c r="L74" i="4"/>
  <c r="M74" i="4" s="1"/>
  <c r="N74" i="4" s="1"/>
  <c r="M76" i="4"/>
  <c r="N76" i="4" s="1"/>
  <c r="L75" i="4"/>
  <c r="M75" i="4" s="1"/>
  <c r="N75" i="4" s="1"/>
  <c r="L61" i="4"/>
  <c r="M61" i="4" s="1"/>
  <c r="N61" i="4" s="1"/>
  <c r="L51" i="4"/>
  <c r="M51" i="4" s="1"/>
  <c r="N51" i="4" s="1"/>
  <c r="L58" i="4"/>
  <c r="M58" i="4" s="1"/>
  <c r="N58" i="4" s="1"/>
  <c r="L52" i="4"/>
  <c r="M52" i="4" s="1"/>
  <c r="N52" i="4" s="1"/>
  <c r="L50" i="4"/>
  <c r="M50" i="4" s="1"/>
  <c r="N50" i="4" s="1"/>
  <c r="L56" i="4"/>
  <c r="M56" i="4" s="1"/>
  <c r="N56" i="4" s="1"/>
  <c r="L59" i="4"/>
  <c r="M59" i="4" s="1"/>
  <c r="N59" i="4" s="1"/>
  <c r="L57" i="4"/>
  <c r="M57" i="4" s="1"/>
  <c r="N57" i="4" s="1"/>
  <c r="L54" i="4"/>
  <c r="M54" i="4" s="1"/>
  <c r="N54" i="4" s="1"/>
  <c r="L53" i="4"/>
  <c r="M53" i="4" s="1"/>
  <c r="N53" i="4" s="1"/>
  <c r="L60" i="4"/>
  <c r="M60" i="4" s="1"/>
  <c r="N60" i="4" s="1"/>
  <c r="L55" i="4"/>
  <c r="M55" i="4" s="1"/>
  <c r="N55" i="4" s="1"/>
  <c r="L49" i="4"/>
  <c r="M49" i="4" s="1"/>
  <c r="N49" i="4" s="1"/>
  <c r="L48" i="4"/>
  <c r="M48" i="4" s="1"/>
  <c r="N48" i="4" s="1"/>
  <c r="L40" i="4"/>
  <c r="P40" i="4" s="1"/>
  <c r="L5" i="4"/>
  <c r="P5" i="4" s="1"/>
  <c r="L7" i="4"/>
  <c r="M7" i="4" s="1"/>
  <c r="L9" i="4"/>
  <c r="P9" i="4" s="1"/>
  <c r="L20" i="4"/>
  <c r="M20" i="4" s="1"/>
  <c r="L30" i="4"/>
  <c r="P30" i="4" s="1"/>
  <c r="L6" i="4"/>
  <c r="M6" i="4" s="1"/>
  <c r="L10" i="4"/>
  <c r="P10" i="4" s="1"/>
  <c r="L4" i="4"/>
  <c r="M4" i="4" s="1"/>
  <c r="P19" i="4"/>
  <c r="M19" i="4"/>
  <c r="M42" i="4"/>
  <c r="P42" i="4"/>
  <c r="M43" i="4"/>
  <c r="P43" i="4"/>
  <c r="P38" i="4"/>
  <c r="M38" i="4"/>
  <c r="P35" i="4"/>
  <c r="M35" i="4"/>
  <c r="P22" i="4"/>
  <c r="M22" i="4"/>
  <c r="P25" i="4"/>
  <c r="M25" i="4"/>
  <c r="P44" i="4"/>
  <c r="M44" i="4"/>
  <c r="P8" i="4"/>
  <c r="M8" i="4"/>
  <c r="P31" i="4"/>
  <c r="M31" i="4"/>
  <c r="P13" i="4"/>
  <c r="M13" i="4"/>
  <c r="P16" i="4"/>
  <c r="M16" i="4"/>
  <c r="P3" i="4"/>
  <c r="M3" i="4"/>
  <c r="M21" i="4"/>
  <c r="P21" i="4"/>
  <c r="M18" i="4"/>
  <c r="P18" i="4"/>
  <c r="M26" i="4"/>
  <c r="P26" i="4"/>
  <c r="P23" i="4"/>
  <c r="M23" i="4"/>
  <c r="P28" i="4"/>
  <c r="M28" i="4"/>
  <c r="P45" i="4"/>
  <c r="M45" i="4"/>
  <c r="P36" i="4"/>
  <c r="M36" i="4"/>
  <c r="P37" i="4"/>
  <c r="M37" i="4"/>
  <c r="P29" i="4"/>
  <c r="M29" i="4"/>
  <c r="P32" i="4"/>
  <c r="M32" i="4"/>
  <c r="P12" i="4"/>
  <c r="M12" i="4"/>
  <c r="P17" i="4"/>
  <c r="M17" i="4"/>
  <c r="P11" i="4"/>
  <c r="M11" i="4"/>
  <c r="P33" i="4"/>
  <c r="M33" i="4"/>
  <c r="M24" i="4"/>
  <c r="P24" i="4"/>
  <c r="M41" i="4"/>
  <c r="P41" i="4"/>
  <c r="M14" i="4"/>
  <c r="P14" i="4"/>
  <c r="M15" i="4"/>
  <c r="P15" i="4"/>
  <c r="P34" i="4"/>
  <c r="M34" i="4"/>
  <c r="P27" i="4"/>
  <c r="M27" i="4"/>
  <c r="M39" i="4"/>
  <c r="P39" i="4"/>
  <c r="P2" i="4"/>
  <c r="M2" i="4"/>
  <c r="B57" i="1"/>
  <c r="B139" i="1"/>
  <c r="B137" i="1"/>
  <c r="M79" i="4" l="1"/>
  <c r="N79" i="4" s="1"/>
  <c r="M40" i="4"/>
  <c r="P20" i="4"/>
  <c r="M30" i="4"/>
  <c r="P4" i="4"/>
  <c r="M5" i="4"/>
  <c r="P6" i="4"/>
  <c r="M9" i="4"/>
  <c r="M10" i="4"/>
  <c r="B136" i="1"/>
  <c r="B56" i="1" s="1"/>
  <c r="B134" i="1"/>
  <c r="B135" i="1"/>
  <c r="B133" i="1"/>
  <c r="B132" i="1"/>
  <c r="B131" i="1"/>
  <c r="B130" i="1"/>
  <c r="B129" i="1"/>
  <c r="B127" i="1"/>
  <c r="B126" i="1"/>
  <c r="B124" i="1"/>
  <c r="B121" i="1"/>
  <c r="G36" i="1" s="1"/>
  <c r="B120" i="1"/>
  <c r="D36" i="1" s="1"/>
  <c r="B117" i="1"/>
  <c r="B116" i="1"/>
  <c r="B115" i="1" s="1"/>
  <c r="B105" i="1"/>
  <c r="B112" i="1"/>
  <c r="B111" i="1"/>
  <c r="B110" i="1"/>
  <c r="B109" i="1"/>
  <c r="B108" i="1"/>
  <c r="B106" i="1"/>
  <c r="B107" i="1" s="1"/>
  <c r="B104" i="1"/>
  <c r="B102" i="1"/>
  <c r="B100" i="1"/>
  <c r="J30" i="1" s="1"/>
  <c r="B99" i="1"/>
  <c r="G30" i="1" s="1"/>
  <c r="B98" i="1"/>
  <c r="M30" i="1" s="1"/>
  <c r="B94" i="1"/>
  <c r="J29" i="1" s="1"/>
  <c r="B95" i="1"/>
  <c r="B93" i="1"/>
  <c r="B79" i="1"/>
  <c r="G29" i="1" l="1"/>
  <c r="B29" i="1"/>
  <c r="D37" i="1"/>
  <c r="B28" i="1"/>
  <c r="D28" i="1"/>
  <c r="B30" i="1"/>
  <c r="B37" i="1"/>
  <c r="B122" i="1"/>
  <c r="J36" i="1" s="1"/>
  <c r="B81" i="1"/>
  <c r="B36" i="1" l="1"/>
  <c r="P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tc={170D3336-0F5E-4B42-B186-4FB07DB62F63}</author>
  </authors>
  <commentList>
    <comment ref="A5" authorId="0" shapeId="0" xr:uid="{170D3336-0F5E-4B42-B186-4FB07DB62F6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 0.7 as a deduction of the topic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<sst xmlns="http://schemas.openxmlformats.org/spreadsheetml/2006/main" count="504" uniqueCount="306">
  <si>
    <t>Exhibition</t>
  </si>
  <si>
    <t>Last12AvgMonthlyScore</t>
  </si>
  <si>
    <t>keyword 1</t>
  </si>
  <si>
    <t xml:space="preserve">keyword search volume 1 </t>
  </si>
  <si>
    <t>weight 1</t>
  </si>
  <si>
    <t>keyword 2</t>
  </si>
  <si>
    <t>keyword search volume 2</t>
  </si>
  <si>
    <t>weight 2</t>
  </si>
  <si>
    <t>keyword3</t>
  </si>
  <si>
    <t>keyword search volume 3</t>
  </si>
  <si>
    <t>weight 3</t>
  </si>
  <si>
    <t>keyword4</t>
  </si>
  <si>
    <t>keyword search volume 4</t>
  </si>
  <si>
    <t>weight 4</t>
  </si>
  <si>
    <t>From Life</t>
  </si>
  <si>
    <t>Charles I: King and Collector</t>
  </si>
  <si>
    <t>Tacita Dean LANDSCAPE</t>
  </si>
  <si>
    <t>Summer Exhibition 2018</t>
  </si>
  <si>
    <t>The Great Spectacle: 250 Years of the Summer Exhibition</t>
  </si>
  <si>
    <t>Renzo Piano</t>
  </si>
  <si>
    <t>Oceania</t>
  </si>
  <si>
    <t>Klimt/Schiele: Drawings from the Albertina Museum, Vienna</t>
  </si>
  <si>
    <t>“He has been here and fired a gun” Turner, Constable and the Royal Academy</t>
  </si>
  <si>
    <t>Bill Viola / Michelangelo: Life, Death, Rebirth</t>
  </si>
  <si>
    <t>Phyllida Barlow</t>
  </si>
  <si>
    <t>The Renaissance Nude</t>
  </si>
  <si>
    <t>Summer Exhibition 2019</t>
  </si>
  <si>
    <t>Felix Vallotton</t>
  </si>
  <si>
    <t>Helene Schjerfbeck</t>
  </si>
  <si>
    <t>Antony Gormley</t>
  </si>
  <si>
    <t>Lucian Freud: The Self-Portraits</t>
  </si>
  <si>
    <t>Eco-Visionaries: Confronting a planet in a state of emergency</t>
  </si>
  <si>
    <t>Summer Exhibition 2021</t>
  </si>
  <si>
    <t>Hélène Binet</t>
  </si>
  <si>
    <t>Late Constable</t>
  </si>
  <si>
    <t>Francis Bacon</t>
  </si>
  <si>
    <t>Whistler/Courbet</t>
  </si>
  <si>
    <t>Kawanabe Kyosai</t>
  </si>
  <si>
    <t>Summer Exhibition 2022</t>
  </si>
  <si>
    <t>Milton Avery</t>
  </si>
  <si>
    <t>William Kentridge</t>
  </si>
  <si>
    <t>Making Modernism</t>
  </si>
  <si>
    <t>Spain and the Hispanic World</t>
  </si>
  <si>
    <t>Souls Grown Deep</t>
  </si>
  <si>
    <t>Summer Exhibition 2023</t>
  </si>
  <si>
    <t>Herzog de Meuron</t>
  </si>
  <si>
    <t>Marina Abramovic</t>
  </si>
  <si>
    <t>Impressionists on Paper</t>
  </si>
  <si>
    <t>Entangled Pasts</t>
  </si>
  <si>
    <t>Kauffman</t>
  </si>
  <si>
    <t>SE2024</t>
  </si>
  <si>
    <t>Eye of the Storm</t>
  </si>
  <si>
    <t>Michael Craig-Martin</t>
  </si>
  <si>
    <t>Florence c. 1504</t>
  </si>
  <si>
    <t>Brazilian Modernism</t>
  </si>
  <si>
    <t>Victor Hugo</t>
  </si>
  <si>
    <t>Summer Exhibition 2025</t>
  </si>
  <si>
    <t>Kiefer/Van Gogh</t>
  </si>
  <si>
    <t>Kerry James Marshall</t>
  </si>
  <si>
    <t>Michaelina Wautier</t>
  </si>
  <si>
    <t>Summer Exhibition 2026</t>
  </si>
  <si>
    <t>Richard Dadd</t>
  </si>
  <si>
    <t>Painting Paradise</t>
  </si>
  <si>
    <t xml:space="preserve">Guggenheim Jeune  </t>
  </si>
  <si>
    <t>Mongols</t>
  </si>
  <si>
    <t>Manet and Music</t>
  </si>
  <si>
    <t>The Triumph of Drawing</t>
  </si>
  <si>
    <t>Latin America</t>
  </si>
  <si>
    <t>Virgil Abloh</t>
  </si>
  <si>
    <t>Self portraits</t>
  </si>
  <si>
    <t>Egyptian Gods</t>
  </si>
  <si>
    <t>Grayson Perry</t>
  </si>
  <si>
    <t>A room of one's own</t>
  </si>
  <si>
    <t>Mrinalini Mukherjee</t>
  </si>
  <si>
    <t>Te Fenua Ènata / Late Gauguin</t>
  </si>
  <si>
    <t>Metropolis: Symphony of a Great City</t>
  </si>
  <si>
    <t>Andy Goldsworthy</t>
  </si>
  <si>
    <t>Henri de Toulouse-Lautrec</t>
  </si>
  <si>
    <t>Simone Leigh</t>
  </si>
  <si>
    <t>contemporary art</t>
  </si>
  <si>
    <t>Rose Wylie</t>
  </si>
  <si>
    <t>Irma Stern</t>
  </si>
  <si>
    <t>african art</t>
  </si>
  <si>
    <t>Note:</t>
  </si>
  <si>
    <t>For small volume searches an additional theme is usually given 0.1 weight. If the theme has small volume and the title no volume, the theme is given weighting 1</t>
  </si>
  <si>
    <t>Summer exhibition is a little different, with contributing weights at 0.05, except 250th Anniversary</t>
  </si>
  <si>
    <t>Where Google Trends and SearchVolume.io seem to contradict, use estimate from Trends with Gormley 12100 monthly as reference</t>
  </si>
  <si>
    <t>Use Trends Topics for searches where possible to specify e.g. modern art period</t>
  </si>
  <si>
    <t>Where volume is very low use 5 year average (but only over 2 years)</t>
  </si>
  <si>
    <t>royal academy of arts</t>
  </si>
  <si>
    <t>modern art</t>
  </si>
  <si>
    <t>bill viola</t>
  </si>
  <si>
    <t>michelangelo</t>
  </si>
  <si>
    <t>bill viola/michelangelo</t>
  </si>
  <si>
    <t>felix vallotton</t>
  </si>
  <si>
    <t>helene schjerfbeck</t>
  </si>
  <si>
    <t>francis bacon</t>
  </si>
  <si>
    <t>whistler</t>
  </si>
  <si>
    <t>courbet</t>
  </si>
  <si>
    <t>realism</t>
  </si>
  <si>
    <t>japanese painting</t>
  </si>
  <si>
    <t>milton avery</t>
  </si>
  <si>
    <t>john constable</t>
  </si>
  <si>
    <t>phyllida barlow</t>
  </si>
  <si>
    <t>william kentridge</t>
  </si>
  <si>
    <t>paula modersohn</t>
  </si>
  <si>
    <t>kathe kollwitz</t>
  </si>
  <si>
    <t>women artists</t>
  </si>
  <si>
    <t>spanish art</t>
  </si>
  <si>
    <t>diego velazquez</t>
  </si>
  <si>
    <t>baroque art</t>
  </si>
  <si>
    <t>renaissance art</t>
  </si>
  <si>
    <t>herzog &amp; de meuron</t>
  </si>
  <si>
    <t>architecture</t>
  </si>
  <si>
    <t>marina abramovic</t>
  </si>
  <si>
    <t>edouard manet</t>
  </si>
  <si>
    <t>georges seurat</t>
  </si>
  <si>
    <t>odilon redon</t>
  </si>
  <si>
    <t>jacques-emile blanche</t>
  </si>
  <si>
    <t>latin american art</t>
  </si>
  <si>
    <t>latin america</t>
  </si>
  <si>
    <t>victor hugo</t>
  </si>
  <si>
    <t>richard dadd</t>
  </si>
  <si>
    <t>florence art</t>
  </si>
  <si>
    <t>impressionism</t>
  </si>
  <si>
    <t>paul gauguin</t>
  </si>
  <si>
    <t>mental health</t>
  </si>
  <si>
    <t>fairy</t>
  </si>
  <si>
    <t>psychiatric hospital</t>
  </si>
  <si>
    <t>kerry james marshall</t>
  </si>
  <si>
    <t>immersive</t>
  </si>
  <si>
    <t>yinka shonibare</t>
  </si>
  <si>
    <t>colonialism</t>
  </si>
  <si>
    <t>slavery art</t>
  </si>
  <si>
    <t>matisse</t>
  </si>
  <si>
    <t>angelica kauffman</t>
  </si>
  <si>
    <t>neoclassicism</t>
  </si>
  <si>
    <t>painting</t>
  </si>
  <si>
    <t>souls grown deep</t>
  </si>
  <si>
    <t>quilts of gee's bend</t>
  </si>
  <si>
    <t>naïve art</t>
  </si>
  <si>
    <t>black arts</t>
  </si>
  <si>
    <t>mongols</t>
  </si>
  <si>
    <t>chinese art</t>
  </si>
  <si>
    <t>manet</t>
  </si>
  <si>
    <t>classical music</t>
  </si>
  <si>
    <t>virgil abloh</t>
  </si>
  <si>
    <t>portcullis</t>
  </si>
  <si>
    <t>moat</t>
  </si>
  <si>
    <t>castle art</t>
  </si>
  <si>
    <t>van gogh</t>
  </si>
  <si>
    <t>anselm kiefer</t>
  </si>
  <si>
    <t>Manet</t>
  </si>
  <si>
    <t>grayson perry</t>
  </si>
  <si>
    <t>michael craig-martin</t>
  </si>
  <si>
    <t>pop art</t>
  </si>
  <si>
    <t>tracey emin</t>
  </si>
  <si>
    <t>laura knight</t>
  </si>
  <si>
    <t>virginia woolf</t>
  </si>
  <si>
    <t>barbara hepworth</t>
  </si>
  <si>
    <t>young british artists</t>
  </si>
  <si>
    <t>conceptual art</t>
  </si>
  <si>
    <t>Modernism</t>
  </si>
  <si>
    <t>Ukraine art</t>
  </si>
  <si>
    <t>Damien Hirst</t>
  </si>
  <si>
    <t>Sarah Lucas</t>
  </si>
  <si>
    <t>brazilian art</t>
  </si>
  <si>
    <t>indian art</t>
  </si>
  <si>
    <t>textile art</t>
  </si>
  <si>
    <t>polynesia</t>
  </si>
  <si>
    <t>german art</t>
  </si>
  <si>
    <t>expressionism</t>
  </si>
  <si>
    <t>Wassily Kandinsky</t>
  </si>
  <si>
    <t>Paul Klee</t>
  </si>
  <si>
    <t>pablo picasso</t>
  </si>
  <si>
    <t>Salvador Dalì</t>
  </si>
  <si>
    <t>Impressionism</t>
  </si>
  <si>
    <t>simone leigh</t>
  </si>
  <si>
    <t>African art</t>
  </si>
  <si>
    <t>feminism</t>
  </si>
  <si>
    <t>rose wylie</t>
  </si>
  <si>
    <t>L. S. Lowry</t>
  </si>
  <si>
    <t>egyptian art</t>
  </si>
  <si>
    <t>sculpture</t>
  </si>
  <si>
    <t>Gallery</t>
  </si>
  <si>
    <t>First Public Day</t>
  </si>
  <si>
    <t>Last Public Day</t>
  </si>
  <si>
    <t>Incl Xmas?</t>
  </si>
  <si>
    <t>Days</t>
  </si>
  <si>
    <t>Reach</t>
  </si>
  <si>
    <t>Reach_level</t>
  </si>
  <si>
    <t>log_reach</t>
  </si>
  <si>
    <t>Era Code</t>
  </si>
  <si>
    <t>Expect attendance</t>
  </si>
  <si>
    <t>Expected Demand - Daily</t>
  </si>
  <si>
    <t>HML</t>
  </si>
  <si>
    <t>ActualTotal</t>
  </si>
  <si>
    <t>Var to Actual</t>
  </si>
  <si>
    <t>Abstract Expressionism</t>
  </si>
  <si>
    <t>Main</t>
  </si>
  <si>
    <t>Revolution: Russian Art 1917-1932</t>
  </si>
  <si>
    <t>Summer Exhibition 2017</t>
  </si>
  <si>
    <t>Matisse in the Studio</t>
  </si>
  <si>
    <t>Sackler</t>
  </si>
  <si>
    <t>Jasper Johns</t>
  </si>
  <si>
    <t>GJW</t>
  </si>
  <si>
    <t>Leon Spilliaert</t>
  </si>
  <si>
    <t>Gauguin and the Impressionists: Masterpieces from the Ordrupgaard Collection</t>
  </si>
  <si>
    <t>Emin / Munch</t>
  </si>
  <si>
    <t>David Hockney</t>
  </si>
  <si>
    <t>Michael Armitage</t>
  </si>
  <si>
    <t>Helene Binet</t>
  </si>
  <si>
    <t>Whistler</t>
  </si>
  <si>
    <t>Summer Exhibition 2024</t>
  </si>
  <si>
    <t>New Predict for next two years</t>
  </si>
  <si>
    <t>Predict for new proposals</t>
  </si>
  <si>
    <t>Note: Era =1 refers to Post Covid , Era=0 refers to Covid time and Era = 1 refers to Pre-Covid time</t>
  </si>
  <si>
    <t>reach_level = 1 refers to high level of reach</t>
  </si>
  <si>
    <t>Sackler gallery will not be affected by the level of reach given the fact that there aren't many high reach shows happening in Sackler historically</t>
  </si>
  <si>
    <t>gallery_code</t>
  </si>
  <si>
    <t>Gallery Coef</t>
  </si>
  <si>
    <t>Era Coef</t>
  </si>
  <si>
    <t>Reach Coef</t>
  </si>
  <si>
    <t>Interaction Coef 1</t>
  </si>
  <si>
    <t>log_days</t>
  </si>
  <si>
    <t>log_avg_month_search</t>
  </si>
  <si>
    <t>log_attendance</t>
  </si>
  <si>
    <t>expected demand</t>
  </si>
  <si>
    <t>Original Model</t>
  </si>
  <si>
    <t>New Model with low reach</t>
  </si>
  <si>
    <t>New Model with high reach</t>
  </si>
  <si>
    <t>Original Expected days</t>
  </si>
  <si>
    <t>New Expected days - Low</t>
  </si>
  <si>
    <t>New Expected Days - High</t>
  </si>
  <si>
    <t>Mean</t>
  </si>
  <si>
    <t>MTP Daily</t>
  </si>
  <si>
    <t>Diff to MTP Daily</t>
  </si>
  <si>
    <t>Note: There are only two shows having had high level of media coverage: David Hockney and Lucia Freud</t>
  </si>
  <si>
    <t>The prediction with the assumption of a high level of reach should be used with extra caution especially for small galleries. This should be only used as a reference for potential opportunities</t>
  </si>
  <si>
    <t>Category</t>
  </si>
  <si>
    <t>Sackler/GJW</t>
  </si>
  <si>
    <t>Daily paid/friends average</t>
  </si>
  <si>
    <t>Low</t>
  </si>
  <si>
    <t>Med</t>
  </si>
  <si>
    <t>High</t>
  </si>
  <si>
    <t>Model info</t>
  </si>
  <si>
    <t>Intercept</t>
  </si>
  <si>
    <t>era = 1</t>
  </si>
  <si>
    <t>era = 2</t>
  </si>
  <si>
    <t>gallery = 1</t>
  </si>
  <si>
    <t>gallery = 2</t>
  </si>
  <si>
    <t>era = 1 &amp; gallery = 1</t>
  </si>
  <si>
    <t>era = 2 &amp; gallery = 1</t>
  </si>
  <si>
    <t>era = 1 &amp; gallery = 2</t>
  </si>
  <si>
    <t>era = 2 &amp; gallery = 2</t>
  </si>
  <si>
    <t>search volume</t>
  </si>
  <si>
    <t>days</t>
  </si>
  <si>
    <t>high search small</t>
  </si>
  <si>
    <t>Model</t>
  </si>
  <si>
    <t>high search main</t>
  </si>
  <si>
    <t>Covariance Type:</t>
  </si>
  <si>
    <t>nonrobust</t>
  </si>
  <si>
    <t>coef</t>
  </si>
  <si>
    <t>std err</t>
  </si>
  <si>
    <t>t</t>
  </si>
  <si>
    <t>P&gt;|t|</t>
  </si>
  <si>
    <t>[0.025</t>
  </si>
  <si>
    <t>0.975]</t>
  </si>
  <si>
    <t>Cut-over Main</t>
  </si>
  <si>
    <t>Cut-over Small</t>
  </si>
  <si>
    <t>C(era_encoded)[T.1]</t>
  </si>
  <si>
    <t>C(era_encoded)[T.2]</t>
  </si>
  <si>
    <t>5th</t>
  </si>
  <si>
    <t>95th</t>
  </si>
  <si>
    <t>C(gallery_type_encoded)[T.1]</t>
  </si>
  <si>
    <t>C(gallery_type_encoded)[T.2]</t>
  </si>
  <si>
    <t>C(high_search)[T.1]</t>
  </si>
  <si>
    <t>C(era_encoded)[T.1]:C(gallery_type_encoded)[T.1]</t>
  </si>
  <si>
    <t>C(era_encoded)[T.2]:C(gallery_type_encoded)[T.1]</t>
  </si>
  <si>
    <t>C(era_encoded)[T.1]:C(gallery_type_encoded)[T.2]</t>
  </si>
  <si>
    <t>C(era_encoded)[T.2]:C(gallery_type_encoded)[T.2]</t>
  </si>
  <si>
    <t>log_avg_month_search_ex_outlier</t>
  </si>
  <si>
    <t>log_num_days_ex_outlier</t>
  </si>
  <si>
    <t>Omnibus:</t>
  </si>
  <si>
    <t>Durbin-Watson:</t>
  </si>
  <si>
    <t>Prob(Omnibus):</t>
  </si>
  <si>
    <t>Jarque-Bera (JB):</t>
  </si>
  <si>
    <t>Skew:</t>
  </si>
  <si>
    <t>Prob(JB):</t>
  </si>
  <si>
    <t>Kurtosis:</t>
  </si>
  <si>
    <t>Cond. No.</t>
  </si>
  <si>
    <t xml:space="preserve"> Keywords</t>
  </si>
  <si>
    <t>search ai</t>
  </si>
  <si>
    <t>immersive art</t>
  </si>
  <si>
    <t>immersive experience</t>
  </si>
  <si>
    <t>Leonardo da Vinci</t>
  </si>
  <si>
    <t>raphael</t>
  </si>
  <si>
    <t>modernism</t>
  </si>
  <si>
    <t>vincent van gogh</t>
  </si>
  <si>
    <t>castle arts</t>
  </si>
  <si>
    <t>michaelina wautier</t>
  </si>
  <si>
    <t>henri matisse</t>
  </si>
  <si>
    <t xml:space="preserve">guggenheim  </t>
  </si>
  <si>
    <t>peggy guggenheim</t>
  </si>
  <si>
    <t>Note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</si>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</sst>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%"/>
    <numFmt numFmtId="166" formatCode="0.000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Aptos Narrow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14"/>
      <color theme="1"/>
      <name val="Calibri (Body)"/>
    </font>
    <font>
      <sz val="12"/>
      <color rgb="FF000000"/>
      <name val="Arial"/>
      <family val="2"/>
    </font>
    <font>
      <b/>
      <sz val="12"/>
      <color theme="1"/>
      <name val="Calibri (Body)"/>
    </font>
    <font>
      <b/>
      <sz val="12"/>
      <color rgb="FF000000"/>
      <name val="Calibri (Body)"/>
    </font>
    <font>
      <b/>
      <sz val="11"/>
      <color rgb="FF1F1F1F"/>
      <name val="Roboto"/>
      <charset val="1"/>
    </font>
    <font>
      <sz val="11"/>
      <color rgb="FF1F1F1F"/>
      <name val="Roboto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0" fillId="2" borderId="0" xfId="0" applyFill="1"/>
    <xf numFmtId="1" fontId="0" fillId="2" borderId="0" xfId="0" applyNumberForma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9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/>
    </xf>
    <xf numFmtId="0" fontId="6" fillId="0" borderId="1" xfId="0" applyFont="1" applyBorder="1" applyAlignment="1">
      <alignment readingOrder="1"/>
    </xf>
    <xf numFmtId="0" fontId="6" fillId="0" borderId="2" xfId="0" applyFont="1" applyBorder="1" applyAlignment="1">
      <alignment readingOrder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7" fillId="0" borderId="5" xfId="0" applyFont="1" applyBorder="1" applyAlignment="1">
      <alignment wrapText="1" readingOrder="1"/>
    </xf>
    <xf numFmtId="0" fontId="7" fillId="0" borderId="6" xfId="0" applyFont="1" applyBorder="1" applyAlignment="1">
      <alignment wrapText="1" readingOrder="1"/>
    </xf>
    <xf numFmtId="0" fontId="6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164" fontId="1" fillId="0" borderId="0" xfId="0" applyNumberFormat="1" applyFont="1"/>
    <xf numFmtId="0" fontId="8" fillId="0" borderId="0" xfId="0" applyFont="1"/>
    <xf numFmtId="3" fontId="0" fillId="0" borderId="0" xfId="0" applyNumberFormat="1"/>
    <xf numFmtId="0" fontId="10" fillId="0" borderId="0" xfId="0" applyFont="1"/>
    <xf numFmtId="1" fontId="10" fillId="0" borderId="0" xfId="0" applyNumberFormat="1" applyFont="1"/>
    <xf numFmtId="3" fontId="11" fillId="0" borderId="0" xfId="0" applyNumberFormat="1" applyFont="1"/>
    <xf numFmtId="14" fontId="0" fillId="0" borderId="0" xfId="0" applyNumberFormat="1"/>
    <xf numFmtId="1" fontId="5" fillId="0" borderId="0" xfId="0" applyNumberFormat="1" applyFont="1"/>
    <xf numFmtId="0" fontId="9" fillId="0" borderId="0" xfId="0" applyFont="1"/>
    <xf numFmtId="1" fontId="3" fillId="0" borderId="0" xfId="0" applyNumberFormat="1" applyFont="1"/>
    <xf numFmtId="3" fontId="3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center"/>
    </xf>
    <xf numFmtId="166" fontId="0" fillId="0" borderId="0" xfId="0" applyNumberFormat="1"/>
    <xf numFmtId="0" fontId="5" fillId="2" borderId="0" xfId="0" applyFont="1" applyFill="1"/>
    <xf numFmtId="0" fontId="12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5" fillId="5" borderId="0" xfId="0" applyFont="1" applyFill="1"/>
    <xf numFmtId="0" fontId="0" fillId="5" borderId="0" xfId="0" applyFill="1"/>
    <xf numFmtId="14" fontId="0" fillId="5" borderId="0" xfId="0" applyNumberFormat="1" applyFill="1"/>
    <xf numFmtId="1" fontId="5" fillId="5" borderId="0" xfId="0" applyNumberFormat="1" applyFont="1" applyFill="1"/>
    <xf numFmtId="0" fontId="5" fillId="5" borderId="0" xfId="0" applyFont="1" applyFill="1" applyAlignment="1">
      <alignment wrapText="1"/>
    </xf>
    <xf numFmtId="1" fontId="0" fillId="5" borderId="0" xfId="0" applyNumberFormat="1" applyFill="1"/>
    <xf numFmtId="9" fontId="0" fillId="5" borderId="0" xfId="0" applyNumberFormat="1" applyFill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numFmt numFmtId="164" formatCode="yyyy\-mm\-dd;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numFmt numFmtId="164" formatCode="yyyy\-mm\-dd;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iaoxiao Zeng" id="{9C573850-7758-47BE-A42F-9AD8E56787FB}" userId="S::xiaoxiao.zeng@royalacademy.org.uk::ee7a478d-36df-42fe-9763-e9ff3d747b6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B1B401-574F-3944-AC84-AD3765B8B283}" name="Table3" displayName="Table3" ref="A1:Q1048576" totalsRowShown="0" headerRowDxfId="19" dataDxfId="18">
  <autoFilter ref="A1:Q1048576" xr:uid="{D4B1B401-574F-3944-AC84-AD3765B8B283}"/>
  <tableColumns count="17">
    <tableColumn id="1" xr3:uid="{60779B76-B710-4A48-B9C5-6A4CFCC42402}" name="Exhibition" dataDxfId="17"/>
    <tableColumn id="2" xr3:uid="{4BA8E922-9B53-AA44-91AD-20109CA9B60C}" name="Gallery" dataDxfId="16"/>
    <tableColumn id="3" xr3:uid="{082C48D9-DE0A-1B41-B044-70EE42BF7A0C}" name="First Public Day" dataDxfId="15"/>
    <tableColumn id="4" xr3:uid="{7AF59D9F-71B4-FC4F-A085-2AD09B78A6CC}" name="Last Public Day" dataDxfId="14"/>
    <tableColumn id="5" xr3:uid="{CC099345-3E13-574A-ABE7-3143223B657F}" name="Incl Xmas?" dataDxfId="13"/>
    <tableColumn id="6" xr3:uid="{6B3BBB33-93AE-AD4F-B751-BE907291723B}" name="Days" dataDxfId="12"/>
    <tableColumn id="7" xr3:uid="{0749F79F-3D5B-E147-93D7-21E5B09947E1}" name="Last12AvgMonthlyScore" dataDxfId="11"/>
    <tableColumn id="8" xr3:uid="{6E4B3C72-1FAA-7049-9866-BA427F354EB6}" name="Reach" dataDxfId="10"/>
    <tableColumn id="9" xr3:uid="{569DE2AF-A265-6747-9D70-470E4005B233}" name="Reach_level" dataDxfId="9"/>
    <tableColumn id="10" xr3:uid="{9DDFCCCB-C32E-F940-9042-44A6EF064F04}" name="log_reach" dataDxfId="8"/>
    <tableColumn id="11" xr3:uid="{882288BD-6A6D-304C-B531-423DFBF12799}" name="Era Code" dataDxfId="7"/>
    <tableColumn id="12" xr3:uid="{AE01608A-C0C0-5045-B8FB-68384BBCD070}" name="Expect attendance" dataDxfId="6"/>
    <tableColumn id="13" xr3:uid="{AA63B3BD-3550-1945-B3AC-94644B0658FF}" name="Expected Demand - Daily" dataDxfId="5"/>
    <tableColumn id="14" xr3:uid="{6FB645F0-B60E-A340-BB82-936643A591C2}" name="HML" dataDxfId="4"/>
    <tableColumn id="15" xr3:uid="{593EC805-5BC4-B14A-8DDB-FB8389EF73D7}" name="ActualTotal" dataDxfId="3"/>
    <tableColumn id="16" xr3:uid="{CDCAE648-CA62-3E49-9CE9-E42793A2B935}" name="Var to Actual" dataDxfId="2"/>
    <tableColumn id="17" xr3:uid="{5AD045AA-CCDC-0E46-80BD-E044A2E58118}" name="Note" dataDxfId="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4-08-27T12:37:57.58" personId="{9C573850-7758-47BE-A42F-9AD8E56787FB}" id="{170D3336-0F5E-4B42-B186-4FB07DB62F63}">
    <text>Add a 0.7 as a deduction of the topic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9768-676D-1B47-AD47-0D27304470D4}">
  <dimension ref="A1:AC183"/>
  <sheetViews>
    <sheetView tabSelected="1" zoomScale="106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68" sqref="A68"/>
    </sheetView>
  </sheetViews>
  <sheetFormatPr baseColWidth="10" defaultColWidth="10.83203125" defaultRowHeight="15.75" customHeight="1" x14ac:dyDescent="0.2"/>
  <cols>
    <col min="1" max="1" width="48.6640625" customWidth="1"/>
    <col min="2" max="2" width="22.33203125" style="3" customWidth="1"/>
    <col min="3" max="3" width="15.5" bestFit="1" customWidth="1"/>
    <col min="4" max="4" width="23.1640625" bestFit="1" customWidth="1"/>
    <col min="5" max="6" width="10.83203125" customWidth="1"/>
    <col min="7" max="7" width="22.6640625" bestFit="1" customWidth="1"/>
    <col min="8" max="8" width="10.83203125" customWidth="1"/>
    <col min="9" max="9" width="10.83203125" style="4" customWidth="1"/>
    <col min="10" max="10" width="22.6640625" style="4" bestFit="1" customWidth="1"/>
    <col min="11" max="13" width="10.83203125" customWidth="1"/>
    <col min="14" max="14" width="10.83203125" style="2" customWidth="1"/>
    <col min="15" max="15" width="10.83203125" customWidth="1"/>
    <col min="16" max="16" width="17.33203125" style="3" customWidth="1"/>
    <col min="17" max="23" width="10.83203125" style="3" customWidth="1"/>
    <col min="24" max="30" width="10.83203125" customWidth="1"/>
  </cols>
  <sheetData>
    <row r="1" spans="1:29" ht="16" x14ac:dyDescent="0.2">
      <c r="A1" s="5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5" t="s">
        <v>13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6" x14ac:dyDescent="0.2">
      <c r="A2" t="s">
        <v>14</v>
      </c>
      <c r="B2">
        <v>1000</v>
      </c>
      <c r="I2"/>
      <c r="J2"/>
      <c r="N2"/>
      <c r="P2"/>
      <c r="Q2"/>
      <c r="R2"/>
      <c r="S2"/>
      <c r="T2"/>
      <c r="U2"/>
      <c r="V2"/>
      <c r="W2"/>
    </row>
    <row r="3" spans="1:29" ht="16" x14ac:dyDescent="0.2">
      <c r="A3" t="s">
        <v>15</v>
      </c>
      <c r="B3">
        <v>12000</v>
      </c>
      <c r="I3"/>
      <c r="J3"/>
      <c r="N3"/>
      <c r="P3"/>
      <c r="Q3"/>
      <c r="R3"/>
      <c r="S3"/>
      <c r="T3"/>
      <c r="U3"/>
      <c r="V3"/>
      <c r="W3"/>
    </row>
    <row r="4" spans="1:29" ht="16" x14ac:dyDescent="0.2">
      <c r="A4" t="s">
        <v>16</v>
      </c>
      <c r="B4">
        <v>1600</v>
      </c>
      <c r="I4"/>
      <c r="J4"/>
      <c r="N4"/>
      <c r="P4"/>
      <c r="Q4"/>
      <c r="R4"/>
      <c r="S4"/>
      <c r="T4"/>
      <c r="U4"/>
      <c r="V4"/>
      <c r="W4"/>
    </row>
    <row r="5" spans="1:29" ht="16" x14ac:dyDescent="0.2">
      <c r="A5" t="s">
        <v>17</v>
      </c>
      <c r="B5">
        <v>12000</v>
      </c>
      <c r="I5"/>
      <c r="J5"/>
      <c r="N5"/>
      <c r="P5"/>
      <c r="Q5"/>
      <c r="R5"/>
      <c r="S5"/>
      <c r="T5"/>
      <c r="U5"/>
      <c r="V5"/>
      <c r="W5"/>
    </row>
    <row r="6" spans="1:29" ht="16" x14ac:dyDescent="0.2">
      <c r="A6" t="s">
        <v>18</v>
      </c>
      <c r="B6"/>
      <c r="I6"/>
      <c r="J6"/>
      <c r="N6"/>
      <c r="P6"/>
      <c r="Q6"/>
      <c r="R6"/>
      <c r="S6"/>
      <c r="T6"/>
      <c r="U6"/>
      <c r="V6"/>
      <c r="W6"/>
    </row>
    <row r="7" spans="1:29" ht="16" x14ac:dyDescent="0.2">
      <c r="A7" t="s">
        <v>19</v>
      </c>
      <c r="B7">
        <v>2900</v>
      </c>
      <c r="I7"/>
      <c r="J7"/>
      <c r="N7"/>
      <c r="P7"/>
      <c r="Q7"/>
      <c r="R7"/>
      <c r="S7"/>
      <c r="T7"/>
      <c r="U7"/>
      <c r="V7"/>
      <c r="W7"/>
    </row>
    <row r="8" spans="1:29" ht="16" x14ac:dyDescent="0.2">
      <c r="A8" t="s">
        <v>20</v>
      </c>
      <c r="B8">
        <v>4940</v>
      </c>
      <c r="I8"/>
      <c r="J8"/>
      <c r="N8"/>
      <c r="P8"/>
      <c r="Q8"/>
      <c r="R8"/>
      <c r="S8"/>
      <c r="T8"/>
      <c r="U8"/>
      <c r="V8"/>
      <c r="W8"/>
    </row>
    <row r="9" spans="1:29" ht="16" x14ac:dyDescent="0.2">
      <c r="A9" t="s">
        <v>21</v>
      </c>
      <c r="B9">
        <v>14800</v>
      </c>
      <c r="I9"/>
      <c r="J9"/>
      <c r="N9"/>
      <c r="P9"/>
      <c r="Q9"/>
      <c r="R9"/>
      <c r="S9"/>
      <c r="T9"/>
      <c r="U9"/>
      <c r="V9"/>
      <c r="W9"/>
    </row>
    <row r="10" spans="1:29" ht="16" x14ac:dyDescent="0.2">
      <c r="A10" t="s">
        <v>22</v>
      </c>
      <c r="B10"/>
      <c r="I10"/>
      <c r="J10"/>
      <c r="N10"/>
      <c r="P10"/>
      <c r="Q10"/>
      <c r="R10"/>
      <c r="S10"/>
      <c r="T10"/>
      <c r="U10"/>
      <c r="V10"/>
      <c r="W10"/>
    </row>
    <row r="11" spans="1:29" ht="16" x14ac:dyDescent="0.2">
      <c r="A11" t="s">
        <v>23</v>
      </c>
      <c r="B11">
        <v>3781</v>
      </c>
      <c r="I11"/>
      <c r="J11"/>
      <c r="N11"/>
      <c r="P11"/>
      <c r="Q11"/>
      <c r="R11"/>
      <c r="S11"/>
      <c r="T11"/>
      <c r="U11"/>
      <c r="V11"/>
      <c r="W11"/>
    </row>
    <row r="12" spans="1:29" ht="16" x14ac:dyDescent="0.2">
      <c r="A12" t="s">
        <v>24</v>
      </c>
      <c r="B12">
        <v>760</v>
      </c>
      <c r="I12"/>
      <c r="J12"/>
      <c r="N12"/>
      <c r="P12"/>
      <c r="Q12"/>
      <c r="R12"/>
      <c r="S12"/>
      <c r="T12"/>
      <c r="U12"/>
      <c r="V12"/>
      <c r="W12"/>
    </row>
    <row r="13" spans="1:29" ht="16" x14ac:dyDescent="0.2">
      <c r="A13" t="s">
        <v>25</v>
      </c>
      <c r="B13">
        <v>7217</v>
      </c>
      <c r="I13"/>
      <c r="J13"/>
      <c r="N13"/>
      <c r="P13"/>
      <c r="Q13"/>
      <c r="R13"/>
      <c r="S13"/>
      <c r="T13"/>
      <c r="U13"/>
      <c r="V13"/>
      <c r="W13"/>
    </row>
    <row r="14" spans="1:29" ht="16" x14ac:dyDescent="0.2">
      <c r="A14" t="s">
        <v>26</v>
      </c>
      <c r="B14">
        <v>8591</v>
      </c>
      <c r="I14"/>
      <c r="J14"/>
      <c r="N14"/>
      <c r="P14"/>
      <c r="Q14"/>
      <c r="R14"/>
      <c r="S14"/>
      <c r="T14"/>
      <c r="U14"/>
      <c r="V14"/>
      <c r="W14"/>
    </row>
    <row r="15" spans="1:29" ht="16" x14ac:dyDescent="0.2">
      <c r="A15" t="s">
        <v>27</v>
      </c>
      <c r="B15">
        <v>2835</v>
      </c>
      <c r="I15"/>
      <c r="J15"/>
      <c r="N15"/>
      <c r="P15"/>
      <c r="Q15"/>
      <c r="R15"/>
      <c r="S15"/>
      <c r="T15"/>
      <c r="U15"/>
      <c r="V15"/>
      <c r="W15"/>
    </row>
    <row r="16" spans="1:29" ht="16" x14ac:dyDescent="0.2">
      <c r="A16" t="s">
        <v>28</v>
      </c>
      <c r="B16">
        <v>2836</v>
      </c>
      <c r="I16"/>
      <c r="J16"/>
      <c r="N16"/>
      <c r="P16"/>
      <c r="Q16"/>
      <c r="R16"/>
      <c r="S16"/>
      <c r="T16"/>
      <c r="U16"/>
      <c r="V16"/>
      <c r="W16"/>
    </row>
    <row r="17" spans="1:23" ht="16" x14ac:dyDescent="0.2">
      <c r="A17" t="s">
        <v>29</v>
      </c>
      <c r="B17">
        <v>12100</v>
      </c>
      <c r="I17"/>
      <c r="J17"/>
      <c r="N17"/>
      <c r="P17"/>
      <c r="Q17"/>
      <c r="R17"/>
      <c r="S17"/>
      <c r="T17"/>
      <c r="U17"/>
      <c r="V17"/>
      <c r="W17"/>
    </row>
    <row r="18" spans="1:23" ht="16" x14ac:dyDescent="0.2">
      <c r="A18" t="s">
        <v>30</v>
      </c>
      <c r="B18">
        <v>12100</v>
      </c>
      <c r="I18"/>
      <c r="J18"/>
      <c r="N18"/>
      <c r="P18"/>
      <c r="Q18"/>
      <c r="R18"/>
      <c r="S18"/>
      <c r="T18"/>
      <c r="U18"/>
      <c r="V18"/>
      <c r="W18"/>
    </row>
    <row r="19" spans="1:23" ht="16" x14ac:dyDescent="0.2">
      <c r="A19" t="s">
        <v>31</v>
      </c>
      <c r="B19">
        <v>2000</v>
      </c>
      <c r="I19"/>
      <c r="J19"/>
      <c r="N19"/>
      <c r="P19"/>
      <c r="Q19"/>
      <c r="R19"/>
      <c r="S19"/>
      <c r="T19"/>
      <c r="U19"/>
      <c r="V19"/>
      <c r="W19"/>
    </row>
    <row r="20" spans="1:23" ht="16" x14ac:dyDescent="0.2">
      <c r="A20" t="s">
        <v>32</v>
      </c>
      <c r="B20">
        <f>(18*12100*2/5+12100*(2/5)*2+12100*5)/20</f>
        <v>7865</v>
      </c>
      <c r="I20"/>
      <c r="J20"/>
      <c r="N20"/>
      <c r="P20"/>
      <c r="Q20"/>
      <c r="R20"/>
      <c r="S20"/>
      <c r="T20"/>
      <c r="U20"/>
      <c r="V20"/>
      <c r="W20"/>
    </row>
    <row r="21" spans="1:23" ht="16" x14ac:dyDescent="0.2">
      <c r="A21" t="s">
        <v>33</v>
      </c>
      <c r="B21">
        <v>700</v>
      </c>
      <c r="I21"/>
      <c r="J21"/>
      <c r="N21"/>
      <c r="P21"/>
      <c r="Q21"/>
      <c r="R21"/>
      <c r="S21"/>
      <c r="T21"/>
      <c r="U21"/>
      <c r="V21"/>
      <c r="W21"/>
    </row>
    <row r="22" spans="1:23" ht="16" x14ac:dyDescent="0.2">
      <c r="A22" t="s">
        <v>34</v>
      </c>
      <c r="B22">
        <v>8997</v>
      </c>
      <c r="I22"/>
      <c r="J22"/>
      <c r="N22"/>
      <c r="P22"/>
      <c r="Q22"/>
      <c r="R22"/>
      <c r="S22"/>
      <c r="T22"/>
      <c r="U22"/>
      <c r="V22"/>
      <c r="W22"/>
    </row>
    <row r="23" spans="1:23" ht="16" x14ac:dyDescent="0.2">
      <c r="A23" t="s">
        <v>35</v>
      </c>
      <c r="B23">
        <v>7192</v>
      </c>
      <c r="I23"/>
      <c r="J23"/>
      <c r="N23"/>
      <c r="P23"/>
      <c r="Q23"/>
      <c r="R23"/>
      <c r="S23"/>
      <c r="T23"/>
      <c r="U23"/>
      <c r="V23"/>
      <c r="W23"/>
    </row>
    <row r="24" spans="1:23" ht="16" x14ac:dyDescent="0.2">
      <c r="A24" t="s">
        <v>36</v>
      </c>
      <c r="B24">
        <v>2486</v>
      </c>
      <c r="I24"/>
      <c r="J24"/>
      <c r="N24"/>
      <c r="P24"/>
      <c r="Q24"/>
      <c r="R24"/>
      <c r="S24"/>
      <c r="T24"/>
      <c r="U24"/>
      <c r="V24"/>
      <c r="W24"/>
    </row>
    <row r="25" spans="1:23" ht="16" x14ac:dyDescent="0.2">
      <c r="A25" t="s">
        <v>37</v>
      </c>
      <c r="B25">
        <v>1125</v>
      </c>
      <c r="I25"/>
      <c r="J25"/>
      <c r="N25"/>
      <c r="P25"/>
      <c r="Q25"/>
      <c r="R25"/>
      <c r="S25"/>
      <c r="T25"/>
      <c r="U25"/>
      <c r="V25"/>
      <c r="W25"/>
    </row>
    <row r="26" spans="1:23" ht="16" x14ac:dyDescent="0.2">
      <c r="A26" t="s">
        <v>38</v>
      </c>
      <c r="B26">
        <f>(18*12100*2/5+12100*(2/5)*2+12100*5)/20</f>
        <v>7865</v>
      </c>
      <c r="I26"/>
      <c r="J26"/>
      <c r="N26"/>
      <c r="P26"/>
      <c r="Q26"/>
      <c r="R26"/>
      <c r="S26"/>
      <c r="T26"/>
      <c r="U26"/>
      <c r="V26"/>
      <c r="W26"/>
    </row>
    <row r="27" spans="1:23" ht="16" x14ac:dyDescent="0.2">
      <c r="A27" t="s">
        <v>39</v>
      </c>
      <c r="B27">
        <f>(B88*9+B77)/10</f>
        <v>3674.5</v>
      </c>
      <c r="C27" s="3" t="str">
        <f>A88</f>
        <v>japanese painting</v>
      </c>
      <c r="D27" s="3">
        <f>B88</f>
        <v>1125</v>
      </c>
      <c r="E27">
        <v>0.9</v>
      </c>
      <c r="F27" t="str">
        <f>A77</f>
        <v>royal academy of arts</v>
      </c>
      <c r="G27">
        <f>B7</f>
        <v>2900</v>
      </c>
      <c r="H27">
        <v>0.1</v>
      </c>
      <c r="I27"/>
      <c r="J27"/>
      <c r="N27"/>
      <c r="P27"/>
      <c r="Q27"/>
      <c r="R27"/>
      <c r="S27"/>
      <c r="T27"/>
      <c r="U27"/>
      <c r="V27"/>
      <c r="W27"/>
    </row>
    <row r="28" spans="1:23" ht="16" x14ac:dyDescent="0.2">
      <c r="A28" t="s">
        <v>40</v>
      </c>
      <c r="B28">
        <f>B93*0.9+B92*0.1</f>
        <v>4425.95652173913</v>
      </c>
      <c r="C28" t="str">
        <f>A93</f>
        <v>william kentridge</v>
      </c>
      <c r="D28" s="3">
        <f>B93</f>
        <v>1052.1739130434783</v>
      </c>
      <c r="E28">
        <v>0.9</v>
      </c>
      <c r="F28" t="str">
        <f>A92</f>
        <v>contemporary art</v>
      </c>
      <c r="G28" s="3">
        <f>B92</f>
        <v>34790</v>
      </c>
      <c r="H28">
        <v>0.1</v>
      </c>
      <c r="I28"/>
      <c r="J28"/>
      <c r="N28"/>
      <c r="P28"/>
      <c r="Q28"/>
      <c r="R28"/>
      <c r="S28"/>
      <c r="T28"/>
      <c r="U28"/>
      <c r="V28"/>
      <c r="W28"/>
    </row>
    <row r="29" spans="1:23" ht="16" x14ac:dyDescent="0.2">
      <c r="A29" t="s">
        <v>41</v>
      </c>
      <c r="B29">
        <f>B78*0.3+B96*0.3+B95*0.2+B94*0.2</f>
        <v>10146.08695652174</v>
      </c>
      <c r="C29" t="str">
        <f>A78</f>
        <v>modern art</v>
      </c>
      <c r="D29" s="3">
        <f>B78</f>
        <v>24000</v>
      </c>
      <c r="E29">
        <v>0.3</v>
      </c>
      <c r="F29" t="str">
        <f>A95</f>
        <v>kathe kollwitz</v>
      </c>
      <c r="G29" s="3">
        <f>B95</f>
        <v>1841.304347826087</v>
      </c>
      <c r="H29">
        <v>0.2</v>
      </c>
      <c r="I29" t="str">
        <f>A94</f>
        <v>paula modersohn</v>
      </c>
      <c r="J29" s="3">
        <f>B94</f>
        <v>263.04347826086956</v>
      </c>
      <c r="K29">
        <v>0.2</v>
      </c>
      <c r="L29" t="str">
        <f>A96</f>
        <v>women artists</v>
      </c>
      <c r="M29" s="3">
        <f>B96</f>
        <v>8417.391304347826</v>
      </c>
      <c r="N29">
        <v>0.3</v>
      </c>
      <c r="P29"/>
      <c r="Q29"/>
      <c r="R29"/>
      <c r="S29"/>
      <c r="T29"/>
      <c r="U29"/>
      <c r="V29"/>
      <c r="W29"/>
    </row>
    <row r="30" spans="1:23" ht="16" x14ac:dyDescent="0.2">
      <c r="A30" t="s">
        <v>42</v>
      </c>
      <c r="B30">
        <f>0.3*B97+0.3*B99+0.3*B100+0.1*B98</f>
        <v>6444.565217391304</v>
      </c>
      <c r="C30" t="str">
        <f>A97</f>
        <v>spanish art</v>
      </c>
      <c r="D30" s="3">
        <f>B97</f>
        <v>526.08695652173913</v>
      </c>
      <c r="E30">
        <v>0.3</v>
      </c>
      <c r="F30" t="str">
        <f>A99</f>
        <v>baroque art</v>
      </c>
      <c r="G30" s="3">
        <f>B99</f>
        <v>1578.2608695652175</v>
      </c>
      <c r="H30">
        <v>0.3</v>
      </c>
      <c r="I30" t="str">
        <f>A100</f>
        <v>renaissance art</v>
      </c>
      <c r="J30" s="3">
        <f>B100</f>
        <v>17886.956521739132</v>
      </c>
      <c r="K30">
        <v>0.3</v>
      </c>
      <c r="L30" t="str">
        <f>A98</f>
        <v>diego velazquez</v>
      </c>
      <c r="M30" s="3">
        <f>B98</f>
        <v>4471.739130434783</v>
      </c>
      <c r="N30">
        <v>0.1</v>
      </c>
      <c r="P30"/>
      <c r="Q30"/>
      <c r="R30"/>
      <c r="S30"/>
      <c r="T30"/>
      <c r="U30"/>
      <c r="V30"/>
      <c r="W30"/>
    </row>
    <row r="31" spans="1:23" ht="16" x14ac:dyDescent="0.2">
      <c r="A31" t="s">
        <v>43</v>
      </c>
      <c r="B31">
        <f>1274*0.9+0.1*1274</f>
        <v>1274.0000000000002</v>
      </c>
      <c r="I31"/>
      <c r="J31"/>
      <c r="N31"/>
      <c r="P31"/>
      <c r="Q31"/>
      <c r="R31"/>
      <c r="S31"/>
      <c r="T31"/>
      <c r="U31"/>
      <c r="V31"/>
      <c r="W31"/>
    </row>
    <row r="32" spans="1:23" ht="17" customHeight="1" x14ac:dyDescent="0.2">
      <c r="A32" t="s">
        <v>44</v>
      </c>
      <c r="B32">
        <f>(18*12100*2/5+12100*(2/5)*2+12100*5)/20</f>
        <v>7865</v>
      </c>
      <c r="I32"/>
      <c r="J32"/>
      <c r="N32"/>
      <c r="P32"/>
      <c r="Q32"/>
      <c r="R32"/>
      <c r="S32"/>
      <c r="T32"/>
      <c r="U32"/>
      <c r="V32"/>
      <c r="W32"/>
    </row>
    <row r="33" spans="1:23" ht="16" x14ac:dyDescent="0.2">
      <c r="A33" t="s">
        <v>45</v>
      </c>
      <c r="B33">
        <f>B101</f>
        <v>789.13043478260875</v>
      </c>
      <c r="C33" t="str">
        <f>A101</f>
        <v>herzog &amp; de meuron</v>
      </c>
      <c r="D33" s="3">
        <f>B101</f>
        <v>789.13043478260875</v>
      </c>
      <c r="E33">
        <v>1</v>
      </c>
      <c r="I33"/>
      <c r="J33"/>
      <c r="N33"/>
      <c r="P33"/>
      <c r="Q33"/>
      <c r="R33"/>
      <c r="S33"/>
      <c r="T33"/>
      <c r="U33"/>
      <c r="V33"/>
      <c r="W33"/>
    </row>
    <row r="34" spans="1:23" ht="16" x14ac:dyDescent="0.2">
      <c r="A34" t="s">
        <v>46</v>
      </c>
      <c r="B34">
        <f>B103</f>
        <v>6186</v>
      </c>
      <c r="C34" t="str">
        <f>A103</f>
        <v>marina abramovic</v>
      </c>
      <c r="D34" s="3">
        <f>B103</f>
        <v>6186</v>
      </c>
      <c r="E34">
        <v>1</v>
      </c>
      <c r="I34"/>
      <c r="J34"/>
      <c r="N34"/>
      <c r="P34"/>
      <c r="Q34"/>
      <c r="R34"/>
      <c r="S34"/>
      <c r="T34"/>
      <c r="U34"/>
      <c r="V34"/>
      <c r="W34"/>
    </row>
    <row r="35" spans="1:23" ht="16" x14ac:dyDescent="0.2">
      <c r="A35" t="s">
        <v>47</v>
      </c>
      <c r="B35"/>
      <c r="I35"/>
      <c r="J35"/>
      <c r="N35"/>
      <c r="P35"/>
      <c r="Q35"/>
      <c r="R35"/>
      <c r="S35"/>
      <c r="T35"/>
      <c r="U35"/>
      <c r="V35"/>
      <c r="W35"/>
    </row>
    <row r="36" spans="1:23" ht="21" customHeight="1" x14ac:dyDescent="0.2">
      <c r="A36" t="s">
        <v>48</v>
      </c>
      <c r="B36">
        <f>B120*0.4+B121*0.2+B122*0.4</f>
        <v>6991.1111111111113</v>
      </c>
      <c r="C36" t="str">
        <f>A120</f>
        <v>yinka shonibare</v>
      </c>
      <c r="D36" s="3">
        <f>B120</f>
        <v>2688.8888888888887</v>
      </c>
      <c r="E36">
        <v>0.4</v>
      </c>
      <c r="F36" t="str">
        <f>A121</f>
        <v>colonialism</v>
      </c>
      <c r="G36" s="3">
        <f>B121</f>
        <v>28905.555555555555</v>
      </c>
      <c r="H36">
        <v>0.2</v>
      </c>
      <c r="I36" t="str">
        <f>A122</f>
        <v>slavery art</v>
      </c>
      <c r="J36" s="3">
        <f>B122</f>
        <v>336.11111111111109</v>
      </c>
      <c r="K36">
        <v>0.4</v>
      </c>
      <c r="N36"/>
      <c r="P36"/>
      <c r="Q36"/>
      <c r="R36"/>
      <c r="S36"/>
      <c r="T36"/>
      <c r="U36"/>
      <c r="V36"/>
      <c r="W36"/>
    </row>
    <row r="37" spans="1:23" ht="16" x14ac:dyDescent="0.2">
      <c r="A37" t="s">
        <v>49</v>
      </c>
      <c r="B37">
        <f>B124*0.9+B125*0.1</f>
        <v>1737.3052631578948</v>
      </c>
      <c r="C37" t="str">
        <f>A124</f>
        <v>angelica kauffman</v>
      </c>
      <c r="D37" s="3">
        <f>B124</f>
        <v>424.56140350877195</v>
      </c>
      <c r="E37">
        <v>0.9</v>
      </c>
      <c r="F37" t="str">
        <f>A125</f>
        <v>women artists</v>
      </c>
      <c r="G37" s="3">
        <f>B125</f>
        <v>13552</v>
      </c>
      <c r="H37">
        <v>0.1</v>
      </c>
      <c r="I37"/>
      <c r="J37"/>
      <c r="N37"/>
      <c r="P37"/>
      <c r="Q37"/>
      <c r="R37"/>
      <c r="S37"/>
      <c r="T37"/>
      <c r="U37"/>
      <c r="V37"/>
      <c r="W37"/>
    </row>
    <row r="38" spans="1:23" ht="16" x14ac:dyDescent="0.2">
      <c r="A38" t="s">
        <v>50</v>
      </c>
      <c r="B38"/>
      <c r="I38"/>
      <c r="J38"/>
      <c r="N38"/>
      <c r="P38"/>
      <c r="Q38"/>
      <c r="R38"/>
      <c r="S38"/>
      <c r="T38"/>
      <c r="U38"/>
      <c r="V38"/>
      <c r="W38"/>
    </row>
    <row r="39" spans="1:23" ht="16" x14ac:dyDescent="0.2">
      <c r="A39" t="s">
        <v>51</v>
      </c>
      <c r="B39">
        <f>0.8*B154+B153*0.2</f>
        <v>8066.666666666667</v>
      </c>
      <c r="C39" t="str">
        <f>A154</f>
        <v>Ukraine art</v>
      </c>
      <c r="D39" s="3">
        <f>B154</f>
        <v>4033.3333333333335</v>
      </c>
      <c r="E39">
        <v>0.8</v>
      </c>
      <c r="F39" t="str">
        <f>A153</f>
        <v>Modernism</v>
      </c>
      <c r="G39" s="3">
        <f>B153</f>
        <v>24200</v>
      </c>
      <c r="H39">
        <v>0.2</v>
      </c>
      <c r="I39"/>
      <c r="J39"/>
      <c r="N39"/>
      <c r="P39"/>
      <c r="Q39"/>
      <c r="R39"/>
      <c r="S39"/>
      <c r="T39"/>
      <c r="U39"/>
      <c r="V39"/>
      <c r="W39"/>
    </row>
    <row r="40" spans="1:23" ht="16" x14ac:dyDescent="0.2">
      <c r="A40" t="s">
        <v>52</v>
      </c>
      <c r="B40">
        <f>Sheet2!C3*0.9+Sheet2!C2*0.1</f>
        <v>8387.384453781513</v>
      </c>
      <c r="C40" t="str">
        <f>Sheet2!A3</f>
        <v>michael craig-martin</v>
      </c>
      <c r="D40">
        <f>Sheet2!C3</f>
        <v>4969.6428571428569</v>
      </c>
      <c r="E40">
        <v>0.9</v>
      </c>
      <c r="F40" t="str">
        <f>Sheet2!A2</f>
        <v>pop art</v>
      </c>
      <c r="G40">
        <f>Sheet2!C2</f>
        <v>39147.058823529413</v>
      </c>
      <c r="H40">
        <v>0.1</v>
      </c>
      <c r="I40"/>
      <c r="J40"/>
      <c r="N40"/>
      <c r="P40"/>
      <c r="Q40"/>
      <c r="R40"/>
      <c r="S40"/>
      <c r="T40"/>
      <c r="U40"/>
      <c r="V40"/>
      <c r="W40"/>
    </row>
    <row r="41" spans="1:23" ht="16" x14ac:dyDescent="0.2">
      <c r="A41" t="s">
        <v>53</v>
      </c>
      <c r="B41">
        <f>Sheet2!C7*0.4+Sheet2!C8*0.3+Sheet2!C9*0.3</f>
        <v>37516.781954887221</v>
      </c>
      <c r="C41" t="str">
        <f>Sheet2!A7</f>
        <v>michelangelo</v>
      </c>
      <c r="D41">
        <f>Sheet2!C7</f>
        <v>38210.526315789473</v>
      </c>
      <c r="E41">
        <v>0.4</v>
      </c>
      <c r="F41" t="str">
        <f>Sheet2!A8</f>
        <v>Leonardo da Vinci</v>
      </c>
      <c r="G41">
        <f>Sheet2!C8</f>
        <v>62228.571428571435</v>
      </c>
      <c r="H41">
        <v>0.3</v>
      </c>
      <c r="I41" t="str">
        <f>Sheet2!A9</f>
        <v>raphael</v>
      </c>
      <c r="J41">
        <f>Sheet2!C8</f>
        <v>62228.571428571435</v>
      </c>
      <c r="K41">
        <v>0.3</v>
      </c>
      <c r="N41"/>
      <c r="P41"/>
      <c r="Q41"/>
      <c r="R41"/>
      <c r="S41"/>
      <c r="T41"/>
      <c r="U41"/>
      <c r="V41"/>
      <c r="W41"/>
    </row>
    <row r="42" spans="1:23" ht="16" x14ac:dyDescent="0.2">
      <c r="A42" t="s">
        <v>54</v>
      </c>
      <c r="B42">
        <f>Sheet2!C10*0.8+Sheet2!C12*0.2</f>
        <v>5984</v>
      </c>
      <c r="C42" t="str">
        <f>Sheet2!A10</f>
        <v>brazilian art</v>
      </c>
      <c r="D42">
        <f>Sheet2!C10</f>
        <v>220</v>
      </c>
      <c r="E42">
        <v>0.8</v>
      </c>
      <c r="F42" t="str">
        <f>Sheet2!A12</f>
        <v>modern art</v>
      </c>
      <c r="G42">
        <f>Sheet2!C12</f>
        <v>29040</v>
      </c>
      <c r="H42">
        <v>0.2</v>
      </c>
      <c r="I42"/>
      <c r="J42"/>
      <c r="N42"/>
      <c r="P42"/>
      <c r="Q42"/>
      <c r="R42"/>
      <c r="S42"/>
      <c r="T42"/>
      <c r="U42"/>
      <c r="V42"/>
      <c r="W42"/>
    </row>
    <row r="43" spans="1:23" ht="16" x14ac:dyDescent="0.2">
      <c r="A43" t="s">
        <v>55</v>
      </c>
      <c r="B43">
        <f>Sheet2!C13</f>
        <v>9723.2142857142862</v>
      </c>
      <c r="C43" t="str">
        <f>Sheet2!A13</f>
        <v>victor hugo</v>
      </c>
      <c r="D43">
        <f>Sheet2!C13</f>
        <v>9723.2142857142862</v>
      </c>
      <c r="E43">
        <v>1</v>
      </c>
      <c r="I43"/>
      <c r="J43"/>
      <c r="N43"/>
      <c r="P43"/>
      <c r="Q43"/>
      <c r="R43"/>
      <c r="S43"/>
      <c r="T43"/>
      <c r="U43"/>
      <c r="V43"/>
      <c r="W43"/>
    </row>
    <row r="44" spans="1:23" ht="16" x14ac:dyDescent="0.2">
      <c r="A44" t="s">
        <v>56</v>
      </c>
      <c r="B44">
        <f>(18*12100*2/5+12100*(2/5)*2+12100*5)/20</f>
        <v>7865</v>
      </c>
      <c r="I44"/>
      <c r="J44"/>
      <c r="N44"/>
      <c r="P44"/>
      <c r="Q44"/>
      <c r="R44"/>
      <c r="S44"/>
      <c r="T44"/>
      <c r="U44"/>
      <c r="V44"/>
      <c r="W44"/>
    </row>
    <row r="45" spans="1:23" ht="16" x14ac:dyDescent="0.2">
      <c r="A45" t="s">
        <v>57</v>
      </c>
      <c r="B45">
        <f>0.05*Sheet2!C14+0.95*Sheet2!C15</f>
        <v>12985.892857142857</v>
      </c>
      <c r="C45" t="str">
        <f>Sheet2!A14</f>
        <v>vincent van gogh</v>
      </c>
      <c r="D45">
        <f>Sheet2!C14</f>
        <v>169400</v>
      </c>
      <c r="E45">
        <v>0.05</v>
      </c>
      <c r="F45" t="str">
        <f>Sheet2!A15</f>
        <v>anselm kiefer</v>
      </c>
      <c r="G45">
        <f>Sheet2!C15</f>
        <v>4753.5714285714284</v>
      </c>
      <c r="H45">
        <v>0.95</v>
      </c>
      <c r="I45"/>
      <c r="J45"/>
      <c r="N45"/>
      <c r="P45"/>
      <c r="Q45"/>
      <c r="R45"/>
      <c r="S45"/>
      <c r="T45"/>
      <c r="U45"/>
      <c r="V45"/>
      <c r="W45"/>
    </row>
    <row r="46" spans="1:23" ht="16" x14ac:dyDescent="0.2">
      <c r="A46" t="s">
        <v>58</v>
      </c>
      <c r="B46">
        <f>0.1*Sheet2!C12+0.9*Sheet2!C16</f>
        <v>3435.2195121951218</v>
      </c>
      <c r="C46" t="str">
        <f>Sheet2!A12</f>
        <v>modern art</v>
      </c>
      <c r="D46">
        <f>Sheet2!C12</f>
        <v>29040</v>
      </c>
      <c r="E46">
        <v>0.1</v>
      </c>
      <c r="F46" t="str">
        <f>Sheet2!A16</f>
        <v>kerry james marshall</v>
      </c>
      <c r="G46">
        <f>Sheet2!C16</f>
        <v>590.2439024390244</v>
      </c>
      <c r="H46">
        <v>0.9</v>
      </c>
      <c r="I46"/>
      <c r="J46"/>
      <c r="N46"/>
      <c r="P46"/>
      <c r="Q46"/>
      <c r="R46"/>
      <c r="S46"/>
      <c r="T46"/>
      <c r="U46"/>
      <c r="V46"/>
      <c r="W46"/>
    </row>
    <row r="47" spans="1:23" ht="16" x14ac:dyDescent="0.2">
      <c r="A47" t="s">
        <v>59</v>
      </c>
      <c r="B47">
        <f>Sheet2!C18*0.8+Sheet2!C19*0.15+Sheet2!C20*0.05</f>
        <v>3793.956639566396</v>
      </c>
      <c r="C47" t="str">
        <f>Sheet2!A18</f>
        <v>michaelina wautier</v>
      </c>
      <c r="D47">
        <f>Sheet2!C18</f>
        <v>295.1219512195122</v>
      </c>
      <c r="E47">
        <v>0.8</v>
      </c>
      <c r="F47" t="str">
        <f>Sheet2!A19</f>
        <v>women artists</v>
      </c>
      <c r="G47">
        <f>Sheet2!C19</f>
        <v>14756.09756097561</v>
      </c>
      <c r="H47">
        <v>0.15</v>
      </c>
      <c r="I47" t="str">
        <f>Sheet2!A20</f>
        <v>painting</v>
      </c>
      <c r="J47">
        <f>Sheet2!C20</f>
        <v>26888.888888888891</v>
      </c>
      <c r="K47">
        <v>0.05</v>
      </c>
      <c r="N47"/>
      <c r="P47"/>
      <c r="Q47"/>
      <c r="R47"/>
      <c r="S47"/>
      <c r="T47"/>
      <c r="U47"/>
      <c r="V47"/>
      <c r="W47"/>
    </row>
    <row r="48" spans="1:23" ht="16" x14ac:dyDescent="0.2">
      <c r="A48" t="s">
        <v>60</v>
      </c>
      <c r="B48">
        <f>(18*12100*2/5+12100*(2/5)*2+12100*5)/20</f>
        <v>7865</v>
      </c>
      <c r="I48"/>
      <c r="J48"/>
      <c r="N48"/>
      <c r="P48"/>
      <c r="Q48"/>
      <c r="R48"/>
      <c r="S48"/>
      <c r="T48"/>
      <c r="U48"/>
      <c r="V48"/>
      <c r="W48"/>
    </row>
    <row r="49" spans="1:23" ht="16" x14ac:dyDescent="0.2">
      <c r="A49" t="s">
        <v>61</v>
      </c>
      <c r="B49">
        <f>Sheet2!C21*0.95+Sheet2!C22*0.05</f>
        <v>6158.9</v>
      </c>
      <c r="C49" t="str">
        <f>Sheet2!A21</f>
        <v>richard dadd</v>
      </c>
      <c r="D49">
        <f>Sheet2!C21</f>
        <v>1452</v>
      </c>
      <c r="E49">
        <v>0.95</v>
      </c>
      <c r="F49" t="str">
        <f>Sheet2!A22</f>
        <v>psychiatric hospital</v>
      </c>
      <c r="G49">
        <f>Sheet2!C22</f>
        <v>95590</v>
      </c>
      <c r="H49">
        <v>0.05</v>
      </c>
      <c r="I49"/>
      <c r="J49"/>
      <c r="N49"/>
      <c r="P49"/>
      <c r="Q49"/>
      <c r="R49"/>
      <c r="S49"/>
      <c r="T49"/>
      <c r="U49"/>
      <c r="V49"/>
      <c r="W49"/>
    </row>
    <row r="50" spans="1:23" ht="16" x14ac:dyDescent="0.2">
      <c r="A50" t="s">
        <v>62</v>
      </c>
      <c r="B50">
        <f>Sheet2!C23</f>
        <v>33396</v>
      </c>
      <c r="C50" t="str">
        <f>Sheet2!A23</f>
        <v>henri matisse</v>
      </c>
      <c r="D50">
        <f>Sheet2!C23</f>
        <v>33396</v>
      </c>
      <c r="E50">
        <v>1</v>
      </c>
      <c r="I50"/>
      <c r="J50"/>
      <c r="N50"/>
      <c r="P50"/>
      <c r="Q50"/>
      <c r="R50"/>
      <c r="S50"/>
      <c r="T50"/>
      <c r="U50"/>
      <c r="V50"/>
      <c r="W50"/>
    </row>
    <row r="51" spans="1:23" ht="16.5" customHeight="1" x14ac:dyDescent="0.2">
      <c r="A51" t="s">
        <v>63</v>
      </c>
      <c r="B51">
        <f>Sheet2!C24</f>
        <v>19697.674418604653</v>
      </c>
      <c r="C51" t="str">
        <f>Sheet2!A24</f>
        <v xml:space="preserve">guggenheim  </v>
      </c>
      <c r="D51">
        <f>Sheet2!C24</f>
        <v>19697.674418604653</v>
      </c>
      <c r="E51">
        <v>1</v>
      </c>
      <c r="I51"/>
      <c r="J51"/>
      <c r="N51"/>
      <c r="P51"/>
      <c r="Q51"/>
      <c r="R51"/>
      <c r="S51"/>
      <c r="T51"/>
      <c r="U51"/>
      <c r="V51"/>
      <c r="W51"/>
    </row>
    <row r="52" spans="1:23" ht="16" x14ac:dyDescent="0.2">
      <c r="A52" t="s">
        <v>64</v>
      </c>
      <c r="B52">
        <f>Sheet2!C26*0.95+Sheet2!C25*0.05</f>
        <v>8022.7767354596617</v>
      </c>
      <c r="C52" t="str">
        <f>Sheet2!A26</f>
        <v>chinese art</v>
      </c>
      <c r="D52">
        <f>Sheet2!C26</f>
        <v>4721.9512195121952</v>
      </c>
      <c r="E52">
        <v>0.95</v>
      </c>
      <c r="F52" t="str">
        <f>Sheet2!A25</f>
        <v>mongols</v>
      </c>
      <c r="G52">
        <f>Sheet2!C25</f>
        <v>70738.461538461532</v>
      </c>
      <c r="H52">
        <v>0.05</v>
      </c>
      <c r="I52"/>
      <c r="J52"/>
      <c r="N52"/>
      <c r="P52"/>
      <c r="Q52"/>
      <c r="R52"/>
      <c r="S52"/>
      <c r="T52"/>
      <c r="U52"/>
      <c r="V52"/>
      <c r="W52"/>
    </row>
    <row r="53" spans="1:23" ht="16" x14ac:dyDescent="0.2">
      <c r="A53" t="s">
        <v>65</v>
      </c>
      <c r="B53">
        <f>Sheet2!C27*0.975+Sheet2!C28*0.025</f>
        <v>10542.124999999998</v>
      </c>
      <c r="C53" t="str">
        <f>Sheet2!A27</f>
        <v>manet</v>
      </c>
      <c r="D53">
        <f>Sheet2!C27</f>
        <v>8873.3333333333321</v>
      </c>
      <c r="E53">
        <v>0.97499999999999998</v>
      </c>
      <c r="F53" t="str">
        <f>Sheet2!A28</f>
        <v>classical music</v>
      </c>
      <c r="G53">
        <f>Sheet2!C28</f>
        <v>75625</v>
      </c>
      <c r="H53">
        <v>2.5000000000000001E-2</v>
      </c>
      <c r="I53"/>
      <c r="J53"/>
      <c r="N53"/>
      <c r="P53"/>
      <c r="Q53"/>
      <c r="R53"/>
      <c r="S53"/>
      <c r="T53"/>
      <c r="U53"/>
      <c r="V53"/>
      <c r="W53"/>
    </row>
    <row r="54" spans="1:23" ht="16" hidden="1" x14ac:dyDescent="0.2">
      <c r="A54" t="s">
        <v>66</v>
      </c>
      <c r="B54" s="3">
        <f>B113</f>
        <v>23047.619047619046</v>
      </c>
      <c r="I54"/>
      <c r="J54"/>
      <c r="N54"/>
      <c r="P54"/>
      <c r="Q54"/>
      <c r="R54"/>
      <c r="S54"/>
      <c r="T54"/>
      <c r="U54"/>
      <c r="V54"/>
      <c r="W54"/>
    </row>
    <row r="55" spans="1:23" ht="16" hidden="1" x14ac:dyDescent="0.2">
      <c r="A55" t="s">
        <v>67</v>
      </c>
      <c r="B55">
        <v>6302</v>
      </c>
      <c r="I55"/>
      <c r="J55"/>
      <c r="N55"/>
      <c r="P55"/>
      <c r="Q55"/>
      <c r="R55"/>
      <c r="S55"/>
      <c r="T55"/>
      <c r="U55"/>
      <c r="V55"/>
      <c r="W55"/>
    </row>
    <row r="56" spans="1:23" ht="16" hidden="1" x14ac:dyDescent="0.2">
      <c r="A56" t="s">
        <v>68</v>
      </c>
      <c r="B56">
        <f>B136</f>
        <v>18150</v>
      </c>
      <c r="I56"/>
      <c r="J56"/>
      <c r="N56"/>
      <c r="P56"/>
      <c r="Q56"/>
      <c r="R56"/>
      <c r="S56"/>
      <c r="T56"/>
      <c r="U56"/>
      <c r="V56"/>
      <c r="W56"/>
    </row>
    <row r="57" spans="1:23" ht="16" hidden="1" x14ac:dyDescent="0.2">
      <c r="A57" t="s">
        <v>69</v>
      </c>
      <c r="B57">
        <f>12400*(0.5*32/12+0.5*3/12)</f>
        <v>18083.333333333332</v>
      </c>
      <c r="I57"/>
      <c r="J57"/>
      <c r="N57"/>
      <c r="P57"/>
      <c r="Q57"/>
      <c r="R57"/>
      <c r="S57"/>
      <c r="T57"/>
      <c r="U57"/>
      <c r="V57"/>
      <c r="W57"/>
    </row>
    <row r="58" spans="1:23" ht="16" hidden="1" x14ac:dyDescent="0.2">
      <c r="A58" t="s">
        <v>70</v>
      </c>
      <c r="B58">
        <f>12400*27/14</f>
        <v>23914.285714285714</v>
      </c>
      <c r="I58"/>
      <c r="J58"/>
      <c r="N58"/>
      <c r="P58"/>
      <c r="Q58"/>
      <c r="R58"/>
      <c r="S58"/>
      <c r="T58"/>
      <c r="U58"/>
      <c r="V58"/>
      <c r="W58"/>
    </row>
    <row r="59" spans="1:23" ht="16" hidden="1" x14ac:dyDescent="0.2">
      <c r="A59" t="s">
        <v>71</v>
      </c>
      <c r="B59">
        <f>12100*20/8</f>
        <v>30250</v>
      </c>
      <c r="I59"/>
      <c r="J59"/>
      <c r="N59"/>
      <c r="P59"/>
      <c r="Q59"/>
      <c r="R59"/>
      <c r="S59"/>
      <c r="T59"/>
      <c r="U59"/>
      <c r="V59"/>
      <c r="W59"/>
    </row>
    <row r="60" spans="1:23" ht="16" hidden="1" x14ac:dyDescent="0.2">
      <c r="A60" t="s">
        <v>72</v>
      </c>
      <c r="B60">
        <f>0.3*B148+0.3*B147+0.3*B149+0.1*B152</f>
        <v>17832.337092731828</v>
      </c>
      <c r="I60"/>
      <c r="J60"/>
      <c r="N60"/>
      <c r="P60"/>
      <c r="Q60"/>
      <c r="R60"/>
      <c r="S60"/>
      <c r="T60"/>
      <c r="U60"/>
      <c r="V60"/>
      <c r="W60"/>
    </row>
    <row r="61" spans="1:23" ht="16" x14ac:dyDescent="0.2">
      <c r="A61" t="s">
        <v>73</v>
      </c>
      <c r="B61">
        <f>B162*0.6+B125*0.2+B163*0.2</f>
        <v>4719.3999999999996</v>
      </c>
      <c r="C61" t="str">
        <f>A162</f>
        <v>indian art</v>
      </c>
      <c r="D61" s="3">
        <f>B162</f>
        <v>1370</v>
      </c>
      <c r="E61">
        <v>0.6</v>
      </c>
      <c r="F61" t="str">
        <f>A125</f>
        <v>women artists</v>
      </c>
      <c r="G61" s="3">
        <f>B125</f>
        <v>13552</v>
      </c>
      <c r="I61" t="str">
        <f>A163</f>
        <v>textile art</v>
      </c>
      <c r="J61" s="3">
        <f>B163</f>
        <v>5935</v>
      </c>
      <c r="N61"/>
      <c r="P61"/>
      <c r="Q61"/>
      <c r="R61"/>
      <c r="S61"/>
      <c r="T61"/>
      <c r="U61"/>
      <c r="V61"/>
      <c r="W61"/>
    </row>
    <row r="62" spans="1:23" ht="16" x14ac:dyDescent="0.2">
      <c r="A62" t="s">
        <v>74</v>
      </c>
      <c r="B62">
        <f>B164*0.9+B165*0.1</f>
        <v>7612.916666666667</v>
      </c>
      <c r="C62" t="str">
        <f>A164</f>
        <v>paul gauguin</v>
      </c>
      <c r="D62" s="3">
        <f>B164</f>
        <v>6050</v>
      </c>
      <c r="E62">
        <v>0.9</v>
      </c>
      <c r="F62" t="str">
        <f>A165</f>
        <v>polynesia</v>
      </c>
      <c r="G62" s="3">
        <f>B165</f>
        <v>21679.166666666668</v>
      </c>
      <c r="H62">
        <v>0.1</v>
      </c>
      <c r="I62"/>
      <c r="J62"/>
      <c r="N62"/>
      <c r="P62"/>
      <c r="Q62"/>
      <c r="R62"/>
      <c r="S62"/>
      <c r="T62"/>
      <c r="U62"/>
      <c r="V62"/>
      <c r="W62"/>
    </row>
    <row r="63" spans="1:23" ht="16" x14ac:dyDescent="0.2">
      <c r="A63" t="s">
        <v>75</v>
      </c>
      <c r="B63">
        <f>0.6*B166+0.3*B167+0.1*B168</f>
        <v>7502</v>
      </c>
      <c r="C63" t="str">
        <f>A166</f>
        <v>german art</v>
      </c>
      <c r="D63" s="3">
        <f>B166</f>
        <v>4356</v>
      </c>
      <c r="E63">
        <v>0.6</v>
      </c>
      <c r="F63" t="str">
        <f>A167</f>
        <v>expressionism</v>
      </c>
      <c r="G63" s="3">
        <f>B167</f>
        <v>11132</v>
      </c>
      <c r="H63">
        <v>0.3</v>
      </c>
      <c r="I63" t="str">
        <f>A168</f>
        <v>Wassily Kandinsky</v>
      </c>
      <c r="J63" s="3">
        <f>B168</f>
        <v>15488</v>
      </c>
      <c r="K63">
        <v>0.1</v>
      </c>
      <c r="N63"/>
      <c r="P63"/>
      <c r="Q63"/>
      <c r="R63"/>
      <c r="S63"/>
      <c r="T63"/>
      <c r="U63"/>
      <c r="V63"/>
      <c r="W63"/>
    </row>
    <row r="64" spans="1:23" ht="16" x14ac:dyDescent="0.2">
      <c r="A64" t="s">
        <v>76</v>
      </c>
      <c r="B64">
        <f>0.9*B172+0.1*B173</f>
        <v>7647.2000000000007</v>
      </c>
      <c r="C64" t="str">
        <f>A172</f>
        <v>Andy Goldsworthy</v>
      </c>
      <c r="D64" s="3">
        <f>B172</f>
        <v>4840</v>
      </c>
      <c r="E64">
        <v>0.9</v>
      </c>
      <c r="F64" t="str">
        <f>A173</f>
        <v>contemporary art</v>
      </c>
      <c r="G64" s="3">
        <f>B173</f>
        <v>32912</v>
      </c>
      <c r="H64">
        <v>0.1</v>
      </c>
      <c r="I64"/>
      <c r="J64"/>
      <c r="N64"/>
      <c r="P64"/>
      <c r="Q64"/>
      <c r="R64"/>
      <c r="S64"/>
      <c r="T64"/>
      <c r="U64"/>
      <c r="V64"/>
      <c r="W64"/>
    </row>
    <row r="65" spans="1:23" ht="16" x14ac:dyDescent="0.2">
      <c r="A65" t="s">
        <v>77</v>
      </c>
      <c r="B65">
        <f>B174*0.95+B175*0.05</f>
        <v>20538.7</v>
      </c>
      <c r="C65" t="str">
        <f>A174</f>
        <v>Henri de Toulouse-Lautrec</v>
      </c>
      <c r="D65" s="3">
        <f>B174</f>
        <v>16025</v>
      </c>
      <c r="E65">
        <f>0.95</f>
        <v>0.95</v>
      </c>
      <c r="F65" t="str">
        <f>A175</f>
        <v>Impressionism</v>
      </c>
      <c r="G65" s="3">
        <f>B175</f>
        <v>106299</v>
      </c>
      <c r="H65">
        <v>0.05</v>
      </c>
      <c r="I65"/>
      <c r="J65"/>
      <c r="N65"/>
      <c r="P65"/>
      <c r="Q65"/>
      <c r="R65"/>
      <c r="S65"/>
      <c r="T65"/>
      <c r="U65"/>
      <c r="V65"/>
      <c r="W65"/>
    </row>
    <row r="66" spans="1:23" ht="16" x14ac:dyDescent="0.2">
      <c r="A66" t="s">
        <v>78</v>
      </c>
      <c r="B66">
        <f>D66*E66+G66*H66+J66*K66</f>
        <v>2751.7533333599999</v>
      </c>
      <c r="C66" t="str">
        <f>A176</f>
        <v>simone leigh</v>
      </c>
      <c r="D66" s="3">
        <f>B176</f>
        <v>297.81666669999998</v>
      </c>
      <c r="E66">
        <v>0.8</v>
      </c>
      <c r="F66" t="str">
        <f>A177</f>
        <v>African art</v>
      </c>
      <c r="G66" s="3">
        <f>B177</f>
        <v>5160</v>
      </c>
      <c r="H66">
        <v>0.15</v>
      </c>
      <c r="I66" s="4" t="s">
        <v>79</v>
      </c>
      <c r="J66" s="4">
        <f>B92</f>
        <v>34790</v>
      </c>
      <c r="K66">
        <v>0.05</v>
      </c>
      <c r="N66"/>
      <c r="P66"/>
      <c r="Q66"/>
      <c r="R66"/>
      <c r="S66"/>
      <c r="T66"/>
      <c r="U66"/>
      <c r="V66"/>
      <c r="W66"/>
    </row>
    <row r="67" spans="1:23" ht="16" x14ac:dyDescent="0.2">
      <c r="A67" t="s">
        <v>80</v>
      </c>
      <c r="B67">
        <f>B179*0.9+B173*0.1</f>
        <v>3940.1000000000004</v>
      </c>
      <c r="C67" t="str">
        <f>A179</f>
        <v>rose wylie</v>
      </c>
      <c r="D67" s="3">
        <f>B179</f>
        <v>721</v>
      </c>
      <c r="E67">
        <v>0.1</v>
      </c>
      <c r="F67" t="str">
        <f>A173</f>
        <v>contemporary art</v>
      </c>
      <c r="G67" s="3">
        <f>B173</f>
        <v>32912</v>
      </c>
      <c r="H67">
        <v>0.1</v>
      </c>
      <c r="I67"/>
      <c r="J67"/>
      <c r="N67"/>
      <c r="P67"/>
      <c r="Q67"/>
      <c r="R67"/>
      <c r="S67"/>
      <c r="T67"/>
      <c r="U67"/>
      <c r="V67"/>
      <c r="W67"/>
    </row>
    <row r="68" spans="1:23" ht="15.75" customHeight="1" x14ac:dyDescent="0.2">
      <c r="A68" t="s">
        <v>81</v>
      </c>
      <c r="B68">
        <f>D68*E68+G68*H68+J68*K68</f>
        <v>2889.5</v>
      </c>
      <c r="C68" t="s">
        <v>81</v>
      </c>
      <c r="D68" s="3">
        <f>B183</f>
        <v>470</v>
      </c>
      <c r="E68">
        <v>0.8</v>
      </c>
      <c r="F68" t="s">
        <v>82</v>
      </c>
      <c r="G68" s="3">
        <f>B177</f>
        <v>5160</v>
      </c>
      <c r="H68">
        <v>0.15</v>
      </c>
      <c r="I68" s="4" t="s">
        <v>79</v>
      </c>
      <c r="J68" s="4">
        <f>B92</f>
        <v>34790</v>
      </c>
      <c r="K68">
        <v>0.05</v>
      </c>
    </row>
    <row r="69" spans="1:23" ht="15.75" customHeight="1" x14ac:dyDescent="0.2">
      <c r="B69"/>
      <c r="D69" s="3"/>
      <c r="G69" s="3"/>
    </row>
    <row r="70" spans="1:23" ht="15.75" customHeight="1" x14ac:dyDescent="0.2">
      <c r="A70" t="s">
        <v>83</v>
      </c>
    </row>
    <row r="71" spans="1:23" ht="16" x14ac:dyDescent="0.2">
      <c r="A71" t="s">
        <v>84</v>
      </c>
    </row>
    <row r="72" spans="1:23" ht="16" x14ac:dyDescent="0.2">
      <c r="A72" t="s">
        <v>85</v>
      </c>
    </row>
    <row r="73" spans="1:23" ht="16" x14ac:dyDescent="0.2">
      <c r="A73" t="s">
        <v>86</v>
      </c>
    </row>
    <row r="74" spans="1:23" ht="16" x14ac:dyDescent="0.2">
      <c r="A74" t="s">
        <v>87</v>
      </c>
    </row>
    <row r="75" spans="1:23" ht="16" x14ac:dyDescent="0.2">
      <c r="A75" t="s">
        <v>88</v>
      </c>
    </row>
    <row r="76" spans="1:23" ht="16" x14ac:dyDescent="0.2"/>
    <row r="77" spans="1:23" ht="16" x14ac:dyDescent="0.2">
      <c r="A77" t="s">
        <v>89</v>
      </c>
      <c r="B77" s="3">
        <v>26620</v>
      </c>
    </row>
    <row r="78" spans="1:23" ht="16" x14ac:dyDescent="0.2">
      <c r="A78" t="s">
        <v>90</v>
      </c>
      <c r="B78" s="3">
        <v>24000</v>
      </c>
    </row>
    <row r="79" spans="1:23" ht="16" x14ac:dyDescent="0.2">
      <c r="A79" t="s">
        <v>91</v>
      </c>
      <c r="B79" s="3">
        <f>12100*1/8</f>
        <v>1512.5</v>
      </c>
    </row>
    <row r="80" spans="1:23" ht="16" x14ac:dyDescent="0.2">
      <c r="A80" t="s">
        <v>92</v>
      </c>
      <c r="B80" s="3">
        <f>2*12100</f>
        <v>24200</v>
      </c>
    </row>
    <row r="81" spans="1:2" ht="16" x14ac:dyDescent="0.2">
      <c r="A81" t="s">
        <v>93</v>
      </c>
      <c r="B81" s="3">
        <f>(B79*9+B80)/10</f>
        <v>3781.25</v>
      </c>
    </row>
    <row r="82" spans="1:2" ht="16" x14ac:dyDescent="0.2">
      <c r="A82" t="s">
        <v>94</v>
      </c>
      <c r="B82" s="3">
        <v>484</v>
      </c>
    </row>
    <row r="83" spans="1:2" ht="16" x14ac:dyDescent="0.2">
      <c r="A83" t="s">
        <v>95</v>
      </c>
      <c r="B83" s="3">
        <v>484</v>
      </c>
    </row>
    <row r="84" spans="1:2" ht="16" x14ac:dyDescent="0.2">
      <c r="A84" t="s">
        <v>96</v>
      </c>
      <c r="B84" s="3">
        <v>5324</v>
      </c>
    </row>
    <row r="85" spans="1:2" ht="16" x14ac:dyDescent="0.2">
      <c r="A85" t="s">
        <v>97</v>
      </c>
      <c r="B85" s="3">
        <v>2547</v>
      </c>
    </row>
    <row r="86" spans="1:2" ht="16" x14ac:dyDescent="0.2">
      <c r="A86" t="s">
        <v>98</v>
      </c>
      <c r="B86" s="3">
        <v>1910</v>
      </c>
    </row>
    <row r="87" spans="1:2" ht="16" x14ac:dyDescent="0.2">
      <c r="A87" t="s">
        <v>99</v>
      </c>
      <c r="B87" s="3">
        <v>4484</v>
      </c>
    </row>
    <row r="88" spans="1:2" ht="16" x14ac:dyDescent="0.2">
      <c r="A88" t="s">
        <v>100</v>
      </c>
      <c r="B88" s="3">
        <v>1125</v>
      </c>
    </row>
    <row r="89" spans="1:2" ht="16" x14ac:dyDescent="0.2">
      <c r="A89" t="s">
        <v>101</v>
      </c>
      <c r="B89" s="3">
        <v>281</v>
      </c>
    </row>
    <row r="90" spans="1:2" ht="16" x14ac:dyDescent="0.2">
      <c r="A90" t="s">
        <v>102</v>
      </c>
      <c r="B90" s="3">
        <v>8997</v>
      </c>
    </row>
    <row r="91" spans="1:2" ht="16" x14ac:dyDescent="0.2">
      <c r="A91" t="s">
        <v>103</v>
      </c>
      <c r="B91" s="3">
        <v>504</v>
      </c>
    </row>
    <row r="92" spans="1:2" ht="16" x14ac:dyDescent="0.2">
      <c r="A92" t="s">
        <v>79</v>
      </c>
      <c r="B92" s="3">
        <v>34790</v>
      </c>
    </row>
    <row r="93" spans="1:2" ht="16" x14ac:dyDescent="0.2">
      <c r="A93" t="s">
        <v>104</v>
      </c>
      <c r="B93" s="3">
        <f>12100*4/46</f>
        <v>1052.1739130434783</v>
      </c>
    </row>
    <row r="94" spans="1:2" ht="16" x14ac:dyDescent="0.2">
      <c r="A94" t="s">
        <v>105</v>
      </c>
      <c r="B94" s="3">
        <f>12100*1/46</f>
        <v>263.04347826086956</v>
      </c>
    </row>
    <row r="95" spans="1:2" ht="16" x14ac:dyDescent="0.2">
      <c r="A95" t="s">
        <v>106</v>
      </c>
      <c r="B95" s="3">
        <f>12100*7/46</f>
        <v>1841.304347826087</v>
      </c>
    </row>
    <row r="96" spans="1:2" ht="16" x14ac:dyDescent="0.2">
      <c r="A96" t="s">
        <v>107</v>
      </c>
      <c r="B96" s="3">
        <f>12100*32/46</f>
        <v>8417.391304347826</v>
      </c>
    </row>
    <row r="97" spans="1:2" ht="16" x14ac:dyDescent="0.2">
      <c r="A97" t="s">
        <v>108</v>
      </c>
      <c r="B97" s="3">
        <f>12100*2/46</f>
        <v>526.08695652173913</v>
      </c>
    </row>
    <row r="98" spans="1:2" ht="16" x14ac:dyDescent="0.2">
      <c r="A98" t="s">
        <v>109</v>
      </c>
      <c r="B98" s="3">
        <f>12100*17/46</f>
        <v>4471.739130434783</v>
      </c>
    </row>
    <row r="99" spans="1:2" ht="16" x14ac:dyDescent="0.2">
      <c r="A99" t="s">
        <v>110</v>
      </c>
      <c r="B99" s="3">
        <f>12100*6/46</f>
        <v>1578.2608695652175</v>
      </c>
    </row>
    <row r="100" spans="1:2" ht="16" x14ac:dyDescent="0.2">
      <c r="A100" t="s">
        <v>111</v>
      </c>
      <c r="B100" s="3">
        <f>12100*68/46</f>
        <v>17886.956521739132</v>
      </c>
    </row>
    <row r="101" spans="1:2" ht="16" x14ac:dyDescent="0.2">
      <c r="A101" t="s">
        <v>112</v>
      </c>
      <c r="B101" s="3">
        <f>12100*3/46</f>
        <v>789.13043478260875</v>
      </c>
    </row>
    <row r="102" spans="1:2" ht="16" x14ac:dyDescent="0.2">
      <c r="A102" t="s">
        <v>113</v>
      </c>
      <c r="B102" s="3">
        <f>12100*84/2</f>
        <v>508200</v>
      </c>
    </row>
    <row r="103" spans="1:2" ht="16" x14ac:dyDescent="0.2">
      <c r="A103" t="s">
        <v>114</v>
      </c>
      <c r="B103" s="3">
        <v>6186</v>
      </c>
    </row>
    <row r="104" spans="1:2" ht="16" x14ac:dyDescent="0.2">
      <c r="A104" t="s">
        <v>115</v>
      </c>
      <c r="B104" s="3">
        <f>12100*26/46</f>
        <v>6839.130434782609</v>
      </c>
    </row>
    <row r="105" spans="1:2" ht="16" x14ac:dyDescent="0.2">
      <c r="A105" t="s">
        <v>116</v>
      </c>
      <c r="B105" s="3">
        <f>12100*22/45</f>
        <v>5915.5555555555557</v>
      </c>
    </row>
    <row r="106" spans="1:2" ht="16" x14ac:dyDescent="0.2">
      <c r="A106" t="s">
        <v>117</v>
      </c>
      <c r="B106" s="3">
        <f>12100*5/46</f>
        <v>1315.2173913043478</v>
      </c>
    </row>
    <row r="107" spans="1:2" ht="16" x14ac:dyDescent="0.2">
      <c r="A107" t="s">
        <v>118</v>
      </c>
      <c r="B107" s="3">
        <f>B106*1/28</f>
        <v>46.972049689440993</v>
      </c>
    </row>
    <row r="108" spans="1:2" ht="16" x14ac:dyDescent="0.2">
      <c r="A108" t="s">
        <v>119</v>
      </c>
      <c r="B108" s="3">
        <f>12100*1/46</f>
        <v>263.04347826086956</v>
      </c>
    </row>
    <row r="109" spans="1:2" ht="16" x14ac:dyDescent="0.2">
      <c r="A109" t="s">
        <v>120</v>
      </c>
      <c r="B109" s="3">
        <f>12100*67/46</f>
        <v>17623.91304347826</v>
      </c>
    </row>
    <row r="110" spans="1:2" ht="16" x14ac:dyDescent="0.2">
      <c r="A110" t="s">
        <v>121</v>
      </c>
      <c r="B110" s="3">
        <f>12100*20/22</f>
        <v>11000</v>
      </c>
    </row>
    <row r="111" spans="1:2" ht="16" x14ac:dyDescent="0.2">
      <c r="A111" t="s">
        <v>122</v>
      </c>
      <c r="B111" s="3">
        <f>12100*2/22</f>
        <v>1100</v>
      </c>
    </row>
    <row r="112" spans="1:2" ht="16" x14ac:dyDescent="0.2">
      <c r="A112" t="s">
        <v>123</v>
      </c>
      <c r="B112" s="3">
        <f>12100*3/12</f>
        <v>3025</v>
      </c>
    </row>
    <row r="113" spans="1:2" ht="16" x14ac:dyDescent="0.2">
      <c r="A113" t="s">
        <v>124</v>
      </c>
      <c r="B113" s="3">
        <f>12100*40/21</f>
        <v>23047.619047619046</v>
      </c>
    </row>
    <row r="114" spans="1:2" ht="16" x14ac:dyDescent="0.2">
      <c r="A114" t="s">
        <v>125</v>
      </c>
      <c r="B114" s="3">
        <f>12100*28/40</f>
        <v>8470</v>
      </c>
    </row>
    <row r="115" spans="1:2" ht="16" x14ac:dyDescent="0.2">
      <c r="A115" t="s">
        <v>126</v>
      </c>
      <c r="B115" s="3">
        <f>B116*49/20</f>
        <v>1141332.5</v>
      </c>
    </row>
    <row r="116" spans="1:2" ht="16" x14ac:dyDescent="0.2">
      <c r="A116" t="s">
        <v>127</v>
      </c>
      <c r="B116" s="3">
        <f>12100*77/2</f>
        <v>465850</v>
      </c>
    </row>
    <row r="117" spans="1:2" ht="16" x14ac:dyDescent="0.2">
      <c r="A117" t="s">
        <v>128</v>
      </c>
      <c r="B117" s="3">
        <f>12100*20/3</f>
        <v>80666.666666666672</v>
      </c>
    </row>
    <row r="118" spans="1:2" ht="16" x14ac:dyDescent="0.2">
      <c r="A118" t="s">
        <v>129</v>
      </c>
      <c r="B118" s="3">
        <v>526</v>
      </c>
    </row>
    <row r="119" spans="1:2" ht="16" x14ac:dyDescent="0.2">
      <c r="A119" t="s">
        <v>130</v>
      </c>
      <c r="B119" s="3">
        <v>29500</v>
      </c>
    </row>
    <row r="120" spans="1:2" ht="16" x14ac:dyDescent="0.2">
      <c r="A120" t="s">
        <v>131</v>
      </c>
      <c r="B120" s="3">
        <f>12100*4/18</f>
        <v>2688.8888888888887</v>
      </c>
    </row>
    <row r="121" spans="1:2" ht="16" x14ac:dyDescent="0.2">
      <c r="A121" t="s">
        <v>132</v>
      </c>
      <c r="B121" s="3">
        <f>12100*43/18</f>
        <v>28905.555555555555</v>
      </c>
    </row>
    <row r="122" spans="1:2" ht="16" x14ac:dyDescent="0.2">
      <c r="A122" t="s">
        <v>133</v>
      </c>
      <c r="B122" s="3">
        <f>B120*3/24</f>
        <v>336.11111111111109</v>
      </c>
    </row>
    <row r="123" spans="1:2" ht="16" x14ac:dyDescent="0.2">
      <c r="A123" t="s">
        <v>134</v>
      </c>
      <c r="B123" s="3">
        <v>29040</v>
      </c>
    </row>
    <row r="124" spans="1:2" ht="16" x14ac:dyDescent="0.2">
      <c r="A124" t="s">
        <v>135</v>
      </c>
      <c r="B124" s="3">
        <f>12100*2/57</f>
        <v>424.56140350877195</v>
      </c>
    </row>
    <row r="125" spans="1:2" ht="16" x14ac:dyDescent="0.2">
      <c r="A125" t="s">
        <v>107</v>
      </c>
      <c r="B125" s="3">
        <f>12100*56/50</f>
        <v>13552</v>
      </c>
    </row>
    <row r="126" spans="1:2" ht="16" x14ac:dyDescent="0.2">
      <c r="A126" t="s">
        <v>136</v>
      </c>
      <c r="B126" s="3">
        <f>12100*17/50</f>
        <v>4114</v>
      </c>
    </row>
    <row r="127" spans="1:2" ht="16" x14ac:dyDescent="0.2">
      <c r="A127" t="s">
        <v>137</v>
      </c>
      <c r="B127" s="3">
        <f>B78*36/67</f>
        <v>12895.522388059702</v>
      </c>
    </row>
    <row r="128" spans="1:2" ht="16" x14ac:dyDescent="0.2">
      <c r="A128" t="s">
        <v>138</v>
      </c>
    </row>
    <row r="129" spans="1:2" ht="16" x14ac:dyDescent="0.2">
      <c r="A129" t="s">
        <v>139</v>
      </c>
      <c r="B129" s="3">
        <f>12100*2/57</f>
        <v>424.56140350877195</v>
      </c>
    </row>
    <row r="130" spans="1:2" ht="16" x14ac:dyDescent="0.2">
      <c r="A130" t="s">
        <v>140</v>
      </c>
      <c r="B130" s="3">
        <f>12100*6/57</f>
        <v>1273.6842105263158</v>
      </c>
    </row>
    <row r="131" spans="1:2" ht="16" x14ac:dyDescent="0.2">
      <c r="A131" t="s">
        <v>141</v>
      </c>
      <c r="B131" s="3">
        <f>12100*30/57</f>
        <v>6368.4210526315792</v>
      </c>
    </row>
    <row r="132" spans="1:2" ht="16" x14ac:dyDescent="0.2">
      <c r="A132" t="s">
        <v>142</v>
      </c>
      <c r="B132" s="3">
        <f>12100*43/12</f>
        <v>43358.333333333336</v>
      </c>
    </row>
    <row r="133" spans="1:2" ht="16" x14ac:dyDescent="0.2">
      <c r="A133" t="s">
        <v>143</v>
      </c>
      <c r="B133" s="3">
        <f>1200*13/62</f>
        <v>251.61290322580646</v>
      </c>
    </row>
    <row r="134" spans="1:2" ht="16" x14ac:dyDescent="0.2">
      <c r="A134" t="s">
        <v>144</v>
      </c>
      <c r="B134" s="3">
        <f>12100*27/54</f>
        <v>6050</v>
      </c>
    </row>
    <row r="135" spans="1:2" ht="16" x14ac:dyDescent="0.2">
      <c r="A135" t="s">
        <v>145</v>
      </c>
      <c r="B135" s="3">
        <f>12100*68/6</f>
        <v>137133.33333333334</v>
      </c>
    </row>
    <row r="136" spans="1:2" ht="16" x14ac:dyDescent="0.2">
      <c r="A136" t="s">
        <v>146</v>
      </c>
      <c r="B136" s="3">
        <f>12100*30/20</f>
        <v>18150</v>
      </c>
    </row>
    <row r="137" spans="1:2" ht="16" x14ac:dyDescent="0.2">
      <c r="A137" t="s">
        <v>147</v>
      </c>
      <c r="B137" s="3">
        <f>12400*15/42</f>
        <v>4428.5714285714284</v>
      </c>
    </row>
    <row r="138" spans="1:2" ht="16" x14ac:dyDescent="0.2">
      <c r="A138" t="s">
        <v>148</v>
      </c>
    </row>
    <row r="139" spans="1:2" ht="16" x14ac:dyDescent="0.2">
      <c r="A139" t="s">
        <v>149</v>
      </c>
      <c r="B139" s="3">
        <f>12400*39/56</f>
        <v>8635.7142857142862</v>
      </c>
    </row>
    <row r="140" spans="1:2" ht="16" x14ac:dyDescent="0.2">
      <c r="A140" t="s">
        <v>150</v>
      </c>
      <c r="B140" s="3">
        <f>12400*18/1</f>
        <v>223200</v>
      </c>
    </row>
    <row r="141" spans="1:2" ht="16" x14ac:dyDescent="0.2">
      <c r="A141" t="s">
        <v>151</v>
      </c>
      <c r="B141" s="3">
        <f>12400*9/41</f>
        <v>2721.9512195121952</v>
      </c>
    </row>
    <row r="142" spans="1:2" ht="16" x14ac:dyDescent="0.2">
      <c r="A142" t="s">
        <v>152</v>
      </c>
    </row>
    <row r="143" spans="1:2" ht="16" x14ac:dyDescent="0.2">
      <c r="A143" t="s">
        <v>153</v>
      </c>
      <c r="B143" s="3">
        <f>12400*35/14</f>
        <v>31000</v>
      </c>
    </row>
    <row r="144" spans="1:2" ht="16" x14ac:dyDescent="0.2">
      <c r="A144" t="s">
        <v>154</v>
      </c>
      <c r="B144" s="3">
        <f>12400*14/36</f>
        <v>4822.2222222222226</v>
      </c>
    </row>
    <row r="145" spans="1:10" ht="16" x14ac:dyDescent="0.2">
      <c r="A145" t="s">
        <v>155</v>
      </c>
      <c r="B145" s="3">
        <f>12400*52/14</f>
        <v>46057.142857142855</v>
      </c>
    </row>
    <row r="146" spans="1:10" ht="16" x14ac:dyDescent="0.2">
      <c r="A146" t="s">
        <v>156</v>
      </c>
      <c r="B146" s="3">
        <f>12400*48/30</f>
        <v>19840</v>
      </c>
    </row>
    <row r="147" spans="1:10" ht="16" x14ac:dyDescent="0.2">
      <c r="A147" t="s">
        <v>157</v>
      </c>
      <c r="B147" s="3">
        <f>12100*7/36</f>
        <v>2352.7777777777778</v>
      </c>
    </row>
    <row r="148" spans="1:10" ht="16" x14ac:dyDescent="0.2">
      <c r="A148" t="s">
        <v>158</v>
      </c>
      <c r="B148">
        <f>12100*53/19</f>
        <v>33752.631578947367</v>
      </c>
      <c r="C148" s="1"/>
      <c r="D148" s="1"/>
      <c r="E148" s="1"/>
      <c r="F148" s="1"/>
      <c r="G148" s="1"/>
      <c r="H148" s="1"/>
      <c r="I148"/>
      <c r="J148"/>
    </row>
    <row r="149" spans="1:10" ht="16" x14ac:dyDescent="0.2">
      <c r="A149" t="s">
        <v>159</v>
      </c>
      <c r="B149">
        <f>12100*30/36</f>
        <v>10083.333333333334</v>
      </c>
      <c r="C149" s="1"/>
      <c r="D149" s="1"/>
      <c r="E149" s="1"/>
      <c r="I149"/>
      <c r="J149"/>
    </row>
    <row r="150" spans="1:10" ht="16" x14ac:dyDescent="0.2">
      <c r="A150" t="s">
        <v>160</v>
      </c>
      <c r="B150">
        <f>12100*4/37</f>
        <v>1308.1081081081081</v>
      </c>
      <c r="C150" s="1"/>
      <c r="D150" s="1"/>
      <c r="E150" s="1"/>
      <c r="I150"/>
      <c r="J150"/>
    </row>
    <row r="151" spans="1:10" ht="16" x14ac:dyDescent="0.2">
      <c r="A151" t="s">
        <v>161</v>
      </c>
      <c r="B151" s="3">
        <f>12100*5/36</f>
        <v>1680.5555555555557</v>
      </c>
    </row>
    <row r="152" spans="1:10" ht="16" x14ac:dyDescent="0.2">
      <c r="A152" t="s">
        <v>90</v>
      </c>
      <c r="B152" s="3">
        <f>12100*69/21</f>
        <v>39757.142857142855</v>
      </c>
    </row>
    <row r="153" spans="1:10" ht="16" x14ac:dyDescent="0.2">
      <c r="A153" t="s">
        <v>162</v>
      </c>
      <c r="B153" s="3">
        <f>12100*54/27</f>
        <v>24200</v>
      </c>
    </row>
    <row r="154" spans="1:10" ht="16" x14ac:dyDescent="0.2">
      <c r="A154" t="s">
        <v>163</v>
      </c>
      <c r="B154" s="3">
        <f>12100*12/36</f>
        <v>4033.3333333333335</v>
      </c>
    </row>
    <row r="155" spans="1:10" ht="16" x14ac:dyDescent="0.2">
      <c r="A155" t="s">
        <v>164</v>
      </c>
      <c r="B155" s="3">
        <f>12100*27/10</f>
        <v>32670</v>
      </c>
    </row>
    <row r="156" spans="1:10" ht="16" x14ac:dyDescent="0.2">
      <c r="A156" t="s">
        <v>165</v>
      </c>
      <c r="B156" s="3">
        <f>12100*7/36</f>
        <v>2352.7777777777778</v>
      </c>
    </row>
    <row r="157" spans="1:10" ht="16" x14ac:dyDescent="0.2">
      <c r="A157" s="11" t="s">
        <v>59</v>
      </c>
      <c r="B157" s="3">
        <v>474</v>
      </c>
    </row>
    <row r="158" spans="1:10" ht="16" x14ac:dyDescent="0.2">
      <c r="A158" t="s">
        <v>107</v>
      </c>
      <c r="B158" s="3">
        <v>11867</v>
      </c>
    </row>
    <row r="159" spans="1:10" ht="16" x14ac:dyDescent="0.2">
      <c r="A159" t="s">
        <v>137</v>
      </c>
      <c r="B159" s="3">
        <v>27897</v>
      </c>
    </row>
    <row r="160" spans="1:10" ht="16" x14ac:dyDescent="0.2">
      <c r="A160" t="s">
        <v>166</v>
      </c>
      <c r="B160" s="3">
        <v>465</v>
      </c>
    </row>
    <row r="161" spans="1:2" ht="16" x14ac:dyDescent="0.2">
      <c r="A161" t="s">
        <v>73</v>
      </c>
    </row>
    <row r="162" spans="1:2" ht="16" x14ac:dyDescent="0.2">
      <c r="A162" t="s">
        <v>167</v>
      </c>
      <c r="B162" s="3">
        <v>1370</v>
      </c>
    </row>
    <row r="163" spans="1:2" ht="16" x14ac:dyDescent="0.2">
      <c r="A163" t="s">
        <v>168</v>
      </c>
      <c r="B163" s="3">
        <v>5935</v>
      </c>
    </row>
    <row r="164" spans="1:2" ht="16" x14ac:dyDescent="0.2">
      <c r="A164" t="s">
        <v>125</v>
      </c>
      <c r="B164" s="3">
        <f>12100*12/24</f>
        <v>6050</v>
      </c>
    </row>
    <row r="165" spans="1:2" ht="16" x14ac:dyDescent="0.2">
      <c r="A165" t="s">
        <v>169</v>
      </c>
      <c r="B165" s="3">
        <f>12100*43/24</f>
        <v>21679.166666666668</v>
      </c>
    </row>
    <row r="166" spans="1:2" ht="16" x14ac:dyDescent="0.2">
      <c r="A166" t="s">
        <v>170</v>
      </c>
      <c r="B166" s="3">
        <f>9*12100/25</f>
        <v>4356</v>
      </c>
    </row>
    <row r="167" spans="1:2" ht="16" x14ac:dyDescent="0.2">
      <c r="A167" t="s">
        <v>171</v>
      </c>
      <c r="B167" s="3">
        <f>23*12100/25</f>
        <v>11132</v>
      </c>
    </row>
    <row r="168" spans="1:2" ht="16" x14ac:dyDescent="0.2">
      <c r="A168" t="s">
        <v>172</v>
      </c>
      <c r="B168" s="3">
        <f>32*12100/25</f>
        <v>15488</v>
      </c>
    </row>
    <row r="169" spans="1:2" ht="16" x14ac:dyDescent="0.2">
      <c r="A169" t="s">
        <v>173</v>
      </c>
      <c r="B169" s="3">
        <f>12*12100/25</f>
        <v>5808</v>
      </c>
    </row>
    <row r="170" spans="1:2" ht="16" x14ac:dyDescent="0.2">
      <c r="A170" t="s">
        <v>174</v>
      </c>
      <c r="B170" s="3">
        <f>51*12100/9</f>
        <v>68566.666666666672</v>
      </c>
    </row>
    <row r="171" spans="1:2" ht="15" customHeight="1" x14ac:dyDescent="0.2">
      <c r="A171" t="s">
        <v>175</v>
      </c>
      <c r="B171" s="3">
        <f>59*12100/21</f>
        <v>33995.238095238092</v>
      </c>
    </row>
    <row r="172" spans="1:2" ht="16" x14ac:dyDescent="0.2">
      <c r="A172" t="s">
        <v>76</v>
      </c>
      <c r="B172" s="3">
        <f>10*12100/25</f>
        <v>4840</v>
      </c>
    </row>
    <row r="173" spans="1:2" ht="16" x14ac:dyDescent="0.2">
      <c r="A173" t="s">
        <v>79</v>
      </c>
      <c r="B173" s="3">
        <f>68*12100/25</f>
        <v>32912</v>
      </c>
    </row>
    <row r="174" spans="1:2" ht="16" x14ac:dyDescent="0.2">
      <c r="A174" t="s">
        <v>77</v>
      </c>
      <c r="B174" s="3">
        <v>16025</v>
      </c>
    </row>
    <row r="175" spans="1:2" ht="16" x14ac:dyDescent="0.2">
      <c r="A175" t="s">
        <v>176</v>
      </c>
      <c r="B175" s="3">
        <v>106299</v>
      </c>
    </row>
    <row r="176" spans="1:2" ht="16" x14ac:dyDescent="0.2">
      <c r="A176" s="15" t="s">
        <v>177</v>
      </c>
      <c r="B176" s="3">
        <v>297.81666669999998</v>
      </c>
    </row>
    <row r="177" spans="1:2" ht="16" x14ac:dyDescent="0.2">
      <c r="A177" t="s">
        <v>178</v>
      </c>
      <c r="B177" s="3">
        <v>5160</v>
      </c>
    </row>
    <row r="178" spans="1:2" ht="16" x14ac:dyDescent="0.2">
      <c r="A178" t="s">
        <v>179</v>
      </c>
      <c r="B178" s="3">
        <v>213186</v>
      </c>
    </row>
    <row r="179" spans="1:2" ht="16" x14ac:dyDescent="0.2">
      <c r="A179" t="s">
        <v>180</v>
      </c>
      <c r="B179" s="3">
        <v>721</v>
      </c>
    </row>
    <row r="180" spans="1:2" ht="16" x14ac:dyDescent="0.2">
      <c r="A180" t="s">
        <v>181</v>
      </c>
      <c r="B180" s="3">
        <v>28264</v>
      </c>
    </row>
    <row r="181" spans="1:2" ht="16" x14ac:dyDescent="0.2">
      <c r="A181" t="s">
        <v>182</v>
      </c>
      <c r="B181" s="3">
        <v>7152</v>
      </c>
    </row>
    <row r="182" spans="1:2" ht="16" x14ac:dyDescent="0.2">
      <c r="A182" t="s">
        <v>183</v>
      </c>
      <c r="B182" s="3">
        <f>B181*85</f>
        <v>607920</v>
      </c>
    </row>
    <row r="183" spans="1:2" ht="16" x14ac:dyDescent="0.2">
      <c r="A183" t="s">
        <v>81</v>
      </c>
      <c r="B183" s="3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E69A-FD9D-4649-AC9D-A0BC93B089DE}">
  <dimension ref="A1:Q208"/>
  <sheetViews>
    <sheetView workbookViewId="0">
      <pane ySplit="1" topLeftCell="A4" activePane="bottomLeft" state="frozen"/>
      <selection pane="bottomLeft" activeCell="C32" sqref="C32"/>
    </sheetView>
  </sheetViews>
  <sheetFormatPr baseColWidth="10" defaultColWidth="8.83203125" defaultRowHeight="15.75" customHeight="1" x14ac:dyDescent="0.2"/>
  <cols>
    <col min="1" max="1" width="44" customWidth="1"/>
    <col min="2" max="2" width="18" customWidth="1"/>
    <col min="3" max="3" width="20.6640625" style="1" customWidth="1"/>
    <col min="4" max="4" width="17.1640625" style="1" customWidth="1"/>
    <col min="5" max="5" width="12.5" customWidth="1"/>
    <col min="6" max="6" width="10.83203125"/>
    <col min="7" max="7" width="23.33203125" style="3" customWidth="1"/>
    <col min="8" max="8" width="12.1640625" customWidth="1"/>
    <col min="9" max="9" width="13.33203125" customWidth="1"/>
    <col min="10" max="10" width="15.1640625" customWidth="1"/>
    <col min="11" max="11" width="11.33203125" customWidth="1"/>
    <col min="12" max="12" width="18.5" style="3" customWidth="1"/>
    <col min="13" max="13" width="24.5" style="3" customWidth="1"/>
    <col min="14" max="14" width="10.83203125" bestFit="1" customWidth="1"/>
    <col min="15" max="15" width="17.5" customWidth="1"/>
    <col min="16" max="16" width="14.1640625" customWidth="1"/>
  </cols>
  <sheetData>
    <row r="1" spans="1:17" ht="16" x14ac:dyDescent="0.2">
      <c r="A1" s="5" t="s">
        <v>0</v>
      </c>
      <c r="B1" s="5" t="s">
        <v>184</v>
      </c>
      <c r="C1" s="32" t="s">
        <v>185</v>
      </c>
      <c r="D1" s="32" t="s">
        <v>186</v>
      </c>
      <c r="E1" s="5" t="s">
        <v>187</v>
      </c>
      <c r="F1" s="5" t="s">
        <v>188</v>
      </c>
      <c r="G1" s="7" t="s">
        <v>1</v>
      </c>
      <c r="H1" t="s">
        <v>189</v>
      </c>
      <c r="I1" t="s">
        <v>190</v>
      </c>
      <c r="J1" s="15" t="s">
        <v>191</v>
      </c>
      <c r="K1" t="s">
        <v>192</v>
      </c>
      <c r="L1" s="3" t="s">
        <v>193</v>
      </c>
      <c r="M1" s="7" t="s">
        <v>194</v>
      </c>
      <c r="N1" t="s">
        <v>195</v>
      </c>
      <c r="O1" t="s">
        <v>196</v>
      </c>
      <c r="P1" t="s">
        <v>197</v>
      </c>
      <c r="Q1" t="s">
        <v>304</v>
      </c>
    </row>
    <row r="2" spans="1:17" ht="19.5" customHeight="1" x14ac:dyDescent="0.2">
      <c r="A2" s="15" t="s">
        <v>198</v>
      </c>
      <c r="B2" t="s">
        <v>199</v>
      </c>
      <c r="C2" s="38">
        <v>42637</v>
      </c>
      <c r="D2" s="38">
        <v>42737</v>
      </c>
      <c r="F2" s="15">
        <v>99</v>
      </c>
      <c r="G2" s="39">
        <v>21680</v>
      </c>
      <c r="H2" s="15">
        <v>88595525</v>
      </c>
      <c r="I2" s="17">
        <f>IF(Table3[[#This Row],[Gallery]] ="Main",IF(Table3[[#This Row],[log_reach]]&gt; Parameter!$B$16,1,0),IF(J2&gt;Parameter!$B$17,1,0))</f>
        <v>0</v>
      </c>
      <c r="J2" s="15">
        <f xml:space="preserve"> LN(H2+1)</f>
        <v>18.299591917686318</v>
      </c>
      <c r="K2" s="15">
        <v>2</v>
      </c>
      <c r="L2" s="3">
        <f ca="1">Calculations!P2</f>
        <v>306994.61459427822</v>
      </c>
      <c r="M2" s="3">
        <f ca="1">L2/F2/2</f>
        <v>1550.4778514862537</v>
      </c>
      <c r="O2" s="15">
        <v>317905</v>
      </c>
      <c r="P2" s="14">
        <f t="shared" ref="P2:P45" ca="1" si="0">(L2-O2)/O2</f>
        <v>-3.4319640791185366E-2</v>
      </c>
    </row>
    <row r="3" spans="1:17" ht="16" x14ac:dyDescent="0.2">
      <c r="A3" s="15" t="s">
        <v>200</v>
      </c>
      <c r="B3" t="s">
        <v>199</v>
      </c>
      <c r="C3" s="38">
        <v>42777</v>
      </c>
      <c r="D3" s="38">
        <v>42842</v>
      </c>
      <c r="F3" s="15">
        <v>66</v>
      </c>
      <c r="G3" s="39">
        <v>9780</v>
      </c>
      <c r="H3" s="15">
        <v>94552315</v>
      </c>
      <c r="I3" s="17">
        <f>IF(Table3[[#This Row],[Gallery]] ="Main",IF(Table3[[#This Row],[log_reach]]&gt; Parameter!$B$16,1,0),IF(J3&gt;Parameter!$B$17,1,0))</f>
        <v>0</v>
      </c>
      <c r="J3" s="15">
        <f t="shared" ref="J3:J43" si="1" xml:space="preserve"> LN(H3+1)</f>
        <v>18.364663847744946</v>
      </c>
      <c r="K3" s="15">
        <v>2</v>
      </c>
      <c r="L3" s="3">
        <f ca="1">Calculations!P3</f>
        <v>139201.7581077299</v>
      </c>
      <c r="M3" s="3">
        <f t="shared" ref="M3:M45" ca="1" si="2">L3/F3/2</f>
        <v>1054.5587735434083</v>
      </c>
      <c r="O3" s="15">
        <v>209059</v>
      </c>
      <c r="P3" s="14">
        <f t="shared" ca="1" si="0"/>
        <v>-0.33415084685313767</v>
      </c>
    </row>
    <row r="4" spans="1:17" ht="16" x14ac:dyDescent="0.2">
      <c r="A4" s="46" t="s">
        <v>201</v>
      </c>
      <c r="B4" t="s">
        <v>199</v>
      </c>
      <c r="C4" s="38">
        <v>42899</v>
      </c>
      <c r="D4" s="38">
        <v>42967</v>
      </c>
      <c r="F4" s="15">
        <v>68</v>
      </c>
      <c r="G4" s="39">
        <v>21003</v>
      </c>
      <c r="H4" s="15">
        <v>168892053</v>
      </c>
      <c r="I4" s="17">
        <f>IF(Table3[[#This Row],[Gallery]] ="Main",IF(Table3[[#This Row],[log_reach]]&gt; Parameter!$B$16,1,0),IF(J4&gt;Parameter!$B$17,1,0))</f>
        <v>1</v>
      </c>
      <c r="J4" s="15">
        <f t="shared" si="1"/>
        <v>18.944770335082243</v>
      </c>
      <c r="K4" s="15">
        <v>2</v>
      </c>
      <c r="L4" s="3">
        <f ca="1">Calculations!P4</f>
        <v>244940.29251266946</v>
      </c>
      <c r="M4" s="3">
        <f t="shared" ca="1" si="2"/>
        <v>1801.0315625931578</v>
      </c>
      <c r="O4" s="15">
        <v>197402</v>
      </c>
      <c r="P4" s="14">
        <f t="shared" ca="1" si="0"/>
        <v>0.24081971060409449</v>
      </c>
    </row>
    <row r="5" spans="1:17" ht="16" x14ac:dyDescent="0.2">
      <c r="A5" s="15" t="s">
        <v>202</v>
      </c>
      <c r="B5" t="s">
        <v>203</v>
      </c>
      <c r="C5" s="38">
        <v>42951</v>
      </c>
      <c r="D5" s="38">
        <v>43051</v>
      </c>
      <c r="F5" s="15">
        <v>100</v>
      </c>
      <c r="G5" s="39">
        <v>22200</v>
      </c>
      <c r="H5" s="15">
        <v>54356637</v>
      </c>
      <c r="I5" s="17">
        <f>IF(Table3[[#This Row],[Gallery]] ="Main",IF(Table3[[#This Row],[log_reach]]&gt; Parameter!$B$16,1,0),IF(J5&gt;Parameter!$B$17,1,0))</f>
        <v>0</v>
      </c>
      <c r="J5" s="15">
        <f t="shared" si="1"/>
        <v>17.81107729838833</v>
      </c>
      <c r="K5" s="15">
        <v>2</v>
      </c>
      <c r="L5" s="3">
        <f ca="1">Calculations!P5</f>
        <v>167425.99511910349</v>
      </c>
      <c r="M5" s="3">
        <f t="shared" ca="1" si="2"/>
        <v>837.12997559551741</v>
      </c>
      <c r="O5" s="15">
        <v>155522</v>
      </c>
      <c r="P5" s="14">
        <f t="shared" ca="1" si="0"/>
        <v>7.6542194153261231E-2</v>
      </c>
    </row>
    <row r="6" spans="1:17" ht="16" x14ac:dyDescent="0.2">
      <c r="A6" s="15" t="s">
        <v>204</v>
      </c>
      <c r="B6" t="s">
        <v>199</v>
      </c>
      <c r="C6" s="38">
        <v>43001</v>
      </c>
      <c r="D6" s="38">
        <v>43079</v>
      </c>
      <c r="F6" s="15">
        <v>79</v>
      </c>
      <c r="G6" s="39">
        <v>6600</v>
      </c>
      <c r="H6" s="15">
        <v>62194249</v>
      </c>
      <c r="I6" s="17">
        <f>IF(Table3[[#This Row],[Gallery]] ="Main",IF(Table3[[#This Row],[log_reach]]&gt; Parameter!$B$16,1,0),IF(J6&gt;Parameter!$B$17,1,0))</f>
        <v>0</v>
      </c>
      <c r="J6" s="15">
        <f t="shared" si="1"/>
        <v>17.94577310970632</v>
      </c>
      <c r="K6" s="15">
        <v>2</v>
      </c>
      <c r="L6" s="3">
        <f ca="1">Calculations!P6</f>
        <v>152488.31727860004</v>
      </c>
      <c r="M6" s="3">
        <f t="shared" ca="1" si="2"/>
        <v>965.11593214303821</v>
      </c>
      <c r="O6" s="15">
        <v>115556</v>
      </c>
      <c r="P6" s="14">
        <f t="shared" ca="1" si="0"/>
        <v>0.31960536258264421</v>
      </c>
    </row>
    <row r="7" spans="1:17" ht="16" x14ac:dyDescent="0.2">
      <c r="A7" s="8" t="s">
        <v>14</v>
      </c>
      <c r="B7" t="s">
        <v>203</v>
      </c>
      <c r="C7" s="38">
        <v>43080</v>
      </c>
      <c r="D7" s="38">
        <v>43170</v>
      </c>
      <c r="F7">
        <v>88</v>
      </c>
      <c r="G7" s="3">
        <v>1000</v>
      </c>
      <c r="I7" s="17">
        <f>IF(Table3[[#This Row],[Gallery]] ="Main",IF(Table3[[#This Row],[log_reach]]&gt; Parameter!$B$16,1,0),IF(J7&gt;Parameter!$B$17,1,0))</f>
        <v>0</v>
      </c>
      <c r="K7" s="15">
        <v>1</v>
      </c>
      <c r="L7" s="3">
        <f ca="1">Calculations!P7</f>
        <v>29660.523018591044</v>
      </c>
      <c r="M7" s="3">
        <f t="shared" ca="1" si="2"/>
        <v>168.5256989692673</v>
      </c>
      <c r="O7">
        <v>23708</v>
      </c>
      <c r="P7" s="14">
        <f t="shared" ca="1" si="0"/>
        <v>0.2510765572208134</v>
      </c>
    </row>
    <row r="8" spans="1:17" ht="16" x14ac:dyDescent="0.2">
      <c r="A8" s="46" t="s">
        <v>15</v>
      </c>
      <c r="B8" t="s">
        <v>199</v>
      </c>
      <c r="C8" s="38">
        <v>43127</v>
      </c>
      <c r="D8" s="38">
        <v>43205</v>
      </c>
      <c r="F8" s="15">
        <v>79</v>
      </c>
      <c r="G8" s="39">
        <v>12000</v>
      </c>
      <c r="H8" s="15">
        <v>144079735</v>
      </c>
      <c r="I8" s="17">
        <f>IF(Table3[[#This Row],[Gallery]] ="Main",IF(Table3[[#This Row],[log_reach]]&gt; Parameter!$B$16,1,0),IF(J8&gt;Parameter!$B$17,1,0))</f>
        <v>1</v>
      </c>
      <c r="J8" s="15">
        <f t="shared" si="1"/>
        <v>18.785877426514915</v>
      </c>
      <c r="K8" s="15">
        <v>2</v>
      </c>
      <c r="L8" s="3">
        <f ca="1">Calculations!P8</f>
        <v>243850.49999558248</v>
      </c>
      <c r="M8" s="3">
        <f t="shared" ca="1" si="2"/>
        <v>1543.3575949087499</v>
      </c>
      <c r="O8" s="15">
        <v>256789</v>
      </c>
      <c r="P8" s="14">
        <f t="shared" ca="1" si="0"/>
        <v>-5.0385725262443191E-2</v>
      </c>
    </row>
    <row r="9" spans="1:17" ht="16" x14ac:dyDescent="0.2">
      <c r="A9" s="15" t="s">
        <v>16</v>
      </c>
      <c r="B9" t="s">
        <v>205</v>
      </c>
      <c r="C9" s="38">
        <v>43239</v>
      </c>
      <c r="D9" s="38">
        <v>43324</v>
      </c>
      <c r="F9" s="15">
        <v>86</v>
      </c>
      <c r="G9" s="39">
        <v>1600</v>
      </c>
      <c r="H9" s="15">
        <v>53704200</v>
      </c>
      <c r="I9" s="17">
        <f>IF(Table3[[#This Row],[Gallery]] ="Main",IF(Table3[[#This Row],[log_reach]]&gt; Parameter!$B$16,1,0),IF(J9&gt;Parameter!$B$17,1,0))</f>
        <v>0</v>
      </c>
      <c r="J9" s="15">
        <f t="shared" si="1"/>
        <v>17.79900178733169</v>
      </c>
      <c r="K9" s="15">
        <v>2</v>
      </c>
      <c r="L9" s="3">
        <f ca="1">Calculations!P9</f>
        <v>48302.673347641765</v>
      </c>
      <c r="M9" s="3">
        <f t="shared" ca="1" si="2"/>
        <v>280.82949620721956</v>
      </c>
      <c r="O9" s="15">
        <v>47203</v>
      </c>
      <c r="P9" s="14">
        <f t="shared" ca="1" si="0"/>
        <v>2.3296683423548604E-2</v>
      </c>
    </row>
    <row r="10" spans="1:17" ht="16" x14ac:dyDescent="0.2">
      <c r="A10" s="15" t="s">
        <v>19</v>
      </c>
      <c r="B10" t="s">
        <v>205</v>
      </c>
      <c r="C10" s="38">
        <v>43358</v>
      </c>
      <c r="D10" s="38">
        <v>43485</v>
      </c>
      <c r="F10" s="15">
        <v>126</v>
      </c>
      <c r="G10" s="39">
        <v>2900</v>
      </c>
      <c r="H10" s="15">
        <v>4879344</v>
      </c>
      <c r="I10" s="17">
        <f>IF(Table3[[#This Row],[Gallery]] ="Main",IF(Table3[[#This Row],[log_reach]]&gt; Parameter!$B$16,1,0),IF(J10&gt;Parameter!$B$17,1,0))</f>
        <v>0</v>
      </c>
      <c r="J10" s="15">
        <f t="shared" si="1"/>
        <v>15.400521547509369</v>
      </c>
      <c r="K10" s="15">
        <v>2</v>
      </c>
      <c r="L10" s="3">
        <f ca="1">Calculations!P10</f>
        <v>76294.75803450364</v>
      </c>
      <c r="M10" s="3">
        <f t="shared" ca="1" si="2"/>
        <v>302.75697632739542</v>
      </c>
      <c r="O10" s="15">
        <v>76706</v>
      </c>
      <c r="P10" s="14">
        <f t="shared" ca="1" si="0"/>
        <v>-5.3612750696993665E-3</v>
      </c>
    </row>
    <row r="11" spans="1:17" ht="16" x14ac:dyDescent="0.2">
      <c r="A11" s="15" t="s">
        <v>20</v>
      </c>
      <c r="B11" t="s">
        <v>199</v>
      </c>
      <c r="C11" s="38">
        <v>43372</v>
      </c>
      <c r="D11" s="38">
        <v>43444</v>
      </c>
      <c r="F11" s="15">
        <v>73</v>
      </c>
      <c r="G11" s="39">
        <v>4940</v>
      </c>
      <c r="H11" s="15">
        <v>48522211</v>
      </c>
      <c r="I11" s="17">
        <f>IF(Table3[[#This Row],[Gallery]] ="Main",IF(Table3[[#This Row],[log_reach]]&gt; Parameter!$B$16,1,0),IF(J11&gt;Parameter!$B$17,1,0))</f>
        <v>0</v>
      </c>
      <c r="J11" s="15">
        <f t="shared" si="1"/>
        <v>17.697532230448605</v>
      </c>
      <c r="K11" s="15">
        <v>2</v>
      </c>
      <c r="L11" s="3">
        <f ca="1">Calculations!P11</f>
        <v>124751.92028755466</v>
      </c>
      <c r="M11" s="3">
        <f t="shared" ca="1" si="2"/>
        <v>854.46520744900454</v>
      </c>
      <c r="O11" s="15">
        <v>135555</v>
      </c>
      <c r="P11" s="14">
        <f t="shared" ca="1" si="0"/>
        <v>-7.9695176957289213E-2</v>
      </c>
    </row>
    <row r="12" spans="1:17" ht="16" x14ac:dyDescent="0.2">
      <c r="A12" s="15" t="s">
        <v>21</v>
      </c>
      <c r="B12" t="s">
        <v>203</v>
      </c>
      <c r="C12" s="38">
        <v>43408</v>
      </c>
      <c r="D12" s="38">
        <v>43499</v>
      </c>
      <c r="F12" s="15">
        <v>89</v>
      </c>
      <c r="G12" s="39">
        <v>14800</v>
      </c>
      <c r="H12" s="15">
        <v>58700719</v>
      </c>
      <c r="I12" s="17">
        <f>IF(Table3[[#This Row],[Gallery]] ="Main",IF(Table3[[#This Row],[log_reach]]&gt; Parameter!$B$16,1,0),IF(J12&gt;Parameter!$B$17,1,0))</f>
        <v>0</v>
      </c>
      <c r="J12" s="15">
        <f t="shared" si="1"/>
        <v>17.887962550481195</v>
      </c>
      <c r="K12" s="15">
        <v>2</v>
      </c>
      <c r="L12" s="3">
        <f ca="1">Calculations!P12</f>
        <v>125409.38004956342</v>
      </c>
      <c r="M12" s="3">
        <f t="shared" ca="1" si="2"/>
        <v>704.54707893013153</v>
      </c>
      <c r="O12" s="15">
        <v>173722</v>
      </c>
      <c r="P12" s="14">
        <f t="shared" ca="1" si="0"/>
        <v>-0.27810306092743914</v>
      </c>
    </row>
    <row r="13" spans="1:17" ht="16" x14ac:dyDescent="0.2">
      <c r="A13" s="15" t="s">
        <v>23</v>
      </c>
      <c r="B13" t="s">
        <v>199</v>
      </c>
      <c r="C13" s="38">
        <v>43491</v>
      </c>
      <c r="D13" s="38">
        <v>43555</v>
      </c>
      <c r="F13" s="15">
        <v>65</v>
      </c>
      <c r="G13" s="39">
        <v>3781</v>
      </c>
      <c r="H13" s="15">
        <v>1640000</v>
      </c>
      <c r="I13" s="17">
        <f>IF(Table3[[#This Row],[Gallery]] ="Main",IF(Table3[[#This Row],[log_reach]]&gt; Parameter!$B$16,1,0),IF(J13&gt;Parameter!$B$17,1,0))</f>
        <v>0</v>
      </c>
      <c r="J13" s="15">
        <f t="shared" si="1"/>
        <v>14.310207409556293</v>
      </c>
      <c r="K13" s="15">
        <v>2</v>
      </c>
      <c r="L13" s="3">
        <f ca="1">Calculations!P13</f>
        <v>98151.396531563107</v>
      </c>
      <c r="M13" s="3">
        <f t="shared" ca="1" si="2"/>
        <v>755.01074255048547</v>
      </c>
      <c r="O13" s="15">
        <v>85618</v>
      </c>
      <c r="P13" s="14">
        <f t="shared" ca="1" si="0"/>
        <v>0.14638740138245587</v>
      </c>
    </row>
    <row r="14" spans="1:17" ht="16" x14ac:dyDescent="0.2">
      <c r="A14" s="15" t="s">
        <v>25</v>
      </c>
      <c r="B14" t="s">
        <v>203</v>
      </c>
      <c r="C14" s="38">
        <v>43527</v>
      </c>
      <c r="D14" s="38">
        <v>43618</v>
      </c>
      <c r="F14" s="15">
        <v>91</v>
      </c>
      <c r="G14" s="39">
        <v>7217</v>
      </c>
      <c r="H14" s="15">
        <v>52363850</v>
      </c>
      <c r="I14" s="17">
        <f>IF(Table3[[#This Row],[Gallery]] ="Main",IF(Table3[[#This Row],[log_reach]]&gt; Parameter!$B$16,1,0),IF(J14&gt;Parameter!$B$17,1,0))</f>
        <v>0</v>
      </c>
      <c r="J14" s="15">
        <f t="shared" si="1"/>
        <v>17.773727044811729</v>
      </c>
      <c r="K14" s="15">
        <v>2</v>
      </c>
      <c r="L14" s="3">
        <f ca="1">Calculations!P14</f>
        <v>100518.0556435316</v>
      </c>
      <c r="M14" s="3">
        <f t="shared" ca="1" si="2"/>
        <v>552.29700903039338</v>
      </c>
      <c r="O14" s="15">
        <v>81014</v>
      </c>
      <c r="P14" s="14">
        <f t="shared" ca="1" si="0"/>
        <v>0.24074919944122739</v>
      </c>
    </row>
    <row r="15" spans="1:17" ht="16" x14ac:dyDescent="0.2">
      <c r="A15" s="15" t="s">
        <v>26</v>
      </c>
      <c r="B15" t="s">
        <v>199</v>
      </c>
      <c r="C15" s="38">
        <v>43621</v>
      </c>
      <c r="D15" s="38">
        <v>43688</v>
      </c>
      <c r="F15" s="15">
        <v>64</v>
      </c>
      <c r="G15" s="39">
        <v>24676</v>
      </c>
      <c r="H15" s="15">
        <v>118394306</v>
      </c>
      <c r="I15" s="17">
        <f>IF(Table3[[#This Row],[Gallery]] ="Main",IF(Table3[[#This Row],[log_reach]]&gt; Parameter!$B$16,1,0),IF(J15&gt;Parameter!$B$17,1,0))</f>
        <v>0</v>
      </c>
      <c r="J15" s="15">
        <f t="shared" si="1"/>
        <v>18.589531196487897</v>
      </c>
      <c r="K15" s="15">
        <v>2</v>
      </c>
      <c r="L15" s="3">
        <f ca="1">Calculations!P15</f>
        <v>184505.88784251921</v>
      </c>
      <c r="M15" s="3">
        <f t="shared" ca="1" si="2"/>
        <v>1441.4522487696813</v>
      </c>
      <c r="O15" s="15">
        <v>194537</v>
      </c>
      <c r="P15" s="14">
        <f t="shared" ca="1" si="0"/>
        <v>-5.1564032330511891E-2</v>
      </c>
    </row>
    <row r="16" spans="1:17" ht="16" x14ac:dyDescent="0.2">
      <c r="A16" s="15" t="s">
        <v>27</v>
      </c>
      <c r="B16" t="s">
        <v>203</v>
      </c>
      <c r="C16" s="38">
        <v>43646</v>
      </c>
      <c r="D16" s="38">
        <v>43737</v>
      </c>
      <c r="F16" s="15">
        <v>91</v>
      </c>
      <c r="G16" s="39">
        <v>2835</v>
      </c>
      <c r="H16" s="15">
        <v>16777151</v>
      </c>
      <c r="I16" s="17">
        <f>IF(Table3[[#This Row],[Gallery]] ="Main",IF(Table3[[#This Row],[log_reach]]&gt; Parameter!$B$16,1,0),IF(J16&gt;Parameter!$B$17,1,0))</f>
        <v>0</v>
      </c>
      <c r="J16" s="15">
        <f t="shared" si="1"/>
        <v>16.635528518734144</v>
      </c>
      <c r="K16" s="15">
        <v>2</v>
      </c>
      <c r="L16" s="3">
        <f ca="1">Calculations!P16</f>
        <v>72660.526861087084</v>
      </c>
      <c r="M16" s="3">
        <f t="shared" ca="1" si="2"/>
        <v>399.23366407190707</v>
      </c>
      <c r="O16" s="15">
        <v>70045</v>
      </c>
      <c r="P16" s="14">
        <f t="shared" ca="1" si="0"/>
        <v>3.7340664731059812E-2</v>
      </c>
    </row>
    <row r="17" spans="1:17" ht="16" x14ac:dyDescent="0.2">
      <c r="A17" s="15" t="s">
        <v>28</v>
      </c>
      <c r="B17" t="s">
        <v>205</v>
      </c>
      <c r="C17" s="38">
        <v>43666</v>
      </c>
      <c r="D17" s="38">
        <v>43765</v>
      </c>
      <c r="F17" s="15">
        <v>94</v>
      </c>
      <c r="G17" s="39">
        <v>2836</v>
      </c>
      <c r="H17" s="15">
        <v>40330452</v>
      </c>
      <c r="I17" s="17">
        <f>IF(Table3[[#This Row],[Gallery]] ="Main",IF(Table3[[#This Row],[log_reach]]&gt; Parameter!$B$16,1,0),IF(J17&gt;Parameter!$B$17,1,0))</f>
        <v>0</v>
      </c>
      <c r="J17" s="15">
        <f t="shared" si="1"/>
        <v>17.512617399119719</v>
      </c>
      <c r="K17" s="15">
        <v>2</v>
      </c>
      <c r="L17" s="3">
        <f ca="1">Calculations!P17</f>
        <v>65972.209730174232</v>
      </c>
      <c r="M17" s="3">
        <f t="shared" ca="1" si="2"/>
        <v>350.91600920305444</v>
      </c>
      <c r="O17" s="15">
        <v>67139</v>
      </c>
      <c r="P17" s="14">
        <f t="shared" ca="1" si="0"/>
        <v>-1.7378725775268736E-2</v>
      </c>
    </row>
    <row r="18" spans="1:17" ht="16" x14ac:dyDescent="0.2">
      <c r="A18" s="15" t="s">
        <v>29</v>
      </c>
      <c r="B18" t="s">
        <v>199</v>
      </c>
      <c r="C18" s="38">
        <v>43729</v>
      </c>
      <c r="D18" s="38">
        <v>43802</v>
      </c>
      <c r="F18" s="15">
        <v>74</v>
      </c>
      <c r="G18" s="39">
        <v>12100</v>
      </c>
      <c r="H18" s="15">
        <v>77701112</v>
      </c>
      <c r="I18" s="17">
        <f>IF(Table3[[#This Row],[Gallery]] ="Main",IF(Table3[[#This Row],[log_reach]]&gt; Parameter!$B$16,1,0),IF(J18&gt;Parameter!$B$17,1,0))</f>
        <v>0</v>
      </c>
      <c r="J18" s="15">
        <f t="shared" si="1"/>
        <v>18.168380139559609</v>
      </c>
      <c r="K18" s="15">
        <v>0</v>
      </c>
      <c r="L18" s="3">
        <f ca="1">Calculations!P18</f>
        <v>269116.72459177423</v>
      </c>
      <c r="M18" s="3">
        <f t="shared" ca="1" si="2"/>
        <v>1818.3562472417177</v>
      </c>
      <c r="O18" s="15">
        <v>269091</v>
      </c>
      <c r="P18" s="14">
        <f t="shared" ca="1" si="0"/>
        <v>9.5598112810260104E-5</v>
      </c>
    </row>
    <row r="19" spans="1:17" ht="16" x14ac:dyDescent="0.2">
      <c r="A19" s="46" t="s">
        <v>30</v>
      </c>
      <c r="B19" t="s">
        <v>203</v>
      </c>
      <c r="C19" s="38">
        <v>43765</v>
      </c>
      <c r="D19" s="38">
        <v>43856</v>
      </c>
      <c r="F19" s="15">
        <v>90</v>
      </c>
      <c r="G19" s="39">
        <v>12100</v>
      </c>
      <c r="H19" s="15">
        <v>96183404</v>
      </c>
      <c r="I19" s="17">
        <f>IF(Table3[[#This Row],[Gallery]] ="Main",IF(Table3[[#This Row],[log_reach]]&gt; Parameter!$B$16,1,0),IF(J19&gt;Parameter!$B$17,1,0))</f>
        <v>1</v>
      </c>
      <c r="J19" s="15">
        <f t="shared" si="1"/>
        <v>18.381767395557695</v>
      </c>
      <c r="K19" s="15">
        <v>0</v>
      </c>
      <c r="L19" s="3">
        <f ca="1">Calculations!P19</f>
        <v>95335.72885695906</v>
      </c>
      <c r="M19" s="3">
        <f t="shared" ca="1" si="2"/>
        <v>529.64293809421702</v>
      </c>
      <c r="O19" s="15">
        <v>117438</v>
      </c>
      <c r="P19" s="14">
        <f t="shared" ca="1" si="0"/>
        <v>-0.18820374276674448</v>
      </c>
    </row>
    <row r="20" spans="1:17" ht="16" x14ac:dyDescent="0.2">
      <c r="A20" s="15" t="s">
        <v>31</v>
      </c>
      <c r="B20" t="s">
        <v>205</v>
      </c>
      <c r="C20" s="38">
        <v>43792</v>
      </c>
      <c r="D20" s="38">
        <v>43884</v>
      </c>
      <c r="F20" s="15">
        <v>90</v>
      </c>
      <c r="G20" s="39">
        <v>2000</v>
      </c>
      <c r="H20" s="15">
        <v>23846949</v>
      </c>
      <c r="I20" s="17">
        <f>IF(Table3[[#This Row],[Gallery]] ="Main",IF(Table3[[#This Row],[log_reach]]&gt; Parameter!$B$16,1,0),IF(J20&gt;Parameter!$B$17,1,0))</f>
        <v>0</v>
      </c>
      <c r="J20" s="15">
        <f t="shared" si="1"/>
        <v>16.987166884521368</v>
      </c>
      <c r="K20" s="15">
        <v>0</v>
      </c>
      <c r="L20" s="3">
        <f ca="1">Calculations!P20</f>
        <v>33899.163664038526</v>
      </c>
      <c r="M20" s="3">
        <f t="shared" ca="1" si="2"/>
        <v>188.32868702243624</v>
      </c>
      <c r="O20" s="15">
        <v>41502</v>
      </c>
      <c r="P20" s="14">
        <f t="shared" ca="1" si="0"/>
        <v>-0.18319204703294958</v>
      </c>
    </row>
    <row r="21" spans="1:17" ht="16" x14ac:dyDescent="0.2">
      <c r="A21" s="15" t="s">
        <v>206</v>
      </c>
      <c r="B21" t="s">
        <v>203</v>
      </c>
      <c r="C21" s="38">
        <v>43884</v>
      </c>
      <c r="D21" s="38">
        <v>43976</v>
      </c>
      <c r="F21" s="15">
        <v>62</v>
      </c>
      <c r="G21" s="39">
        <v>1300</v>
      </c>
      <c r="H21" s="15">
        <v>24515058</v>
      </c>
      <c r="I21" s="17">
        <f>IF(Table3[[#This Row],[Gallery]] ="Main",IF(Table3[[#This Row],[log_reach]]&gt; Parameter!$B$16,1,0),IF(J21&gt;Parameter!$B$17,1,0))</f>
        <v>0</v>
      </c>
      <c r="J21" s="15">
        <f t="shared" si="1"/>
        <v>17.014798139754355</v>
      </c>
      <c r="K21" s="15">
        <v>0</v>
      </c>
      <c r="L21" s="3">
        <f ca="1">Calculations!P21</f>
        <v>21083.825708565342</v>
      </c>
      <c r="M21" s="3">
        <f t="shared" ca="1" si="2"/>
        <v>170.03085248843018</v>
      </c>
      <c r="O21" s="15">
        <v>17163</v>
      </c>
      <c r="P21" s="14">
        <f t="shared" ca="1" si="0"/>
        <v>0.22844640846969308</v>
      </c>
    </row>
    <row r="22" spans="1:17" ht="16" x14ac:dyDescent="0.2">
      <c r="A22" s="15" t="s">
        <v>207</v>
      </c>
      <c r="B22" t="s">
        <v>205</v>
      </c>
      <c r="C22" s="38">
        <v>44050</v>
      </c>
      <c r="D22" s="38">
        <v>44122</v>
      </c>
      <c r="F22" s="15">
        <v>59</v>
      </c>
      <c r="G22" s="39">
        <v>5544.8</v>
      </c>
      <c r="H22" s="15">
        <v>16351694</v>
      </c>
      <c r="I22" s="17">
        <f>IF(Table3[[#This Row],[Gallery]] ="Main",IF(Table3[[#This Row],[log_reach]]&gt; Parameter!$B$16,1,0),IF(J22&gt;Parameter!$B$17,1,0))</f>
        <v>0</v>
      </c>
      <c r="J22" s="15">
        <f t="shared" si="1"/>
        <v>16.609842119658971</v>
      </c>
      <c r="K22" s="15">
        <v>0</v>
      </c>
      <c r="L22" s="3">
        <f ca="1">Calculations!P22</f>
        <v>28321.229066595704</v>
      </c>
      <c r="M22" s="3">
        <f t="shared" ca="1" si="2"/>
        <v>240.01041581860767</v>
      </c>
      <c r="O22" s="15">
        <v>24452</v>
      </c>
      <c r="P22" s="14">
        <f t="shared" ca="1" si="0"/>
        <v>0.15823773378847147</v>
      </c>
    </row>
    <row r="23" spans="1:17" ht="16" x14ac:dyDescent="0.2">
      <c r="A23" s="50" t="s">
        <v>208</v>
      </c>
      <c r="B23" s="51" t="s">
        <v>203</v>
      </c>
      <c r="C23" s="52">
        <v>44334</v>
      </c>
      <c r="D23" s="52">
        <v>44409</v>
      </c>
      <c r="E23" s="51"/>
      <c r="F23" s="50">
        <v>79</v>
      </c>
      <c r="G23" s="53">
        <v>18500</v>
      </c>
      <c r="H23" s="50">
        <v>133047967</v>
      </c>
      <c r="I23" s="54">
        <v>0</v>
      </c>
      <c r="J23" s="50">
        <f t="shared" si="1"/>
        <v>18.706220282817384</v>
      </c>
      <c r="K23" s="50">
        <v>0</v>
      </c>
      <c r="L23" s="55">
        <f ca="1">Calculations!P23</f>
        <v>72068.162246756605</v>
      </c>
      <c r="M23" s="55">
        <f t="shared" ca="1" si="2"/>
        <v>456.12760915668736</v>
      </c>
      <c r="N23" s="51"/>
      <c r="O23" s="50">
        <v>43658</v>
      </c>
      <c r="P23" s="56">
        <f t="shared" ca="1" si="0"/>
        <v>0.65074355780742599</v>
      </c>
      <c r="Q23" s="51" t="s">
        <v>305</v>
      </c>
    </row>
    <row r="24" spans="1:17" ht="16" x14ac:dyDescent="0.2">
      <c r="A24" s="46" t="s">
        <v>209</v>
      </c>
      <c r="B24" t="s">
        <v>205</v>
      </c>
      <c r="C24" s="38">
        <v>44336</v>
      </c>
      <c r="D24" s="38">
        <v>44465</v>
      </c>
      <c r="F24" s="15">
        <v>105</v>
      </c>
      <c r="G24" s="39">
        <v>33100</v>
      </c>
      <c r="H24" s="15">
        <v>184096243</v>
      </c>
      <c r="I24" s="17">
        <f>IF(Table3[[#This Row],[Gallery]] ="Main",IF(Table3[[#This Row],[log_reach]]&gt; Parameter!$B$16,1,0),IF(J24&gt;Parameter!$B$17,1,0))</f>
        <v>1</v>
      </c>
      <c r="J24" s="15">
        <f t="shared" si="1"/>
        <v>19.030969244039724</v>
      </c>
      <c r="K24" s="15">
        <v>0</v>
      </c>
      <c r="L24" s="3">
        <f ca="1">Calculations!P24</f>
        <v>127742.19240572807</v>
      </c>
      <c r="M24" s="3">
        <f t="shared" ca="1" si="2"/>
        <v>608.29615431299078</v>
      </c>
      <c r="O24" s="15">
        <v>120828</v>
      </c>
      <c r="P24" s="14">
        <f t="shared" ca="1" si="0"/>
        <v>5.722342839183029E-2</v>
      </c>
    </row>
    <row r="25" spans="1:17" ht="16" x14ac:dyDescent="0.2">
      <c r="A25" s="15" t="s">
        <v>210</v>
      </c>
      <c r="B25" t="s">
        <v>203</v>
      </c>
      <c r="C25" s="38">
        <v>44338</v>
      </c>
      <c r="D25" s="38">
        <v>44458</v>
      </c>
      <c r="F25" s="15">
        <v>92</v>
      </c>
      <c r="G25" s="39">
        <v>320</v>
      </c>
      <c r="H25" s="15">
        <v>21036139</v>
      </c>
      <c r="I25" s="17">
        <f>IF(Table3[[#This Row],[Gallery]] ="Main",IF(Table3[[#This Row],[log_reach]]&gt; Parameter!$B$16,1,0),IF(J25&gt;Parameter!$B$17,1,0))</f>
        <v>0</v>
      </c>
      <c r="J25" s="15">
        <f t="shared" si="1"/>
        <v>16.861752468926881</v>
      </c>
      <c r="K25" s="15">
        <v>0</v>
      </c>
      <c r="L25" s="3">
        <f ca="1">Calculations!P25</f>
        <v>30218.930588403869</v>
      </c>
      <c r="M25" s="3">
        <f t="shared" ca="1" si="2"/>
        <v>164.23331841523841</v>
      </c>
      <c r="O25" s="15">
        <v>30128</v>
      </c>
      <c r="P25" s="14">
        <f t="shared" ca="1" si="0"/>
        <v>3.0181422067136711E-3</v>
      </c>
    </row>
    <row r="26" spans="1:17" ht="16" x14ac:dyDescent="0.2">
      <c r="A26" s="15" t="s">
        <v>32</v>
      </c>
      <c r="B26" s="40" t="s">
        <v>199</v>
      </c>
      <c r="C26" s="38">
        <v>44461</v>
      </c>
      <c r="D26" s="38">
        <v>44563</v>
      </c>
      <c r="F26" s="15">
        <v>86</v>
      </c>
      <c r="G26" s="39">
        <v>15917</v>
      </c>
      <c r="H26" s="15">
        <v>93869469</v>
      </c>
      <c r="I26" s="17">
        <f>IF(Table3[[#This Row],[Gallery]] ="Main",IF(Table3[[#This Row],[log_reach]]&gt; Parameter!$B$16,1,0),IF(J26&gt;Parameter!$B$17,1,0))</f>
        <v>0</v>
      </c>
      <c r="J26" s="15">
        <f t="shared" si="1"/>
        <v>18.357415758190918</v>
      </c>
      <c r="K26" s="15">
        <v>1</v>
      </c>
      <c r="L26" s="3">
        <f ca="1">Calculations!P26</f>
        <v>166470.41477613867</v>
      </c>
      <c r="M26" s="3">
        <f t="shared" ca="1" si="2"/>
        <v>967.85124869848062</v>
      </c>
      <c r="O26" s="15">
        <v>146392</v>
      </c>
      <c r="P26" s="14">
        <f t="shared" ca="1" si="0"/>
        <v>0.13715513672973026</v>
      </c>
    </row>
    <row r="27" spans="1:17" ht="16" x14ac:dyDescent="0.2">
      <c r="A27" s="15" t="s">
        <v>211</v>
      </c>
      <c r="B27" s="40" t="s">
        <v>203</v>
      </c>
      <c r="C27" s="38">
        <v>44492</v>
      </c>
      <c r="D27" s="38">
        <v>44584</v>
      </c>
      <c r="F27" s="15">
        <v>77</v>
      </c>
      <c r="G27" s="39">
        <v>856</v>
      </c>
      <c r="H27" s="15">
        <v>23231467</v>
      </c>
      <c r="I27" s="17">
        <f>IF(Table3[[#This Row],[Gallery]] ="Main",IF(Table3[[#This Row],[log_reach]]&gt; Parameter!$B$16,1,0),IF(J27&gt;Parameter!$B$17,1,0))</f>
        <v>0</v>
      </c>
      <c r="J27" s="15">
        <f t="shared" si="1"/>
        <v>16.961018296895428</v>
      </c>
      <c r="K27" s="15">
        <v>1</v>
      </c>
      <c r="L27" s="3">
        <f ca="1">Calculations!P27</f>
        <v>23834.777017054988</v>
      </c>
      <c r="M27" s="3">
        <f t="shared" ca="1" si="2"/>
        <v>154.7712793315259</v>
      </c>
      <c r="O27" s="15">
        <v>19131</v>
      </c>
      <c r="P27" s="14">
        <f t="shared" ca="1" si="0"/>
        <v>0.24587198876456998</v>
      </c>
    </row>
    <row r="28" spans="1:17" ht="16" x14ac:dyDescent="0.2">
      <c r="A28" s="15" t="s">
        <v>34</v>
      </c>
      <c r="B28" s="40" t="s">
        <v>205</v>
      </c>
      <c r="C28" s="38">
        <v>44499</v>
      </c>
      <c r="D28" s="38">
        <v>44605</v>
      </c>
      <c r="F28" s="15">
        <v>89</v>
      </c>
      <c r="G28" s="39">
        <v>8997</v>
      </c>
      <c r="H28" s="15">
        <v>91705918</v>
      </c>
      <c r="I28" s="17">
        <f>IF(Table3[[#This Row],[Gallery]] ="Main",IF(Table3[[#This Row],[log_reach]]&gt; Parameter!$B$16,1,0),IF(J28&gt;Parameter!$B$17,1,0))</f>
        <v>0</v>
      </c>
      <c r="J28" s="15">
        <f t="shared" si="1"/>
        <v>18.334097482580894</v>
      </c>
      <c r="K28" s="15">
        <v>1</v>
      </c>
      <c r="L28" s="3">
        <f ca="1">Calculations!P28</f>
        <v>87250.35186314788</v>
      </c>
      <c r="M28" s="3">
        <f t="shared" ca="1" si="2"/>
        <v>490.17051608510047</v>
      </c>
      <c r="O28" s="15">
        <v>60509</v>
      </c>
      <c r="P28" s="14">
        <f t="shared" ca="1" si="0"/>
        <v>0.44194007276847874</v>
      </c>
    </row>
    <row r="29" spans="1:17" ht="16" x14ac:dyDescent="0.2">
      <c r="A29" s="15" t="s">
        <v>35</v>
      </c>
      <c r="B29" s="40" t="s">
        <v>199</v>
      </c>
      <c r="C29" s="38">
        <v>44590</v>
      </c>
      <c r="D29" s="38">
        <v>44668</v>
      </c>
      <c r="F29" s="15">
        <v>68</v>
      </c>
      <c r="G29" s="39">
        <v>18100</v>
      </c>
      <c r="H29" s="15">
        <v>94507578</v>
      </c>
      <c r="I29" s="17">
        <f>IF(Table3[[#This Row],[Gallery]] ="Main",IF(Table3[[#This Row],[log_reach]]&gt; Parameter!$B$16,1,0),IF(J29&gt;Parameter!$B$17,1,0))</f>
        <v>0</v>
      </c>
      <c r="J29" s="15">
        <f t="shared" si="1"/>
        <v>18.36419059030624</v>
      </c>
      <c r="K29" s="15">
        <v>1</v>
      </c>
      <c r="L29" s="3">
        <f ca="1">Calculations!P29</f>
        <v>129248.45537370637</v>
      </c>
      <c r="M29" s="3">
        <f t="shared" ca="1" si="2"/>
        <v>950.35628951254682</v>
      </c>
      <c r="O29" s="15">
        <v>145969</v>
      </c>
      <c r="P29" s="14">
        <f t="shared" ca="1" si="0"/>
        <v>-0.11454860022534669</v>
      </c>
    </row>
    <row r="30" spans="1:17" ht="16" x14ac:dyDescent="0.2">
      <c r="A30" s="15" t="s">
        <v>212</v>
      </c>
      <c r="B30" s="40" t="s">
        <v>203</v>
      </c>
      <c r="C30" s="38">
        <v>44613</v>
      </c>
      <c r="D30" s="38">
        <v>44702</v>
      </c>
      <c r="F30" s="15">
        <v>77</v>
      </c>
      <c r="G30" s="39">
        <v>2580</v>
      </c>
      <c r="H30" s="15">
        <v>39947024</v>
      </c>
      <c r="I30" s="17">
        <f>IF(Table3[[#This Row],[Gallery]] ="Main",IF(Table3[[#This Row],[log_reach]]&gt; Parameter!$B$16,1,0),IF(J30&gt;Parameter!$B$17,1,0))</f>
        <v>0</v>
      </c>
      <c r="J30" s="15">
        <f t="shared" si="1"/>
        <v>17.503064759318566</v>
      </c>
      <c r="K30" s="15">
        <v>1</v>
      </c>
      <c r="L30" s="3">
        <f ca="1">Calculations!P30</f>
        <v>34793.258383912573</v>
      </c>
      <c r="M30" s="3">
        <f t="shared" ca="1" si="2"/>
        <v>225.93024924618553</v>
      </c>
      <c r="O30" s="15">
        <v>46001</v>
      </c>
      <c r="P30" s="14">
        <f t="shared" ca="1" si="0"/>
        <v>-0.24364126032232836</v>
      </c>
    </row>
    <row r="31" spans="1:17" ht="16" x14ac:dyDescent="0.2">
      <c r="A31" s="15" t="s">
        <v>37</v>
      </c>
      <c r="B31" s="40" t="s">
        <v>205</v>
      </c>
      <c r="C31" s="38">
        <v>44639</v>
      </c>
      <c r="D31" s="38">
        <v>44731</v>
      </c>
      <c r="F31" s="15">
        <v>80</v>
      </c>
      <c r="G31" s="39">
        <v>1125</v>
      </c>
      <c r="H31" s="15">
        <v>6838068</v>
      </c>
      <c r="I31" s="17">
        <f>IF(Table3[[#This Row],[Gallery]] ="Main",IF(Table3[[#This Row],[log_reach]]&gt; Parameter!$B$16,1,0),IF(J31&gt;Parameter!$B$17,1,0))</f>
        <v>0</v>
      </c>
      <c r="J31" s="15">
        <f t="shared" si="1"/>
        <v>15.73801593980026</v>
      </c>
      <c r="K31" s="15">
        <v>1</v>
      </c>
      <c r="L31" s="3">
        <f ca="1">Calculations!P31</f>
        <v>37018.910466351575</v>
      </c>
      <c r="M31" s="3">
        <f t="shared" ca="1" si="2"/>
        <v>231.36819041469735</v>
      </c>
      <c r="O31" s="15">
        <v>41850</v>
      </c>
      <c r="P31" s="14">
        <f t="shared" ca="1" si="0"/>
        <v>-0.11543822063676044</v>
      </c>
    </row>
    <row r="32" spans="1:17" ht="16" x14ac:dyDescent="0.2">
      <c r="A32" s="46" t="s">
        <v>38</v>
      </c>
      <c r="B32" s="40" t="s">
        <v>199</v>
      </c>
      <c r="C32" s="38">
        <v>44732</v>
      </c>
      <c r="D32" s="38">
        <v>44794</v>
      </c>
      <c r="F32" s="15">
        <v>54</v>
      </c>
      <c r="G32" s="39">
        <v>23545</v>
      </c>
      <c r="H32" s="15">
        <v>242960897</v>
      </c>
      <c r="I32" s="17">
        <f>IF(Table3[[#This Row],[Gallery]] ="Main",IF(Table3[[#This Row],[log_reach]]&gt; Parameter!$B$16,1,0),IF(J32&gt;Parameter!$B$17,1,0))</f>
        <v>1</v>
      </c>
      <c r="J32" s="15">
        <f xml:space="preserve"> LN(H32+1)</f>
        <v>19.308411074776597</v>
      </c>
      <c r="K32" s="15">
        <v>1</v>
      </c>
      <c r="L32" s="3">
        <f ca="1">Calculations!P32</f>
        <v>153922.83021690539</v>
      </c>
      <c r="M32" s="3">
        <f t="shared" ca="1" si="2"/>
        <v>1425.2113908972722</v>
      </c>
      <c r="O32" s="15">
        <v>138501</v>
      </c>
      <c r="P32" s="14">
        <f t="shared" ca="1" si="0"/>
        <v>0.11134815067692935</v>
      </c>
    </row>
    <row r="33" spans="1:17" ht="16" x14ac:dyDescent="0.2">
      <c r="A33" s="15" t="s">
        <v>39</v>
      </c>
      <c r="B33" s="40" t="s">
        <v>205</v>
      </c>
      <c r="C33" s="38">
        <v>44758</v>
      </c>
      <c r="D33" s="38">
        <v>44850</v>
      </c>
      <c r="F33" s="15">
        <v>80</v>
      </c>
      <c r="G33" s="39">
        <v>2589</v>
      </c>
      <c r="H33" s="15">
        <v>82441236</v>
      </c>
      <c r="I33" s="17">
        <f>IF(Table3[[#This Row],[Gallery]] ="Main",IF(Table3[[#This Row],[log_reach]]&gt; Parameter!$B$16,1,0),IF(J33&gt;Parameter!$B$17,1,0))</f>
        <v>0</v>
      </c>
      <c r="J33" s="15">
        <f xml:space="preserve"> LN(H33+1)</f>
        <v>18.227596318725976</v>
      </c>
      <c r="K33" s="15">
        <v>1</v>
      </c>
      <c r="L33" s="3">
        <f ca="1">Calculations!P33</f>
        <v>49442.734446587194</v>
      </c>
      <c r="M33" s="3">
        <f t="shared" ca="1" si="2"/>
        <v>309.01709029116995</v>
      </c>
      <c r="O33" s="15">
        <v>57509</v>
      </c>
      <c r="P33" s="14">
        <f t="shared" ca="1" si="0"/>
        <v>-0.14026092530582701</v>
      </c>
    </row>
    <row r="34" spans="1:17" ht="16" x14ac:dyDescent="0.2">
      <c r="A34" s="46" t="s">
        <v>40</v>
      </c>
      <c r="B34" s="40" t="s">
        <v>199</v>
      </c>
      <c r="C34" s="38">
        <v>44828</v>
      </c>
      <c r="D34" s="38">
        <v>44906</v>
      </c>
      <c r="F34" s="15">
        <v>68</v>
      </c>
      <c r="G34" s="39">
        <v>4649</v>
      </c>
      <c r="H34" s="15">
        <v>140888474</v>
      </c>
      <c r="I34" s="17">
        <f>IF(Table3[[#This Row],[Gallery]] ="Main",IF(Table3[[#This Row],[log_reach]]&gt; Parameter!$B$16,1,0),IF(J34&gt;Parameter!$B$17,1,0))</f>
        <v>1</v>
      </c>
      <c r="J34" s="15">
        <f t="shared" si="1"/>
        <v>18.763479177923749</v>
      </c>
      <c r="K34" s="15">
        <v>1</v>
      </c>
      <c r="L34" s="3">
        <f ca="1">Calculations!P34</f>
        <v>104729.77099836124</v>
      </c>
      <c r="M34" s="3">
        <f t="shared" ca="1" si="2"/>
        <v>770.07184557618564</v>
      </c>
      <c r="O34" s="15">
        <v>102251</v>
      </c>
      <c r="P34" s="14">
        <f t="shared" ca="1" si="0"/>
        <v>2.4242022066886817E-2</v>
      </c>
    </row>
    <row r="35" spans="1:17" ht="16" x14ac:dyDescent="0.2">
      <c r="A35" s="15" t="s">
        <v>41</v>
      </c>
      <c r="B35" s="40" t="s">
        <v>205</v>
      </c>
      <c r="C35" s="38">
        <v>44878</v>
      </c>
      <c r="D35" s="38">
        <v>44969</v>
      </c>
      <c r="F35" s="15">
        <v>77</v>
      </c>
      <c r="G35" s="39">
        <v>10146</v>
      </c>
      <c r="H35" s="15">
        <v>66612324</v>
      </c>
      <c r="I35" s="17">
        <f>IF(Table3[[#This Row],[Gallery]] ="Main",IF(Table3[[#This Row],[log_reach]]&gt; Parameter!$B$16,1,0),IF(J35&gt;Parameter!$B$17,1,0))</f>
        <v>0</v>
      </c>
      <c r="J35" s="15">
        <f t="shared" si="1"/>
        <v>18.014400178449176</v>
      </c>
      <c r="K35" s="15">
        <v>1</v>
      </c>
      <c r="L35" s="3">
        <f ca="1">Calculations!P35</f>
        <v>75696.368092947392</v>
      </c>
      <c r="M35" s="3">
        <f t="shared" ca="1" si="2"/>
        <v>491.53485774641166</v>
      </c>
      <c r="O35" s="15">
        <v>83367</v>
      </c>
      <c r="P35" s="14">
        <f t="shared" ca="1" si="0"/>
        <v>-9.2010410678717097E-2</v>
      </c>
    </row>
    <row r="36" spans="1:17" ht="16" x14ac:dyDescent="0.2">
      <c r="A36" s="15" t="s">
        <v>42</v>
      </c>
      <c r="B36" s="40" t="s">
        <v>199</v>
      </c>
      <c r="C36" s="38">
        <v>44947</v>
      </c>
      <c r="D36" s="38">
        <v>45026</v>
      </c>
      <c r="F36" s="15">
        <v>68</v>
      </c>
      <c r="G36" s="39">
        <v>6445</v>
      </c>
      <c r="H36" s="15">
        <v>71839781</v>
      </c>
      <c r="I36" s="17">
        <f>IF(Table3[[#This Row],[Gallery]] ="Main",IF(Table3[[#This Row],[log_reach]]&gt; Parameter!$B$16,1,0),IF(J36&gt;Parameter!$B$17,1,0))</f>
        <v>0</v>
      </c>
      <c r="J36" s="15">
        <f t="shared" si="1"/>
        <v>18.089948947432458</v>
      </c>
      <c r="K36" s="15">
        <v>1</v>
      </c>
      <c r="L36" s="3">
        <f ca="1">Calculations!P36</f>
        <v>90291.213565252809</v>
      </c>
      <c r="M36" s="3">
        <f t="shared" ca="1" si="2"/>
        <v>663.90598209744712</v>
      </c>
      <c r="O36" s="15">
        <v>114625</v>
      </c>
      <c r="P36" s="14">
        <f t="shared" ca="1" si="0"/>
        <v>-0.21229039419626775</v>
      </c>
    </row>
    <row r="37" spans="1:17" ht="16" x14ac:dyDescent="0.2">
      <c r="A37" s="15" t="s">
        <v>43</v>
      </c>
      <c r="B37" s="40" t="s">
        <v>205</v>
      </c>
      <c r="C37" s="38">
        <v>45002</v>
      </c>
      <c r="D37" s="38">
        <v>45095</v>
      </c>
      <c r="F37" s="15">
        <v>82</v>
      </c>
      <c r="G37" s="39">
        <v>1274</v>
      </c>
      <c r="H37" s="15">
        <v>66099913</v>
      </c>
      <c r="I37" s="17">
        <f>IF(Table3[[#This Row],[Gallery]] ="Main",IF(Table3[[#This Row],[log_reach]]&gt; Parameter!$B$16,1,0),IF(J37&gt;Parameter!$B$17,1,0))</f>
        <v>0</v>
      </c>
      <c r="J37" s="15">
        <f t="shared" si="1"/>
        <v>18.006678003762065</v>
      </c>
      <c r="K37" s="15">
        <v>1</v>
      </c>
      <c r="L37" s="3">
        <f ca="1">Calculations!P37</f>
        <v>39882.28381235031</v>
      </c>
      <c r="M37" s="3">
        <f t="shared" ca="1" si="2"/>
        <v>243.18465739237993</v>
      </c>
      <c r="O37" s="15">
        <v>38852</v>
      </c>
      <c r="P37" s="14">
        <f t="shared" ca="1" si="0"/>
        <v>2.6518166692842318E-2</v>
      </c>
    </row>
    <row r="38" spans="1:17" ht="16" x14ac:dyDescent="0.2">
      <c r="A38" s="46" t="s">
        <v>44</v>
      </c>
      <c r="B38" s="40" t="s">
        <v>199</v>
      </c>
      <c r="C38" s="38">
        <v>45090</v>
      </c>
      <c r="D38" s="38">
        <v>45158</v>
      </c>
      <c r="F38" s="15">
        <v>60</v>
      </c>
      <c r="G38" s="39">
        <v>25429</v>
      </c>
      <c r="H38" s="15">
        <v>152086241</v>
      </c>
      <c r="I38" s="17">
        <f>IF(Table3[[#This Row],[Gallery]] ="Main",IF(Table3[[#This Row],[log_reach]]&gt; Parameter!$B$16,1,0),IF(J38&gt;Parameter!$B$17,1,0))</f>
        <v>1</v>
      </c>
      <c r="J38" s="15">
        <f t="shared" si="1"/>
        <v>18.839958299489428</v>
      </c>
      <c r="K38" s="15">
        <v>1</v>
      </c>
      <c r="L38" s="3">
        <f ca="1">Calculations!P38</f>
        <v>159509.5679793396</v>
      </c>
      <c r="M38" s="3">
        <f t="shared" ca="1" si="2"/>
        <v>1329.2463998278299</v>
      </c>
      <c r="O38" s="15">
        <v>166897</v>
      </c>
      <c r="P38" s="14">
        <f t="shared" ca="1" si="0"/>
        <v>-4.4263420077415426E-2</v>
      </c>
    </row>
    <row r="39" spans="1:17" ht="16" x14ac:dyDescent="0.2">
      <c r="A39" s="15" t="s">
        <v>45</v>
      </c>
      <c r="B39" s="40" t="s">
        <v>205</v>
      </c>
      <c r="C39" s="38">
        <v>45121</v>
      </c>
      <c r="D39" s="38">
        <v>45214</v>
      </c>
      <c r="F39" s="15">
        <v>81</v>
      </c>
      <c r="G39" s="39">
        <v>789</v>
      </c>
      <c r="H39" s="15">
        <v>47910863</v>
      </c>
      <c r="I39" s="17">
        <f>IF(Table3[[#This Row],[Gallery]] ="Main",IF(Table3[[#This Row],[log_reach]]&gt; Parameter!$B$16,1,0),IF(J39&gt;Parameter!$B$17,1,0))</f>
        <v>0</v>
      </c>
      <c r="J39" s="15">
        <f t="shared" si="1"/>
        <v>17.684852842510097</v>
      </c>
      <c r="K39" s="15">
        <v>1</v>
      </c>
      <c r="L39" s="3">
        <f ca="1">Calculations!P39</f>
        <v>34366.834114986537</v>
      </c>
      <c r="M39" s="3">
        <f t="shared" ca="1" si="2"/>
        <v>212.1409513270774</v>
      </c>
      <c r="O39" s="15">
        <v>39543</v>
      </c>
      <c r="P39" s="14">
        <f t="shared" ca="1" si="0"/>
        <v>-0.13089967592275403</v>
      </c>
    </row>
    <row r="40" spans="1:17" ht="16" x14ac:dyDescent="0.2">
      <c r="A40" s="46" t="s">
        <v>46</v>
      </c>
      <c r="B40" s="40" t="s">
        <v>199</v>
      </c>
      <c r="C40" s="38">
        <v>45192</v>
      </c>
      <c r="D40" s="38">
        <v>45292</v>
      </c>
      <c r="F40" s="15">
        <v>85</v>
      </c>
      <c r="G40" s="39">
        <v>6186</v>
      </c>
      <c r="H40" s="15">
        <v>403052577</v>
      </c>
      <c r="I40" s="17">
        <f>IF(Table3[[#This Row],[Gallery]] ="Main",IF(Table3[[#This Row],[log_reach]]&gt; Parameter!$B$16,1,0),IF(J40&gt;Parameter!$B$17,1,0))</f>
        <v>1</v>
      </c>
      <c r="J40" s="15">
        <f xml:space="preserve"> LN(H40+1)</f>
        <v>19.814577577902185</v>
      </c>
      <c r="K40" s="15">
        <v>1</v>
      </c>
      <c r="L40" s="3">
        <f ca="1">Calculations!P40</f>
        <v>153465.42480856497</v>
      </c>
      <c r="M40" s="3">
        <f t="shared" ca="1" si="2"/>
        <v>902.73779299155865</v>
      </c>
      <c r="O40" s="15">
        <v>170286</v>
      </c>
      <c r="P40" s="14">
        <f t="shared" ca="1" si="0"/>
        <v>-9.8778379851749559E-2</v>
      </c>
    </row>
    <row r="41" spans="1:17" ht="16" x14ac:dyDescent="0.2">
      <c r="A41" s="15" t="s">
        <v>47</v>
      </c>
      <c r="B41" s="40" t="s">
        <v>205</v>
      </c>
      <c r="C41" s="38">
        <v>45255</v>
      </c>
      <c r="D41" s="38">
        <v>45361</v>
      </c>
      <c r="F41" s="15">
        <v>91</v>
      </c>
      <c r="G41" s="41">
        <v>18456.8</v>
      </c>
      <c r="H41" s="15"/>
      <c r="I41" s="17">
        <f>IF(Table3[[#This Row],[Gallery]] ="Main",IF(Table3[[#This Row],[log_reach]]&gt; Parameter!$B$16,1,0),IF(J41&gt;Parameter!$B$17,1,0))</f>
        <v>0</v>
      </c>
      <c r="J41" s="15"/>
      <c r="K41" s="15">
        <v>1</v>
      </c>
      <c r="L41" s="3">
        <f ca="1">Calculations!P41</f>
        <v>115193.77056854524</v>
      </c>
      <c r="M41" s="3">
        <f t="shared" ca="1" si="2"/>
        <v>632.93280532167717</v>
      </c>
      <c r="O41" s="15">
        <v>110654</v>
      </c>
      <c r="P41" s="14">
        <f t="shared" ca="1" si="0"/>
        <v>4.1026719039033731E-2</v>
      </c>
    </row>
    <row r="42" spans="1:17" ht="16" x14ac:dyDescent="0.2">
      <c r="A42" s="15" t="s">
        <v>48</v>
      </c>
      <c r="B42" s="40" t="s">
        <v>199</v>
      </c>
      <c r="C42" s="38">
        <v>45325</v>
      </c>
      <c r="D42" s="38">
        <v>45410</v>
      </c>
      <c r="F42" s="15">
        <v>74</v>
      </c>
      <c r="G42" s="39">
        <v>6991.0666700000002</v>
      </c>
      <c r="H42" s="15">
        <v>121445753</v>
      </c>
      <c r="I42" s="17">
        <f>IF(Table3[[#This Row],[Gallery]] ="Main",IF(Table3[[#This Row],[log_reach]]&gt; Parameter!$B$16,1,0),IF(J42&gt;Parameter!$B$17,1,0))</f>
        <v>0</v>
      </c>
      <c r="J42" s="15">
        <f t="shared" si="1"/>
        <v>18.614978251912056</v>
      </c>
      <c r="K42" s="15">
        <v>1</v>
      </c>
      <c r="L42" s="3">
        <f ca="1">Calculations!P42</f>
        <v>103377.38323887844</v>
      </c>
      <c r="M42" s="3">
        <f t="shared" ca="1" si="2"/>
        <v>698.49583269512459</v>
      </c>
      <c r="O42" s="15">
        <v>81034</v>
      </c>
      <c r="P42" s="14">
        <f t="shared" ca="1" si="0"/>
        <v>0.27572849962828488</v>
      </c>
    </row>
    <row r="43" spans="1:17" ht="16" x14ac:dyDescent="0.2">
      <c r="A43" s="15" t="s">
        <v>49</v>
      </c>
      <c r="B43" s="40" t="s">
        <v>203</v>
      </c>
      <c r="C43" s="38">
        <v>45352</v>
      </c>
      <c r="D43" s="38">
        <v>45473</v>
      </c>
      <c r="F43" s="15">
        <v>105</v>
      </c>
      <c r="G43" s="39">
        <v>1737.7</v>
      </c>
      <c r="H43" s="15">
        <v>72165130</v>
      </c>
      <c r="I43" s="17">
        <f>IF(Table3[[#This Row],[Gallery]] ="Main",IF(Table3[[#This Row],[log_reach]]&gt; Parameter!$B$16,1,0),IF(J43&gt;Parameter!$B$17,1,0))</f>
        <v>0</v>
      </c>
      <c r="J43" s="15">
        <f t="shared" si="1"/>
        <v>18.094467537066571</v>
      </c>
      <c r="K43" s="15">
        <v>1</v>
      </c>
      <c r="L43" s="3">
        <f ca="1">Calculations!P43</f>
        <v>44837.946262558326</v>
      </c>
      <c r="M43" s="3">
        <f t="shared" ca="1" si="2"/>
        <v>213.51402982170632</v>
      </c>
      <c r="O43" s="15">
        <v>42239</v>
      </c>
      <c r="P43" s="14">
        <f t="shared" ca="1" si="0"/>
        <v>6.1529540532643423E-2</v>
      </c>
    </row>
    <row r="44" spans="1:17" ht="16" x14ac:dyDescent="0.2">
      <c r="A44" t="s">
        <v>213</v>
      </c>
      <c r="B44" t="s">
        <v>199</v>
      </c>
      <c r="C44" s="38">
        <v>45461</v>
      </c>
      <c r="D44" s="38">
        <v>45522</v>
      </c>
      <c r="F44">
        <v>54</v>
      </c>
      <c r="G44" s="3">
        <v>20538</v>
      </c>
      <c r="H44" s="42"/>
      <c r="I44" s="17">
        <v>1</v>
      </c>
      <c r="J44" s="42"/>
      <c r="K44">
        <v>1</v>
      </c>
      <c r="L44" s="3">
        <f ca="1">Calculations!P44</f>
        <v>146787.45333305653</v>
      </c>
      <c r="M44" s="3">
        <f t="shared" ca="1" si="2"/>
        <v>1359.14308641719</v>
      </c>
      <c r="O44">
        <v>145430</v>
      </c>
      <c r="P44" s="14">
        <f t="shared" ca="1" si="0"/>
        <v>9.3340667885342208E-3</v>
      </c>
    </row>
    <row r="45" spans="1:17" ht="16" x14ac:dyDescent="0.2">
      <c r="A45" s="40" t="s">
        <v>51</v>
      </c>
      <c r="B45" s="40" t="s">
        <v>205</v>
      </c>
      <c r="C45" s="38">
        <v>45472</v>
      </c>
      <c r="D45" s="38">
        <v>45578</v>
      </c>
      <c r="F45" s="40">
        <v>93</v>
      </c>
      <c r="G45" s="3">
        <v>2000</v>
      </c>
      <c r="H45" s="42"/>
      <c r="I45" s="17">
        <f>IF(Table3[[#This Row],[Gallery]] ="Main",IF(Table3[[#This Row],[log_reach]]&gt; Parameter!$B$16,1,0),IF(J45&gt;Parameter!$B$17,1,0))</f>
        <v>0</v>
      </c>
      <c r="J45" s="42"/>
      <c r="K45">
        <v>1</v>
      </c>
      <c r="L45" s="3">
        <f ca="1">Calculations!P45</f>
        <v>54727.232536545256</v>
      </c>
      <c r="M45" s="3">
        <f t="shared" ca="1" si="2"/>
        <v>294.23243299217881</v>
      </c>
      <c r="O45" s="34">
        <v>51270</v>
      </c>
      <c r="P45" s="14">
        <f t="shared" ca="1" si="0"/>
        <v>6.7431880954656839E-2</v>
      </c>
    </row>
    <row r="46" spans="1:17" ht="16" x14ac:dyDescent="0.2">
      <c r="C46"/>
      <c r="D46"/>
      <c r="H46" s="42"/>
      <c r="I46" s="3"/>
      <c r="J46" s="42"/>
    </row>
    <row r="47" spans="1:17" s="33" customFormat="1" ht="19" x14ac:dyDescent="0.25">
      <c r="A47" s="35" t="s">
        <v>214</v>
      </c>
      <c r="B47" s="35"/>
      <c r="C47" s="35"/>
      <c r="D47" s="35"/>
      <c r="E47" s="35"/>
      <c r="F47" s="35"/>
      <c r="G47" s="36"/>
      <c r="H47" s="37"/>
      <c r="I47" s="36"/>
      <c r="J47" s="37"/>
      <c r="K47" s="35"/>
      <c r="L47" s="36"/>
      <c r="M47" s="36"/>
      <c r="N47" s="35"/>
      <c r="O47" s="35"/>
      <c r="P47" s="35"/>
      <c r="Q47" s="35"/>
    </row>
    <row r="48" spans="1:17" ht="16" x14ac:dyDescent="0.2">
      <c r="A48" t="s">
        <v>52</v>
      </c>
      <c r="B48" t="s">
        <v>199</v>
      </c>
      <c r="C48" s="38">
        <v>45556</v>
      </c>
      <c r="D48" s="38">
        <v>45636</v>
      </c>
      <c r="F48">
        <v>69</v>
      </c>
      <c r="G48" s="3">
        <f>VLOOKUP(A48,'Google Search Volume'!A:AC,2,FALSE)</f>
        <v>8387.384453781513</v>
      </c>
      <c r="I48" s="3">
        <v>0</v>
      </c>
      <c r="K48" s="15">
        <v>1</v>
      </c>
      <c r="L48" s="3">
        <f ca="1">Calculations!P48</f>
        <v>100788.39786413398</v>
      </c>
      <c r="M48" s="3">
        <f t="shared" ref="M48:M61" ca="1" si="3">L48/F48/2</f>
        <v>730.35070916039115</v>
      </c>
      <c r="N48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</v>
      </c>
    </row>
    <row r="49" spans="1:14" ht="16" x14ac:dyDescent="0.2">
      <c r="A49" t="s">
        <v>53</v>
      </c>
      <c r="B49" t="s">
        <v>205</v>
      </c>
      <c r="C49" s="38">
        <v>45605</v>
      </c>
      <c r="D49" s="38">
        <v>45704</v>
      </c>
      <c r="F49">
        <v>86</v>
      </c>
      <c r="G49" s="3">
        <f>VLOOKUP(A49,'Google Search Volume'!A:AC,2,FALSE)</f>
        <v>37516.781954887221</v>
      </c>
      <c r="I49" s="3">
        <v>0</v>
      </c>
      <c r="K49" s="15">
        <v>1</v>
      </c>
      <c r="L49" s="3">
        <f ca="1">Calculations!P49</f>
        <v>118499.38072147919</v>
      </c>
      <c r="M49" s="3">
        <f t="shared" ca="1" si="3"/>
        <v>688.94988791557671</v>
      </c>
      <c r="N49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High</v>
      </c>
    </row>
    <row r="50" spans="1:14" s="8" customFormat="1" ht="16" x14ac:dyDescent="0.2">
      <c r="A50" s="8" t="s">
        <v>54</v>
      </c>
      <c r="B50" s="8" t="s">
        <v>199</v>
      </c>
      <c r="C50" s="38">
        <v>45685</v>
      </c>
      <c r="D50" s="38">
        <v>45768</v>
      </c>
      <c r="F50">
        <v>72</v>
      </c>
      <c r="G50" s="43">
        <f>VLOOKUP(A50,'Google Search Volume'!A:AC,2,FALSE)</f>
        <v>5984</v>
      </c>
      <c r="I50" s="3">
        <v>0</v>
      </c>
      <c r="K50" s="15">
        <v>1</v>
      </c>
      <c r="L50" s="3">
        <f ca="1">Calculations!P50</f>
        <v>94598.544716030709</v>
      </c>
      <c r="M50" s="3">
        <f t="shared" ca="1" si="3"/>
        <v>656.93433830576885</v>
      </c>
      <c r="N50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</v>
      </c>
    </row>
    <row r="51" spans="1:14" ht="16" x14ac:dyDescent="0.2">
      <c r="A51" t="s">
        <v>55</v>
      </c>
      <c r="B51" t="s">
        <v>203</v>
      </c>
      <c r="C51" s="38">
        <v>45737</v>
      </c>
      <c r="D51" s="38">
        <v>45837</v>
      </c>
      <c r="F51">
        <v>87</v>
      </c>
      <c r="G51" s="3">
        <f>VLOOKUP(A51,'Google Search Volume'!A:AC,2,FALSE)</f>
        <v>9723.2142857142862</v>
      </c>
      <c r="I51" s="3">
        <v>1</v>
      </c>
      <c r="K51" s="15">
        <v>1</v>
      </c>
      <c r="L51" s="3">
        <f ca="1">Calculations!P51</f>
        <v>83678.412739409978</v>
      </c>
      <c r="M51" s="3">
        <f t="shared" ca="1" si="3"/>
        <v>480.91041804258606</v>
      </c>
      <c r="N51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Med</v>
      </c>
    </row>
    <row r="52" spans="1:14" ht="16" x14ac:dyDescent="0.2">
      <c r="A52" t="s">
        <v>56</v>
      </c>
      <c r="B52" t="s">
        <v>199</v>
      </c>
      <c r="C52" s="38">
        <v>45825</v>
      </c>
      <c r="D52" s="38">
        <v>45886</v>
      </c>
      <c r="F52">
        <v>54</v>
      </c>
      <c r="G52" s="39">
        <v>25429</v>
      </c>
      <c r="I52" s="3">
        <v>0</v>
      </c>
      <c r="K52" s="15">
        <v>1</v>
      </c>
      <c r="L52" s="3">
        <f ca="1">Calculations!P52</f>
        <v>120317.38689229336</v>
      </c>
      <c r="M52" s="3">
        <f t="shared" ca="1" si="3"/>
        <v>1114.049878632346</v>
      </c>
      <c r="N52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Med</v>
      </c>
    </row>
    <row r="53" spans="1:14" ht="16" x14ac:dyDescent="0.2">
      <c r="A53" t="s">
        <v>57</v>
      </c>
      <c r="B53" t="s">
        <v>205</v>
      </c>
      <c r="C53" s="38">
        <v>45835</v>
      </c>
      <c r="D53" s="38">
        <v>45956</v>
      </c>
      <c r="F53">
        <v>104</v>
      </c>
      <c r="G53" s="3">
        <f>VLOOKUP(A53,'Google Search Volume'!A:AC,2,FALSE)</f>
        <v>12985.892857142857</v>
      </c>
      <c r="I53" s="3">
        <v>0</v>
      </c>
      <c r="K53" s="15">
        <v>1</v>
      </c>
      <c r="L53" s="3">
        <f ca="1">Calculations!P53</f>
        <v>120813.76992046245</v>
      </c>
      <c r="M53" s="3">
        <f t="shared" ca="1" si="3"/>
        <v>580.83543230991563</v>
      </c>
      <c r="N53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High</v>
      </c>
    </row>
    <row r="54" spans="1:14" ht="16" x14ac:dyDescent="0.2">
      <c r="A54" t="s">
        <v>58</v>
      </c>
      <c r="B54" t="s">
        <v>199</v>
      </c>
      <c r="C54" s="38">
        <v>45920</v>
      </c>
      <c r="D54" s="38">
        <v>45675</v>
      </c>
      <c r="F54">
        <v>102</v>
      </c>
      <c r="G54" s="3">
        <f>VLOOKUP(A54,'Google Search Volume'!A:AC,2,FALSE)</f>
        <v>3435.2195121951218</v>
      </c>
      <c r="I54" s="3">
        <v>0</v>
      </c>
      <c r="K54" s="15">
        <v>1</v>
      </c>
      <c r="L54" s="3">
        <f ca="1">Calculations!P54</f>
        <v>121395.93258880942</v>
      </c>
      <c r="M54" s="3">
        <f t="shared" ca="1" si="3"/>
        <v>595.07810092553632</v>
      </c>
      <c r="N54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</v>
      </c>
    </row>
    <row r="55" spans="1:14" ht="16" x14ac:dyDescent="0.2">
      <c r="A55" t="s">
        <v>59</v>
      </c>
      <c r="B55" t="s">
        <v>203</v>
      </c>
      <c r="C55" s="38">
        <v>46080</v>
      </c>
      <c r="D55" s="38">
        <v>46194</v>
      </c>
      <c r="F55">
        <v>99</v>
      </c>
      <c r="G55" s="3">
        <f>VLOOKUP(A55,'Google Search Volume'!A:AC,2,FALSE)</f>
        <v>3793.956639566396</v>
      </c>
      <c r="I55" s="3">
        <v>1</v>
      </c>
      <c r="K55" s="15">
        <v>1</v>
      </c>
      <c r="L55" s="3">
        <f ca="1">Calculations!P55</f>
        <v>71113.943237717162</v>
      </c>
      <c r="M55" s="3">
        <f t="shared" ca="1" si="3"/>
        <v>359.16132948341999</v>
      </c>
      <c r="N55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Med</v>
      </c>
    </row>
    <row r="56" spans="1:14" ht="16" x14ac:dyDescent="0.2">
      <c r="A56" t="s">
        <v>61</v>
      </c>
      <c r="B56" t="s">
        <v>203</v>
      </c>
      <c r="C56" s="38">
        <v>46227</v>
      </c>
      <c r="D56" s="38">
        <v>46320</v>
      </c>
      <c r="F56">
        <v>81</v>
      </c>
      <c r="G56" s="3">
        <f>VLOOKUP(A56,'Google Search Volume'!A:AC,2,FALSE)</f>
        <v>6158.9</v>
      </c>
      <c r="I56" s="3">
        <v>0</v>
      </c>
      <c r="K56" s="15">
        <v>1</v>
      </c>
      <c r="L56" s="3">
        <f ca="1">Calculations!P56</f>
        <v>50192.389712108794</v>
      </c>
      <c r="M56" s="3">
        <f t="shared" ca="1" si="3"/>
        <v>309.82956612412835</v>
      </c>
      <c r="N56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 to Med</v>
      </c>
    </row>
    <row r="57" spans="1:14" ht="16" x14ac:dyDescent="0.2">
      <c r="A57" t="s">
        <v>73</v>
      </c>
      <c r="B57" t="s">
        <v>203</v>
      </c>
      <c r="C57" s="38">
        <v>45954</v>
      </c>
      <c r="D57" s="38">
        <v>46047</v>
      </c>
      <c r="F57">
        <f>NETWORKDAYS.INTL(C57,D57,12)</f>
        <v>81</v>
      </c>
      <c r="G57" s="3">
        <f>VLOOKUP(A57,'Google Search Volume'!A:AC,2,FALSE)</f>
        <v>4719.3999999999996</v>
      </c>
      <c r="I57" s="3">
        <v>1</v>
      </c>
      <c r="K57" s="15">
        <v>1</v>
      </c>
      <c r="L57" s="3">
        <f ca="1">Calculations!P57</f>
        <v>59453.833445590419</v>
      </c>
      <c r="M57" s="3">
        <f t="shared" ca="1" si="3"/>
        <v>366.99897188636061</v>
      </c>
      <c r="N57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Med</v>
      </c>
    </row>
    <row r="58" spans="1:14" ht="16" x14ac:dyDescent="0.2">
      <c r="A58" t="s">
        <v>62</v>
      </c>
      <c r="B58" t="s">
        <v>199</v>
      </c>
      <c r="C58" s="38">
        <v>46298</v>
      </c>
      <c r="D58" s="38">
        <v>46418</v>
      </c>
      <c r="F58">
        <v>104</v>
      </c>
      <c r="G58" s="3">
        <f>VLOOKUP(A58,'Google Search Volume'!A:AC,2,FALSE)</f>
        <v>33396</v>
      </c>
      <c r="I58" s="3">
        <v>0</v>
      </c>
      <c r="K58" s="15">
        <v>1</v>
      </c>
      <c r="L58" s="3">
        <f ca="1">Calculations!P58</f>
        <v>246619.43629817112</v>
      </c>
      <c r="M58" s="3">
        <f t="shared" ca="1" si="3"/>
        <v>1185.6703668181303</v>
      </c>
      <c r="N58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Med</v>
      </c>
    </row>
    <row r="59" spans="1:14" ht="16" x14ac:dyDescent="0.2">
      <c r="A59" t="s">
        <v>63</v>
      </c>
      <c r="B59" t="s">
        <v>205</v>
      </c>
      <c r="C59" s="38">
        <v>46347</v>
      </c>
      <c r="D59" s="38">
        <v>46460</v>
      </c>
      <c r="F59">
        <v>98</v>
      </c>
      <c r="G59" s="3">
        <f>VLOOKUP(A59,'Google Search Volume'!A:AC,2,FALSE)</f>
        <v>19697.674418604653</v>
      </c>
      <c r="I59" s="3">
        <v>0</v>
      </c>
      <c r="K59" s="15">
        <v>1</v>
      </c>
      <c r="L59" s="3">
        <f ca="1">Calculations!P59</f>
        <v>129464.49240703914</v>
      </c>
      <c r="M59" s="3">
        <f t="shared" ca="1" si="3"/>
        <v>660.53312452570992</v>
      </c>
      <c r="N59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High</v>
      </c>
    </row>
    <row r="60" spans="1:14" ht="16" x14ac:dyDescent="0.2">
      <c r="A60" t="s">
        <v>64</v>
      </c>
      <c r="B60" t="s">
        <v>203</v>
      </c>
      <c r="C60" s="38">
        <v>46451</v>
      </c>
      <c r="D60" s="38">
        <v>46565</v>
      </c>
      <c r="F60">
        <v>99</v>
      </c>
      <c r="G60" s="3">
        <f>VLOOKUP(A60,'Google Search Volume'!A:AC,2,FALSE)</f>
        <v>8022.7767354596617</v>
      </c>
      <c r="I60" s="3">
        <v>1</v>
      </c>
      <c r="K60" s="15">
        <v>1</v>
      </c>
      <c r="L60" s="3">
        <f ca="1">Calculations!P60</f>
        <v>92240.344948272701</v>
      </c>
      <c r="M60" s="3">
        <f t="shared" ca="1" si="3"/>
        <v>465.86032802157928</v>
      </c>
      <c r="N60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Med</v>
      </c>
    </row>
    <row r="61" spans="1:14" ht="16" x14ac:dyDescent="0.2">
      <c r="A61" t="s">
        <v>65</v>
      </c>
      <c r="B61" t="s">
        <v>205</v>
      </c>
      <c r="C61" s="38">
        <v>46711</v>
      </c>
      <c r="D61" s="38">
        <v>46824</v>
      </c>
      <c r="F61">
        <v>98</v>
      </c>
      <c r="G61" s="3">
        <f>VLOOKUP(A61,'Google Search Volume'!A:AC,2,FALSE)</f>
        <v>10542.124999999998</v>
      </c>
      <c r="I61" s="3">
        <v>0</v>
      </c>
      <c r="K61" s="15">
        <v>1</v>
      </c>
      <c r="L61" s="3">
        <f ca="1">Calculations!P61</f>
        <v>104193.82918407836</v>
      </c>
      <c r="M61" s="3">
        <f t="shared" ca="1" si="3"/>
        <v>531.60116930652225</v>
      </c>
      <c r="N61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High</v>
      </c>
    </row>
    <row r="62" spans="1:14" ht="16" x14ac:dyDescent="0.2">
      <c r="C62"/>
      <c r="D62"/>
      <c r="I62" s="3"/>
    </row>
    <row r="63" spans="1:14" ht="16" x14ac:dyDescent="0.2">
      <c r="C63"/>
      <c r="D63"/>
      <c r="I63" s="3"/>
    </row>
    <row r="64" spans="1:14" s="5" customFormat="1" ht="16" x14ac:dyDescent="0.2">
      <c r="A64" s="5" t="s">
        <v>215</v>
      </c>
      <c r="G64" s="7"/>
      <c r="I64" s="7"/>
      <c r="L64" s="7"/>
      <c r="M64" s="7"/>
    </row>
    <row r="65" spans="1:14" ht="16" x14ac:dyDescent="0.2">
      <c r="A65" t="s">
        <v>75</v>
      </c>
      <c r="B65" t="s">
        <v>199</v>
      </c>
      <c r="C65"/>
      <c r="D65"/>
      <c r="F65">
        <v>90</v>
      </c>
      <c r="G65" s="3">
        <f>VLOOKUP(A65,'Google Search Volume'!A:AC,2,FALSE)</f>
        <v>7502</v>
      </c>
      <c r="I65" s="3">
        <v>0</v>
      </c>
      <c r="K65" s="15">
        <v>1</v>
      </c>
      <c r="L65" s="3">
        <f ca="1">Calculations!P65</f>
        <v>135809.84834556139</v>
      </c>
      <c r="M65" s="3">
        <f ca="1">L65/F65/2</f>
        <v>754.49915747534101</v>
      </c>
      <c r="N65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 to Med</v>
      </c>
    </row>
    <row r="66" spans="1:14" ht="16" x14ac:dyDescent="0.2">
      <c r="A66" t="s">
        <v>75</v>
      </c>
      <c r="B66" t="s">
        <v>199</v>
      </c>
      <c r="C66"/>
      <c r="D66"/>
      <c r="F66" s="3">
        <v>90</v>
      </c>
      <c r="G66" s="3">
        <f>VLOOKUP(A66,'Google Search Volume'!A:AC,2,FALSE)</f>
        <v>7502</v>
      </c>
      <c r="H66" s="15"/>
      <c r="I66" s="15">
        <v>1</v>
      </c>
      <c r="J66" s="15"/>
      <c r="K66" s="15">
        <v>1</v>
      </c>
      <c r="L66" s="3">
        <f ca="1">Calculations!P66</f>
        <v>176453.50774403411</v>
      </c>
      <c r="M66" s="3">
        <f t="shared" ref="M66:M68" ca="1" si="4">L66/F66/2</f>
        <v>980.29726524463399</v>
      </c>
      <c r="N66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 to Med</v>
      </c>
    </row>
    <row r="67" spans="1:14" ht="16" x14ac:dyDescent="0.2">
      <c r="A67" t="s">
        <v>76</v>
      </c>
      <c r="B67" t="s">
        <v>199</v>
      </c>
      <c r="C67"/>
      <c r="D67"/>
      <c r="F67">
        <v>90</v>
      </c>
      <c r="G67" s="3">
        <f>VLOOKUP(A67,'Google Search Volume'!A:AC,2,FALSE)</f>
        <v>7647.2000000000007</v>
      </c>
      <c r="I67" s="3">
        <v>0</v>
      </c>
      <c r="K67" s="15">
        <v>1</v>
      </c>
      <c r="L67" s="3">
        <f ca="1">Calculations!P67</f>
        <v>136717.19634199981</v>
      </c>
      <c r="M67" s="3">
        <f t="shared" ca="1" si="4"/>
        <v>759.53997967777673</v>
      </c>
      <c r="N67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 to Med</v>
      </c>
    </row>
    <row r="68" spans="1:14" ht="16" x14ac:dyDescent="0.2">
      <c r="A68" t="s">
        <v>76</v>
      </c>
      <c r="B68" t="s">
        <v>199</v>
      </c>
      <c r="C68"/>
      <c r="D68"/>
      <c r="F68">
        <v>90</v>
      </c>
      <c r="G68" s="3">
        <f>VLOOKUP(A68,'Google Search Volume'!A:AC,2,FALSE)</f>
        <v>7647.2000000000007</v>
      </c>
      <c r="I68" s="3">
        <v>1</v>
      </c>
      <c r="K68" s="15">
        <v>1</v>
      </c>
      <c r="L68" s="3">
        <f ca="1">Calculations!P68</f>
        <v>177632.39474764623</v>
      </c>
      <c r="M68" s="3">
        <f t="shared" ca="1" si="4"/>
        <v>986.84663748692356</v>
      </c>
      <c r="N68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 to Med</v>
      </c>
    </row>
    <row r="69" spans="1:14" ht="16" x14ac:dyDescent="0.2">
      <c r="A69" t="s">
        <v>77</v>
      </c>
      <c r="B69" t="s">
        <v>205</v>
      </c>
      <c r="C69"/>
      <c r="D69"/>
      <c r="F69">
        <v>90</v>
      </c>
      <c r="G69" s="3">
        <f>VLOOKUP(A69,'Google Search Volume'!A:AC,2,FALSE)</f>
        <v>20538.7</v>
      </c>
      <c r="I69" s="3">
        <v>0</v>
      </c>
      <c r="K69" s="15">
        <v>1</v>
      </c>
      <c r="L69" s="3">
        <f ca="1">Calculations!P69</f>
        <v>117884.59021921795</v>
      </c>
      <c r="M69" s="3">
        <f t="shared" ref="M69:M76" ca="1" si="5">L69/F69/2</f>
        <v>654.9143901067664</v>
      </c>
      <c r="N69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High</v>
      </c>
    </row>
    <row r="70" spans="1:14" ht="16" x14ac:dyDescent="0.2">
      <c r="A70" t="s">
        <v>77</v>
      </c>
      <c r="B70" t="s">
        <v>205</v>
      </c>
      <c r="C70"/>
      <c r="D70"/>
      <c r="F70">
        <v>90</v>
      </c>
      <c r="G70" s="3">
        <f>VLOOKUP(A70,'Google Search Volume'!A:AC,2,FALSE)</f>
        <v>20538.7</v>
      </c>
      <c r="I70" s="3">
        <v>1</v>
      </c>
      <c r="K70" s="15">
        <v>1</v>
      </c>
      <c r="L70" s="3">
        <f ca="1">Calculations!P70</f>
        <v>153163.81743283998</v>
      </c>
      <c r="M70" s="3">
        <f t="shared" ca="1" si="5"/>
        <v>850.91009684911103</v>
      </c>
      <c r="N70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High</v>
      </c>
    </row>
    <row r="71" spans="1:14" ht="16" x14ac:dyDescent="0.2">
      <c r="A71" t="s">
        <v>78</v>
      </c>
      <c r="B71" t="s">
        <v>199</v>
      </c>
      <c r="C71"/>
      <c r="D71"/>
      <c r="F71">
        <v>90</v>
      </c>
      <c r="G71" s="3">
        <f>VLOOKUP(A71,'Google Search Volume'!A:AC,2,FALSE)</f>
        <v>2751.7533333599999</v>
      </c>
      <c r="I71" s="3">
        <v>0</v>
      </c>
      <c r="K71" s="15">
        <v>1</v>
      </c>
      <c r="L71" s="3">
        <f ca="1">Calculations!P71</f>
        <v>95862.438097921724</v>
      </c>
      <c r="M71" s="3">
        <f t="shared" ca="1" si="5"/>
        <v>532.56910054400953</v>
      </c>
      <c r="N71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</v>
      </c>
    </row>
    <row r="72" spans="1:14" ht="16" x14ac:dyDescent="0.2">
      <c r="A72" t="s">
        <v>78</v>
      </c>
      <c r="B72" t="s">
        <v>199</v>
      </c>
      <c r="C72"/>
      <c r="D72"/>
      <c r="F72">
        <v>90</v>
      </c>
      <c r="G72" s="3">
        <f>VLOOKUP(A72,'Google Search Volume'!A:AC,2,FALSE)</f>
        <v>2751.7533333599999</v>
      </c>
      <c r="I72" s="3">
        <v>1</v>
      </c>
      <c r="K72" s="15">
        <v>1</v>
      </c>
      <c r="L72" s="3">
        <f ca="1">Calculations!P72</f>
        <v>124551.16933170937</v>
      </c>
      <c r="M72" s="3">
        <f t="shared" ca="1" si="5"/>
        <v>691.95094073171879</v>
      </c>
      <c r="N72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</v>
      </c>
    </row>
    <row r="73" spans="1:14" ht="16" x14ac:dyDescent="0.2">
      <c r="A73" t="s">
        <v>80</v>
      </c>
      <c r="B73" t="s">
        <v>199</v>
      </c>
      <c r="C73"/>
      <c r="D73"/>
      <c r="F73">
        <v>44</v>
      </c>
      <c r="G73" s="3">
        <f>VLOOKUP(A73,'Google Search Volume'!A:AC,2,FALSE)</f>
        <v>3940.1000000000004</v>
      </c>
      <c r="I73">
        <v>0</v>
      </c>
      <c r="K73" s="15">
        <v>1</v>
      </c>
      <c r="L73" s="3">
        <f ca="1">Calculations!P73</f>
        <v>63666.97774465735</v>
      </c>
      <c r="M73" s="3">
        <f t="shared" ca="1" si="5"/>
        <v>723.48838346201535</v>
      </c>
      <c r="N73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</v>
      </c>
    </row>
    <row r="74" spans="1:14" ht="16" x14ac:dyDescent="0.2">
      <c r="A74" t="s">
        <v>80</v>
      </c>
      <c r="B74" t="s">
        <v>199</v>
      </c>
      <c r="C74"/>
      <c r="D74"/>
      <c r="F74">
        <v>44</v>
      </c>
      <c r="G74" s="3">
        <f>VLOOKUP(A74,'Google Search Volume'!A:AC,2,FALSE)</f>
        <v>3940.1000000000004</v>
      </c>
      <c r="I74">
        <v>1</v>
      </c>
      <c r="K74" s="15">
        <v>1</v>
      </c>
      <c r="L74" s="3">
        <f ca="1">Calculations!P74</f>
        <v>82720.680991243295</v>
      </c>
      <c r="M74" s="3">
        <f t="shared" ca="1" si="5"/>
        <v>940.00773853685564</v>
      </c>
      <c r="N74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 to Med</v>
      </c>
    </row>
    <row r="75" spans="1:14" ht="16" x14ac:dyDescent="0.2">
      <c r="A75" t="s">
        <v>80</v>
      </c>
      <c r="B75" t="s">
        <v>199</v>
      </c>
      <c r="C75"/>
      <c r="D75"/>
      <c r="F75">
        <v>90</v>
      </c>
      <c r="G75" s="3">
        <f>VLOOKUP(A75,'Google Search Volume'!A:AC,2,FALSE)</f>
        <v>3940.1000000000004</v>
      </c>
      <c r="I75">
        <v>0</v>
      </c>
      <c r="K75" s="15">
        <v>1</v>
      </c>
      <c r="L75" s="3">
        <f ca="1">Calculations!P75</f>
        <v>108590.37828369215</v>
      </c>
      <c r="M75" s="3">
        <f t="shared" ca="1" si="5"/>
        <v>603.27987935384522</v>
      </c>
      <c r="N75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</v>
      </c>
    </row>
    <row r="76" spans="1:14" ht="16" x14ac:dyDescent="0.2">
      <c r="A76" t="s">
        <v>80</v>
      </c>
      <c r="B76" t="s">
        <v>199</v>
      </c>
      <c r="C76"/>
      <c r="D76"/>
      <c r="F76">
        <v>90</v>
      </c>
      <c r="G76" s="3">
        <f>VLOOKUP(A76,'Google Search Volume'!A:AC,2,FALSE)</f>
        <v>3940.1000000000004</v>
      </c>
      <c r="I76">
        <v>1</v>
      </c>
      <c r="K76" s="15">
        <v>1</v>
      </c>
      <c r="L76" s="3">
        <f ca="1">Calculations!P76</f>
        <v>141088.15770513506</v>
      </c>
      <c r="M76" s="3">
        <f t="shared" ca="1" si="5"/>
        <v>783.82309836186141</v>
      </c>
      <c r="N76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 to Med</v>
      </c>
    </row>
    <row r="77" spans="1:14" ht="16" x14ac:dyDescent="0.2">
      <c r="A77" t="s">
        <v>181</v>
      </c>
      <c r="C77"/>
      <c r="D77"/>
      <c r="G77" s="3">
        <f>VLOOKUP(A77,'Google Search Volume'!A10:P213,2,FALSE)</f>
        <v>28264</v>
      </c>
    </row>
    <row r="78" spans="1:14" ht="16" x14ac:dyDescent="0.2">
      <c r="A78" t="s">
        <v>59</v>
      </c>
      <c r="B78" t="s">
        <v>203</v>
      </c>
      <c r="C78"/>
      <c r="D78"/>
      <c r="F78">
        <v>100</v>
      </c>
      <c r="G78" s="3">
        <f>VLOOKUP(A78,'Google Search Volume'!A:AC,2,FALSE)</f>
        <v>3793.956639566396</v>
      </c>
      <c r="I78" s="3">
        <v>0</v>
      </c>
      <c r="K78" s="15">
        <v>1</v>
      </c>
      <c r="L78" s="3">
        <f ca="1">Calculations!P78</f>
        <v>55437.688133927339</v>
      </c>
      <c r="M78" s="3">
        <f ca="1">L78/F78/2</f>
        <v>277.18844066963669</v>
      </c>
      <c r="N78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 to Med</v>
      </c>
    </row>
    <row r="79" spans="1:14" ht="16" x14ac:dyDescent="0.2">
      <c r="A79" t="s">
        <v>81</v>
      </c>
      <c r="B79" t="s">
        <v>205</v>
      </c>
      <c r="C79" s="38">
        <v>46562</v>
      </c>
      <c r="D79" s="38">
        <v>46685</v>
      </c>
      <c r="F79">
        <f>NETWORKDAYS.INTL(Table3[[#This Row],[First Public Day]],Table3[[#This Row],[Last Public Day]],12)</f>
        <v>106</v>
      </c>
      <c r="G79" s="3">
        <f>VLOOKUP(A79,'Google Search Volume'!A:AC,2,FALSE)</f>
        <v>2889.5</v>
      </c>
      <c r="I79" s="3">
        <v>0</v>
      </c>
      <c r="K79" s="15">
        <v>1</v>
      </c>
      <c r="L79" s="3">
        <f ca="1">Calculations!P79</f>
        <v>72337.584993021053</v>
      </c>
      <c r="M79" s="3">
        <f ca="1">L79/F79/2</f>
        <v>341.21502355198612</v>
      </c>
      <c r="N79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Low to Med</v>
      </c>
    </row>
    <row r="80" spans="1:14" ht="16" x14ac:dyDescent="0.2">
      <c r="A80" t="s">
        <v>81</v>
      </c>
      <c r="B80" t="s">
        <v>205</v>
      </c>
      <c r="C80" s="38">
        <v>46562</v>
      </c>
      <c r="D80" s="38">
        <v>46685</v>
      </c>
      <c r="F80">
        <f>NETWORKDAYS.INTL(Table3[[#This Row],[First Public Day]],Table3[[#This Row],[Last Public Day]],12)</f>
        <v>106</v>
      </c>
      <c r="G80" s="3">
        <f>VLOOKUP(A80,'Google Search Volume'!A:AC,2,FALSE)</f>
        <v>2889.5</v>
      </c>
      <c r="I80" s="3">
        <v>1</v>
      </c>
      <c r="K80" s="15">
        <v>1</v>
      </c>
      <c r="L80" s="3">
        <f ca="1">Calculations!P80</f>
        <v>93986.111937959387</v>
      </c>
      <c r="M80" s="3">
        <f ca="1">L80/F80/2</f>
        <v>443.33071668848766</v>
      </c>
      <c r="N80" t="str">
        <f ca="1">IF(Table3[[#This Row],[Gallery]]="Main",
    IF(Table3[[#This Row],[Expected Demand - Daily]]&lt;=HML!$B$3, "Low",
        IF(Table3[[#This Row],[Expected Demand - Daily]]&lt;=HML!$B$4, "Low to Med",
            IF(Table3[[#This Row],[Expected Demand - Daily]]&lt;HML!$B$5, "Med", "High"))),
    IF(Table3[[#This Row],[Expected Demand - Daily]]&lt;=HML!$C$3, "Low",
        IF(Table3[[#This Row],[Expected Demand - Daily]]&lt;=HML!$C$4, "Low to Med",
            IF(Table3[[#This Row],[Expected Demand - Daily]]&lt;HML!$C$5, "Med", "High"))))</f>
        <v>Med</v>
      </c>
    </row>
    <row r="81" spans="1:4" ht="16" x14ac:dyDescent="0.2">
      <c r="C81"/>
      <c r="D81"/>
    </row>
    <row r="82" spans="1:4" ht="16" x14ac:dyDescent="0.2">
      <c r="C82"/>
      <c r="D82"/>
    </row>
    <row r="83" spans="1:4" ht="16" x14ac:dyDescent="0.2">
      <c r="A83" t="s">
        <v>216</v>
      </c>
      <c r="C83"/>
      <c r="D83"/>
    </row>
    <row r="84" spans="1:4" ht="16" x14ac:dyDescent="0.2">
      <c r="A84" t="s">
        <v>217</v>
      </c>
      <c r="C84"/>
      <c r="D84"/>
    </row>
    <row r="85" spans="1:4" ht="16" x14ac:dyDescent="0.2">
      <c r="A85" t="s">
        <v>218</v>
      </c>
      <c r="C85"/>
      <c r="D85"/>
    </row>
    <row r="86" spans="1:4" ht="16" x14ac:dyDescent="0.2">
      <c r="C86"/>
      <c r="D86"/>
    </row>
    <row r="87" spans="1:4" ht="16" x14ac:dyDescent="0.2">
      <c r="C87"/>
      <c r="D87"/>
    </row>
    <row r="88" spans="1:4" ht="16" x14ac:dyDescent="0.2">
      <c r="C88"/>
      <c r="D88"/>
    </row>
    <row r="89" spans="1:4" ht="16" x14ac:dyDescent="0.2">
      <c r="C89"/>
      <c r="D89"/>
    </row>
    <row r="90" spans="1:4" ht="16" x14ac:dyDescent="0.2">
      <c r="C90"/>
      <c r="D90"/>
    </row>
    <row r="91" spans="1:4" ht="16" x14ac:dyDescent="0.2">
      <c r="C91"/>
      <c r="D91"/>
    </row>
    <row r="92" spans="1:4" ht="16" x14ac:dyDescent="0.2">
      <c r="C92"/>
      <c r="D92"/>
    </row>
    <row r="93" spans="1:4" ht="16" x14ac:dyDescent="0.2">
      <c r="C93"/>
      <c r="D93"/>
    </row>
    <row r="94" spans="1:4" ht="16" x14ac:dyDescent="0.2">
      <c r="C94"/>
      <c r="D94"/>
    </row>
    <row r="95" spans="1:4" ht="16" x14ac:dyDescent="0.2">
      <c r="C95"/>
      <c r="D95"/>
    </row>
    <row r="96" spans="1:4" ht="16" x14ac:dyDescent="0.2">
      <c r="C96"/>
      <c r="D96"/>
    </row>
    <row r="97" spans="3:4" ht="16" x14ac:dyDescent="0.2">
      <c r="C97"/>
      <c r="D97"/>
    </row>
    <row r="98" spans="3:4" ht="16" x14ac:dyDescent="0.2">
      <c r="C98"/>
      <c r="D98"/>
    </row>
    <row r="99" spans="3:4" ht="16" x14ac:dyDescent="0.2">
      <c r="C99"/>
      <c r="D99"/>
    </row>
    <row r="100" spans="3:4" ht="16" x14ac:dyDescent="0.2">
      <c r="C100"/>
      <c r="D100"/>
    </row>
    <row r="101" spans="3:4" ht="16" x14ac:dyDescent="0.2">
      <c r="C101"/>
      <c r="D101"/>
    </row>
    <row r="102" spans="3:4" ht="16" x14ac:dyDescent="0.2">
      <c r="C102"/>
      <c r="D102"/>
    </row>
    <row r="103" spans="3:4" ht="16" x14ac:dyDescent="0.2">
      <c r="C103"/>
      <c r="D103"/>
    </row>
    <row r="104" spans="3:4" ht="16" x14ac:dyDescent="0.2">
      <c r="C104"/>
      <c r="D104"/>
    </row>
    <row r="105" spans="3:4" ht="16" x14ac:dyDescent="0.2">
      <c r="C105"/>
      <c r="D105"/>
    </row>
    <row r="106" spans="3:4" ht="16" x14ac:dyDescent="0.2">
      <c r="C106"/>
      <c r="D106"/>
    </row>
    <row r="107" spans="3:4" ht="16" x14ac:dyDescent="0.2">
      <c r="C107"/>
      <c r="D107"/>
    </row>
    <row r="108" spans="3:4" ht="16" x14ac:dyDescent="0.2">
      <c r="C108"/>
      <c r="D108"/>
    </row>
    <row r="109" spans="3:4" ht="16" x14ac:dyDescent="0.2">
      <c r="C109"/>
      <c r="D109"/>
    </row>
    <row r="110" spans="3:4" ht="16" x14ac:dyDescent="0.2">
      <c r="C110"/>
      <c r="D110"/>
    </row>
    <row r="111" spans="3:4" ht="16" x14ac:dyDescent="0.2">
      <c r="C111"/>
      <c r="D111"/>
    </row>
    <row r="112" spans="3:4" ht="16" x14ac:dyDescent="0.2">
      <c r="C112"/>
      <c r="D112"/>
    </row>
    <row r="113" spans="3:4" ht="16" x14ac:dyDescent="0.2">
      <c r="C113"/>
      <c r="D113"/>
    </row>
    <row r="114" spans="3:4" ht="16" x14ac:dyDescent="0.2">
      <c r="C114"/>
      <c r="D114"/>
    </row>
    <row r="115" spans="3:4" ht="16" x14ac:dyDescent="0.2">
      <c r="C115"/>
      <c r="D115"/>
    </row>
    <row r="116" spans="3:4" ht="16" x14ac:dyDescent="0.2">
      <c r="C116"/>
      <c r="D116"/>
    </row>
    <row r="117" spans="3:4" ht="16" x14ac:dyDescent="0.2">
      <c r="C117"/>
      <c r="D117"/>
    </row>
    <row r="118" spans="3:4" ht="16" x14ac:dyDescent="0.2">
      <c r="C118"/>
      <c r="D118"/>
    </row>
    <row r="119" spans="3:4" ht="16" x14ac:dyDescent="0.2">
      <c r="C119"/>
      <c r="D119"/>
    </row>
    <row r="120" spans="3:4" ht="16" x14ac:dyDescent="0.2">
      <c r="C120"/>
      <c r="D120"/>
    </row>
    <row r="121" spans="3:4" ht="16" x14ac:dyDescent="0.2">
      <c r="C121"/>
      <c r="D121"/>
    </row>
    <row r="122" spans="3:4" ht="16" x14ac:dyDescent="0.2">
      <c r="C122"/>
      <c r="D122"/>
    </row>
    <row r="123" spans="3:4" ht="16" x14ac:dyDescent="0.2">
      <c r="C123"/>
      <c r="D123"/>
    </row>
    <row r="124" spans="3:4" ht="16" x14ac:dyDescent="0.2">
      <c r="C124"/>
      <c r="D124"/>
    </row>
    <row r="125" spans="3:4" ht="16" x14ac:dyDescent="0.2">
      <c r="C125"/>
      <c r="D125"/>
    </row>
    <row r="126" spans="3:4" ht="16" x14ac:dyDescent="0.2">
      <c r="C126"/>
      <c r="D126"/>
    </row>
    <row r="127" spans="3:4" ht="16" x14ac:dyDescent="0.2">
      <c r="C127"/>
      <c r="D127"/>
    </row>
    <row r="128" spans="3:4" ht="16" x14ac:dyDescent="0.2">
      <c r="C128"/>
      <c r="D128"/>
    </row>
    <row r="129" spans="3:4" ht="16" x14ac:dyDescent="0.2">
      <c r="C129"/>
      <c r="D129"/>
    </row>
    <row r="130" spans="3:4" ht="16" x14ac:dyDescent="0.2">
      <c r="C130"/>
      <c r="D130"/>
    </row>
    <row r="131" spans="3:4" ht="16" x14ac:dyDescent="0.2">
      <c r="C131"/>
      <c r="D131"/>
    </row>
    <row r="132" spans="3:4" ht="16" x14ac:dyDescent="0.2">
      <c r="C132"/>
      <c r="D132"/>
    </row>
    <row r="133" spans="3:4" ht="16" x14ac:dyDescent="0.2">
      <c r="C133"/>
      <c r="D133"/>
    </row>
    <row r="134" spans="3:4" ht="16" x14ac:dyDescent="0.2">
      <c r="C134"/>
      <c r="D134"/>
    </row>
    <row r="135" spans="3:4" ht="16" x14ac:dyDescent="0.2">
      <c r="C135"/>
      <c r="D135"/>
    </row>
    <row r="136" spans="3:4" ht="16" x14ac:dyDescent="0.2">
      <c r="C136"/>
      <c r="D136"/>
    </row>
    <row r="137" spans="3:4" ht="16" x14ac:dyDescent="0.2">
      <c r="C137"/>
      <c r="D137"/>
    </row>
    <row r="138" spans="3:4" ht="16" x14ac:dyDescent="0.2">
      <c r="C138"/>
      <c r="D138"/>
    </row>
    <row r="139" spans="3:4" ht="16" x14ac:dyDescent="0.2">
      <c r="C139"/>
      <c r="D139"/>
    </row>
    <row r="140" spans="3:4" ht="16" x14ac:dyDescent="0.2">
      <c r="C140"/>
      <c r="D140"/>
    </row>
    <row r="141" spans="3:4" ht="16" x14ac:dyDescent="0.2">
      <c r="C141"/>
      <c r="D141"/>
    </row>
    <row r="142" spans="3:4" ht="16" x14ac:dyDescent="0.2">
      <c r="C142"/>
      <c r="D142"/>
    </row>
    <row r="143" spans="3:4" ht="16" x14ac:dyDescent="0.2">
      <c r="C143"/>
      <c r="D143"/>
    </row>
    <row r="144" spans="3:4" ht="16" x14ac:dyDescent="0.2">
      <c r="C144"/>
      <c r="D144"/>
    </row>
    <row r="145" spans="3:4" ht="16" x14ac:dyDescent="0.2">
      <c r="C145"/>
      <c r="D145"/>
    </row>
    <row r="146" spans="3:4" ht="16" x14ac:dyDescent="0.2">
      <c r="C146"/>
      <c r="D146"/>
    </row>
    <row r="147" spans="3:4" ht="16" x14ac:dyDescent="0.2">
      <c r="C147"/>
      <c r="D147"/>
    </row>
    <row r="148" spans="3:4" ht="16" x14ac:dyDescent="0.2">
      <c r="C148"/>
      <c r="D148"/>
    </row>
    <row r="149" spans="3:4" ht="16" x14ac:dyDescent="0.2">
      <c r="C149"/>
      <c r="D149"/>
    </row>
    <row r="150" spans="3:4" ht="16" x14ac:dyDescent="0.2">
      <c r="C150"/>
      <c r="D150"/>
    </row>
    <row r="151" spans="3:4" ht="16" x14ac:dyDescent="0.2">
      <c r="C151"/>
      <c r="D151"/>
    </row>
    <row r="152" spans="3:4" ht="16" x14ac:dyDescent="0.2">
      <c r="C152"/>
      <c r="D152"/>
    </row>
    <row r="153" spans="3:4" ht="16" x14ac:dyDescent="0.2">
      <c r="C153"/>
      <c r="D153"/>
    </row>
    <row r="154" spans="3:4" ht="16" x14ac:dyDescent="0.2">
      <c r="C154"/>
      <c r="D154"/>
    </row>
    <row r="155" spans="3:4" ht="16" x14ac:dyDescent="0.2">
      <c r="C155"/>
      <c r="D155"/>
    </row>
    <row r="156" spans="3:4" ht="16" x14ac:dyDescent="0.2">
      <c r="C156"/>
      <c r="D156"/>
    </row>
    <row r="157" spans="3:4" ht="16" x14ac:dyDescent="0.2">
      <c r="C157"/>
      <c r="D157"/>
    </row>
    <row r="158" spans="3:4" ht="16" x14ac:dyDescent="0.2">
      <c r="C158"/>
      <c r="D158"/>
    </row>
    <row r="159" spans="3:4" ht="16" x14ac:dyDescent="0.2">
      <c r="C159"/>
      <c r="D159"/>
    </row>
    <row r="160" spans="3:4" ht="16" x14ac:dyDescent="0.2">
      <c r="C160"/>
      <c r="D160"/>
    </row>
    <row r="161" spans="3:4" ht="16" x14ac:dyDescent="0.2">
      <c r="C161"/>
      <c r="D161"/>
    </row>
    <row r="162" spans="3:4" ht="16" x14ac:dyDescent="0.2">
      <c r="C162"/>
      <c r="D162"/>
    </row>
    <row r="163" spans="3:4" ht="16" x14ac:dyDescent="0.2">
      <c r="C163"/>
      <c r="D163"/>
    </row>
    <row r="164" spans="3:4" ht="16" x14ac:dyDescent="0.2">
      <c r="C164"/>
      <c r="D164"/>
    </row>
    <row r="165" spans="3:4" ht="16" x14ac:dyDescent="0.2">
      <c r="C165"/>
      <c r="D165"/>
    </row>
    <row r="166" spans="3:4" ht="16" x14ac:dyDescent="0.2">
      <c r="C166"/>
      <c r="D166"/>
    </row>
    <row r="167" spans="3:4" ht="16" x14ac:dyDescent="0.2">
      <c r="C167"/>
      <c r="D167"/>
    </row>
    <row r="168" spans="3:4" ht="16" x14ac:dyDescent="0.2">
      <c r="C168"/>
      <c r="D168"/>
    </row>
    <row r="169" spans="3:4" ht="16" x14ac:dyDescent="0.2">
      <c r="C169"/>
      <c r="D169"/>
    </row>
    <row r="170" spans="3:4" ht="16" x14ac:dyDescent="0.2">
      <c r="C170"/>
      <c r="D170"/>
    </row>
    <row r="171" spans="3:4" ht="16" x14ac:dyDescent="0.2">
      <c r="C171"/>
      <c r="D171"/>
    </row>
    <row r="172" spans="3:4" ht="16" x14ac:dyDescent="0.2">
      <c r="C172"/>
      <c r="D172"/>
    </row>
    <row r="173" spans="3:4" ht="16" x14ac:dyDescent="0.2">
      <c r="C173"/>
      <c r="D173"/>
    </row>
    <row r="174" spans="3:4" ht="16" x14ac:dyDescent="0.2">
      <c r="C174"/>
      <c r="D174"/>
    </row>
    <row r="175" spans="3:4" ht="16" x14ac:dyDescent="0.2">
      <c r="C175"/>
      <c r="D175"/>
    </row>
    <row r="176" spans="3:4" ht="16" x14ac:dyDescent="0.2">
      <c r="C176"/>
      <c r="D176"/>
    </row>
    <row r="177" spans="3:4" ht="16" x14ac:dyDescent="0.2">
      <c r="C177"/>
      <c r="D177"/>
    </row>
    <row r="178" spans="3:4" ht="16" x14ac:dyDescent="0.2">
      <c r="C178"/>
      <c r="D178"/>
    </row>
    <row r="179" spans="3:4" ht="16" x14ac:dyDescent="0.2">
      <c r="C179"/>
      <c r="D179"/>
    </row>
    <row r="180" spans="3:4" ht="16" x14ac:dyDescent="0.2">
      <c r="C180"/>
      <c r="D180"/>
    </row>
    <row r="181" spans="3:4" ht="16" x14ac:dyDescent="0.2">
      <c r="C181"/>
      <c r="D181"/>
    </row>
    <row r="182" spans="3:4" ht="16" x14ac:dyDescent="0.2">
      <c r="C182"/>
      <c r="D182"/>
    </row>
    <row r="183" spans="3:4" ht="16" x14ac:dyDescent="0.2">
      <c r="C183"/>
      <c r="D183"/>
    </row>
    <row r="184" spans="3:4" ht="16" x14ac:dyDescent="0.2">
      <c r="C184"/>
      <c r="D184"/>
    </row>
    <row r="185" spans="3:4" ht="16" x14ac:dyDescent="0.2">
      <c r="C185"/>
      <c r="D185"/>
    </row>
    <row r="186" spans="3:4" ht="16" x14ac:dyDescent="0.2">
      <c r="C186"/>
      <c r="D186"/>
    </row>
    <row r="187" spans="3:4" ht="16" x14ac:dyDescent="0.2">
      <c r="C187"/>
      <c r="D187"/>
    </row>
    <row r="188" spans="3:4" ht="16" x14ac:dyDescent="0.2">
      <c r="C188"/>
      <c r="D188"/>
    </row>
    <row r="189" spans="3:4" ht="16" x14ac:dyDescent="0.2">
      <c r="C189"/>
      <c r="D189"/>
    </row>
    <row r="190" spans="3:4" ht="16" x14ac:dyDescent="0.2">
      <c r="C190"/>
      <c r="D190"/>
    </row>
    <row r="191" spans="3:4" ht="16" x14ac:dyDescent="0.2">
      <c r="C191"/>
      <c r="D191"/>
    </row>
    <row r="192" spans="3:4" ht="16" x14ac:dyDescent="0.2">
      <c r="C192"/>
      <c r="D192"/>
    </row>
    <row r="193" spans="2:4" ht="16" x14ac:dyDescent="0.2">
      <c r="C193"/>
      <c r="D193"/>
    </row>
    <row r="194" spans="2:4" ht="16" x14ac:dyDescent="0.2">
      <c r="C194"/>
      <c r="D194"/>
    </row>
    <row r="195" spans="2:4" ht="16" x14ac:dyDescent="0.2">
      <c r="C195"/>
      <c r="D195"/>
    </row>
    <row r="196" spans="2:4" ht="16" x14ac:dyDescent="0.2">
      <c r="C196"/>
      <c r="D196"/>
    </row>
    <row r="197" spans="2:4" ht="16" x14ac:dyDescent="0.2">
      <c r="C197"/>
      <c r="D197"/>
    </row>
    <row r="198" spans="2:4" ht="16" x14ac:dyDescent="0.2">
      <c r="C198"/>
      <c r="D198"/>
    </row>
    <row r="199" spans="2:4" ht="16" x14ac:dyDescent="0.2">
      <c r="B199" s="3"/>
      <c r="C199" s="3"/>
      <c r="D199" s="3"/>
    </row>
    <row r="200" spans="2:4" ht="16" x14ac:dyDescent="0.2">
      <c r="B200" s="4"/>
      <c r="C200" s="4"/>
      <c r="D200" s="4"/>
    </row>
    <row r="201" spans="2:4" ht="16" x14ac:dyDescent="0.2">
      <c r="B201" s="4"/>
      <c r="C201" s="4"/>
      <c r="D201" s="4"/>
    </row>
    <row r="202" spans="2:4" ht="16" x14ac:dyDescent="0.2">
      <c r="B202" s="4"/>
      <c r="C202" s="4"/>
      <c r="D202" s="4"/>
    </row>
    <row r="203" spans="2:4" ht="16" x14ac:dyDescent="0.2">
      <c r="B203" s="44"/>
      <c r="C203" s="44"/>
      <c r="D203" s="44"/>
    </row>
    <row r="204" spans="2:4" ht="16" x14ac:dyDescent="0.2">
      <c r="C204"/>
      <c r="D204"/>
    </row>
    <row r="205" spans="2:4" ht="16" x14ac:dyDescent="0.2">
      <c r="B205" s="45"/>
      <c r="C205" s="45"/>
      <c r="D205" s="45"/>
    </row>
    <row r="206" spans="2:4" ht="16" x14ac:dyDescent="0.2">
      <c r="B206" s="45"/>
      <c r="C206" s="45"/>
      <c r="D206" s="45"/>
    </row>
    <row r="207" spans="2:4" ht="16" x14ac:dyDescent="0.2">
      <c r="B207" s="45"/>
      <c r="C207" s="45"/>
      <c r="D207" s="45"/>
    </row>
    <row r="208" spans="2:4" ht="16" x14ac:dyDescent="0.2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1705-E26E-B44A-B6C9-145A5E986820}">
  <dimension ref="A1:P1000"/>
  <sheetViews>
    <sheetView workbookViewId="0">
      <selection activeCell="O2" sqref="O2"/>
    </sheetView>
  </sheetViews>
  <sheetFormatPr baseColWidth="10" defaultColWidth="11" defaultRowHeight="16" x14ac:dyDescent="0.2"/>
  <cols>
    <col min="11" max="11" width="10.83203125" customWidth="1"/>
    <col min="15" max="15" width="10.83203125" customWidth="1"/>
  </cols>
  <sheetData>
    <row r="1" spans="1:16" x14ac:dyDescent="0.2">
      <c r="A1" t="str" cm="1">
        <f t="array" aca="1" ref="A1:A1000" ca="1">OFFSET(NewModel!$A$1, 0, 0, 1000, 1)</f>
        <v>Exhibition</v>
      </c>
      <c r="B1" t="str" cm="1">
        <f t="array" aca="1" ref="B1:B1000" ca="1">OFFSET(NewModel!$B$1, 0, 0, 1000, 1)</f>
        <v>Gallery</v>
      </c>
      <c r="C1" t="str" cm="1">
        <f t="array" aca="1" ref="C1:C1000" ca="1">OFFSET(NewModel!$F$1, 0, 0, 1000, 1)</f>
        <v>Days</v>
      </c>
      <c r="D1" t="str" cm="1">
        <f t="array" aca="1" ref="D1:D1000" ca="1">OFFSET(NewModel!$G$1, 0, 0, 1000, 1)</f>
        <v>Last12AvgMonthlyScore</v>
      </c>
      <c r="E1" t="str" cm="1">
        <f t="array" aca="1" ref="E1:E1000" ca="1">OFFSET(NewModel!$H$1, 0, 0, 1000, 1)</f>
        <v>Reach</v>
      </c>
      <c r="F1" t="str" cm="1">
        <f t="array" aca="1" ref="F1:F1000" ca="1">OFFSET(NewModel!$I$1, 0, 0, 1000, 1)</f>
        <v>Reach_level</v>
      </c>
      <c r="G1" t="s">
        <v>219</v>
      </c>
      <c r="H1" t="str" cm="1">
        <f t="array" aca="1" ref="H1:H1000" ca="1">OFFSET(NewModel!$K$1, 0, 0, 1000, 1)</f>
        <v>Era Code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</row>
    <row r="2" spans="1:16" x14ac:dyDescent="0.2">
      <c r="A2" t="str">
        <f ca="1"/>
        <v>Abstract Expressionism</v>
      </c>
      <c r="B2" t="str">
        <f ca="1"/>
        <v>Main</v>
      </c>
      <c r="C2">
        <f ca="1"/>
        <v>99</v>
      </c>
      <c r="D2">
        <f ca="1"/>
        <v>21680</v>
      </c>
      <c r="E2">
        <f ca="1"/>
        <v>88595525</v>
      </c>
      <c r="F2">
        <f ca="1"/>
        <v>0</v>
      </c>
      <c r="G2">
        <f ca="1">IF(B2="Main",1,IF(B2="GJW",0,2))</f>
        <v>1</v>
      </c>
      <c r="H2">
        <f ca="1"/>
        <v>2</v>
      </c>
      <c r="I2">
        <f ca="1">IF(G2=1, Parameter!$B$5, IF(G2=2, Parameter!$B$6, 0))</f>
        <v>1.6949000000000001</v>
      </c>
      <c r="J2">
        <f ca="1">IF(H2=1, Parameter!$B$3, IF(H2=2, Parameter!$B$4, 0))</f>
        <v>0.48930000000000001</v>
      </c>
      <c r="K2">
        <f ca="1">IF(G2=1,IF(F2=1,Parameter!$B$14,0),IF(F2=1,Parameter!$B$13,0))</f>
        <v>0</v>
      </c>
      <c r="L2">
        <f ca="1">IF(AND(G2=1,H2=1), Parameter!$B$7, IF(AND(G2=2, H2=1), Parameter!$B$9, IF(AND(G2=1, H2=2),Parameter!$B$8, IF(AND(G2=2, H2=2), Parameter!$B$10, 0))))</f>
        <v>-0.92969999999999997</v>
      </c>
      <c r="M2">
        <f t="shared" ref="M2:M65" ca="1" si="0">LN(C2+1)</f>
        <v>4.6051701859880918</v>
      </c>
      <c r="N2">
        <f t="shared" ref="N2:N65" ca="1" si="1">LN(D2+1)</f>
        <v>9.9841915799510907</v>
      </c>
      <c r="O2">
        <f ca="1">IF(N2 &lt; Parameter!$B$21, Parameter!$B$21, IF(N2 &gt; Parameter!$C$21, Parameter!$C$21, N2)) * Parameter!$B$11
+ IF(M2 &lt; Parameter!$B$22, Parameter!$B$22, IF(M2 &gt; Parameter!$C$22, Parameter!$C$22, M2)) * Parameter!$B$12
+ Parameter!$B$2
+ SUM(I2:L2)</f>
        <v>12.634588741758115</v>
      </c>
      <c r="P2">
        <f ca="1">EXP(O2)-1</f>
        <v>306994.61459427822</v>
      </c>
    </row>
    <row r="3" spans="1:16" x14ac:dyDescent="0.2">
      <c r="A3" t="str">
        <f ca="1"/>
        <v>Revolution: Russian Art 1917-1932</v>
      </c>
      <c r="B3" t="str">
        <f ca="1"/>
        <v>Main</v>
      </c>
      <c r="C3">
        <f ca="1"/>
        <v>66</v>
      </c>
      <c r="D3">
        <f ca="1"/>
        <v>9780</v>
      </c>
      <c r="E3">
        <f ca="1"/>
        <v>94552315</v>
      </c>
      <c r="F3">
        <f ca="1"/>
        <v>0</v>
      </c>
      <c r="G3">
        <f t="shared" ref="G3:G66" ca="1" si="2">IF(B3="Main",1,IF(B3="GJW",0,2))</f>
        <v>1</v>
      </c>
      <c r="H3">
        <f ca="1"/>
        <v>2</v>
      </c>
      <c r="I3">
        <f ca="1">IF(G3=1, Parameter!$B$5, IF(G3=2, Parameter!$B$6, 0))</f>
        <v>1.6949000000000001</v>
      </c>
      <c r="J3">
        <f ca="1">IF(H3=1, Parameter!$B$3, IF(H3=2, Parameter!$B$4, 0))</f>
        <v>0.48930000000000001</v>
      </c>
      <c r="K3">
        <f ca="1">IF(G3=1,IF(F3=1,Parameter!$B$14,0),IF(F3=1,Parameter!$B$13,0))</f>
        <v>0</v>
      </c>
      <c r="L3">
        <f ca="1">IF(AND(G3=1,H3=1), Parameter!$B$7, IF(AND(G3=2, H3=1), Parameter!$B$9, IF(AND(G3=1, H3=2),Parameter!$B$8, IF(AND(G3=2, H3=2), Parameter!$B$10, 0))))</f>
        <v>-0.92969999999999997</v>
      </c>
      <c r="M3">
        <f t="shared" ca="1" si="0"/>
        <v>4.2046926193909657</v>
      </c>
      <c r="N3">
        <f t="shared" ca="1" si="1"/>
        <v>9.1881970072904924</v>
      </c>
      <c r="O3">
        <f ca="1">IF(N3 &lt; Parameter!$B$21, Parameter!$B$21, IF(N3 &gt; Parameter!$C$21, Parameter!$C$21, N3)) * Parameter!$B$11
+ IF(M3 &lt; Parameter!$B$22, Parameter!$B$22, IF(M3 &gt; Parameter!$C$22, Parameter!$C$22, M3)) * Parameter!$B$12
+ Parameter!$B$2
+ SUM(I3:L3)</f>
        <v>11.843686840678474</v>
      </c>
      <c r="P3">
        <f t="shared" ref="P3:P66" ca="1" si="3">EXP(O3)-1</f>
        <v>139201.7581077299</v>
      </c>
    </row>
    <row r="4" spans="1:16" x14ac:dyDescent="0.2">
      <c r="A4" t="str">
        <f ca="1"/>
        <v>Summer Exhibition 2017</v>
      </c>
      <c r="B4" t="str">
        <f ca="1"/>
        <v>Main</v>
      </c>
      <c r="C4">
        <f ca="1"/>
        <v>68</v>
      </c>
      <c r="D4">
        <f ca="1"/>
        <v>21003</v>
      </c>
      <c r="E4">
        <f ca="1"/>
        <v>168892053</v>
      </c>
      <c r="F4">
        <f ca="1"/>
        <v>1</v>
      </c>
      <c r="G4">
        <f t="shared" ca="1" si="2"/>
        <v>1</v>
      </c>
      <c r="H4">
        <f ca="1"/>
        <v>2</v>
      </c>
      <c r="I4">
        <f ca="1">IF(G4=1, Parameter!$B$5, IF(G4=2, Parameter!$B$6, 0))</f>
        <v>1.6949000000000001</v>
      </c>
      <c r="J4">
        <f ca="1">IF(H4=1, Parameter!$B$3, IF(H4=2, Parameter!$B$4, 0))</f>
        <v>0.48930000000000001</v>
      </c>
      <c r="K4">
        <f ca="1">IF(G4=1,IF(F4=1,Parameter!$B$14,0),IF(F4=1,Parameter!$B$13,0))</f>
        <v>0.26179999999999998</v>
      </c>
      <c r="L4">
        <f ca="1">IF(AND(G4=1,H4=1), Parameter!$B$7, IF(AND(G4=2, H4=1), Parameter!$B$9, IF(AND(G4=1, H4=2),Parameter!$B$8, IF(AND(G4=2, H4=2), Parameter!$B$10, 0))))</f>
        <v>-0.92969999999999997</v>
      </c>
      <c r="M4">
        <f t="shared" ca="1" si="0"/>
        <v>4.2341065045972597</v>
      </c>
      <c r="N4">
        <f t="shared" ca="1" si="1"/>
        <v>9.9524681747577493</v>
      </c>
      <c r="O4">
        <f ca="1">IF(N4 &lt; Parameter!$B$21, Parameter!$B$21, IF(N4 &gt; Parameter!$C$21, Parameter!$C$21, N4)) * Parameter!$B$11
+ IF(M4 &lt; Parameter!$B$22, Parameter!$B$22, IF(M4 &gt; Parameter!$C$22, Parameter!$C$22, M4)) * Parameter!$B$12
+ Parameter!$B$2
+ SUM(I4:L4)</f>
        <v>12.408773838415563</v>
      </c>
      <c r="P4">
        <f t="shared" ca="1" si="3"/>
        <v>244940.29251266946</v>
      </c>
    </row>
    <row r="5" spans="1:16" x14ac:dyDescent="0.2">
      <c r="A5" t="str">
        <f ca="1"/>
        <v>Matisse in the Studio</v>
      </c>
      <c r="B5" t="str">
        <f ca="1"/>
        <v>Sackler</v>
      </c>
      <c r="C5">
        <f ca="1"/>
        <v>100</v>
      </c>
      <c r="D5">
        <f ca="1"/>
        <v>22200</v>
      </c>
      <c r="E5">
        <f ca="1"/>
        <v>54356637</v>
      </c>
      <c r="F5">
        <f ca="1"/>
        <v>0</v>
      </c>
      <c r="G5">
        <f t="shared" ca="1" si="2"/>
        <v>2</v>
      </c>
      <c r="H5">
        <f ca="1"/>
        <v>2</v>
      </c>
      <c r="I5">
        <f ca="1">IF(G5=1, Parameter!$B$5, IF(G5=2, Parameter!$B$6, 0))</f>
        <v>0.14699999999999999</v>
      </c>
      <c r="J5">
        <f ca="1">IF(H5=1, Parameter!$B$3, IF(H5=2, Parameter!$B$4, 0))</f>
        <v>0.48930000000000001</v>
      </c>
      <c r="K5">
        <f ca="1">IF(G5=1,IF(F5=1,Parameter!$B$14,0),IF(F5=1,Parameter!$B$13,0))</f>
        <v>0</v>
      </c>
      <c r="L5">
        <f ca="1">IF(AND(G5=1,H5=1), Parameter!$B$7, IF(AND(G5=2, H5=1), Parameter!$B$9, IF(AND(G5=1, H5=2),Parameter!$B$8, IF(AND(G5=2, H5=2), Parameter!$B$10, 0))))</f>
        <v>-9.1000000000000004E-3</v>
      </c>
      <c r="M5">
        <f t="shared" ca="1" si="0"/>
        <v>4.6151205168412597</v>
      </c>
      <c r="N5">
        <f t="shared" ca="1" si="1"/>
        <v>10.007892611890918</v>
      </c>
      <c r="O5">
        <f ca="1">IF(N5 &lt; Parameter!$B$21, Parameter!$B$21, IF(N5 &gt; Parameter!$C$21, Parameter!$C$21, N5)) * Parameter!$B$11
+ IF(M5 &lt; Parameter!$B$22, Parameter!$B$22, IF(M5 &gt; Parameter!$C$22, Parameter!$C$22, M5)) * Parameter!$B$12
+ Parameter!$B$2
+ SUM(I5:L5)</f>
        <v>12.028302685201821</v>
      </c>
      <c r="P5">
        <f t="shared" ca="1" si="3"/>
        <v>167425.99511910349</v>
      </c>
    </row>
    <row r="6" spans="1:16" x14ac:dyDescent="0.2">
      <c r="A6" t="str">
        <f ca="1"/>
        <v>Jasper Johns</v>
      </c>
      <c r="B6" t="str">
        <f ca="1"/>
        <v>Main</v>
      </c>
      <c r="C6">
        <f ca="1"/>
        <v>79</v>
      </c>
      <c r="D6">
        <f ca="1"/>
        <v>6600</v>
      </c>
      <c r="E6">
        <f ca="1"/>
        <v>62194249</v>
      </c>
      <c r="F6">
        <f ca="1"/>
        <v>0</v>
      </c>
      <c r="G6">
        <f t="shared" ca="1" si="2"/>
        <v>1</v>
      </c>
      <c r="H6">
        <f ca="1"/>
        <v>2</v>
      </c>
      <c r="I6">
        <f ca="1">IF(G6=1, Parameter!$B$5, IF(G6=2, Parameter!$B$6, 0))</f>
        <v>1.6949000000000001</v>
      </c>
      <c r="J6">
        <f ca="1">IF(H6=1, Parameter!$B$3, IF(H6=2, Parameter!$B$4, 0))</f>
        <v>0.48930000000000001</v>
      </c>
      <c r="K6">
        <f ca="1">IF(G6=1,IF(F6=1,Parameter!$B$14,0),IF(F6=1,Parameter!$B$13,0))</f>
        <v>0</v>
      </c>
      <c r="L6">
        <f ca="1">IF(AND(G6=1,H6=1), Parameter!$B$7, IF(AND(G6=2, H6=1), Parameter!$B$9, IF(AND(G6=1, H6=2),Parameter!$B$8, IF(AND(G6=2, H6=2), Parameter!$B$10, 0))))</f>
        <v>-0.92969999999999997</v>
      </c>
      <c r="M6">
        <f t="shared" ca="1" si="0"/>
        <v>4.3820266346738812</v>
      </c>
      <c r="N6">
        <f t="shared" ca="1" si="1"/>
        <v>8.7949764316887702</v>
      </c>
      <c r="O6">
        <f ca="1">IF(N6 &lt; Parameter!$B$21, Parameter!$B$21, IF(N6 &gt; Parameter!$C$21, Parameter!$C$21, N6)) * Parameter!$B$11
+ IF(M6 &lt; Parameter!$B$22, Parameter!$B$22, IF(M6 &gt; Parameter!$C$22, Parameter!$C$22, M6)) * Parameter!$B$12
+ Parameter!$B$2
+ SUM(I6:L6)</f>
        <v>11.934849821943812</v>
      </c>
      <c r="P6">
        <f t="shared" ca="1" si="3"/>
        <v>152488.31727860004</v>
      </c>
    </row>
    <row r="7" spans="1:16" x14ac:dyDescent="0.2">
      <c r="A7" t="str">
        <f ca="1"/>
        <v>From Life</v>
      </c>
      <c r="B7" t="str">
        <f ca="1"/>
        <v>Sackler</v>
      </c>
      <c r="C7">
        <f ca="1"/>
        <v>88</v>
      </c>
      <c r="D7">
        <f ca="1"/>
        <v>1000</v>
      </c>
      <c r="E7">
        <f ca="1"/>
        <v>0</v>
      </c>
      <c r="F7">
        <f ca="1"/>
        <v>0</v>
      </c>
      <c r="G7">
        <f t="shared" ca="1" si="2"/>
        <v>2</v>
      </c>
      <c r="H7">
        <f ca="1"/>
        <v>1</v>
      </c>
      <c r="I7">
        <f ca="1">IF(G7=1, Parameter!$B$5, IF(G7=2, Parameter!$B$6, 0))</f>
        <v>0.14699999999999999</v>
      </c>
      <c r="J7">
        <f ca="1">IF(H7=1, Parameter!$B$3, IF(H7=2, Parameter!$B$4, 0))</f>
        <v>0.43730000000000002</v>
      </c>
      <c r="K7">
        <f ca="1">IF(G7=1,IF(F7=1,Parameter!$B$14,0),IF(F7=1,Parameter!$B$13,0))</f>
        <v>0</v>
      </c>
      <c r="L7">
        <f ca="1">IF(AND(G7=1,H7=1), Parameter!$B$7, IF(AND(G7=2, H7=1), Parameter!$B$9, IF(AND(G7=1, H7=2),Parameter!$B$8, IF(AND(G7=2, H7=2), Parameter!$B$10, 0))))</f>
        <v>-0.44869999999999999</v>
      </c>
      <c r="M7">
        <f t="shared" ca="1" si="0"/>
        <v>4.4886363697321396</v>
      </c>
      <c r="N7">
        <f t="shared" ca="1" si="1"/>
        <v>6.9087547793152204</v>
      </c>
      <c r="O7">
        <f ca="1">IF(N7 &lt; Parameter!$B$21, Parameter!$B$21, IF(N7 &gt; Parameter!$C$21, Parameter!$C$21, N7)) * Parameter!$B$11
+ IF(M7 &lt; Parameter!$B$22, Parameter!$B$22, IF(M7 &gt; Parameter!$C$22, Parameter!$C$22, M7)) * Parameter!$B$12
+ Parameter!$B$2
+ SUM(I7:L7)</f>
        <v>10.297605963618068</v>
      </c>
      <c r="P7">
        <f t="shared" ca="1" si="3"/>
        <v>29660.523018591044</v>
      </c>
    </row>
    <row r="8" spans="1:16" x14ac:dyDescent="0.2">
      <c r="A8" t="str">
        <f ca="1"/>
        <v>Charles I: King and Collector</v>
      </c>
      <c r="B8" t="str">
        <f ca="1"/>
        <v>Main</v>
      </c>
      <c r="C8">
        <f ca="1"/>
        <v>79</v>
      </c>
      <c r="D8">
        <f ca="1"/>
        <v>12000</v>
      </c>
      <c r="E8">
        <f ca="1"/>
        <v>144079735</v>
      </c>
      <c r="F8">
        <f ca="1"/>
        <v>1</v>
      </c>
      <c r="G8">
        <f t="shared" ca="1" si="2"/>
        <v>1</v>
      </c>
      <c r="H8">
        <f ca="1"/>
        <v>2</v>
      </c>
      <c r="I8">
        <f ca="1">IF(G8=1, Parameter!$B$5, IF(G8=2, Parameter!$B$6, 0))</f>
        <v>1.6949000000000001</v>
      </c>
      <c r="J8">
        <f ca="1">IF(H8=1, Parameter!$B$3, IF(H8=2, Parameter!$B$4, 0))</f>
        <v>0.48930000000000001</v>
      </c>
      <c r="K8">
        <f ca="1">IF(G8=1,IF(F8=1,Parameter!$B$14,0),IF(F8=1,Parameter!$B$13,0))</f>
        <v>0.26179999999999998</v>
      </c>
      <c r="L8">
        <f ca="1">IF(AND(G8=1,H8=1), Parameter!$B$7, IF(AND(G8=2, H8=1), Parameter!$B$9, IF(AND(G8=1, H8=2),Parameter!$B$8, IF(AND(G8=2, H8=2), Parameter!$B$10, 0))))</f>
        <v>-0.92969999999999997</v>
      </c>
      <c r="M8">
        <f t="shared" ca="1" si="0"/>
        <v>4.3820266346738812</v>
      </c>
      <c r="N8">
        <f t="shared" ca="1" si="1"/>
        <v>9.3927452586314413</v>
      </c>
      <c r="O8">
        <f ca="1">IF(N8 &lt; Parameter!$B$21, Parameter!$B$21, IF(N8 &gt; Parameter!$C$21, Parameter!$C$21, N8)) * Parameter!$B$11
+ IF(M8 &lt; Parameter!$B$22, Parameter!$B$22, IF(M8 &gt; Parameter!$C$22, Parameter!$C$22, M8)) * Parameter!$B$12
+ Parameter!$B$2
+ SUM(I8:L8)</f>
        <v>12.404314712423698</v>
      </c>
      <c r="P8">
        <f t="shared" ca="1" si="3"/>
        <v>243850.49999558248</v>
      </c>
    </row>
    <row r="9" spans="1:16" x14ac:dyDescent="0.2">
      <c r="A9" t="str">
        <f ca="1"/>
        <v>Tacita Dean LANDSCAPE</v>
      </c>
      <c r="B9" t="str">
        <f ca="1"/>
        <v>GJW</v>
      </c>
      <c r="C9">
        <f ca="1"/>
        <v>86</v>
      </c>
      <c r="D9">
        <f ca="1"/>
        <v>1600</v>
      </c>
      <c r="E9">
        <f ca="1"/>
        <v>53704200</v>
      </c>
      <c r="F9">
        <f ca="1"/>
        <v>0</v>
      </c>
      <c r="G9">
        <f t="shared" ca="1" si="2"/>
        <v>0</v>
      </c>
      <c r="H9">
        <f ca="1"/>
        <v>2</v>
      </c>
      <c r="I9">
        <f ca="1">IF(G9=1, Parameter!$B$5, IF(G9=2, Parameter!$B$6, 0))</f>
        <v>0</v>
      </c>
      <c r="J9">
        <f ca="1">IF(H9=1, Parameter!$B$3, IF(H9=2, Parameter!$B$4, 0))</f>
        <v>0.48930000000000001</v>
      </c>
      <c r="K9">
        <f ca="1">IF(G9=1,IF(F9=1,Parameter!$B$14,0),IF(F9=1,Parameter!$B$13,0))</f>
        <v>0</v>
      </c>
      <c r="L9">
        <f ca="1">IF(AND(G9=1,H9=1), Parameter!$B$7, IF(AND(G9=2, H9=1), Parameter!$B$9, IF(AND(G9=1, H9=2),Parameter!$B$8, IF(AND(G9=2, H9=2), Parameter!$B$10, 0))))</f>
        <v>0</v>
      </c>
      <c r="M9">
        <f t="shared" ca="1" si="0"/>
        <v>4.4659081186545837</v>
      </c>
      <c r="N9">
        <f t="shared" ca="1" si="1"/>
        <v>7.3783837129967145</v>
      </c>
      <c r="O9">
        <f ca="1">IF(N9 &lt; Parameter!$B$21, Parameter!$B$21, IF(N9 &gt; Parameter!$C$21, Parameter!$C$21, N9)) * Parameter!$B$11
+ IF(M9 &lt; Parameter!$B$22, Parameter!$B$22, IF(M9 &gt; Parameter!$C$22, Parameter!$C$22, M9)) * Parameter!$B$12
+ Parameter!$B$2
+ SUM(I9:L9)</f>
        <v>10.785262889495007</v>
      </c>
      <c r="P9">
        <f t="shared" ca="1" si="3"/>
        <v>48302.673347641765</v>
      </c>
    </row>
    <row r="10" spans="1:16" x14ac:dyDescent="0.2">
      <c r="A10" t="str">
        <f ca="1"/>
        <v>Renzo Piano</v>
      </c>
      <c r="B10" t="str">
        <f ca="1"/>
        <v>GJW</v>
      </c>
      <c r="C10">
        <f ca="1"/>
        <v>126</v>
      </c>
      <c r="D10">
        <f ca="1"/>
        <v>2900</v>
      </c>
      <c r="E10">
        <f ca="1"/>
        <v>4879344</v>
      </c>
      <c r="F10">
        <f ca="1"/>
        <v>0</v>
      </c>
      <c r="G10">
        <f t="shared" ca="1" si="2"/>
        <v>0</v>
      </c>
      <c r="H10">
        <f ca="1"/>
        <v>2</v>
      </c>
      <c r="I10">
        <f ca="1">IF(G10=1, Parameter!$B$5, IF(G10=2, Parameter!$B$6, 0))</f>
        <v>0</v>
      </c>
      <c r="J10">
        <f ca="1">IF(H10=1, Parameter!$B$3, IF(H10=2, Parameter!$B$4, 0))</f>
        <v>0.48930000000000001</v>
      </c>
      <c r="K10">
        <f ca="1">IF(G10=1,IF(F10=1,Parameter!$B$14,0),IF(F10=1,Parameter!$B$13,0))</f>
        <v>0</v>
      </c>
      <c r="L10">
        <f ca="1">IF(AND(G10=1,H10=1), Parameter!$B$7, IF(AND(G10=2, H10=1), Parameter!$B$9, IF(AND(G10=1, H10=2),Parameter!$B$8, IF(AND(G10=2, H10=2), Parameter!$B$10, 0))))</f>
        <v>0</v>
      </c>
      <c r="M10">
        <f t="shared" ca="1" si="0"/>
        <v>4.8441870864585912</v>
      </c>
      <c r="N10">
        <f t="shared" ca="1" si="1"/>
        <v>7.9728107841214042</v>
      </c>
      <c r="O10">
        <f ca="1">IF(N10 &lt; Parameter!$B$21, Parameter!$B$21, IF(N10 &gt; Parameter!$C$21, Parameter!$C$21, N10)) * Parameter!$B$11
+ IF(M10 &lt; Parameter!$B$22, Parameter!$B$22, IF(M10 &gt; Parameter!$C$22, Parameter!$C$22, M10)) * Parameter!$B$12
+ Parameter!$B$2
+ SUM(I10:L10)</f>
        <v>11.242372619848975</v>
      </c>
      <c r="P10">
        <f t="shared" ca="1" si="3"/>
        <v>76294.75803450364</v>
      </c>
    </row>
    <row r="11" spans="1:16" x14ac:dyDescent="0.2">
      <c r="A11" t="str">
        <f ca="1"/>
        <v>Oceania</v>
      </c>
      <c r="B11" t="str">
        <f ca="1"/>
        <v>Main</v>
      </c>
      <c r="C11">
        <f ca="1"/>
        <v>73</v>
      </c>
      <c r="D11">
        <f ca="1"/>
        <v>4940</v>
      </c>
      <c r="E11">
        <f ca="1"/>
        <v>48522211</v>
      </c>
      <c r="F11">
        <f ca="1"/>
        <v>0</v>
      </c>
      <c r="G11">
        <f t="shared" ca="1" si="2"/>
        <v>1</v>
      </c>
      <c r="H11">
        <f ca="1"/>
        <v>2</v>
      </c>
      <c r="I11">
        <f ca="1">IF(G11=1, Parameter!$B$5, IF(G11=2, Parameter!$B$6, 0))</f>
        <v>1.6949000000000001</v>
      </c>
      <c r="J11">
        <f ca="1">IF(H11=1, Parameter!$B$3, IF(H11=2, Parameter!$B$4, 0))</f>
        <v>0.48930000000000001</v>
      </c>
      <c r="K11">
        <f ca="1">IF(G11=1,IF(F11=1,Parameter!$B$14,0),IF(F11=1,Parameter!$B$13,0))</f>
        <v>0</v>
      </c>
      <c r="L11">
        <f ca="1">IF(AND(G11=1,H11=1), Parameter!$B$7, IF(AND(G11=2, H11=1), Parameter!$B$9, IF(AND(G11=1, H11=2),Parameter!$B$8, IF(AND(G11=2, H11=2), Parameter!$B$10, 0))))</f>
        <v>-0.92969999999999997</v>
      </c>
      <c r="M11">
        <f t="shared" ca="1" si="0"/>
        <v>4.3040650932041702</v>
      </c>
      <c r="N11">
        <f t="shared" ca="1" si="1"/>
        <v>8.5053230188457505</v>
      </c>
      <c r="O11">
        <f ca="1">IF(N11 &lt; Parameter!$B$21, Parameter!$B$21, IF(N11 &gt; Parameter!$C$21, Parameter!$C$21, N11)) * Parameter!$B$11
+ IF(M11 &lt; Parameter!$B$22, Parameter!$B$22, IF(M11 &gt; Parameter!$C$22, Parameter!$C$22, M11)) * Parameter!$B$12
+ Parameter!$B$2
+ SUM(I11:L11)</f>
        <v>11.734090422458451</v>
      </c>
      <c r="P11">
        <f t="shared" ca="1" si="3"/>
        <v>124751.92028755466</v>
      </c>
    </row>
    <row r="12" spans="1:16" x14ac:dyDescent="0.2">
      <c r="A12" t="str">
        <f ca="1"/>
        <v>Klimt/Schiele: Drawings from the Albertina Museum, Vienna</v>
      </c>
      <c r="B12" t="str">
        <f ca="1"/>
        <v>Sackler</v>
      </c>
      <c r="C12">
        <f ca="1"/>
        <v>89</v>
      </c>
      <c r="D12">
        <f ca="1"/>
        <v>14800</v>
      </c>
      <c r="E12">
        <f ca="1"/>
        <v>58700719</v>
      </c>
      <c r="F12">
        <f ca="1"/>
        <v>0</v>
      </c>
      <c r="G12">
        <f t="shared" ca="1" si="2"/>
        <v>2</v>
      </c>
      <c r="H12">
        <f ca="1"/>
        <v>2</v>
      </c>
      <c r="I12">
        <f ca="1">IF(G12=1, Parameter!$B$5, IF(G12=2, Parameter!$B$6, 0))</f>
        <v>0.14699999999999999</v>
      </c>
      <c r="J12">
        <f ca="1">IF(H12=1, Parameter!$B$3, IF(H12=2, Parameter!$B$4, 0))</f>
        <v>0.48930000000000001</v>
      </c>
      <c r="K12">
        <f ca="1">IF(G12=1,IF(F12=1,Parameter!$B$14,0),IF(F12=1,Parameter!$B$13,0))</f>
        <v>0</v>
      </c>
      <c r="L12">
        <f ca="1">IF(AND(G12=1,H12=1), Parameter!$B$7, IF(AND(G12=2, H12=1), Parameter!$B$9, IF(AND(G12=1, H12=2),Parameter!$B$8, IF(AND(G12=2, H12=2), Parameter!$B$10, 0))))</f>
        <v>-9.1000000000000004E-3</v>
      </c>
      <c r="M12">
        <f t="shared" ca="1" si="0"/>
        <v>4.499809670330265</v>
      </c>
      <c r="N12">
        <f t="shared" ca="1" si="1"/>
        <v>9.6024500250371894</v>
      </c>
      <c r="O12">
        <f ca="1">IF(N12 &lt; Parameter!$B$21, Parameter!$B$21, IF(N12 &gt; Parameter!$C$21, Parameter!$C$21, N12)) * Parameter!$B$11
+ IF(M12 &lt; Parameter!$B$22, Parameter!$B$22, IF(M12 &gt; Parameter!$C$22, Parameter!$C$22, M12)) * Parameter!$B$12
+ Parameter!$B$2
+ SUM(I12:L12)</f>
        <v>11.739346679270113</v>
      </c>
      <c r="P12">
        <f t="shared" ca="1" si="3"/>
        <v>125409.38004956342</v>
      </c>
    </row>
    <row r="13" spans="1:16" x14ac:dyDescent="0.2">
      <c r="A13" t="str">
        <f ca="1"/>
        <v>Bill Viola / Michelangelo: Life, Death, Rebirth</v>
      </c>
      <c r="B13" t="str">
        <f ca="1"/>
        <v>Main</v>
      </c>
      <c r="C13">
        <f ca="1"/>
        <v>65</v>
      </c>
      <c r="D13">
        <f ca="1"/>
        <v>3781</v>
      </c>
      <c r="E13">
        <f ca="1"/>
        <v>1640000</v>
      </c>
      <c r="F13">
        <f ca="1"/>
        <v>0</v>
      </c>
      <c r="G13">
        <f t="shared" ca="1" si="2"/>
        <v>1</v>
      </c>
      <c r="H13">
        <f ca="1"/>
        <v>2</v>
      </c>
      <c r="I13">
        <f ca="1">IF(G13=1, Parameter!$B$5, IF(G13=2, Parameter!$B$6, 0))</f>
        <v>1.6949000000000001</v>
      </c>
      <c r="J13">
        <f ca="1">IF(H13=1, Parameter!$B$3, IF(H13=2, Parameter!$B$4, 0))</f>
        <v>0.48930000000000001</v>
      </c>
      <c r="K13">
        <f ca="1">IF(G13=1,IF(F13=1,Parameter!$B$14,0),IF(F13=1,Parameter!$B$13,0))</f>
        <v>0</v>
      </c>
      <c r="L13">
        <f ca="1">IF(AND(G13=1,H13=1), Parameter!$B$7, IF(AND(G13=2, H13=1), Parameter!$B$9, IF(AND(G13=1, H13=2),Parameter!$B$8, IF(AND(G13=2, H13=2), Parameter!$B$10, 0))))</f>
        <v>-0.92969999999999997</v>
      </c>
      <c r="M13">
        <f t="shared" ca="1" si="0"/>
        <v>4.1896547420264252</v>
      </c>
      <c r="N13">
        <f t="shared" ca="1" si="1"/>
        <v>8.238008249218403</v>
      </c>
      <c r="O13">
        <f ca="1">IF(N13 &lt; Parameter!$B$21, Parameter!$B$21, IF(N13 &gt; Parameter!$C$21, Parameter!$C$21, N13)) * Parameter!$B$11
+ IF(M13 &lt; Parameter!$B$22, Parameter!$B$22, IF(M13 &gt; Parameter!$C$22, Parameter!$C$22, M13)) * Parameter!$B$12
+ Parameter!$B$2
+ SUM(I13:L13)</f>
        <v>11.494276616437215</v>
      </c>
      <c r="P13">
        <f t="shared" ca="1" si="3"/>
        <v>98151.396531563107</v>
      </c>
    </row>
    <row r="14" spans="1:16" x14ac:dyDescent="0.2">
      <c r="A14" t="str">
        <f ca="1"/>
        <v>The Renaissance Nude</v>
      </c>
      <c r="B14" t="str">
        <f ca="1"/>
        <v>Sackler</v>
      </c>
      <c r="C14">
        <f ca="1"/>
        <v>91</v>
      </c>
      <c r="D14">
        <f ca="1"/>
        <v>7217</v>
      </c>
      <c r="E14">
        <f ca="1"/>
        <v>52363850</v>
      </c>
      <c r="F14">
        <f ca="1"/>
        <v>0</v>
      </c>
      <c r="G14">
        <f t="shared" ca="1" si="2"/>
        <v>2</v>
      </c>
      <c r="H14">
        <f ca="1"/>
        <v>2</v>
      </c>
      <c r="I14">
        <f ca="1">IF(G14=1, Parameter!$B$5, IF(G14=2, Parameter!$B$6, 0))</f>
        <v>0.14699999999999999</v>
      </c>
      <c r="J14">
        <f ca="1">IF(H14=1, Parameter!$B$3, IF(H14=2, Parameter!$B$4, 0))</f>
        <v>0.48930000000000001</v>
      </c>
      <c r="K14">
        <f ca="1">IF(G14=1,IF(F14=1,Parameter!$B$14,0),IF(F14=1,Parameter!$B$13,0))</f>
        <v>0</v>
      </c>
      <c r="L14">
        <f ca="1">IF(AND(G14=1,H14=1), Parameter!$B$7, IF(AND(G14=2, H14=1), Parameter!$B$9, IF(AND(G14=1, H14=2),Parameter!$B$8, IF(AND(G14=2, H14=2), Parameter!$B$10, 0))))</f>
        <v>-9.1000000000000004E-3</v>
      </c>
      <c r="M14">
        <f t="shared" ca="1" si="0"/>
        <v>4.5217885770490405</v>
      </c>
      <c r="N14">
        <f t="shared" ca="1" si="1"/>
        <v>8.8843331852027347</v>
      </c>
      <c r="O14">
        <f ca="1">IF(N14 &lt; Parameter!$B$21, Parameter!$B$21, IF(N14 &gt; Parameter!$C$21, Parameter!$C$21, N14)) * Parameter!$B$11
+ IF(M14 &lt; Parameter!$B$22, Parameter!$B$22, IF(M14 &gt; Parameter!$C$22, Parameter!$C$22, M14)) * Parameter!$B$12
+ Parameter!$B$2
+ SUM(I14:L14)</f>
        <v>11.518102596901217</v>
      </c>
      <c r="P14">
        <f t="shared" ca="1" si="3"/>
        <v>100518.0556435316</v>
      </c>
    </row>
    <row r="15" spans="1:16" x14ac:dyDescent="0.2">
      <c r="A15" t="str">
        <f ca="1"/>
        <v>Summer Exhibition 2019</v>
      </c>
      <c r="B15" t="str">
        <f ca="1"/>
        <v>Main</v>
      </c>
      <c r="C15">
        <f ca="1"/>
        <v>64</v>
      </c>
      <c r="D15">
        <f ca="1"/>
        <v>24676</v>
      </c>
      <c r="E15">
        <f ca="1"/>
        <v>118394306</v>
      </c>
      <c r="F15">
        <f ca="1"/>
        <v>0</v>
      </c>
      <c r="G15">
        <f t="shared" ca="1" si="2"/>
        <v>1</v>
      </c>
      <c r="H15">
        <f ca="1"/>
        <v>2</v>
      </c>
      <c r="I15">
        <f ca="1">IF(G15=1, Parameter!$B$5, IF(G15=2, Parameter!$B$6, 0))</f>
        <v>1.6949000000000001</v>
      </c>
      <c r="J15">
        <f ca="1">IF(H15=1, Parameter!$B$3, IF(H15=2, Parameter!$B$4, 0))</f>
        <v>0.48930000000000001</v>
      </c>
      <c r="K15">
        <f ca="1">IF(G15=1,IF(F15=1,Parameter!$B$14,0),IF(F15=1,Parameter!$B$13,0))</f>
        <v>0</v>
      </c>
      <c r="L15">
        <f ca="1">IF(AND(G15=1,H15=1), Parameter!$B$7, IF(AND(G15=2, H15=1), Parameter!$B$9, IF(AND(G15=1, H15=2),Parameter!$B$8, IF(AND(G15=2, H15=2), Parameter!$B$10, 0))))</f>
        <v>-0.92969999999999997</v>
      </c>
      <c r="M15">
        <f t="shared" ca="1" si="0"/>
        <v>4.1743872698956368</v>
      </c>
      <c r="N15">
        <f t="shared" ca="1" si="1"/>
        <v>10.113626914715084</v>
      </c>
      <c r="O15">
        <f ca="1">IF(N15 &lt; Parameter!$B$21, Parameter!$B$21, IF(N15 &gt; Parameter!$C$21, Parameter!$C$21, N15)) * Parameter!$B$11
+ IF(M15 &lt; Parameter!$B$22, Parameter!$B$22, IF(M15 &gt; Parameter!$C$22, Parameter!$C$22, M15)) * Parameter!$B$12
+ Parameter!$B$2
+ SUM(I15:L15)</f>
        <v>12.125442074245658</v>
      </c>
      <c r="P15">
        <f t="shared" ca="1" si="3"/>
        <v>184505.88784251921</v>
      </c>
    </row>
    <row r="16" spans="1:16" x14ac:dyDescent="0.2">
      <c r="A16" t="str">
        <f ca="1"/>
        <v>Felix Vallotton</v>
      </c>
      <c r="B16" t="str">
        <f ca="1"/>
        <v>Sackler</v>
      </c>
      <c r="C16">
        <f ca="1"/>
        <v>91</v>
      </c>
      <c r="D16">
        <f ca="1"/>
        <v>2835</v>
      </c>
      <c r="E16">
        <f ca="1"/>
        <v>16777151</v>
      </c>
      <c r="F16">
        <f ca="1"/>
        <v>0</v>
      </c>
      <c r="G16">
        <f t="shared" ca="1" si="2"/>
        <v>2</v>
      </c>
      <c r="H16">
        <f ca="1"/>
        <v>2</v>
      </c>
      <c r="I16">
        <f ca="1">IF(G16=1, Parameter!$B$5, IF(G16=2, Parameter!$B$6, 0))</f>
        <v>0.14699999999999999</v>
      </c>
      <c r="J16">
        <f ca="1">IF(H16=1, Parameter!$B$3, IF(H16=2, Parameter!$B$4, 0))</f>
        <v>0.48930000000000001</v>
      </c>
      <c r="K16">
        <f ca="1">IF(G16=1,IF(F16=1,Parameter!$B$14,0),IF(F16=1,Parameter!$B$13,0))</f>
        <v>0</v>
      </c>
      <c r="L16">
        <f ca="1">IF(AND(G16=1,H16=1), Parameter!$B$7, IF(AND(G16=2, H16=1), Parameter!$B$9, IF(AND(G16=1, H16=2),Parameter!$B$8, IF(AND(G16=2, H16=2), Parameter!$B$10, 0))))</f>
        <v>-9.1000000000000004E-3</v>
      </c>
      <c r="M16">
        <f t="shared" ca="1" si="0"/>
        <v>4.5217885770490405</v>
      </c>
      <c r="N16">
        <f t="shared" ca="1" si="1"/>
        <v>7.9501498876520182</v>
      </c>
      <c r="O16">
        <f ca="1">IF(N16 &lt; Parameter!$B$21, Parameter!$B$21, IF(N16 &gt; Parameter!$C$21, Parameter!$C$21, N16)) * Parameter!$B$11
+ IF(M16 &lt; Parameter!$B$22, Parameter!$B$22, IF(M16 &gt; Parameter!$C$22, Parameter!$C$22, M16)) * Parameter!$B$12
+ Parameter!$B$2
+ SUM(I16:L16)</f>
        <v>11.193567319332098</v>
      </c>
      <c r="P16">
        <f t="shared" ca="1" si="3"/>
        <v>72660.526861087084</v>
      </c>
    </row>
    <row r="17" spans="1:16" x14ac:dyDescent="0.2">
      <c r="A17" t="str">
        <f ca="1"/>
        <v>Helene Schjerfbeck</v>
      </c>
      <c r="B17" t="str">
        <f ca="1"/>
        <v>GJW</v>
      </c>
      <c r="C17">
        <f ca="1"/>
        <v>94</v>
      </c>
      <c r="D17">
        <f ca="1"/>
        <v>2836</v>
      </c>
      <c r="E17">
        <f ca="1"/>
        <v>40330452</v>
      </c>
      <c r="F17">
        <f ca="1"/>
        <v>0</v>
      </c>
      <c r="G17">
        <f t="shared" ca="1" si="2"/>
        <v>0</v>
      </c>
      <c r="H17">
        <f ca="1"/>
        <v>2</v>
      </c>
      <c r="I17">
        <f ca="1">IF(G17=1, Parameter!$B$5, IF(G17=2, Parameter!$B$6, 0))</f>
        <v>0</v>
      </c>
      <c r="J17">
        <f ca="1">IF(H17=1, Parameter!$B$3, IF(H17=2, Parameter!$B$4, 0))</f>
        <v>0.48930000000000001</v>
      </c>
      <c r="K17">
        <f ca="1">IF(G17=1,IF(F17=1,Parameter!$B$14,0),IF(F17=1,Parameter!$B$13,0))</f>
        <v>0</v>
      </c>
      <c r="L17">
        <f ca="1">IF(AND(G17=1,H17=1), Parameter!$B$7, IF(AND(G17=2, H17=1), Parameter!$B$9, IF(AND(G17=1, H17=2),Parameter!$B$8, IF(AND(G17=2, H17=2), Parameter!$B$10, 0))))</f>
        <v>0</v>
      </c>
      <c r="M17">
        <f t="shared" ca="1" si="0"/>
        <v>4.5538768916005408</v>
      </c>
      <c r="N17">
        <f t="shared" ca="1" si="1"/>
        <v>7.9505024348088513</v>
      </c>
      <c r="O17">
        <f ca="1">IF(N17 &lt; Parameter!$B$21, Parameter!$B$21, IF(N17 &gt; Parameter!$C$21, Parameter!$C$21, N17)) * Parameter!$B$11
+ IF(M17 &lt; Parameter!$B$22, Parameter!$B$22, IF(M17 &gt; Parameter!$C$22, Parameter!$C$22, M17)) * Parameter!$B$12
+ Parameter!$B$2
+ SUM(I17:L17)</f>
        <v>11.097004025424329</v>
      </c>
      <c r="P17">
        <f t="shared" ca="1" si="3"/>
        <v>65972.209730174232</v>
      </c>
    </row>
    <row r="18" spans="1:16" x14ac:dyDescent="0.2">
      <c r="A18" t="str">
        <f ca="1"/>
        <v>Antony Gormley</v>
      </c>
      <c r="B18" t="str">
        <f ca="1"/>
        <v>Main</v>
      </c>
      <c r="C18">
        <f ca="1"/>
        <v>74</v>
      </c>
      <c r="D18">
        <f ca="1"/>
        <v>12100</v>
      </c>
      <c r="E18">
        <f ca="1"/>
        <v>77701112</v>
      </c>
      <c r="F18">
        <f ca="1"/>
        <v>0</v>
      </c>
      <c r="G18">
        <f t="shared" ca="1" si="2"/>
        <v>1</v>
      </c>
      <c r="H18">
        <f ca="1"/>
        <v>0</v>
      </c>
      <c r="I18">
        <f ca="1">IF(G18=1, Parameter!$B$5, IF(G18=2, Parameter!$B$6, 0))</f>
        <v>1.6949000000000001</v>
      </c>
      <c r="J18">
        <f ca="1">IF(H18=1, Parameter!$B$3, IF(H18=2, Parameter!$B$4, 0))</f>
        <v>0</v>
      </c>
      <c r="K18">
        <f ca="1">IF(G18=1,IF(F18=1,Parameter!$B$14,0),IF(F18=1,Parameter!$B$13,0))</f>
        <v>0</v>
      </c>
      <c r="L18">
        <f ca="1">IF(AND(G18=1,H18=1), Parameter!$B$7, IF(AND(G18=2, H18=1), Parameter!$B$9, IF(AND(G18=1, H18=2),Parameter!$B$8, IF(AND(G18=2, H18=2), Parameter!$B$10, 0))))</f>
        <v>0</v>
      </c>
      <c r="M18">
        <f t="shared" ca="1" si="0"/>
        <v>4.3174881135363101</v>
      </c>
      <c r="N18">
        <f t="shared" ca="1" si="1"/>
        <v>9.4010433727980534</v>
      </c>
      <c r="O18">
        <f ca="1">IF(N18 &lt; Parameter!$B$21, Parameter!$B$21, IF(N18 &gt; Parameter!$C$21, Parameter!$C$21, N18)) * Parameter!$B$11
+ IF(M18 &lt; Parameter!$B$22, Parameter!$B$22, IF(M18 &gt; Parameter!$C$22, Parameter!$C$22, M18)) * Parameter!$B$12
+ Parameter!$B$2
+ SUM(I18:L18)</f>
        <v>12.502904200736083</v>
      </c>
      <c r="P18">
        <f t="shared" ca="1" si="3"/>
        <v>269116.72459177423</v>
      </c>
    </row>
    <row r="19" spans="1:16" x14ac:dyDescent="0.2">
      <c r="A19" t="str">
        <f ca="1"/>
        <v>Lucian Freud: The Self-Portraits</v>
      </c>
      <c r="B19" t="str">
        <f ca="1"/>
        <v>Sackler</v>
      </c>
      <c r="C19">
        <f ca="1"/>
        <v>90</v>
      </c>
      <c r="D19">
        <f ca="1"/>
        <v>12100</v>
      </c>
      <c r="E19">
        <f ca="1"/>
        <v>96183404</v>
      </c>
      <c r="F19">
        <f ca="1"/>
        <v>1</v>
      </c>
      <c r="G19">
        <f t="shared" ca="1" si="2"/>
        <v>2</v>
      </c>
      <c r="H19">
        <f ca="1"/>
        <v>0</v>
      </c>
      <c r="I19">
        <f ca="1">IF(G19=1, Parameter!$B$5, IF(G19=2, Parameter!$B$6, 0))</f>
        <v>0.14699999999999999</v>
      </c>
      <c r="J19">
        <f ca="1">IF(H19=1, Parameter!$B$3, IF(H19=2, Parameter!$B$4, 0))</f>
        <v>0</v>
      </c>
      <c r="K19">
        <f ca="1">IF(G19=1,IF(F19=1,Parameter!$B$14,0),IF(F19=1,Parameter!$B$13,0))</f>
        <v>0.26179999999999998</v>
      </c>
      <c r="L19">
        <f ca="1">IF(AND(G19=1,H19=1), Parameter!$B$7, IF(AND(G19=2, H19=1), Parameter!$B$9, IF(AND(G19=1, H19=2),Parameter!$B$8, IF(AND(G19=2, H19=2), Parameter!$B$10, 0))))</f>
        <v>0</v>
      </c>
      <c r="M19">
        <f t="shared" ca="1" si="0"/>
        <v>4.5108595065168497</v>
      </c>
      <c r="N19">
        <f t="shared" ca="1" si="1"/>
        <v>9.4010433727980534</v>
      </c>
      <c r="O19">
        <f ca="1">IF(N19 &lt; Parameter!$B$21, Parameter!$B$21, IF(N19 &gt; Parameter!$C$21, Parameter!$C$21, N19)) * Parameter!$B$11
+ IF(M19 &lt; Parameter!$B$22, Parameter!$B$22, IF(M19 &gt; Parameter!$C$22, Parameter!$C$22, M19)) * Parameter!$B$12
+ Parameter!$B$2
+ SUM(I19:L19)</f>
        <v>11.465170417880286</v>
      </c>
      <c r="P19">
        <f t="shared" ca="1" si="3"/>
        <v>95335.72885695906</v>
      </c>
    </row>
    <row r="20" spans="1:16" x14ac:dyDescent="0.2">
      <c r="A20" t="str">
        <f ca="1"/>
        <v>Eco-Visionaries: Confronting a planet in a state of emergency</v>
      </c>
      <c r="B20" t="str">
        <f ca="1"/>
        <v>GJW</v>
      </c>
      <c r="C20">
        <f ca="1"/>
        <v>90</v>
      </c>
      <c r="D20">
        <f ca="1"/>
        <v>2000</v>
      </c>
      <c r="E20">
        <f ca="1"/>
        <v>23846949</v>
      </c>
      <c r="F20">
        <f ca="1"/>
        <v>0</v>
      </c>
      <c r="G20">
        <f t="shared" ca="1" si="2"/>
        <v>0</v>
      </c>
      <c r="H20">
        <f ca="1"/>
        <v>0</v>
      </c>
      <c r="I20">
        <f ca="1">IF(G20=1, Parameter!$B$5, IF(G20=2, Parameter!$B$6, 0))</f>
        <v>0</v>
      </c>
      <c r="J20">
        <f ca="1">IF(H20=1, Parameter!$B$3, IF(H20=2, Parameter!$B$4, 0))</f>
        <v>0</v>
      </c>
      <c r="K20">
        <f ca="1">IF(G20=1,IF(F20=1,Parameter!$B$14,0),IF(F20=1,Parameter!$B$13,0))</f>
        <v>0</v>
      </c>
      <c r="L20">
        <f ca="1">IF(AND(G20=1,H20=1), Parameter!$B$7, IF(AND(G20=2, H20=1), Parameter!$B$9, IF(AND(G20=1, H20=2),Parameter!$B$8, IF(AND(G20=2, H20=2), Parameter!$B$10, 0))))</f>
        <v>0</v>
      </c>
      <c r="M20">
        <f t="shared" ca="1" si="0"/>
        <v>4.5108595065168497</v>
      </c>
      <c r="N20">
        <f t="shared" ca="1" si="1"/>
        <v>7.6014023345837334</v>
      </c>
      <c r="O20">
        <f ca="1">IF(N20 &lt; Parameter!$B$21, Parameter!$B$21, IF(N20 &gt; Parameter!$C$21, Parameter!$C$21, N20)) * Parameter!$B$11
+ IF(M20 &lt; Parameter!$B$22, Parameter!$B$22, IF(M20 &gt; Parameter!$C$22, Parameter!$C$22, M20)) * Parameter!$B$12
+ Parameter!$B$2
+ SUM(I20:L20)</f>
        <v>10.431175121204632</v>
      </c>
      <c r="P20">
        <f t="shared" ca="1" si="3"/>
        <v>33899.163664038526</v>
      </c>
    </row>
    <row r="21" spans="1:16" x14ac:dyDescent="0.2">
      <c r="A21" t="str">
        <f ca="1"/>
        <v>Leon Spilliaert</v>
      </c>
      <c r="B21" t="str">
        <f ca="1"/>
        <v>Sackler</v>
      </c>
      <c r="C21">
        <f ca="1"/>
        <v>62</v>
      </c>
      <c r="D21">
        <f ca="1"/>
        <v>1300</v>
      </c>
      <c r="E21">
        <f ca="1"/>
        <v>24515058</v>
      </c>
      <c r="F21">
        <f ca="1"/>
        <v>0</v>
      </c>
      <c r="G21">
        <f t="shared" ca="1" si="2"/>
        <v>2</v>
      </c>
      <c r="H21">
        <f ca="1"/>
        <v>0</v>
      </c>
      <c r="I21">
        <f ca="1">IF(G21=1, Parameter!$B$5, IF(G21=2, Parameter!$B$6, 0))</f>
        <v>0.14699999999999999</v>
      </c>
      <c r="J21">
        <f ca="1">IF(H21=1, Parameter!$B$3, IF(H21=2, Parameter!$B$4, 0))</f>
        <v>0</v>
      </c>
      <c r="K21">
        <f ca="1">IF(G21=1,IF(F21=1,Parameter!$B$14,0),IF(F21=1,Parameter!$B$13,0))</f>
        <v>0</v>
      </c>
      <c r="L21">
        <f ca="1">IF(AND(G21=1,H21=1), Parameter!$B$7, IF(AND(G21=2, H21=1), Parameter!$B$9, IF(AND(G21=1, H21=2),Parameter!$B$8, IF(AND(G21=2, H21=2), Parameter!$B$10, 0))))</f>
        <v>0</v>
      </c>
      <c r="M21">
        <f t="shared" ca="1" si="0"/>
        <v>4.1431347263915326</v>
      </c>
      <c r="N21">
        <f t="shared" ca="1" si="1"/>
        <v>7.1708884785125049</v>
      </c>
      <c r="O21">
        <f ca="1">IF(N21 &lt; Parameter!$B$21, Parameter!$B$21, IF(N21 &gt; Parameter!$C$21, Parameter!$C$21, N21)) * Parameter!$B$11
+ IF(M21 &lt; Parameter!$B$22, Parameter!$B$22, IF(M21 &gt; Parameter!$C$22, Parameter!$C$22, M21)) * Parameter!$B$12
+ Parameter!$B$2
+ SUM(I21:L21)</f>
        <v>9.9563089000125302</v>
      </c>
      <c r="P21">
        <f t="shared" ca="1" si="3"/>
        <v>21083.825708565342</v>
      </c>
    </row>
    <row r="22" spans="1:16" x14ac:dyDescent="0.2">
      <c r="A22" t="str">
        <f ca="1"/>
        <v>Gauguin and the Impressionists: Masterpieces from the Ordrupgaard Collection</v>
      </c>
      <c r="B22" t="str">
        <f ca="1"/>
        <v>GJW</v>
      </c>
      <c r="C22">
        <f ca="1"/>
        <v>59</v>
      </c>
      <c r="D22">
        <f ca="1"/>
        <v>5544.8</v>
      </c>
      <c r="E22">
        <f ca="1"/>
        <v>16351694</v>
      </c>
      <c r="F22">
        <f ca="1"/>
        <v>0</v>
      </c>
      <c r="G22">
        <f t="shared" ca="1" si="2"/>
        <v>0</v>
      </c>
      <c r="H22">
        <f ca="1"/>
        <v>0</v>
      </c>
      <c r="I22">
        <f ca="1">IF(G22=1, Parameter!$B$5, IF(G22=2, Parameter!$B$6, 0))</f>
        <v>0</v>
      </c>
      <c r="J22">
        <f ca="1">IF(H22=1, Parameter!$B$3, IF(H22=2, Parameter!$B$4, 0))</f>
        <v>0</v>
      </c>
      <c r="K22">
        <f ca="1">IF(G22=1,IF(F22=1,Parameter!$B$14,0),IF(F22=1,Parameter!$B$13,0))</f>
        <v>0</v>
      </c>
      <c r="L22">
        <f ca="1">IF(AND(G22=1,H22=1), Parameter!$B$7, IF(AND(G22=2, H22=1), Parameter!$B$9, IF(AND(G22=1, H22=2),Parameter!$B$8, IF(AND(G22=2, H22=2), Parameter!$B$10, 0))))</f>
        <v>0</v>
      </c>
      <c r="M22">
        <f t="shared" ca="1" si="0"/>
        <v>4.0943445622221004</v>
      </c>
      <c r="N22">
        <f t="shared" ca="1" si="1"/>
        <v>8.6207961634987864</v>
      </c>
      <c r="O22">
        <f ca="1">IF(N22 &lt; Parameter!$B$21, Parameter!$B$21, IF(N22 &gt; Parameter!$C$21, Parameter!$C$21, N22)) * Parameter!$B$11
+ IF(M22 &lt; Parameter!$B$22, Parameter!$B$22, IF(M22 &gt; Parameter!$C$22, Parameter!$C$22, M22)) * Parameter!$B$12
+ Parameter!$B$2
+ SUM(I22:L22)</f>
        <v>10.25140225468885</v>
      </c>
      <c r="P22">
        <f t="shared" ca="1" si="3"/>
        <v>28321.229066595704</v>
      </c>
    </row>
    <row r="23" spans="1:16" x14ac:dyDescent="0.2">
      <c r="A23" t="str">
        <f ca="1"/>
        <v>Emin / Munch</v>
      </c>
      <c r="B23" t="str">
        <f ca="1"/>
        <v>Sackler</v>
      </c>
      <c r="C23">
        <f ca="1"/>
        <v>79</v>
      </c>
      <c r="D23">
        <f ca="1"/>
        <v>18500</v>
      </c>
      <c r="E23">
        <f ca="1"/>
        <v>133047967</v>
      </c>
      <c r="F23">
        <f ca="1"/>
        <v>0</v>
      </c>
      <c r="G23">
        <f t="shared" ca="1" si="2"/>
        <v>2</v>
      </c>
      <c r="H23">
        <f ca="1"/>
        <v>0</v>
      </c>
      <c r="I23">
        <f ca="1">IF(G23=1, Parameter!$B$5, IF(G23=2, Parameter!$B$6, 0))</f>
        <v>0.14699999999999999</v>
      </c>
      <c r="J23">
        <f ca="1">IF(H23=1, Parameter!$B$3, IF(H23=2, Parameter!$B$4, 0))</f>
        <v>0</v>
      </c>
      <c r="K23">
        <f ca="1">IF(G23=1,IF(F23=1,Parameter!$B$14,0),IF(F23=1,Parameter!$B$13,0))</f>
        <v>0</v>
      </c>
      <c r="L23">
        <f ca="1">IF(AND(G23=1,H23=1), Parameter!$B$7, IF(AND(G23=2, H23=1), Parameter!$B$9, IF(AND(G23=1, H23=2),Parameter!$B$8, IF(AND(G23=2, H23=2), Parameter!$B$10, 0))))</f>
        <v>0</v>
      </c>
      <c r="M23">
        <f t="shared" ca="1" si="0"/>
        <v>4.3820266346738812</v>
      </c>
      <c r="N23">
        <f t="shared" ca="1" si="1"/>
        <v>9.8255800636596025</v>
      </c>
      <c r="O23">
        <f ca="1">IF(N23 &lt; Parameter!$B$21, Parameter!$B$21, IF(N23 &gt; Parameter!$C$21, Parameter!$C$21, N23)) * Parameter!$B$11
+ IF(M23 &lt; Parameter!$B$22, Parameter!$B$22, IF(M23 &gt; Parameter!$C$22, Parameter!$C$22, M23)) * Parameter!$B$12
+ Parameter!$B$2
+ SUM(I23:L23)</f>
        <v>11.185381523690479</v>
      </c>
      <c r="P23">
        <f t="shared" ca="1" si="3"/>
        <v>72068.162246756605</v>
      </c>
    </row>
    <row r="24" spans="1:16" x14ac:dyDescent="0.2">
      <c r="A24" t="str">
        <f ca="1"/>
        <v>David Hockney</v>
      </c>
      <c r="B24" t="str">
        <f ca="1"/>
        <v>GJW</v>
      </c>
      <c r="C24">
        <f ca="1"/>
        <v>105</v>
      </c>
      <c r="D24">
        <f ca="1"/>
        <v>33100</v>
      </c>
      <c r="E24">
        <f ca="1"/>
        <v>184096243</v>
      </c>
      <c r="F24">
        <f ca="1"/>
        <v>1</v>
      </c>
      <c r="G24">
        <f t="shared" ca="1" si="2"/>
        <v>0</v>
      </c>
      <c r="H24">
        <f ca="1"/>
        <v>0</v>
      </c>
      <c r="I24">
        <f ca="1">IF(G24=1, Parameter!$B$5, IF(G24=2, Parameter!$B$6, 0))</f>
        <v>0</v>
      </c>
      <c r="J24">
        <f ca="1">IF(H24=1, Parameter!$B$3, IF(H24=2, Parameter!$B$4, 0))</f>
        <v>0</v>
      </c>
      <c r="K24">
        <f ca="1">IF(G24=1,IF(F24=1,Parameter!$B$14,0),IF(F24=1,Parameter!$B$13,0))</f>
        <v>0.26179999999999998</v>
      </c>
      <c r="L24">
        <f ca="1">IF(AND(G24=1,H24=1), Parameter!$B$7, IF(AND(G24=2, H24=1), Parameter!$B$9, IF(AND(G24=1, H24=2),Parameter!$B$8, IF(AND(G24=2, H24=2), Parameter!$B$10, 0))))</f>
        <v>0</v>
      </c>
      <c r="M24">
        <f t="shared" ca="1" si="0"/>
        <v>4.6634390941120669</v>
      </c>
      <c r="N24">
        <f t="shared" ca="1" si="1"/>
        <v>10.407318772389159</v>
      </c>
      <c r="O24">
        <f ca="1">IF(N24 &lt; Parameter!$B$21, Parameter!$B$21, IF(N24 &gt; Parameter!$C$21, Parameter!$C$21, N24)) * Parameter!$B$11
+ IF(M24 &lt; Parameter!$B$22, Parameter!$B$22, IF(M24 &gt; Parameter!$C$22, Parameter!$C$22, M24)) * Parameter!$B$12
+ Parameter!$B$2
+ SUM(I24:L24)</f>
        <v>11.7577772182369</v>
      </c>
      <c r="P24">
        <f t="shared" ca="1" si="3"/>
        <v>127742.19240572807</v>
      </c>
    </row>
    <row r="25" spans="1:16" x14ac:dyDescent="0.2">
      <c r="A25" t="str">
        <f ca="1"/>
        <v>Michael Armitage</v>
      </c>
      <c r="B25" t="str">
        <f ca="1"/>
        <v>Sackler</v>
      </c>
      <c r="C25">
        <f ca="1"/>
        <v>92</v>
      </c>
      <c r="D25">
        <f ca="1"/>
        <v>320</v>
      </c>
      <c r="E25">
        <f ca="1"/>
        <v>21036139</v>
      </c>
      <c r="F25">
        <f ca="1"/>
        <v>0</v>
      </c>
      <c r="G25">
        <f t="shared" ca="1" si="2"/>
        <v>2</v>
      </c>
      <c r="H25">
        <f ca="1"/>
        <v>0</v>
      </c>
      <c r="I25">
        <f ca="1">IF(G25=1, Parameter!$B$5, IF(G25=2, Parameter!$B$6, 0))</f>
        <v>0.14699999999999999</v>
      </c>
      <c r="J25">
        <f ca="1">IF(H25=1, Parameter!$B$3, IF(H25=2, Parameter!$B$4, 0))</f>
        <v>0</v>
      </c>
      <c r="K25">
        <f ca="1">IF(G25=1,IF(F25=1,Parameter!$B$14,0),IF(F25=1,Parameter!$B$13,0))</f>
        <v>0</v>
      </c>
      <c r="L25">
        <f ca="1">IF(AND(G25=1,H25=1), Parameter!$B$7, IF(AND(G25=2, H25=1), Parameter!$B$9, IF(AND(G25=1, H25=2),Parameter!$B$8, IF(AND(G25=2, H25=2), Parameter!$B$10, 0))))</f>
        <v>0</v>
      </c>
      <c r="M25">
        <f t="shared" ca="1" si="0"/>
        <v>4.5325994931532563</v>
      </c>
      <c r="N25">
        <f t="shared" ca="1" si="1"/>
        <v>5.7714411231300158</v>
      </c>
      <c r="O25">
        <f ca="1">IF(N25 &lt; Parameter!$B$21, Parameter!$B$21, IF(N25 &gt; Parameter!$C$21, Parameter!$C$21, N25)) * Parameter!$B$11
+ IF(M25 &lt; Parameter!$B$22, Parameter!$B$22, IF(M25 &gt; Parameter!$C$22, Parameter!$C$22, M25)) * Parameter!$B$12
+ Parameter!$B$2
+ SUM(I25:L25)</f>
        <v>10.31625693894798</v>
      </c>
      <c r="P25">
        <f t="shared" ca="1" si="3"/>
        <v>30218.930588403869</v>
      </c>
    </row>
    <row r="26" spans="1:16" x14ac:dyDescent="0.2">
      <c r="A26" t="str">
        <f ca="1"/>
        <v>Summer Exhibition 2021</v>
      </c>
      <c r="B26" t="str">
        <f ca="1"/>
        <v>Main</v>
      </c>
      <c r="C26">
        <f ca="1"/>
        <v>86</v>
      </c>
      <c r="D26">
        <f ca="1"/>
        <v>15917</v>
      </c>
      <c r="E26">
        <f ca="1"/>
        <v>93869469</v>
      </c>
      <c r="F26">
        <f ca="1"/>
        <v>0</v>
      </c>
      <c r="G26">
        <f t="shared" ca="1" si="2"/>
        <v>1</v>
      </c>
      <c r="H26">
        <f ca="1"/>
        <v>1</v>
      </c>
      <c r="I26">
        <f ca="1">IF(G26=1, Parameter!$B$5, IF(G26=2, Parameter!$B$6, 0))</f>
        <v>1.6949000000000001</v>
      </c>
      <c r="J26">
        <f ca="1">IF(H26=1, Parameter!$B$3, IF(H26=2, Parameter!$B$4, 0))</f>
        <v>0.43730000000000002</v>
      </c>
      <c r="K26">
        <f ca="1">IF(G26=1,IF(F26=1,Parameter!$B$14,0),IF(F26=1,Parameter!$B$13,0))</f>
        <v>0</v>
      </c>
      <c r="L26">
        <f ca="1">IF(AND(G26=1,H26=1), Parameter!$B$7, IF(AND(G26=2, H26=1), Parameter!$B$9, IF(AND(G26=1, H26=2),Parameter!$B$8, IF(AND(G26=2, H26=2), Parameter!$B$10, 0))))</f>
        <v>-1.2035</v>
      </c>
      <c r="M26">
        <f t="shared" ca="1" si="0"/>
        <v>4.4659081186545837</v>
      </c>
      <c r="N26">
        <f t="shared" ca="1" si="1"/>
        <v>9.6752058233657952</v>
      </c>
      <c r="O26">
        <f ca="1">IF(N26 &lt; Parameter!$B$21, Parameter!$B$21, IF(N26 &gt; Parameter!$C$21, Parameter!$C$21, N26)) * Parameter!$B$11
+ IF(M26 &lt; Parameter!$B$22, Parameter!$B$22, IF(M26 &gt; Parameter!$C$22, Parameter!$C$22, M26)) * Parameter!$B$12
+ Parameter!$B$2
+ SUM(I26:L26)</f>
        <v>12.022578890637224</v>
      </c>
      <c r="P26">
        <f t="shared" ca="1" si="3"/>
        <v>166470.41477613867</v>
      </c>
    </row>
    <row r="27" spans="1:16" x14ac:dyDescent="0.2">
      <c r="A27" t="str">
        <f ca="1"/>
        <v>Helene Binet</v>
      </c>
      <c r="B27" t="str">
        <f ca="1"/>
        <v>Sackler</v>
      </c>
      <c r="C27">
        <f ca="1"/>
        <v>77</v>
      </c>
      <c r="D27">
        <f ca="1"/>
        <v>856</v>
      </c>
      <c r="E27">
        <f ca="1"/>
        <v>23231467</v>
      </c>
      <c r="F27">
        <f ca="1"/>
        <v>0</v>
      </c>
      <c r="G27">
        <f t="shared" ca="1" si="2"/>
        <v>2</v>
      </c>
      <c r="H27">
        <f ca="1"/>
        <v>1</v>
      </c>
      <c r="I27">
        <f ca="1">IF(G27=1, Parameter!$B$5, IF(G27=2, Parameter!$B$6, 0))</f>
        <v>0.14699999999999999</v>
      </c>
      <c r="J27">
        <f ca="1">IF(H27=1, Parameter!$B$3, IF(H27=2, Parameter!$B$4, 0))</f>
        <v>0.43730000000000002</v>
      </c>
      <c r="K27">
        <f ca="1">IF(G27=1,IF(F27=1,Parameter!$B$14,0),IF(F27=1,Parameter!$B$13,0))</f>
        <v>0</v>
      </c>
      <c r="L27">
        <f ca="1">IF(AND(G27=1,H27=1), Parameter!$B$7, IF(AND(G27=2, H27=1), Parameter!$B$9, IF(AND(G27=1, H27=2),Parameter!$B$8, IF(AND(G27=2, H27=2), Parameter!$B$10, 0))))</f>
        <v>-0.44869999999999999</v>
      </c>
      <c r="M27">
        <f t="shared" ca="1" si="0"/>
        <v>4.3567088266895917</v>
      </c>
      <c r="N27">
        <f t="shared" ca="1" si="1"/>
        <v>6.75343791859778</v>
      </c>
      <c r="O27">
        <f ca="1">IF(N27 &lt; Parameter!$B$21, Parameter!$B$21, IF(N27 &gt; Parameter!$C$21, Parameter!$C$21, N27)) * Parameter!$B$11
+ IF(M27 &lt; Parameter!$B$22, Parameter!$B$22, IF(M27 &gt; Parameter!$C$22, Parameter!$C$22, M27)) * Parameter!$B$12
+ Parameter!$B$2
+ SUM(I27:L27)</f>
        <v>10.07894296694205</v>
      </c>
      <c r="P27">
        <f t="shared" ca="1" si="3"/>
        <v>23834.777017054988</v>
      </c>
    </row>
    <row r="28" spans="1:16" x14ac:dyDescent="0.2">
      <c r="A28" t="str">
        <f ca="1"/>
        <v>Late Constable</v>
      </c>
      <c r="B28" t="str">
        <f ca="1"/>
        <v>GJW</v>
      </c>
      <c r="C28">
        <f ca="1"/>
        <v>89</v>
      </c>
      <c r="D28">
        <f ca="1"/>
        <v>8997</v>
      </c>
      <c r="E28">
        <f ca="1"/>
        <v>91705918</v>
      </c>
      <c r="F28">
        <f ca="1"/>
        <v>0</v>
      </c>
      <c r="G28">
        <f t="shared" ca="1" si="2"/>
        <v>0</v>
      </c>
      <c r="H28">
        <f ca="1"/>
        <v>1</v>
      </c>
      <c r="I28">
        <f ca="1">IF(G28=1, Parameter!$B$5, IF(G28=2, Parameter!$B$6, 0))</f>
        <v>0</v>
      </c>
      <c r="J28">
        <f ca="1">IF(H28=1, Parameter!$B$3, IF(H28=2, Parameter!$B$4, 0))</f>
        <v>0.43730000000000002</v>
      </c>
      <c r="K28">
        <f ca="1">IF(G28=1,IF(F28=1,Parameter!$B$14,0),IF(F28=1,Parameter!$B$13,0))</f>
        <v>0</v>
      </c>
      <c r="L28">
        <f ca="1">IF(AND(G28=1,H28=1), Parameter!$B$7, IF(AND(G28=2, H28=1), Parameter!$B$9, IF(AND(G28=1, H28=2),Parameter!$B$8, IF(AND(G28=2, H28=2), Parameter!$B$10, 0))))</f>
        <v>0</v>
      </c>
      <c r="M28">
        <f t="shared" ca="1" si="0"/>
        <v>4.499809670330265</v>
      </c>
      <c r="N28">
        <f t="shared" ca="1" si="1"/>
        <v>9.1047576094011173</v>
      </c>
      <c r="O28">
        <f ca="1">IF(N28 &lt; Parameter!$B$21, Parameter!$B$21, IF(N28 &gt; Parameter!$C$21, Parameter!$C$21, N28)) * Parameter!$B$11
+ IF(M28 &lt; Parameter!$B$22, Parameter!$B$22, IF(M28 &gt; Parameter!$C$22, Parameter!$C$22, M28)) * Parameter!$B$12
+ Parameter!$B$2
+ SUM(I28:L28)</f>
        <v>11.376548334078141</v>
      </c>
      <c r="P28">
        <f t="shared" ca="1" si="3"/>
        <v>87250.35186314788</v>
      </c>
    </row>
    <row r="29" spans="1:16" x14ac:dyDescent="0.2">
      <c r="A29" t="str">
        <f ca="1"/>
        <v>Francis Bacon</v>
      </c>
      <c r="B29" t="str">
        <f ca="1"/>
        <v>Main</v>
      </c>
      <c r="C29">
        <f ca="1"/>
        <v>68</v>
      </c>
      <c r="D29">
        <f ca="1"/>
        <v>18100</v>
      </c>
      <c r="E29">
        <f ca="1"/>
        <v>94507578</v>
      </c>
      <c r="F29">
        <f ca="1"/>
        <v>0</v>
      </c>
      <c r="G29">
        <f t="shared" ca="1" si="2"/>
        <v>1</v>
      </c>
      <c r="H29">
        <f ca="1"/>
        <v>1</v>
      </c>
      <c r="I29">
        <f ca="1">IF(G29=1, Parameter!$B$5, IF(G29=2, Parameter!$B$6, 0))</f>
        <v>1.6949000000000001</v>
      </c>
      <c r="J29">
        <f ca="1">IF(H29=1, Parameter!$B$3, IF(H29=2, Parameter!$B$4, 0))</f>
        <v>0.43730000000000002</v>
      </c>
      <c r="K29">
        <f ca="1">IF(G29=1,IF(F29=1,Parameter!$B$14,0),IF(F29=1,Parameter!$B$13,0))</f>
        <v>0</v>
      </c>
      <c r="L29">
        <f ca="1">IF(AND(G29=1,H29=1), Parameter!$B$7, IF(AND(G29=2, H29=1), Parameter!$B$9, IF(AND(G29=1, H29=2),Parameter!$B$8, IF(AND(G29=2, H29=2), Parameter!$B$10, 0))))</f>
        <v>-1.2035</v>
      </c>
      <c r="M29">
        <f t="shared" ca="1" si="0"/>
        <v>4.2341065045972597</v>
      </c>
      <c r="N29">
        <f t="shared" ca="1" si="1"/>
        <v>9.8037224643465528</v>
      </c>
      <c r="O29">
        <f ca="1">IF(N29 &lt; Parameter!$B$21, Parameter!$B$21, IF(N29 &gt; Parameter!$C$21, Parameter!$C$21, N29)) * Parameter!$B$11
+ IF(M29 &lt; Parameter!$B$22, Parameter!$B$22, IF(M29 &gt; Parameter!$C$22, Parameter!$C$22, M29)) * Parameter!$B$12
+ Parameter!$B$2
+ SUM(I29:L29)</f>
        <v>11.769499578618714</v>
      </c>
      <c r="P29">
        <f t="shared" ca="1" si="3"/>
        <v>129248.45537370637</v>
      </c>
    </row>
    <row r="30" spans="1:16" x14ac:dyDescent="0.2">
      <c r="A30" t="str">
        <f ca="1"/>
        <v>Whistler</v>
      </c>
      <c r="B30" t="str">
        <f ca="1"/>
        <v>Sackler</v>
      </c>
      <c r="C30">
        <f ca="1"/>
        <v>77</v>
      </c>
      <c r="D30">
        <f ca="1"/>
        <v>2580</v>
      </c>
      <c r="E30">
        <f ca="1"/>
        <v>39947024</v>
      </c>
      <c r="F30">
        <f ca="1"/>
        <v>0</v>
      </c>
      <c r="G30">
        <f t="shared" ca="1" si="2"/>
        <v>2</v>
      </c>
      <c r="H30">
        <f ca="1"/>
        <v>1</v>
      </c>
      <c r="I30">
        <f ca="1">IF(G30=1, Parameter!$B$5, IF(G30=2, Parameter!$B$6, 0))</f>
        <v>0.14699999999999999</v>
      </c>
      <c r="J30">
        <f ca="1">IF(H30=1, Parameter!$B$3, IF(H30=2, Parameter!$B$4, 0))</f>
        <v>0.43730000000000002</v>
      </c>
      <c r="K30">
        <f ca="1">IF(G30=1,IF(F30=1,Parameter!$B$14,0),IF(F30=1,Parameter!$B$13,0))</f>
        <v>0</v>
      </c>
      <c r="L30">
        <f ca="1">IF(AND(G30=1,H30=1), Parameter!$B$7, IF(AND(G30=2, H30=1), Parameter!$B$9, IF(AND(G30=1, H30=2),Parameter!$B$8, IF(AND(G30=2, H30=2), Parameter!$B$10, 0))))</f>
        <v>-0.44869999999999999</v>
      </c>
      <c r="M30">
        <f t="shared" ca="1" si="0"/>
        <v>4.3567088266895917</v>
      </c>
      <c r="N30">
        <f t="shared" ca="1" si="1"/>
        <v>7.8559321997186142</v>
      </c>
      <c r="O30">
        <f ca="1">IF(N30 &lt; Parameter!$B$21, Parameter!$B$21, IF(N30 &gt; Parameter!$C$21, Parameter!$C$21, N30)) * Parameter!$B$11
+ IF(M30 &lt; Parameter!$B$22, Parameter!$B$22, IF(M30 &gt; Parameter!$C$22, Parameter!$C$22, M30)) * Parameter!$B$12
+ Parameter!$B$2
+ SUM(I30:L30)</f>
        <v>10.457207663182359</v>
      </c>
      <c r="P30">
        <f t="shared" ca="1" si="3"/>
        <v>34793.258383912573</v>
      </c>
    </row>
    <row r="31" spans="1:16" x14ac:dyDescent="0.2">
      <c r="A31" t="str">
        <f ca="1"/>
        <v>Kawanabe Kyosai</v>
      </c>
      <c r="B31" t="str">
        <f ca="1"/>
        <v>GJW</v>
      </c>
      <c r="C31">
        <f ca="1"/>
        <v>80</v>
      </c>
      <c r="D31">
        <f ca="1"/>
        <v>1125</v>
      </c>
      <c r="E31">
        <f ca="1"/>
        <v>6838068</v>
      </c>
      <c r="F31">
        <f ca="1"/>
        <v>0</v>
      </c>
      <c r="G31">
        <f t="shared" ca="1" si="2"/>
        <v>0</v>
      </c>
      <c r="H31">
        <f ca="1"/>
        <v>1</v>
      </c>
      <c r="I31">
        <f ca="1">IF(G31=1, Parameter!$B$5, IF(G31=2, Parameter!$B$6, 0))</f>
        <v>0</v>
      </c>
      <c r="J31">
        <f ca="1">IF(H31=1, Parameter!$B$3, IF(H31=2, Parameter!$B$4, 0))</f>
        <v>0.43730000000000002</v>
      </c>
      <c r="K31">
        <f ca="1">IF(G31=1,IF(F31=1,Parameter!$B$14,0),IF(F31=1,Parameter!$B$13,0))</f>
        <v>0</v>
      </c>
      <c r="L31">
        <f ca="1">IF(AND(G31=1,H31=1), Parameter!$B$7, IF(AND(G31=2, H31=1), Parameter!$B$9, IF(AND(G31=1, H31=2),Parameter!$B$8, IF(AND(G31=2, H31=2), Parameter!$B$10, 0))))</f>
        <v>0</v>
      </c>
      <c r="M31">
        <f t="shared" ca="1" si="0"/>
        <v>4.3944491546724391</v>
      </c>
      <c r="N31">
        <f t="shared" ca="1" si="1"/>
        <v>7.026426808699636</v>
      </c>
      <c r="O31">
        <f ca="1">IF(N31 &lt; Parameter!$B$21, Parameter!$B$21, IF(N31 &gt; Parameter!$C$21, Parameter!$C$21, N31)) * Parameter!$B$11
+ IF(M31 &lt; Parameter!$B$22, Parameter!$B$22, IF(M31 &gt; Parameter!$C$22, Parameter!$C$22, M31)) * Parameter!$B$12
+ Parameter!$B$2
+ SUM(I31:L31)</f>
        <v>10.519211167603537</v>
      </c>
      <c r="P31">
        <f t="shared" ca="1" si="3"/>
        <v>37018.910466351575</v>
      </c>
    </row>
    <row r="32" spans="1:16" x14ac:dyDescent="0.2">
      <c r="A32" t="str">
        <f ca="1"/>
        <v>Summer Exhibition 2022</v>
      </c>
      <c r="B32" t="str">
        <f ca="1"/>
        <v>Main</v>
      </c>
      <c r="C32">
        <f ca="1"/>
        <v>54</v>
      </c>
      <c r="D32">
        <f ca="1"/>
        <v>23545</v>
      </c>
      <c r="E32">
        <f ca="1"/>
        <v>242960897</v>
      </c>
      <c r="F32">
        <f ca="1"/>
        <v>1</v>
      </c>
      <c r="G32">
        <f t="shared" ca="1" si="2"/>
        <v>1</v>
      </c>
      <c r="H32">
        <f ca="1"/>
        <v>1</v>
      </c>
      <c r="I32">
        <f ca="1">IF(G32=1, Parameter!$B$5, IF(G32=2, Parameter!$B$6, 0))</f>
        <v>1.6949000000000001</v>
      </c>
      <c r="J32">
        <f ca="1">IF(H32=1, Parameter!$B$3, IF(H32=2, Parameter!$B$4, 0))</f>
        <v>0.43730000000000002</v>
      </c>
      <c r="K32">
        <f ca="1">IF(G32=1,IF(F32=1,Parameter!$B$14,0),IF(F32=1,Parameter!$B$13,0))</f>
        <v>0.26179999999999998</v>
      </c>
      <c r="L32">
        <f ca="1">IF(AND(G32=1,H32=1), Parameter!$B$7, IF(AND(G32=2, H32=1), Parameter!$B$9, IF(AND(G32=1, H32=2),Parameter!$B$8, IF(AND(G32=2, H32=2), Parameter!$B$10, 0))))</f>
        <v>-1.2035</v>
      </c>
      <c r="M32">
        <f t="shared" ca="1" si="0"/>
        <v>4.0073331852324712</v>
      </c>
      <c r="N32">
        <f t="shared" ca="1" si="1"/>
        <v>10.066711233638141</v>
      </c>
      <c r="O32">
        <f ca="1">IF(N32 &lt; Parameter!$B$21, Parameter!$B$21, IF(N32 &gt; Parameter!$C$21, Parameter!$C$21, N32)) * Parameter!$B$11
+ IF(M32 &lt; Parameter!$B$22, Parameter!$B$22, IF(M32 &gt; Parameter!$C$22, Parameter!$C$22, M32)) * Parameter!$B$12
+ Parameter!$B$2
+ SUM(I32:L32)</f>
        <v>11.944213150055262</v>
      </c>
      <c r="P32">
        <f t="shared" ca="1" si="3"/>
        <v>153922.83021690539</v>
      </c>
    </row>
    <row r="33" spans="1:16" x14ac:dyDescent="0.2">
      <c r="A33" t="str">
        <f ca="1"/>
        <v>Milton Avery</v>
      </c>
      <c r="B33" t="str">
        <f ca="1"/>
        <v>GJW</v>
      </c>
      <c r="C33">
        <f ca="1"/>
        <v>80</v>
      </c>
      <c r="D33">
        <f ca="1"/>
        <v>2589</v>
      </c>
      <c r="E33">
        <f ca="1"/>
        <v>82441236</v>
      </c>
      <c r="F33">
        <f ca="1"/>
        <v>0</v>
      </c>
      <c r="G33">
        <f t="shared" ca="1" si="2"/>
        <v>0</v>
      </c>
      <c r="H33">
        <f ca="1"/>
        <v>1</v>
      </c>
      <c r="I33">
        <f ca="1">IF(G33=1, Parameter!$B$5, IF(G33=2, Parameter!$B$6, 0))</f>
        <v>0</v>
      </c>
      <c r="J33">
        <f ca="1">IF(H33=1, Parameter!$B$3, IF(H33=2, Parameter!$B$4, 0))</f>
        <v>0.43730000000000002</v>
      </c>
      <c r="K33">
        <f ca="1">IF(G33=1,IF(F33=1,Parameter!$B$14,0),IF(F33=1,Parameter!$B$13,0))</f>
        <v>0</v>
      </c>
      <c r="L33">
        <f ca="1">IF(AND(G33=1,H33=1), Parameter!$B$7, IF(AND(G33=2, H33=1), Parameter!$B$9, IF(AND(G33=1, H33=2),Parameter!$B$8, IF(AND(G33=2, H33=2), Parameter!$B$10, 0))))</f>
        <v>0</v>
      </c>
      <c r="M33">
        <f t="shared" ca="1" si="0"/>
        <v>4.3944491546724391</v>
      </c>
      <c r="N33">
        <f t="shared" ca="1" si="1"/>
        <v>7.8594131546935833</v>
      </c>
      <c r="O33">
        <f ca="1">IF(N33 &lt; Parameter!$B$21, Parameter!$B$21, IF(N33 &gt; Parameter!$C$21, Parameter!$C$21, N33)) * Parameter!$B$11
+ IF(M33 &lt; Parameter!$B$22, Parameter!$B$22, IF(M33 &gt; Parameter!$C$22, Parameter!$C$22, M33)) * Parameter!$B$12
+ Parameter!$B$2
+ SUM(I33:L33)</f>
        <v>10.808590624201834</v>
      </c>
      <c r="P33">
        <f t="shared" ca="1" si="3"/>
        <v>49442.734446587194</v>
      </c>
    </row>
    <row r="34" spans="1:16" x14ac:dyDescent="0.2">
      <c r="A34" t="str">
        <f ca="1"/>
        <v>William Kentridge</v>
      </c>
      <c r="B34" t="str">
        <f ca="1"/>
        <v>Main</v>
      </c>
      <c r="C34">
        <f ca="1"/>
        <v>68</v>
      </c>
      <c r="D34">
        <f ca="1"/>
        <v>4649</v>
      </c>
      <c r="E34">
        <f ca="1"/>
        <v>140888474</v>
      </c>
      <c r="F34">
        <f ca="1"/>
        <v>1</v>
      </c>
      <c r="G34">
        <f t="shared" ca="1" si="2"/>
        <v>1</v>
      </c>
      <c r="H34">
        <f ca="1"/>
        <v>1</v>
      </c>
      <c r="I34">
        <f ca="1">IF(G34=1, Parameter!$B$5, IF(G34=2, Parameter!$B$6, 0))</f>
        <v>1.6949000000000001</v>
      </c>
      <c r="J34">
        <f ca="1">IF(H34=1, Parameter!$B$3, IF(H34=2, Parameter!$B$4, 0))</f>
        <v>0.43730000000000002</v>
      </c>
      <c r="K34">
        <f ca="1">IF(G34=1,IF(F34=1,Parameter!$B$14,0),IF(F34=1,Parameter!$B$13,0))</f>
        <v>0.26179999999999998</v>
      </c>
      <c r="L34">
        <f ca="1">IF(AND(G34=1,H34=1), Parameter!$B$7, IF(AND(G34=2, H34=1), Parameter!$B$9, IF(AND(G34=1, H34=2),Parameter!$B$8, IF(AND(G34=2, H34=2), Parameter!$B$10, 0))))</f>
        <v>-1.2035</v>
      </c>
      <c r="M34">
        <f t="shared" ca="1" si="0"/>
        <v>4.2341065045972597</v>
      </c>
      <c r="N34">
        <f t="shared" ca="1" si="1"/>
        <v>8.4446224985814027</v>
      </c>
      <c r="O34">
        <f ca="1">IF(N34 &lt; Parameter!$B$21, Parameter!$B$21, IF(N34 &gt; Parameter!$C$21, Parameter!$C$21, N34)) * Parameter!$B$11
+ IF(M34 &lt; Parameter!$B$22, Parameter!$B$22, IF(M34 &gt; Parameter!$C$22, Parameter!$C$22, M34)) * Parameter!$B$12
+ Parameter!$B$2
+ SUM(I34:L34)</f>
        <v>11.5591482505119</v>
      </c>
      <c r="P34">
        <f t="shared" ca="1" si="3"/>
        <v>104729.77099836124</v>
      </c>
    </row>
    <row r="35" spans="1:16" x14ac:dyDescent="0.2">
      <c r="A35" t="str">
        <f ca="1"/>
        <v>Making Modernism</v>
      </c>
      <c r="B35" t="str">
        <f ca="1"/>
        <v>GJW</v>
      </c>
      <c r="C35">
        <f ca="1"/>
        <v>77</v>
      </c>
      <c r="D35">
        <f ca="1"/>
        <v>10146</v>
      </c>
      <c r="E35">
        <f ca="1"/>
        <v>66612324</v>
      </c>
      <c r="F35">
        <f ca="1"/>
        <v>0</v>
      </c>
      <c r="G35">
        <f t="shared" ca="1" si="2"/>
        <v>0</v>
      </c>
      <c r="H35">
        <f ca="1"/>
        <v>1</v>
      </c>
      <c r="I35">
        <f ca="1">IF(G35=1, Parameter!$B$5, IF(G35=2, Parameter!$B$6, 0))</f>
        <v>0</v>
      </c>
      <c r="J35">
        <f ca="1">IF(H35=1, Parameter!$B$3, IF(H35=2, Parameter!$B$4, 0))</f>
        <v>0.43730000000000002</v>
      </c>
      <c r="K35">
        <f ca="1">IF(G35=1,IF(F35=1,Parameter!$B$14,0),IF(F35=1,Parameter!$B$13,0))</f>
        <v>0</v>
      </c>
      <c r="L35">
        <f ca="1">IF(AND(G35=1,H35=1), Parameter!$B$7, IF(AND(G35=2, H35=1), Parameter!$B$9, IF(AND(G35=1, H35=2),Parameter!$B$8, IF(AND(G35=2, H35=2), Parameter!$B$10, 0))))</f>
        <v>0</v>
      </c>
      <c r="M35">
        <f t="shared" ca="1" si="0"/>
        <v>4.3567088266895917</v>
      </c>
      <c r="N35">
        <f t="shared" ca="1" si="1"/>
        <v>9.2249333742790824</v>
      </c>
      <c r="O35">
        <f ca="1">IF(N35 &lt; Parameter!$B$21, Parameter!$B$21, IF(N35 &gt; Parameter!$C$21, Parameter!$C$21, N35)) * Parameter!$B$11
+ IF(M35 &lt; Parameter!$B$22, Parameter!$B$22, IF(M35 &gt; Parameter!$C$22, Parameter!$C$22, M35)) * Parameter!$B$12
+ Parameter!$B$2
+ SUM(I35:L35)</f>
        <v>11.234498671224666</v>
      </c>
      <c r="P35">
        <f t="shared" ca="1" si="3"/>
        <v>75696.368092947392</v>
      </c>
    </row>
    <row r="36" spans="1:16" x14ac:dyDescent="0.2">
      <c r="A36" t="str">
        <f ca="1"/>
        <v>Spain and the Hispanic World</v>
      </c>
      <c r="B36" t="str">
        <f ca="1"/>
        <v>Main</v>
      </c>
      <c r="C36">
        <f ca="1"/>
        <v>68</v>
      </c>
      <c r="D36">
        <f ca="1"/>
        <v>6445</v>
      </c>
      <c r="E36">
        <f ca="1"/>
        <v>71839781</v>
      </c>
      <c r="F36">
        <f ca="1"/>
        <v>0</v>
      </c>
      <c r="G36">
        <f t="shared" ca="1" si="2"/>
        <v>1</v>
      </c>
      <c r="H36">
        <f ca="1"/>
        <v>1</v>
      </c>
      <c r="I36">
        <f ca="1">IF(G36=1, Parameter!$B$5, IF(G36=2, Parameter!$B$6, 0))</f>
        <v>1.6949000000000001</v>
      </c>
      <c r="J36">
        <f ca="1">IF(H36=1, Parameter!$B$3, IF(H36=2, Parameter!$B$4, 0))</f>
        <v>0.43730000000000002</v>
      </c>
      <c r="K36">
        <f ca="1">IF(G36=1,IF(F36=1,Parameter!$B$14,0),IF(F36=1,Parameter!$B$13,0))</f>
        <v>0</v>
      </c>
      <c r="L36">
        <f ca="1">IF(AND(G36=1,H36=1), Parameter!$B$7, IF(AND(G36=2, H36=1), Parameter!$B$9, IF(AND(G36=1, H36=2),Parameter!$B$8, IF(AND(G36=2, H36=2), Parameter!$B$10, 0))))</f>
        <v>-1.2035</v>
      </c>
      <c r="M36">
        <f t="shared" ca="1" si="0"/>
        <v>4.2341065045972597</v>
      </c>
      <c r="N36">
        <f t="shared" ca="1" si="1"/>
        <v>8.7712150623753828</v>
      </c>
      <c r="O36">
        <f ca="1">IF(N36 &lt; Parameter!$B$21, Parameter!$B$21, IF(N36 &gt; Parameter!$C$21, Parameter!$C$21, N36)) * Parameter!$B$11
+ IF(M36 &lt; Parameter!$B$22, Parameter!$B$22, IF(M36 &gt; Parameter!$C$22, Parameter!$C$22, M36)) * Parameter!$B$12
+ Parameter!$B$2
+ SUM(I36:L36)</f>
        <v>11.410806507173927</v>
      </c>
      <c r="P36">
        <f t="shared" ca="1" si="3"/>
        <v>90291.213565252809</v>
      </c>
    </row>
    <row r="37" spans="1:16" x14ac:dyDescent="0.2">
      <c r="A37" t="str">
        <f ca="1"/>
        <v>Souls Grown Deep</v>
      </c>
      <c r="B37" t="str">
        <f ca="1"/>
        <v>GJW</v>
      </c>
      <c r="C37">
        <f ca="1"/>
        <v>82</v>
      </c>
      <c r="D37">
        <f ca="1"/>
        <v>1274</v>
      </c>
      <c r="E37">
        <f ca="1"/>
        <v>66099913</v>
      </c>
      <c r="F37">
        <f ca="1"/>
        <v>0</v>
      </c>
      <c r="G37">
        <f t="shared" ca="1" si="2"/>
        <v>0</v>
      </c>
      <c r="H37">
        <f ca="1"/>
        <v>1</v>
      </c>
      <c r="I37">
        <f ca="1">IF(G37=1, Parameter!$B$5, IF(G37=2, Parameter!$B$6, 0))</f>
        <v>0</v>
      </c>
      <c r="J37">
        <f ca="1">IF(H37=1, Parameter!$B$3, IF(H37=2, Parameter!$B$4, 0))</f>
        <v>0.43730000000000002</v>
      </c>
      <c r="K37">
        <f ca="1">IF(G37=1,IF(F37=1,Parameter!$B$14,0),IF(F37=1,Parameter!$B$13,0))</f>
        <v>0</v>
      </c>
      <c r="L37">
        <f ca="1">IF(AND(G37=1,H37=1), Parameter!$B$7, IF(AND(G37=2, H37=1), Parameter!$B$9, IF(AND(G37=1, H37=2),Parameter!$B$8, IF(AND(G37=2, H37=2), Parameter!$B$10, 0))))</f>
        <v>0</v>
      </c>
      <c r="M37">
        <f t="shared" ca="1" si="0"/>
        <v>4.4188406077965983</v>
      </c>
      <c r="N37">
        <f t="shared" ca="1" si="1"/>
        <v>7.1507014575925263</v>
      </c>
      <c r="O37">
        <f ca="1">IF(N37 &lt; Parameter!$B$21, Parameter!$B$21, IF(N37 &gt; Parameter!$C$21, Parameter!$C$21, N37)) * Parameter!$B$11
+ IF(M37 &lt; Parameter!$B$22, Parameter!$B$22, IF(M37 &gt; Parameter!$C$22, Parameter!$C$22, M37)) * Parameter!$B$12
+ Parameter!$B$2
+ SUM(I37:L37)</f>
        <v>10.593712563021596</v>
      </c>
      <c r="P37">
        <f t="shared" ca="1" si="3"/>
        <v>39882.28381235031</v>
      </c>
    </row>
    <row r="38" spans="1:16" x14ac:dyDescent="0.2">
      <c r="A38" t="str">
        <f ca="1"/>
        <v>Summer Exhibition 2023</v>
      </c>
      <c r="B38" t="str">
        <f ca="1"/>
        <v>Main</v>
      </c>
      <c r="C38">
        <f ca="1"/>
        <v>60</v>
      </c>
      <c r="D38">
        <f ca="1"/>
        <v>25429</v>
      </c>
      <c r="E38">
        <f ca="1"/>
        <v>152086241</v>
      </c>
      <c r="F38">
        <f ca="1"/>
        <v>1</v>
      </c>
      <c r="G38">
        <f t="shared" ca="1" si="2"/>
        <v>1</v>
      </c>
      <c r="H38">
        <f ca="1"/>
        <v>1</v>
      </c>
      <c r="I38">
        <f ca="1">IF(G38=1, Parameter!$B$5, IF(G38=2, Parameter!$B$6, 0))</f>
        <v>1.6949000000000001</v>
      </c>
      <c r="J38">
        <f ca="1">IF(H38=1, Parameter!$B$3, IF(H38=2, Parameter!$B$4, 0))</f>
        <v>0.43730000000000002</v>
      </c>
      <c r="K38">
        <f ca="1">IF(G38=1,IF(F38=1,Parameter!$B$14,0),IF(F38=1,Parameter!$B$13,0))</f>
        <v>0.26179999999999998</v>
      </c>
      <c r="L38">
        <f ca="1">IF(AND(G38=1,H38=1), Parameter!$B$7, IF(AND(G38=2, H38=1), Parameter!$B$9, IF(AND(G38=1, H38=2),Parameter!$B$8, IF(AND(G38=2, H38=2), Parameter!$B$10, 0))))</f>
        <v>-1.2035</v>
      </c>
      <c r="M38">
        <f t="shared" ca="1" si="0"/>
        <v>4.1108738641733114</v>
      </c>
      <c r="N38">
        <f t="shared" ca="1" si="1"/>
        <v>10.143684858416165</v>
      </c>
      <c r="O38">
        <f ca="1">IF(N38 &lt; Parameter!$B$21, Parameter!$B$21, IF(N38 &gt; Parameter!$C$21, Parameter!$C$21, N38)) * Parameter!$B$11
+ IF(M38 &lt; Parameter!$B$22, Parameter!$B$22, IF(M38 &gt; Parameter!$C$22, Parameter!$C$22, M38)) * Parameter!$B$12
+ Parameter!$B$2
+ SUM(I38:L38)</f>
        <v>11.979865455935903</v>
      </c>
      <c r="P38">
        <f t="shared" ca="1" si="3"/>
        <v>159509.5679793396</v>
      </c>
    </row>
    <row r="39" spans="1:16" x14ac:dyDescent="0.2">
      <c r="A39" t="str">
        <f ca="1"/>
        <v>Herzog de Meuron</v>
      </c>
      <c r="B39" t="str">
        <f ca="1"/>
        <v>GJW</v>
      </c>
      <c r="C39">
        <f ca="1"/>
        <v>81</v>
      </c>
      <c r="D39">
        <f ca="1"/>
        <v>789</v>
      </c>
      <c r="E39">
        <f ca="1"/>
        <v>47910863</v>
      </c>
      <c r="F39">
        <f ca="1"/>
        <v>0</v>
      </c>
      <c r="G39">
        <f t="shared" ca="1" si="2"/>
        <v>0</v>
      </c>
      <c r="H39">
        <f ca="1"/>
        <v>1</v>
      </c>
      <c r="I39">
        <f ca="1">IF(G39=1, Parameter!$B$5, IF(G39=2, Parameter!$B$6, 0))</f>
        <v>0</v>
      </c>
      <c r="J39">
        <f ca="1">IF(H39=1, Parameter!$B$3, IF(H39=2, Parameter!$B$4, 0))</f>
        <v>0.43730000000000002</v>
      </c>
      <c r="K39">
        <f ca="1">IF(G39=1,IF(F39=1,Parameter!$B$14,0),IF(F39=1,Parameter!$B$13,0))</f>
        <v>0</v>
      </c>
      <c r="L39">
        <f ca="1">IF(AND(G39=1,H39=1), Parameter!$B$7, IF(AND(G39=2, H39=1), Parameter!$B$9, IF(AND(G39=1, H39=2),Parameter!$B$8, IF(AND(G39=2, H39=2), Parameter!$B$10, 0))))</f>
        <v>0</v>
      </c>
      <c r="M39">
        <f t="shared" ca="1" si="0"/>
        <v>4.4067192472642533</v>
      </c>
      <c r="N39">
        <f t="shared" ca="1" si="1"/>
        <v>6.6720329454610674</v>
      </c>
      <c r="O39">
        <f ca="1">IF(N39 &lt; Parameter!$B$21, Parameter!$B$21, IF(N39 &gt; Parameter!$C$21, Parameter!$C$21, N39)) * Parameter!$B$11
+ IF(M39 &lt; Parameter!$B$22, Parameter!$B$22, IF(M39 &gt; Parameter!$C$22, Parameter!$C$22, M39)) * Parameter!$B$12
+ Parameter!$B$2
+ SUM(I39:L39)</f>
        <v>10.444876351128144</v>
      </c>
      <c r="P39">
        <f t="shared" ca="1" si="3"/>
        <v>34366.834114986537</v>
      </c>
    </row>
    <row r="40" spans="1:16" x14ac:dyDescent="0.2">
      <c r="A40" t="str">
        <f ca="1"/>
        <v>Marina Abramovic</v>
      </c>
      <c r="B40" t="str">
        <f ca="1"/>
        <v>Main</v>
      </c>
      <c r="C40">
        <f ca="1"/>
        <v>85</v>
      </c>
      <c r="D40">
        <f ca="1"/>
        <v>6186</v>
      </c>
      <c r="E40">
        <f ca="1"/>
        <v>403052577</v>
      </c>
      <c r="F40">
        <f ca="1"/>
        <v>1</v>
      </c>
      <c r="G40">
        <f t="shared" ca="1" si="2"/>
        <v>1</v>
      </c>
      <c r="H40">
        <f ca="1"/>
        <v>1</v>
      </c>
      <c r="I40">
        <f ca="1">IF(G40=1, Parameter!$B$5, IF(G40=2, Parameter!$B$6, 0))</f>
        <v>1.6949000000000001</v>
      </c>
      <c r="J40">
        <f ca="1">IF(H40=1, Parameter!$B$3, IF(H40=2, Parameter!$B$4, 0))</f>
        <v>0.43730000000000002</v>
      </c>
      <c r="K40">
        <f ca="1">IF(G40=1,IF(F40=1,Parameter!$B$14,0),IF(F40=1,Parameter!$B$13,0))</f>
        <v>0.26179999999999998</v>
      </c>
      <c r="L40">
        <f ca="1">IF(AND(G40=1,H40=1), Parameter!$B$7, IF(AND(G40=2, H40=1), Parameter!$B$9, IF(AND(G40=1, H40=2),Parameter!$B$8, IF(AND(G40=2, H40=2), Parameter!$B$10, 0))))</f>
        <v>-1.2035</v>
      </c>
      <c r="M40">
        <f t="shared" ca="1" si="0"/>
        <v>4.4543472962535073</v>
      </c>
      <c r="N40">
        <f t="shared" ca="1" si="1"/>
        <v>8.7302055955309896</v>
      </c>
      <c r="O40">
        <f ca="1">IF(N40 &lt; Parameter!$B$21, Parameter!$B$21, IF(N40 &gt; Parameter!$C$21, Parameter!$C$21, N40)) * Parameter!$B$11
+ IF(M40 &lt; Parameter!$B$22, Parameter!$B$22, IF(M40 &gt; Parameter!$C$22, Parameter!$C$22, M40)) * Parameter!$B$12
+ Parameter!$B$2
+ SUM(I40:L40)</f>
        <v>11.941237091195472</v>
      </c>
      <c r="P40">
        <f t="shared" ca="1" si="3"/>
        <v>153465.42480856497</v>
      </c>
    </row>
    <row r="41" spans="1:16" x14ac:dyDescent="0.2">
      <c r="A41" t="str">
        <f ca="1"/>
        <v>Impressionists on Paper</v>
      </c>
      <c r="B41" t="str">
        <f ca="1"/>
        <v>GJW</v>
      </c>
      <c r="C41">
        <f ca="1"/>
        <v>91</v>
      </c>
      <c r="D41">
        <f ca="1"/>
        <v>18456.8</v>
      </c>
      <c r="E41">
        <f ca="1"/>
        <v>0</v>
      </c>
      <c r="F41">
        <f ca="1"/>
        <v>0</v>
      </c>
      <c r="G41">
        <f t="shared" ca="1" si="2"/>
        <v>0</v>
      </c>
      <c r="H41">
        <f ca="1"/>
        <v>1</v>
      </c>
      <c r="I41">
        <f ca="1">IF(G41=1, Parameter!$B$5, IF(G41=2, Parameter!$B$6, 0))</f>
        <v>0</v>
      </c>
      <c r="J41">
        <f ca="1">IF(H41=1, Parameter!$B$3, IF(H41=2, Parameter!$B$4, 0))</f>
        <v>0.43730000000000002</v>
      </c>
      <c r="K41">
        <f ca="1">IF(G41=1,IF(F41=1,Parameter!$B$14,0),IF(F41=1,Parameter!$B$13,0))</f>
        <v>0</v>
      </c>
      <c r="L41">
        <f ca="1">IF(AND(G41=1,H41=1), Parameter!$B$7, IF(AND(G41=2, H41=1), Parameter!$B$9, IF(AND(G41=1, H41=2),Parameter!$B$8, IF(AND(G41=2, H41=2), Parameter!$B$10, 0))))</f>
        <v>0</v>
      </c>
      <c r="M41">
        <f t="shared" ca="1" si="0"/>
        <v>4.5217885770490405</v>
      </c>
      <c r="N41">
        <f t="shared" ca="1" si="1"/>
        <v>9.8232423243566984</v>
      </c>
      <c r="O41">
        <f ca="1">IF(N41 &lt; Parameter!$B$21, Parameter!$B$21, IF(N41 &gt; Parameter!$C$21, Parameter!$C$21, N41)) * Parameter!$B$11
+ IF(M41 &lt; Parameter!$B$22, Parameter!$B$22, IF(M41 &gt; Parameter!$C$22, Parameter!$C$22, M41)) * Parameter!$B$12
+ Parameter!$B$2
+ SUM(I41:L41)</f>
        <v>11.654379631843305</v>
      </c>
      <c r="P41">
        <f t="shared" ca="1" si="3"/>
        <v>115193.77056854524</v>
      </c>
    </row>
    <row r="42" spans="1:16" x14ac:dyDescent="0.2">
      <c r="A42" t="str">
        <f ca="1"/>
        <v>Entangled Pasts</v>
      </c>
      <c r="B42" t="str">
        <f ca="1"/>
        <v>Main</v>
      </c>
      <c r="C42">
        <f ca="1"/>
        <v>74</v>
      </c>
      <c r="D42">
        <f ca="1"/>
        <v>6991.0666700000002</v>
      </c>
      <c r="E42">
        <f ca="1"/>
        <v>121445753</v>
      </c>
      <c r="F42">
        <f ca="1"/>
        <v>0</v>
      </c>
      <c r="G42">
        <f t="shared" ca="1" si="2"/>
        <v>1</v>
      </c>
      <c r="H42">
        <f ca="1"/>
        <v>1</v>
      </c>
      <c r="I42">
        <f ca="1">IF(G42=1, Parameter!$B$5, IF(G42=2, Parameter!$B$6, 0))</f>
        <v>1.6949000000000001</v>
      </c>
      <c r="J42">
        <f ca="1">IF(H42=1, Parameter!$B$3, IF(H42=2, Parameter!$B$4, 0))</f>
        <v>0.43730000000000002</v>
      </c>
      <c r="K42">
        <f ca="1">IF(G42=1,IF(F42=1,Parameter!$B$14,0),IF(F42=1,Parameter!$B$13,0))</f>
        <v>0</v>
      </c>
      <c r="L42">
        <f ca="1">IF(AND(G42=1,H42=1), Parameter!$B$7, IF(AND(G42=2, H42=1), Parameter!$B$9, IF(AND(G42=1, H42=2),Parameter!$B$8, IF(AND(G42=2, H42=2), Parameter!$B$10, 0))))</f>
        <v>-1.2035</v>
      </c>
      <c r="M42">
        <f t="shared" ca="1" si="0"/>
        <v>4.3174881135363101</v>
      </c>
      <c r="N42">
        <f t="shared" ca="1" si="1"/>
        <v>8.852531452472979</v>
      </c>
      <c r="O42">
        <f ca="1">IF(N42 &lt; Parameter!$B$21, Parameter!$B$21, IF(N42 &gt; Parameter!$C$21, Parameter!$C$21, N42)) * Parameter!$B$11
+ IF(M42 &lt; Parameter!$B$22, Parameter!$B$22, IF(M42 &gt; Parameter!$C$22, Parameter!$C$22, M42)) * Parameter!$B$12
+ Parameter!$B$2
+ SUM(I42:L42)</f>
        <v>11.54615115961515</v>
      </c>
      <c r="P42">
        <f t="shared" ca="1" si="3"/>
        <v>103377.38323887844</v>
      </c>
    </row>
    <row r="43" spans="1:16" x14ac:dyDescent="0.2">
      <c r="A43" t="str">
        <f ca="1"/>
        <v>Kauffman</v>
      </c>
      <c r="B43" t="str">
        <f ca="1"/>
        <v>Sackler</v>
      </c>
      <c r="C43">
        <f ca="1"/>
        <v>105</v>
      </c>
      <c r="D43">
        <f ca="1"/>
        <v>1737.7</v>
      </c>
      <c r="E43">
        <f ca="1"/>
        <v>72165130</v>
      </c>
      <c r="F43">
        <f ca="1"/>
        <v>0</v>
      </c>
      <c r="G43">
        <f t="shared" ca="1" si="2"/>
        <v>2</v>
      </c>
      <c r="H43">
        <f ca="1"/>
        <v>1</v>
      </c>
      <c r="I43">
        <f ca="1">IF(G43=1, Parameter!$B$5, IF(G43=2, Parameter!$B$6, 0))</f>
        <v>0.14699999999999999</v>
      </c>
      <c r="J43">
        <f ca="1">IF(H43=1, Parameter!$B$3, IF(H43=2, Parameter!$B$4, 0))</f>
        <v>0.43730000000000002</v>
      </c>
      <c r="K43">
        <f ca="1">IF(G43=1,IF(F43=1,Parameter!$B$14,0),IF(F43=1,Parameter!$B$13,0))</f>
        <v>0</v>
      </c>
      <c r="L43">
        <f ca="1">IF(AND(G43=1,H43=1), Parameter!$B$7, IF(AND(G43=2, H43=1), Parameter!$B$9, IF(AND(G43=1, H43=2),Parameter!$B$8, IF(AND(G43=2, H43=2), Parameter!$B$10, 0))))</f>
        <v>-0.44869999999999999</v>
      </c>
      <c r="M43">
        <f t="shared" ca="1" si="0"/>
        <v>4.6634390941120669</v>
      </c>
      <c r="N43">
        <f t="shared" ca="1" si="1"/>
        <v>7.4608929865337439</v>
      </c>
      <c r="O43">
        <f ca="1">IF(N43 &lt; Parameter!$B$21, Parameter!$B$21, IF(N43 &gt; Parameter!$C$21, Parameter!$C$21, N43)) * Parameter!$B$11
+ IF(M43 &lt; Parameter!$B$22, Parameter!$B$22, IF(M43 &gt; Parameter!$C$22, Parameter!$C$22, M43)) * Parameter!$B$12
+ Parameter!$B$2
+ SUM(I43:L43)</f>
        <v>10.710832376967023</v>
      </c>
      <c r="P43">
        <f t="shared" ca="1" si="3"/>
        <v>44837.946262558326</v>
      </c>
    </row>
    <row r="44" spans="1:16" x14ac:dyDescent="0.2">
      <c r="A44" t="str">
        <f ca="1"/>
        <v>Summer Exhibition 2024</v>
      </c>
      <c r="B44" t="str">
        <f ca="1"/>
        <v>Main</v>
      </c>
      <c r="C44">
        <f ca="1"/>
        <v>54</v>
      </c>
      <c r="D44">
        <f ca="1"/>
        <v>20538</v>
      </c>
      <c r="E44">
        <f ca="1"/>
        <v>0</v>
      </c>
      <c r="F44">
        <f ca="1"/>
        <v>1</v>
      </c>
      <c r="G44">
        <f t="shared" ca="1" si="2"/>
        <v>1</v>
      </c>
      <c r="H44">
        <f ca="1"/>
        <v>1</v>
      </c>
      <c r="I44">
        <f ca="1">IF(G44=1, Parameter!$B$5, IF(G44=2, Parameter!$B$6, 0))</f>
        <v>1.6949000000000001</v>
      </c>
      <c r="J44">
        <f ca="1">IF(H44=1, Parameter!$B$3, IF(H44=2, Parameter!$B$4, 0))</f>
        <v>0.43730000000000002</v>
      </c>
      <c r="K44">
        <f ca="1">IF(G44=1,IF(F44=1,Parameter!$B$14,0),IF(F44=1,Parameter!$B$13,0))</f>
        <v>0.26179999999999998</v>
      </c>
      <c r="L44">
        <f ca="1">IF(AND(G44=1,H44=1), Parameter!$B$7, IF(AND(G44=2, H44=1), Parameter!$B$9, IF(AND(G44=1, H44=2),Parameter!$B$8, IF(AND(G44=2, H44=2), Parameter!$B$10, 0))))</f>
        <v>-1.2035</v>
      </c>
      <c r="M44">
        <f t="shared" ca="1" si="0"/>
        <v>4.0073331852324712</v>
      </c>
      <c r="N44">
        <f t="shared" ca="1" si="1"/>
        <v>9.9300807968056493</v>
      </c>
      <c r="O44">
        <f ca="1">IF(N44 &lt; Parameter!$B$21, Parameter!$B$21, IF(N44 &gt; Parameter!$C$21, Parameter!$C$21, N44)) * Parameter!$B$11
+ IF(M44 &lt; Parameter!$B$22, Parameter!$B$22, IF(M44 &gt; Parameter!$C$22, Parameter!$C$22, M44)) * Parameter!$B$12
+ Parameter!$B$2
+ SUM(I44:L44)</f>
        <v>11.896747736299655</v>
      </c>
      <c r="P44">
        <f t="shared" ca="1" si="3"/>
        <v>146787.45333305653</v>
      </c>
    </row>
    <row r="45" spans="1:16" x14ac:dyDescent="0.2">
      <c r="A45" t="str">
        <f ca="1"/>
        <v>Eye of the Storm</v>
      </c>
      <c r="B45" t="str">
        <f ca="1"/>
        <v>GJW</v>
      </c>
      <c r="C45">
        <f ca="1"/>
        <v>93</v>
      </c>
      <c r="D45">
        <f ca="1"/>
        <v>2000</v>
      </c>
      <c r="E45">
        <f ca="1"/>
        <v>0</v>
      </c>
      <c r="F45">
        <f ca="1"/>
        <v>0</v>
      </c>
      <c r="G45">
        <f t="shared" ca="1" si="2"/>
        <v>0</v>
      </c>
      <c r="H45">
        <f ca="1"/>
        <v>1</v>
      </c>
      <c r="I45">
        <f ca="1">IF(G45=1, Parameter!$B$5, IF(G45=2, Parameter!$B$6, 0))</f>
        <v>0</v>
      </c>
      <c r="J45">
        <f ca="1">IF(H45=1, Parameter!$B$3, IF(H45=2, Parameter!$B$4, 0))</f>
        <v>0.43730000000000002</v>
      </c>
      <c r="K45">
        <f ca="1">IF(G45=1,IF(F45=1,Parameter!$B$14,0),IF(F45=1,Parameter!$B$13,0))</f>
        <v>0</v>
      </c>
      <c r="L45">
        <f ca="1">IF(AND(G45=1,H45=1), Parameter!$B$7, IF(AND(G45=2, H45=1), Parameter!$B$9, IF(AND(G45=1, H45=2),Parameter!$B$8, IF(AND(G45=2, H45=2), Parameter!$B$10, 0))))</f>
        <v>0</v>
      </c>
      <c r="M45">
        <f t="shared" ca="1" si="0"/>
        <v>4.5432947822700038</v>
      </c>
      <c r="N45">
        <f t="shared" ca="1" si="1"/>
        <v>7.6014023345837334</v>
      </c>
      <c r="O45">
        <f ca="1">IF(N45 &lt; Parameter!$B$21, Parameter!$B$21, IF(N45 &gt; Parameter!$C$21, Parameter!$C$21, N45)) * Parameter!$B$11
+ IF(M45 &lt; Parameter!$B$22, Parameter!$B$22, IF(M45 &gt; Parameter!$C$22, Parameter!$C$22, M45)) * Parameter!$B$12
+ Parameter!$B$2
+ SUM(I45:L45)</f>
        <v>10.910134989381984</v>
      </c>
      <c r="P45">
        <f t="shared" ca="1" si="3"/>
        <v>54727.232536545256</v>
      </c>
    </row>
    <row r="46" spans="1:16" x14ac:dyDescent="0.2">
      <c r="A46">
        <f ca="1"/>
        <v>0</v>
      </c>
      <c r="B46">
        <f ca="1"/>
        <v>0</v>
      </c>
      <c r="C46">
        <f ca="1"/>
        <v>0</v>
      </c>
      <c r="D46">
        <f ca="1"/>
        <v>0</v>
      </c>
      <c r="E46">
        <f ca="1"/>
        <v>0</v>
      </c>
      <c r="F46">
        <f ca="1"/>
        <v>0</v>
      </c>
      <c r="G46">
        <f t="shared" ca="1" si="2"/>
        <v>2</v>
      </c>
      <c r="H46">
        <f ca="1"/>
        <v>0</v>
      </c>
      <c r="I46">
        <f ca="1">IF(G46=1, Parameter!$B$5, IF(G46=2, Parameter!$B$6, 0))</f>
        <v>0.14699999999999999</v>
      </c>
      <c r="J46">
        <f ca="1">IF(H46=1, Parameter!$B$3, IF(H46=2, Parameter!$B$4, 0))</f>
        <v>0</v>
      </c>
      <c r="K46">
        <f ca="1">IF(G46=1,IF(F46=1,Parameter!$B$14,0),IF(F46=1,Parameter!$B$13,0))</f>
        <v>0</v>
      </c>
      <c r="L46">
        <f ca="1">IF(AND(G46=1,H46=1), Parameter!$B$7, IF(AND(G46=2, H46=1), Parameter!$B$9, IF(AND(G46=1, H46=2),Parameter!$B$8, IF(AND(G46=2, H46=2), Parameter!$B$10, 0))))</f>
        <v>0</v>
      </c>
      <c r="M46">
        <f t="shared" ca="1" si="0"/>
        <v>0</v>
      </c>
      <c r="N46">
        <f t="shared" ca="1" si="1"/>
        <v>0</v>
      </c>
      <c r="O46">
        <f ca="1">IF(N46 &lt; Parameter!$B$21, Parameter!$B$21, IF(N46 &gt; Parameter!$C$21, Parameter!$C$21, N46)) * Parameter!$B$11
+ IF(M46 &lt; Parameter!$B$22, Parameter!$B$22, IF(M46 &gt; Parameter!$C$22, Parameter!$C$22, M46)) * Parameter!$B$12
+ Parameter!$B$2
+ SUM(I46:L46)</f>
        <v>9.7544238174313094</v>
      </c>
      <c r="P46">
        <f t="shared" ca="1" si="3"/>
        <v>17229.284089019835</v>
      </c>
    </row>
    <row r="47" spans="1:16" x14ac:dyDescent="0.2">
      <c r="A47" t="str">
        <f ca="1"/>
        <v>New Predict for next two years</v>
      </c>
      <c r="B47">
        <f ca="1"/>
        <v>0</v>
      </c>
      <c r="C47">
        <f ca="1"/>
        <v>0</v>
      </c>
      <c r="D47">
        <f ca="1"/>
        <v>0</v>
      </c>
      <c r="E47">
        <f ca="1"/>
        <v>0</v>
      </c>
      <c r="F47">
        <f ca="1"/>
        <v>0</v>
      </c>
      <c r="G47">
        <f t="shared" ca="1" si="2"/>
        <v>2</v>
      </c>
      <c r="H47">
        <f ca="1"/>
        <v>0</v>
      </c>
      <c r="I47">
        <f ca="1">IF(G47=1, Parameter!$B$5, IF(G47=2, Parameter!$B$6, 0))</f>
        <v>0.14699999999999999</v>
      </c>
      <c r="J47">
        <f ca="1">IF(H47=1, Parameter!$B$3, IF(H47=2, Parameter!$B$4, 0))</f>
        <v>0</v>
      </c>
      <c r="K47">
        <f ca="1">IF(G47=1,IF(F47=1,Parameter!$B$14,0),IF(F47=1,Parameter!$B$13,0))</f>
        <v>0</v>
      </c>
      <c r="L47">
        <f ca="1">IF(AND(G47=1,H47=1), Parameter!$B$7, IF(AND(G47=2, H47=1), Parameter!$B$9, IF(AND(G47=1, H47=2),Parameter!$B$8, IF(AND(G47=2, H47=2), Parameter!$B$10, 0))))</f>
        <v>0</v>
      </c>
      <c r="M47">
        <f t="shared" ca="1" si="0"/>
        <v>0</v>
      </c>
      <c r="N47">
        <f t="shared" ca="1" si="1"/>
        <v>0</v>
      </c>
      <c r="O47">
        <f ca="1">IF(N47 &lt; Parameter!$B$21, Parameter!$B$21, IF(N47 &gt; Parameter!$C$21, Parameter!$C$21, N47)) * Parameter!$B$11
+ IF(M47 &lt; Parameter!$B$22, Parameter!$B$22, IF(M47 &gt; Parameter!$C$22, Parameter!$C$22, M47)) * Parameter!$B$12
+ Parameter!$B$2
+ SUM(I47:L47)</f>
        <v>9.7544238174313094</v>
      </c>
      <c r="P47">
        <f t="shared" ca="1" si="3"/>
        <v>17229.284089019835</v>
      </c>
    </row>
    <row r="48" spans="1:16" x14ac:dyDescent="0.2">
      <c r="A48" t="str">
        <f ca="1"/>
        <v>Michael Craig-Martin</v>
      </c>
      <c r="B48" t="str">
        <f ca="1"/>
        <v>Main</v>
      </c>
      <c r="C48">
        <f ca="1"/>
        <v>69</v>
      </c>
      <c r="D48">
        <f ca="1"/>
        <v>8387.384453781513</v>
      </c>
      <c r="E48">
        <f ca="1"/>
        <v>0</v>
      </c>
      <c r="F48">
        <f ca="1"/>
        <v>0</v>
      </c>
      <c r="G48">
        <f t="shared" ca="1" si="2"/>
        <v>1</v>
      </c>
      <c r="H48">
        <f ca="1"/>
        <v>1</v>
      </c>
      <c r="I48">
        <f ca="1">IF(G48=1, Parameter!$B$5, IF(G48=2, Parameter!$B$6, 0))</f>
        <v>1.6949000000000001</v>
      </c>
      <c r="J48">
        <f ca="1">IF(H48=1, Parameter!$B$3, IF(H48=2, Parameter!$B$4, 0))</f>
        <v>0.43730000000000002</v>
      </c>
      <c r="K48">
        <f ca="1">IF(G48=1,IF(F48=1,Parameter!$B$14,0),IF(F48=1,Parameter!$B$13,0))</f>
        <v>0</v>
      </c>
      <c r="L48">
        <f ca="1">IF(AND(G48=1,H48=1), Parameter!$B$7, IF(AND(G48=2, H48=1), Parameter!$B$9, IF(AND(G48=1, H48=2),Parameter!$B$8, IF(AND(G48=2, H48=2), Parameter!$B$10, 0))))</f>
        <v>-1.2035</v>
      </c>
      <c r="M48">
        <f t="shared" ca="1" si="0"/>
        <v>4.2484952420493594</v>
      </c>
      <c r="N48">
        <f t="shared" ca="1" si="1"/>
        <v>9.0346032247556316</v>
      </c>
      <c r="O48">
        <f ca="1">IF(N48 &lt; Parameter!$B$21, Parameter!$B$21, IF(N48 &gt; Parameter!$C$21, Parameter!$C$21, N48)) * Parameter!$B$11
+ IF(M48 &lt; Parameter!$B$22, Parameter!$B$22, IF(M48 &gt; Parameter!$C$22, Parameter!$C$22, M48)) * Parameter!$B$12
+ Parameter!$B$2
+ SUM(I48:L48)</f>
        <v>11.520788449168304</v>
      </c>
      <c r="P48">
        <f t="shared" ca="1" si="3"/>
        <v>100788.39786413398</v>
      </c>
    </row>
    <row r="49" spans="1:16" x14ac:dyDescent="0.2">
      <c r="A49" t="str">
        <f ca="1"/>
        <v>Florence c. 1504</v>
      </c>
      <c r="B49" t="str">
        <f ca="1"/>
        <v>GJW</v>
      </c>
      <c r="C49">
        <f ca="1"/>
        <v>86</v>
      </c>
      <c r="D49">
        <f ca="1"/>
        <v>37516.781954887221</v>
      </c>
      <c r="E49">
        <f ca="1"/>
        <v>0</v>
      </c>
      <c r="F49">
        <f ca="1"/>
        <v>0</v>
      </c>
      <c r="G49">
        <f t="shared" ca="1" si="2"/>
        <v>0</v>
      </c>
      <c r="H49">
        <f ca="1"/>
        <v>1</v>
      </c>
      <c r="I49">
        <f ca="1">IF(G49=1, Parameter!$B$5, IF(G49=2, Parameter!$B$6, 0))</f>
        <v>0</v>
      </c>
      <c r="J49">
        <f ca="1">IF(H49=1, Parameter!$B$3, IF(H49=2, Parameter!$B$4, 0))</f>
        <v>0.43730000000000002</v>
      </c>
      <c r="K49">
        <f ca="1">IF(G49=1,IF(F49=1,Parameter!$B$14,0),IF(F49=1,Parameter!$B$13,0))</f>
        <v>0</v>
      </c>
      <c r="L49">
        <f ca="1">IF(AND(G49=1,H49=1), Parameter!$B$7, IF(AND(G49=2, H49=1), Parameter!$B$9, IF(AND(G49=1, H49=2),Parameter!$B$8, IF(AND(G49=2, H49=2), Parameter!$B$10, 0))))</f>
        <v>0</v>
      </c>
      <c r="M49">
        <f t="shared" ca="1" si="0"/>
        <v>4.4659081186545837</v>
      </c>
      <c r="N49">
        <f t="shared" ca="1" si="1"/>
        <v>10.532570285031762</v>
      </c>
      <c r="O49">
        <f ca="1">IF(N49 &lt; Parameter!$B$21, Parameter!$B$21, IF(N49 &gt; Parameter!$C$21, Parameter!$C$21, N49)) * Parameter!$B$11
+ IF(M49 &lt; Parameter!$B$22, Parameter!$B$22, IF(M49 &gt; Parameter!$C$22, Parameter!$C$22, M49)) * Parameter!$B$12
+ Parameter!$B$2
+ SUM(I49:L49)</f>
        <v>11.682671452391649</v>
      </c>
      <c r="P49">
        <f t="shared" ca="1" si="3"/>
        <v>118499.38072147919</v>
      </c>
    </row>
    <row r="50" spans="1:16" x14ac:dyDescent="0.2">
      <c r="A50" t="str">
        <f ca="1"/>
        <v>Brazilian Modernism</v>
      </c>
      <c r="B50" t="str">
        <f ca="1"/>
        <v>Main</v>
      </c>
      <c r="C50">
        <f ca="1"/>
        <v>72</v>
      </c>
      <c r="D50">
        <f ca="1"/>
        <v>5984</v>
      </c>
      <c r="E50">
        <f ca="1"/>
        <v>0</v>
      </c>
      <c r="F50">
        <f ca="1"/>
        <v>0</v>
      </c>
      <c r="G50">
        <f t="shared" ca="1" si="2"/>
        <v>1</v>
      </c>
      <c r="H50">
        <f ca="1"/>
        <v>1</v>
      </c>
      <c r="I50">
        <f ca="1">IF(G50=1, Parameter!$B$5, IF(G50=2, Parameter!$B$6, 0))</f>
        <v>1.6949000000000001</v>
      </c>
      <c r="J50">
        <f ca="1">IF(H50=1, Parameter!$B$3, IF(H50=2, Parameter!$B$4, 0))</f>
        <v>0.43730000000000002</v>
      </c>
      <c r="K50">
        <f ca="1">IF(G50=1,IF(F50=1,Parameter!$B$14,0),IF(F50=1,Parameter!$B$13,0))</f>
        <v>0</v>
      </c>
      <c r="L50">
        <f ca="1">IF(AND(G50=1,H50=1), Parameter!$B$7, IF(AND(G50=2, H50=1), Parameter!$B$9, IF(AND(G50=1, H50=2),Parameter!$B$8, IF(AND(G50=2, H50=2), Parameter!$B$10, 0))))</f>
        <v>-1.2035</v>
      </c>
      <c r="M50">
        <f t="shared" ca="1" si="0"/>
        <v>4.290459441148391</v>
      </c>
      <c r="N50">
        <f t="shared" ca="1" si="1"/>
        <v>8.6970116179920733</v>
      </c>
      <c r="O50">
        <f ca="1">IF(N50 &lt; Parameter!$B$21, Parameter!$B$21, IF(N50 &gt; Parameter!$C$21, Parameter!$C$21, N50)) * Parameter!$B$11
+ IF(M50 &lt; Parameter!$B$22, Parameter!$B$22, IF(M50 &gt; Parameter!$C$22, Parameter!$C$22, M50)) * Parameter!$B$12
+ Parameter!$B$2
+ SUM(I50:L50)</f>
        <v>11.45740794230144</v>
      </c>
      <c r="P50">
        <f t="shared" ca="1" si="3"/>
        <v>94598.544716030709</v>
      </c>
    </row>
    <row r="51" spans="1:16" x14ac:dyDescent="0.2">
      <c r="A51" t="str">
        <f ca="1"/>
        <v>Victor Hugo</v>
      </c>
      <c r="B51" t="str">
        <f ca="1"/>
        <v>Sackler</v>
      </c>
      <c r="C51">
        <f ca="1"/>
        <v>87</v>
      </c>
      <c r="D51">
        <f ca="1"/>
        <v>9723.2142857142862</v>
      </c>
      <c r="E51">
        <f ca="1"/>
        <v>0</v>
      </c>
      <c r="F51">
        <f ca="1"/>
        <v>1</v>
      </c>
      <c r="G51">
        <f t="shared" ca="1" si="2"/>
        <v>2</v>
      </c>
      <c r="H51">
        <f ca="1"/>
        <v>1</v>
      </c>
      <c r="I51">
        <f ca="1">IF(G51=1, Parameter!$B$5, IF(G51=2, Parameter!$B$6, 0))</f>
        <v>0.14699999999999999</v>
      </c>
      <c r="J51">
        <f ca="1">IF(H51=1, Parameter!$B$3, IF(H51=2, Parameter!$B$4, 0))</f>
        <v>0.43730000000000002</v>
      </c>
      <c r="K51">
        <f ca="1">IF(G51=1,IF(F51=1,Parameter!$B$14,0),IF(F51=1,Parameter!$B$13,0))</f>
        <v>0.26179999999999998</v>
      </c>
      <c r="L51">
        <f ca="1">IF(AND(G51=1,H51=1), Parameter!$B$7, IF(AND(G51=2, H51=1), Parameter!$B$9, IF(AND(G51=1, H51=2),Parameter!$B$8, IF(AND(G51=2, H51=2), Parameter!$B$10, 0))))</f>
        <v>-0.44869999999999999</v>
      </c>
      <c r="M51">
        <f t="shared" ca="1" si="0"/>
        <v>4.4773368144782069</v>
      </c>
      <c r="N51">
        <f t="shared" ca="1" si="1"/>
        <v>9.1823743719799502</v>
      </c>
      <c r="O51">
        <f ca="1">IF(N51 &lt; Parameter!$B$21, Parameter!$B$21, IF(N51 &gt; Parameter!$C$21, Parameter!$C$21, N51)) * Parameter!$B$11
+ IF(M51 &lt; Parameter!$B$22, Parameter!$B$22, IF(M51 &gt; Parameter!$C$22, Parameter!$C$22, M51)) * Parameter!$B$12
+ Parameter!$B$2
+ SUM(I51:L51)</f>
        <v>11.334748261341643</v>
      </c>
      <c r="P51">
        <f t="shared" ca="1" si="3"/>
        <v>83678.412739409978</v>
      </c>
    </row>
    <row r="52" spans="1:16" x14ac:dyDescent="0.2">
      <c r="A52" t="str">
        <f ca="1"/>
        <v>Summer Exhibition 2025</v>
      </c>
      <c r="B52" t="str">
        <f ca="1"/>
        <v>Main</v>
      </c>
      <c r="C52">
        <f ca="1"/>
        <v>54</v>
      </c>
      <c r="D52">
        <f ca="1"/>
        <v>25429</v>
      </c>
      <c r="E52">
        <f ca="1"/>
        <v>0</v>
      </c>
      <c r="F52">
        <f ca="1"/>
        <v>0</v>
      </c>
      <c r="G52">
        <f t="shared" ca="1" si="2"/>
        <v>1</v>
      </c>
      <c r="H52">
        <f ca="1"/>
        <v>1</v>
      </c>
      <c r="I52">
        <f ca="1">IF(G52=1, Parameter!$B$5, IF(G52=2, Parameter!$B$6, 0))</f>
        <v>1.6949000000000001</v>
      </c>
      <c r="J52">
        <f ca="1">IF(H52=1, Parameter!$B$3, IF(H52=2, Parameter!$B$4, 0))</f>
        <v>0.43730000000000002</v>
      </c>
      <c r="K52">
        <f ca="1">IF(G52=1,IF(F52=1,Parameter!$B$14,0),IF(F52=1,Parameter!$B$13,0))</f>
        <v>0</v>
      </c>
      <c r="L52">
        <f ca="1">IF(AND(G52=1,H52=1), Parameter!$B$7, IF(AND(G52=2, H52=1), Parameter!$B$9, IF(AND(G52=1, H52=2),Parameter!$B$8, IF(AND(G52=2, H52=2), Parameter!$B$10, 0))))</f>
        <v>-1.2035</v>
      </c>
      <c r="M52">
        <f t="shared" ca="1" si="0"/>
        <v>4.0073331852324712</v>
      </c>
      <c r="N52">
        <f t="shared" ca="1" si="1"/>
        <v>10.143684858416165</v>
      </c>
      <c r="O52">
        <f ca="1">IF(N52 &lt; Parameter!$B$21, Parameter!$B$21, IF(N52 &gt; Parameter!$C$21, Parameter!$C$21, N52)) * Parameter!$B$11
+ IF(M52 &lt; Parameter!$B$22, Parameter!$B$22, IF(M52 &gt; Parameter!$C$22, Parameter!$C$22, M52)) * Parameter!$B$12
+ Parameter!$B$2
+ SUM(I52:L52)</f>
        <v>11.697896732281073</v>
      </c>
      <c r="P52">
        <f t="shared" ca="1" si="3"/>
        <v>120317.38689229336</v>
      </c>
    </row>
    <row r="53" spans="1:16" x14ac:dyDescent="0.2">
      <c r="A53" t="str">
        <f ca="1"/>
        <v>Kiefer/Van Gogh</v>
      </c>
      <c r="B53" t="str">
        <f ca="1"/>
        <v>GJW</v>
      </c>
      <c r="C53">
        <f ca="1"/>
        <v>104</v>
      </c>
      <c r="D53">
        <f ca="1"/>
        <v>12985.892857142857</v>
      </c>
      <c r="E53">
        <f ca="1"/>
        <v>0</v>
      </c>
      <c r="F53">
        <f ca="1"/>
        <v>0</v>
      </c>
      <c r="G53">
        <f t="shared" ca="1" si="2"/>
        <v>0</v>
      </c>
      <c r="H53">
        <f ca="1"/>
        <v>1</v>
      </c>
      <c r="I53">
        <f ca="1">IF(G53=1, Parameter!$B$5, IF(G53=2, Parameter!$B$6, 0))</f>
        <v>0</v>
      </c>
      <c r="J53">
        <f ca="1">IF(H53=1, Parameter!$B$3, IF(H53=2, Parameter!$B$4, 0))</f>
        <v>0.43730000000000002</v>
      </c>
      <c r="K53">
        <f ca="1">IF(G53=1,IF(F53=1,Parameter!$B$14,0),IF(F53=1,Parameter!$B$13,0))</f>
        <v>0</v>
      </c>
      <c r="L53">
        <f ca="1">IF(AND(G53=1,H53=1), Parameter!$B$7, IF(AND(G53=2, H53=1), Parameter!$B$9, IF(AND(G53=1, H53=2),Parameter!$B$8, IF(AND(G53=2, H53=2), Parameter!$B$10, 0))))</f>
        <v>0</v>
      </c>
      <c r="M53">
        <f t="shared" ca="1" si="0"/>
        <v>4.6539603501575231</v>
      </c>
      <c r="N53">
        <f t="shared" ca="1" si="1"/>
        <v>9.471695886067808</v>
      </c>
      <c r="O53">
        <f ca="1">IF(N53 &lt; Parameter!$B$21, Parameter!$B$21, IF(N53 &gt; Parameter!$C$21, Parameter!$C$21, N53)) * Parameter!$B$11
+ IF(M53 &lt; Parameter!$B$22, Parameter!$B$22, IF(M53 &gt; Parameter!$C$22, Parameter!$C$22, M53)) * Parameter!$B$12
+ Parameter!$B$2
+ SUM(I53:L53)</f>
        <v>11.702013824562281</v>
      </c>
      <c r="P53">
        <f t="shared" ca="1" si="3"/>
        <v>120813.76992046245</v>
      </c>
    </row>
    <row r="54" spans="1:16" x14ac:dyDescent="0.2">
      <c r="A54" t="str">
        <f ca="1"/>
        <v>Kerry James Marshall</v>
      </c>
      <c r="B54" t="str">
        <f ca="1"/>
        <v>Main</v>
      </c>
      <c r="C54">
        <f ca="1"/>
        <v>102</v>
      </c>
      <c r="D54">
        <f ca="1"/>
        <v>3435.2195121951218</v>
      </c>
      <c r="E54">
        <f ca="1"/>
        <v>0</v>
      </c>
      <c r="F54">
        <f ca="1"/>
        <v>0</v>
      </c>
      <c r="G54">
        <f t="shared" ca="1" si="2"/>
        <v>1</v>
      </c>
      <c r="H54">
        <f ca="1"/>
        <v>1</v>
      </c>
      <c r="I54">
        <f ca="1">IF(G54=1, Parameter!$B$5, IF(G54=2, Parameter!$B$6, 0))</f>
        <v>1.6949000000000001</v>
      </c>
      <c r="J54">
        <f ca="1">IF(H54=1, Parameter!$B$3, IF(H54=2, Parameter!$B$4, 0))</f>
        <v>0.43730000000000002</v>
      </c>
      <c r="K54">
        <f ca="1">IF(G54=1,IF(F54=1,Parameter!$B$14,0),IF(F54=1,Parameter!$B$13,0))</f>
        <v>0</v>
      </c>
      <c r="L54">
        <f ca="1">IF(AND(G54=1,H54=1), Parameter!$B$7, IF(AND(G54=2, H54=1), Parameter!$B$9, IF(AND(G54=1, H54=2),Parameter!$B$8, IF(AND(G54=2, H54=2), Parameter!$B$10, 0))))</f>
        <v>-1.2035</v>
      </c>
      <c r="M54">
        <f t="shared" ca="1" si="0"/>
        <v>4.6347289882296359</v>
      </c>
      <c r="N54">
        <f t="shared" ca="1" si="1"/>
        <v>8.1421271670341646</v>
      </c>
      <c r="O54">
        <f ca="1">IF(N54 &lt; Parameter!$B$21, Parameter!$B$21, IF(N54 &gt; Parameter!$C$21, Parameter!$C$21, N54)) * Parameter!$B$11
+ IF(M54 &lt; Parameter!$B$22, Parameter!$B$22, IF(M54 &gt; Parameter!$C$22, Parameter!$C$22, M54)) * Parameter!$B$12
+ Parameter!$B$2
+ SUM(I54:L54)</f>
        <v>11.706820890309814</v>
      </c>
      <c r="P54">
        <f t="shared" ca="1" si="3"/>
        <v>121395.93258880942</v>
      </c>
    </row>
    <row r="55" spans="1:16" x14ac:dyDescent="0.2">
      <c r="A55" t="str">
        <f ca="1"/>
        <v>Michaelina Wautier</v>
      </c>
      <c r="B55" t="str">
        <f ca="1"/>
        <v>Sackler</v>
      </c>
      <c r="C55">
        <f ca="1"/>
        <v>99</v>
      </c>
      <c r="D55">
        <f ca="1"/>
        <v>3793.956639566396</v>
      </c>
      <c r="E55">
        <f ca="1"/>
        <v>0</v>
      </c>
      <c r="F55">
        <f ca="1"/>
        <v>1</v>
      </c>
      <c r="G55">
        <f t="shared" ca="1" si="2"/>
        <v>2</v>
      </c>
      <c r="H55">
        <f ca="1"/>
        <v>1</v>
      </c>
      <c r="I55">
        <f ca="1">IF(G55=1, Parameter!$B$5, IF(G55=2, Parameter!$B$6, 0))</f>
        <v>0.14699999999999999</v>
      </c>
      <c r="J55">
        <f ca="1">IF(H55=1, Parameter!$B$3, IF(H55=2, Parameter!$B$4, 0))</f>
        <v>0.43730000000000002</v>
      </c>
      <c r="K55">
        <f ca="1">IF(G55=1,IF(F55=1,Parameter!$B$14,0),IF(F55=1,Parameter!$B$13,0))</f>
        <v>0.26179999999999998</v>
      </c>
      <c r="L55">
        <f ca="1">IF(AND(G55=1,H55=1), Parameter!$B$7, IF(AND(G55=2, H55=1), Parameter!$B$9, IF(AND(G55=1, H55=2),Parameter!$B$8, IF(AND(G55=2, H55=2), Parameter!$B$10, 0))))</f>
        <v>-0.44869999999999999</v>
      </c>
      <c r="M55">
        <f t="shared" ca="1" si="0"/>
        <v>4.6051701859880918</v>
      </c>
      <c r="N55">
        <f t="shared" ca="1" si="1"/>
        <v>8.2414282640902528</v>
      </c>
      <c r="O55">
        <f ca="1">IF(N55 &lt; Parameter!$B$21, Parameter!$B$21, IF(N55 &gt; Parameter!$C$21, Parameter!$C$21, N55)) * Parameter!$B$11
+ IF(M55 &lt; Parameter!$B$22, Parameter!$B$22, IF(M55 &gt; Parameter!$C$22, Parameter!$C$22, M55)) * Parameter!$B$12
+ Parameter!$B$2
+ SUM(I55:L55)</f>
        <v>11.172052765828058</v>
      </c>
      <c r="P55">
        <f t="shared" ca="1" si="3"/>
        <v>71113.943237717162</v>
      </c>
    </row>
    <row r="56" spans="1:16" x14ac:dyDescent="0.2">
      <c r="A56" t="str">
        <f ca="1"/>
        <v>Richard Dadd</v>
      </c>
      <c r="B56" t="str">
        <f ca="1"/>
        <v>Sackler</v>
      </c>
      <c r="C56">
        <f ca="1"/>
        <v>81</v>
      </c>
      <c r="D56">
        <f ca="1"/>
        <v>6158.9</v>
      </c>
      <c r="E56">
        <f ca="1"/>
        <v>0</v>
      </c>
      <c r="F56">
        <f ca="1"/>
        <v>0</v>
      </c>
      <c r="G56">
        <f t="shared" ca="1" si="2"/>
        <v>2</v>
      </c>
      <c r="H56">
        <f ca="1"/>
        <v>1</v>
      </c>
      <c r="I56">
        <f ca="1">IF(G56=1, Parameter!$B$5, IF(G56=2, Parameter!$B$6, 0))</f>
        <v>0.14699999999999999</v>
      </c>
      <c r="J56">
        <f ca="1">IF(H56=1, Parameter!$B$3, IF(H56=2, Parameter!$B$4, 0))</f>
        <v>0.43730000000000002</v>
      </c>
      <c r="K56">
        <f ca="1">IF(G56=1,IF(F56=1,Parameter!$B$14,0),IF(F56=1,Parameter!$B$13,0))</f>
        <v>0</v>
      </c>
      <c r="L56">
        <f ca="1">IF(AND(G56=1,H56=1), Parameter!$B$7, IF(AND(G56=2, H56=1), Parameter!$B$9, IF(AND(G56=1, H56=2),Parameter!$B$8, IF(AND(G56=2, H56=2), Parameter!$B$10, 0))))</f>
        <v>-0.44869999999999999</v>
      </c>
      <c r="M56">
        <f t="shared" ca="1" si="0"/>
        <v>4.4067192472642533</v>
      </c>
      <c r="N56">
        <f t="shared" ca="1" si="1"/>
        <v>8.7258158226295635</v>
      </c>
      <c r="O56">
        <f ca="1">IF(N56 &lt; Parameter!$B$21, Parameter!$B$21, IF(N56 &gt; Parameter!$C$21, Parameter!$C$21, N56)) * Parameter!$B$11
+ IF(M56 &lt; Parameter!$B$22, Parameter!$B$22, IF(M56 &gt; Parameter!$C$22, Parameter!$C$22, M56)) * Parameter!$B$12
+ Parameter!$B$2
+ SUM(I56:L56)</f>
        <v>10.823638617967717</v>
      </c>
      <c r="P56">
        <f t="shared" ca="1" si="3"/>
        <v>50192.389712108794</v>
      </c>
    </row>
    <row r="57" spans="1:16" x14ac:dyDescent="0.2">
      <c r="A57" t="str">
        <f ca="1"/>
        <v>Mrinalini Mukherjee</v>
      </c>
      <c r="B57" t="str">
        <f ca="1"/>
        <v>Sackler</v>
      </c>
      <c r="C57">
        <f ca="1"/>
        <v>81</v>
      </c>
      <c r="D57">
        <f ca="1"/>
        <v>4719.3999999999996</v>
      </c>
      <c r="E57">
        <f ca="1"/>
        <v>0</v>
      </c>
      <c r="F57">
        <f ca="1"/>
        <v>1</v>
      </c>
      <c r="G57">
        <f t="shared" ca="1" si="2"/>
        <v>2</v>
      </c>
      <c r="H57">
        <f ca="1"/>
        <v>1</v>
      </c>
      <c r="I57">
        <f ca="1">IF(G57=1, Parameter!$B$5, IF(G57=2, Parameter!$B$6, 0))</f>
        <v>0.14699999999999999</v>
      </c>
      <c r="J57">
        <f ca="1">IF(H57=1, Parameter!$B$3, IF(H57=2, Parameter!$B$4, 0))</f>
        <v>0.43730000000000002</v>
      </c>
      <c r="K57">
        <f ca="1">IF(G57=1,IF(F57=1,Parameter!$B$14,0),IF(F57=1,Parameter!$B$13,0))</f>
        <v>0.26179999999999998</v>
      </c>
      <c r="L57">
        <f ca="1">IF(AND(G57=1,H57=1), Parameter!$B$7, IF(AND(G57=2, H57=1), Parameter!$B$9, IF(AND(G57=1, H57=2),Parameter!$B$8, IF(AND(G57=2, H57=2), Parameter!$B$10, 0))))</f>
        <v>-0.44869999999999999</v>
      </c>
      <c r="M57">
        <f t="shared" ca="1" si="0"/>
        <v>4.4067192472642533</v>
      </c>
      <c r="N57">
        <f t="shared" ca="1" si="1"/>
        <v>8.4596488207515943</v>
      </c>
      <c r="O57">
        <f ca="1">IF(N57 &lt; Parameter!$B$21, Parameter!$B$21, IF(N57 &gt; Parameter!$C$21, Parameter!$C$21, N57)) * Parameter!$B$11
+ IF(M57 &lt; Parameter!$B$22, Parameter!$B$22, IF(M57 &gt; Parameter!$C$22, Parameter!$C$22, M57)) * Parameter!$B$12
+ Parameter!$B$2
+ SUM(I57:L57)</f>
        <v>10.992972201515311</v>
      </c>
      <c r="P57">
        <f t="shared" ca="1" si="3"/>
        <v>59453.833445590419</v>
      </c>
    </row>
    <row r="58" spans="1:16" x14ac:dyDescent="0.2">
      <c r="A58" t="str">
        <f ca="1"/>
        <v>Painting Paradise</v>
      </c>
      <c r="B58" t="str">
        <f ca="1"/>
        <v>Main</v>
      </c>
      <c r="C58">
        <f ca="1"/>
        <v>104</v>
      </c>
      <c r="D58">
        <f ca="1"/>
        <v>33396</v>
      </c>
      <c r="E58">
        <f ca="1"/>
        <v>0</v>
      </c>
      <c r="F58">
        <f ca="1"/>
        <v>0</v>
      </c>
      <c r="G58">
        <f t="shared" ca="1" si="2"/>
        <v>1</v>
      </c>
      <c r="H58">
        <f ca="1"/>
        <v>1</v>
      </c>
      <c r="I58">
        <f ca="1">IF(G58=1, Parameter!$B$5, IF(G58=2, Parameter!$B$6, 0))</f>
        <v>1.6949000000000001</v>
      </c>
      <c r="J58">
        <f ca="1">IF(H58=1, Parameter!$B$3, IF(H58=2, Parameter!$B$4, 0))</f>
        <v>0.43730000000000002</v>
      </c>
      <c r="K58">
        <f ca="1">IF(G58=1,IF(F58=1,Parameter!$B$14,0),IF(F58=1,Parameter!$B$13,0))</f>
        <v>0</v>
      </c>
      <c r="L58">
        <f ca="1">IF(AND(G58=1,H58=1), Parameter!$B$7, IF(AND(G58=2, H58=1), Parameter!$B$9, IF(AND(G58=1, H58=2),Parameter!$B$8, IF(AND(G58=2, H58=2), Parameter!$B$10, 0))))</f>
        <v>-1.2035</v>
      </c>
      <c r="M58">
        <f t="shared" ca="1" si="0"/>
        <v>4.6539603501575231</v>
      </c>
      <c r="N58">
        <f t="shared" ca="1" si="1"/>
        <v>10.41622135457142</v>
      </c>
      <c r="O58">
        <f ca="1">IF(N58 &lt; Parameter!$B$21, Parameter!$B$21, IF(N58 &gt; Parameter!$C$21, Parameter!$C$21, N58)) * Parameter!$B$11
+ IF(M58 &lt; Parameter!$B$22, Parameter!$B$22, IF(M58 &gt; Parameter!$C$22, Parameter!$C$22, M58)) * Parameter!$B$12
+ Parameter!$B$2
+ SUM(I58:L58)</f>
        <v>12.415605738534023</v>
      </c>
      <c r="P58">
        <f t="shared" ca="1" si="3"/>
        <v>246619.43629817112</v>
      </c>
    </row>
    <row r="59" spans="1:16" x14ac:dyDescent="0.2">
      <c r="A59" t="str">
        <f ca="1"/>
        <v xml:space="preserve">Guggenheim Jeune  </v>
      </c>
      <c r="B59" t="str">
        <f ca="1"/>
        <v>GJW</v>
      </c>
      <c r="C59">
        <f ca="1"/>
        <v>98</v>
      </c>
      <c r="D59">
        <f ca="1"/>
        <v>19697.674418604653</v>
      </c>
      <c r="E59">
        <f ca="1"/>
        <v>0</v>
      </c>
      <c r="F59">
        <f ca="1"/>
        <v>0</v>
      </c>
      <c r="G59">
        <f t="shared" ca="1" si="2"/>
        <v>0</v>
      </c>
      <c r="H59">
        <f ca="1"/>
        <v>1</v>
      </c>
      <c r="I59">
        <f ca="1">IF(G59=1, Parameter!$B$5, IF(G59=2, Parameter!$B$6, 0))</f>
        <v>0</v>
      </c>
      <c r="J59">
        <f ca="1">IF(H59=1, Parameter!$B$3, IF(H59=2, Parameter!$B$4, 0))</f>
        <v>0.43730000000000002</v>
      </c>
      <c r="K59">
        <f ca="1">IF(G59=1,IF(F59=1,Parameter!$B$14,0),IF(F59=1,Parameter!$B$13,0))</f>
        <v>0</v>
      </c>
      <c r="L59">
        <f ca="1">IF(AND(G59=1,H59=1), Parameter!$B$7, IF(AND(G59=2, H59=1), Parameter!$B$9, IF(AND(G59=1, H59=2),Parameter!$B$8, IF(AND(G59=2, H59=2), Parameter!$B$10, 0))))</f>
        <v>0</v>
      </c>
      <c r="M59">
        <f t="shared" ca="1" si="0"/>
        <v>4.5951198501345898</v>
      </c>
      <c r="N59">
        <f t="shared" ca="1" si="1"/>
        <v>9.888306624066411</v>
      </c>
      <c r="O59">
        <f ca="1">IF(N59 &lt; Parameter!$B$21, Parameter!$B$21, IF(N59 &gt; Parameter!$C$21, Parameter!$C$21, N59)) * Parameter!$B$11
+ IF(M59 &lt; Parameter!$B$22, Parameter!$B$22, IF(M59 &gt; Parameter!$C$22, Parameter!$C$22, M59)) * Parameter!$B$12
+ Parameter!$B$2
+ SUM(I59:L59)</f>
        <v>11.771169656713539</v>
      </c>
      <c r="P59">
        <f t="shared" ca="1" si="3"/>
        <v>129464.49240703914</v>
      </c>
    </row>
    <row r="60" spans="1:16" x14ac:dyDescent="0.2">
      <c r="A60" t="str">
        <f ca="1"/>
        <v>Mongols</v>
      </c>
      <c r="B60" t="str">
        <f ca="1"/>
        <v>Sackler</v>
      </c>
      <c r="C60">
        <f ca="1"/>
        <v>99</v>
      </c>
      <c r="D60">
        <f ca="1"/>
        <v>8022.7767354596617</v>
      </c>
      <c r="E60">
        <f ca="1"/>
        <v>0</v>
      </c>
      <c r="F60">
        <f ca="1"/>
        <v>1</v>
      </c>
      <c r="G60">
        <f t="shared" ca="1" si="2"/>
        <v>2</v>
      </c>
      <c r="H60">
        <f ca="1"/>
        <v>1</v>
      </c>
      <c r="I60">
        <f ca="1">IF(G60=1, Parameter!$B$5, IF(G60=2, Parameter!$B$6, 0))</f>
        <v>0.14699999999999999</v>
      </c>
      <c r="J60">
        <f ca="1">IF(H60=1, Parameter!$B$3, IF(H60=2, Parameter!$B$4, 0))</f>
        <v>0.43730000000000002</v>
      </c>
      <c r="K60">
        <f ca="1">IF(G60=1,IF(F60=1,Parameter!$B$14,0),IF(F60=1,Parameter!$B$13,0))</f>
        <v>0.26179999999999998</v>
      </c>
      <c r="L60">
        <f ca="1">IF(AND(G60=1,H60=1), Parameter!$B$7, IF(AND(G60=2, H60=1), Parameter!$B$9, IF(AND(G60=1, H60=2),Parameter!$B$8, IF(AND(G60=2, H60=2), Parameter!$B$10, 0))))</f>
        <v>-0.44869999999999999</v>
      </c>
      <c r="M60">
        <f t="shared" ca="1" si="0"/>
        <v>4.6051701859880918</v>
      </c>
      <c r="N60">
        <f t="shared" ca="1" si="1"/>
        <v>8.9901645046608998</v>
      </c>
      <c r="O60">
        <f ca="1">IF(N60 &lt; Parameter!$B$21, Parameter!$B$21, IF(N60 &gt; Parameter!$C$21, Parameter!$C$21, N60)) * Parameter!$B$11
+ IF(M60 &lt; Parameter!$B$22, Parameter!$B$22, IF(M60 &gt; Parameter!$C$22, Parameter!$C$22, M60)) * Parameter!$B$12
+ Parameter!$B$2
+ SUM(I60:L60)</f>
        <v>11.432163735802302</v>
      </c>
      <c r="P60">
        <f t="shared" ca="1" si="3"/>
        <v>92240.344948272701</v>
      </c>
    </row>
    <row r="61" spans="1:16" x14ac:dyDescent="0.2">
      <c r="A61" t="str">
        <f ca="1"/>
        <v>Manet and Music</v>
      </c>
      <c r="B61" t="str">
        <f ca="1"/>
        <v>GJW</v>
      </c>
      <c r="C61">
        <f ca="1"/>
        <v>98</v>
      </c>
      <c r="D61">
        <f ca="1"/>
        <v>10542.124999999998</v>
      </c>
      <c r="E61">
        <f ca="1"/>
        <v>0</v>
      </c>
      <c r="F61">
        <f ca="1"/>
        <v>0</v>
      </c>
      <c r="G61">
        <f t="shared" ca="1" si="2"/>
        <v>0</v>
      </c>
      <c r="H61">
        <f ca="1"/>
        <v>1</v>
      </c>
      <c r="I61">
        <f ca="1">IF(G61=1, Parameter!$B$5, IF(G61=2, Parameter!$B$6, 0))</f>
        <v>0</v>
      </c>
      <c r="J61">
        <f ca="1">IF(H61=1, Parameter!$B$3, IF(H61=2, Parameter!$B$4, 0))</f>
        <v>0.43730000000000002</v>
      </c>
      <c r="K61">
        <f ca="1">IF(G61=1,IF(F61=1,Parameter!$B$14,0),IF(F61=1,Parameter!$B$13,0))</f>
        <v>0</v>
      </c>
      <c r="L61">
        <f ca="1">IF(AND(G61=1,H61=1), Parameter!$B$7, IF(AND(G61=2, H61=1), Parameter!$B$9, IF(AND(G61=1, H61=2),Parameter!$B$8, IF(AND(G61=2, H61=2), Parameter!$B$10, 0))))</f>
        <v>0</v>
      </c>
      <c r="M61">
        <f t="shared" ca="1" si="0"/>
        <v>4.5951198501345898</v>
      </c>
      <c r="N61">
        <f t="shared" ca="1" si="1"/>
        <v>9.2632292677145749</v>
      </c>
      <c r="O61">
        <f ca="1">IF(N61 &lt; Parameter!$B$21, Parameter!$B$21, IF(N61 &gt; Parameter!$C$21, Parameter!$C$21, N61)) * Parameter!$B$11
+ IF(M61 &lt; Parameter!$B$22, Parameter!$B$22, IF(M61 &gt; Parameter!$C$22, Parameter!$C$22, M61)) * Parameter!$B$12
+ Parameter!$B$2
+ SUM(I61:L61)</f>
        <v>11.554017783116912</v>
      </c>
      <c r="P61">
        <f t="shared" ca="1" si="3"/>
        <v>104193.82918407836</v>
      </c>
    </row>
    <row r="62" spans="1:16" x14ac:dyDescent="0.2">
      <c r="A62">
        <f ca="1"/>
        <v>0</v>
      </c>
      <c r="B62">
        <f ca="1"/>
        <v>0</v>
      </c>
      <c r="C62">
        <f ca="1"/>
        <v>0</v>
      </c>
      <c r="D62">
        <f ca="1"/>
        <v>0</v>
      </c>
      <c r="E62">
        <f ca="1"/>
        <v>0</v>
      </c>
      <c r="F62">
        <f ca="1"/>
        <v>0</v>
      </c>
      <c r="G62">
        <f t="shared" ca="1" si="2"/>
        <v>2</v>
      </c>
      <c r="H62">
        <f ca="1"/>
        <v>0</v>
      </c>
      <c r="I62">
        <f ca="1">IF(G62=1, Parameter!$B$5, IF(G62=2, Parameter!$B$6, 0))</f>
        <v>0.14699999999999999</v>
      </c>
      <c r="J62">
        <f ca="1">IF(H62=1, Parameter!$B$3, IF(H62=2, Parameter!$B$4, 0))</f>
        <v>0</v>
      </c>
      <c r="K62">
        <f ca="1">IF(G62=1,IF(F62=1,Parameter!$B$14,0),IF(F62=1,Parameter!$B$13,0))</f>
        <v>0</v>
      </c>
      <c r="L62">
        <f ca="1">IF(AND(G62=1,H62=1), Parameter!$B$7, IF(AND(G62=2, H62=1), Parameter!$B$9, IF(AND(G62=1, H62=2),Parameter!$B$8, IF(AND(G62=2, H62=2), Parameter!$B$10, 0))))</f>
        <v>0</v>
      </c>
      <c r="M62">
        <f t="shared" ca="1" si="0"/>
        <v>0</v>
      </c>
      <c r="N62">
        <f t="shared" ca="1" si="1"/>
        <v>0</v>
      </c>
      <c r="O62">
        <f ca="1">IF(N62 &lt; Parameter!$B$21, Parameter!$B$21, IF(N62 &gt; Parameter!$C$21, Parameter!$C$21, N62)) * Parameter!$B$11
+ IF(M62 &lt; Parameter!$B$22, Parameter!$B$22, IF(M62 &gt; Parameter!$C$22, Parameter!$C$22, M62)) * Parameter!$B$12
+ Parameter!$B$2
+ SUM(I62:L62)</f>
        <v>9.7544238174313094</v>
      </c>
      <c r="P62">
        <f t="shared" ca="1" si="3"/>
        <v>17229.284089019835</v>
      </c>
    </row>
    <row r="63" spans="1:16" x14ac:dyDescent="0.2">
      <c r="A63">
        <f ca="1"/>
        <v>0</v>
      </c>
      <c r="B63">
        <f ca="1"/>
        <v>0</v>
      </c>
      <c r="C63">
        <f ca="1"/>
        <v>0</v>
      </c>
      <c r="D63">
        <f ca="1"/>
        <v>0</v>
      </c>
      <c r="E63">
        <f ca="1"/>
        <v>0</v>
      </c>
      <c r="F63">
        <f ca="1"/>
        <v>0</v>
      </c>
      <c r="G63">
        <f t="shared" ca="1" si="2"/>
        <v>2</v>
      </c>
      <c r="H63">
        <f ca="1"/>
        <v>0</v>
      </c>
      <c r="I63">
        <f ca="1">IF(G63=1, Parameter!$B$5, IF(G63=2, Parameter!$B$6, 0))</f>
        <v>0.14699999999999999</v>
      </c>
      <c r="J63">
        <f ca="1">IF(H63=1, Parameter!$B$3, IF(H63=2, Parameter!$B$4, 0))</f>
        <v>0</v>
      </c>
      <c r="K63">
        <f ca="1">IF(G63=1,IF(F63=1,Parameter!$B$14,0),IF(F63=1,Parameter!$B$13,0))</f>
        <v>0</v>
      </c>
      <c r="L63">
        <f ca="1">IF(AND(G63=1,H63=1), Parameter!$B$7, IF(AND(G63=2, H63=1), Parameter!$B$9, IF(AND(G63=1, H63=2),Parameter!$B$8, IF(AND(G63=2, H63=2), Parameter!$B$10, 0))))</f>
        <v>0</v>
      </c>
      <c r="M63">
        <f t="shared" ca="1" si="0"/>
        <v>0</v>
      </c>
      <c r="N63">
        <f t="shared" ca="1" si="1"/>
        <v>0</v>
      </c>
      <c r="O63">
        <f ca="1">IF(N63 &lt; Parameter!$B$21, Parameter!$B$21, IF(N63 &gt; Parameter!$C$21, Parameter!$C$21, N63)) * Parameter!$B$11
+ IF(M63 &lt; Parameter!$B$22, Parameter!$B$22, IF(M63 &gt; Parameter!$C$22, Parameter!$C$22, M63)) * Parameter!$B$12
+ Parameter!$B$2
+ SUM(I63:L63)</f>
        <v>9.7544238174313094</v>
      </c>
      <c r="P63">
        <f t="shared" ca="1" si="3"/>
        <v>17229.284089019835</v>
      </c>
    </row>
    <row r="64" spans="1:16" x14ac:dyDescent="0.2">
      <c r="A64" t="str">
        <f ca="1"/>
        <v>Predict for new proposals</v>
      </c>
      <c r="B64">
        <f ca="1"/>
        <v>0</v>
      </c>
      <c r="C64">
        <f ca="1"/>
        <v>0</v>
      </c>
      <c r="D64">
        <f ca="1"/>
        <v>0</v>
      </c>
      <c r="E64">
        <f ca="1"/>
        <v>0</v>
      </c>
      <c r="F64">
        <f ca="1"/>
        <v>0</v>
      </c>
      <c r="G64">
        <f t="shared" ca="1" si="2"/>
        <v>2</v>
      </c>
      <c r="H64">
        <f ca="1"/>
        <v>0</v>
      </c>
      <c r="I64">
        <f ca="1">IF(G64=1, Parameter!$B$5, IF(G64=2, Parameter!$B$6, 0))</f>
        <v>0.14699999999999999</v>
      </c>
      <c r="J64">
        <f ca="1">IF(H64=1, Parameter!$B$3, IF(H64=2, Parameter!$B$4, 0))</f>
        <v>0</v>
      </c>
      <c r="K64">
        <f ca="1">IF(G64=1,IF(F64=1,Parameter!$B$14,0),IF(F64=1,Parameter!$B$13,0))</f>
        <v>0</v>
      </c>
      <c r="L64">
        <f ca="1">IF(AND(G64=1,H64=1), Parameter!$B$7, IF(AND(G64=2, H64=1), Parameter!$B$9, IF(AND(G64=1, H64=2),Parameter!$B$8, IF(AND(G64=2, H64=2), Parameter!$B$10, 0))))</f>
        <v>0</v>
      </c>
      <c r="M64">
        <f t="shared" ca="1" si="0"/>
        <v>0</v>
      </c>
      <c r="N64">
        <f t="shared" ca="1" si="1"/>
        <v>0</v>
      </c>
      <c r="O64">
        <f ca="1">IF(N64 &lt; Parameter!$B$21, Parameter!$B$21, IF(N64 &gt; Parameter!$C$21, Parameter!$C$21, N64)) * Parameter!$B$11
+ IF(M64 &lt; Parameter!$B$22, Parameter!$B$22, IF(M64 &gt; Parameter!$C$22, Parameter!$C$22, M64)) * Parameter!$B$12
+ Parameter!$B$2
+ SUM(I64:L64)</f>
        <v>9.7544238174313094</v>
      </c>
      <c r="P64">
        <f t="shared" ca="1" si="3"/>
        <v>17229.284089019835</v>
      </c>
    </row>
    <row r="65" spans="1:16" x14ac:dyDescent="0.2">
      <c r="A65" t="str">
        <f ca="1"/>
        <v>Metropolis: Symphony of a Great City</v>
      </c>
      <c r="B65" t="str">
        <f ca="1"/>
        <v>Main</v>
      </c>
      <c r="C65">
        <f ca="1"/>
        <v>90</v>
      </c>
      <c r="D65">
        <f ca="1"/>
        <v>7502</v>
      </c>
      <c r="E65">
        <f ca="1"/>
        <v>0</v>
      </c>
      <c r="F65">
        <f ca="1"/>
        <v>0</v>
      </c>
      <c r="G65">
        <f t="shared" ca="1" si="2"/>
        <v>1</v>
      </c>
      <c r="H65">
        <f ca="1"/>
        <v>1</v>
      </c>
      <c r="I65">
        <f ca="1">IF(G65=1, Parameter!$B$5, IF(G65=2, Parameter!$B$6, 0))</f>
        <v>1.6949000000000001</v>
      </c>
      <c r="J65">
        <f ca="1">IF(H65=1, Parameter!$B$3, IF(H65=2, Parameter!$B$4, 0))</f>
        <v>0.43730000000000002</v>
      </c>
      <c r="K65">
        <f ca="1">IF(G65=1,IF(F65=1,Parameter!$B$14,0),IF(F65=1,Parameter!$B$13,0))</f>
        <v>0</v>
      </c>
      <c r="L65">
        <f ca="1">IF(AND(G65=1,H65=1), Parameter!$B$7, IF(AND(G65=2, H65=1), Parameter!$B$9, IF(AND(G65=1, H65=2),Parameter!$B$8, IF(AND(G65=2, H65=2), Parameter!$B$10, 0))))</f>
        <v>-1.2035</v>
      </c>
      <c r="M65">
        <f t="shared" ca="1" si="0"/>
        <v>4.5108595065168497</v>
      </c>
      <c r="N65">
        <f t="shared" ca="1" si="1"/>
        <v>8.9230582195457284</v>
      </c>
      <c r="O65">
        <f ca="1">IF(N65 &lt; Parameter!$B$21, Parameter!$B$21, IF(N65 &gt; Parameter!$C$21, Parameter!$C$21, N65)) * Parameter!$B$11
+ IF(M65 &lt; Parameter!$B$22, Parameter!$B$22, IF(M65 &gt; Parameter!$C$22, Parameter!$C$22, M65)) * Parameter!$B$12
+ Parameter!$B$2
+ SUM(I65:L65)</f>
        <v>11.819018375640429</v>
      </c>
      <c r="P65">
        <f t="shared" ca="1" si="3"/>
        <v>135809.84834556139</v>
      </c>
    </row>
    <row r="66" spans="1:16" x14ac:dyDescent="0.2">
      <c r="A66" t="str">
        <f ca="1"/>
        <v>Metropolis: Symphony of a Great City</v>
      </c>
      <c r="B66" t="str">
        <f ca="1"/>
        <v>Main</v>
      </c>
      <c r="C66">
        <f ca="1"/>
        <v>90</v>
      </c>
      <c r="D66">
        <f ca="1"/>
        <v>7502</v>
      </c>
      <c r="E66">
        <f ca="1"/>
        <v>0</v>
      </c>
      <c r="F66">
        <f ca="1"/>
        <v>1</v>
      </c>
      <c r="G66">
        <f t="shared" ca="1" si="2"/>
        <v>1</v>
      </c>
      <c r="H66">
        <f ca="1"/>
        <v>1</v>
      </c>
      <c r="I66">
        <f ca="1">IF(G66=1, Parameter!$B$5, IF(G66=2, Parameter!$B$6, 0))</f>
        <v>1.6949000000000001</v>
      </c>
      <c r="J66">
        <f ca="1">IF(H66=1, Parameter!$B$3, IF(H66=2, Parameter!$B$4, 0))</f>
        <v>0.43730000000000002</v>
      </c>
      <c r="K66">
        <f ca="1">IF(G66=1,IF(F66=1,Parameter!$B$14,0),IF(F66=1,Parameter!$B$13,0))</f>
        <v>0.26179999999999998</v>
      </c>
      <c r="L66">
        <f ca="1">IF(AND(G66=1,H66=1), Parameter!$B$7, IF(AND(G66=2, H66=1), Parameter!$B$9, IF(AND(G66=1, H66=2),Parameter!$B$8, IF(AND(G66=2, H66=2), Parameter!$B$10, 0))))</f>
        <v>-1.2035</v>
      </c>
      <c r="M66">
        <f t="shared" ref="M66:M129" ca="1" si="4">LN(C66+1)</f>
        <v>4.5108595065168497</v>
      </c>
      <c r="N66">
        <f t="shared" ref="N66:N129" ca="1" si="5">LN(D66+1)</f>
        <v>8.9230582195457284</v>
      </c>
      <c r="O66">
        <f ca="1">IF(N66 &lt; Parameter!$B$21, Parameter!$B$21, IF(N66 &gt; Parameter!$C$21, Parameter!$C$21, N66)) * Parameter!$B$11
+ IF(M66 &lt; Parameter!$B$22, Parameter!$B$22, IF(M66 &gt; Parameter!$C$22, Parameter!$C$22, M66)) * Parameter!$B$12
+ Parameter!$B$2
+ SUM(I66:L66)</f>
        <v>12.080818375640428</v>
      </c>
      <c r="P66">
        <f t="shared" ca="1" si="3"/>
        <v>176453.50774403411</v>
      </c>
    </row>
    <row r="67" spans="1:16" x14ac:dyDescent="0.2">
      <c r="A67" t="str">
        <f ca="1"/>
        <v>Andy Goldsworthy</v>
      </c>
      <c r="B67" t="str">
        <f ca="1"/>
        <v>Main</v>
      </c>
      <c r="C67">
        <f ca="1"/>
        <v>90</v>
      </c>
      <c r="D67">
        <f ca="1"/>
        <v>7647.2000000000007</v>
      </c>
      <c r="E67">
        <f ca="1"/>
        <v>0</v>
      </c>
      <c r="F67">
        <f ca="1"/>
        <v>0</v>
      </c>
      <c r="G67">
        <f t="shared" ref="G67:G130" ca="1" si="6">IF(B67="Main",1,IF(B67="GJW",0,2))</f>
        <v>1</v>
      </c>
      <c r="H67">
        <f ca="1"/>
        <v>1</v>
      </c>
      <c r="I67">
        <f ca="1">IF(G67=1, Parameter!$B$5, IF(G67=2, Parameter!$B$6, 0))</f>
        <v>1.6949000000000001</v>
      </c>
      <c r="J67">
        <f ca="1">IF(H67=1, Parameter!$B$3, IF(H67=2, Parameter!$B$4, 0))</f>
        <v>0.43730000000000002</v>
      </c>
      <c r="K67">
        <f ca="1">IF(G67=1,IF(F67=1,Parameter!$B$14,0),IF(F67=1,Parameter!$B$13,0))</f>
        <v>0</v>
      </c>
      <c r="L67">
        <f ca="1">IF(AND(G67=1,H67=1), Parameter!$B$7, IF(AND(G67=2, H67=1), Parameter!$B$9, IF(AND(G67=1, H67=2),Parameter!$B$8, IF(AND(G67=2, H67=2), Parameter!$B$10, 0))))</f>
        <v>-1.2035</v>
      </c>
      <c r="M67">
        <f t="shared" ca="1" si="4"/>
        <v>4.5108595065168497</v>
      </c>
      <c r="N67">
        <f t="shared" ca="1" si="5"/>
        <v>8.9422256050169313</v>
      </c>
      <c r="O67">
        <f ca="1">IF(N67 &lt; Parameter!$B$21, Parameter!$B$21, IF(N67 &gt; Parameter!$C$21, Parameter!$C$21, N67)) * Parameter!$B$11
+ IF(M67 &lt; Parameter!$B$22, Parameter!$B$22, IF(M67 &gt; Parameter!$C$22, Parameter!$C$22, M67)) * Parameter!$B$12
+ Parameter!$B$2
+ SUM(I67:L67)</f>
        <v>11.825677125353124</v>
      </c>
      <c r="P67">
        <f t="shared" ref="P67:P130" ca="1" si="7">EXP(O67)-1</f>
        <v>136717.19634199981</v>
      </c>
    </row>
    <row r="68" spans="1:16" x14ac:dyDescent="0.2">
      <c r="A68" t="str">
        <f ca="1"/>
        <v>Andy Goldsworthy</v>
      </c>
      <c r="B68" t="str">
        <f ca="1"/>
        <v>Main</v>
      </c>
      <c r="C68">
        <f ca="1"/>
        <v>90</v>
      </c>
      <c r="D68">
        <f ca="1"/>
        <v>7647.2000000000007</v>
      </c>
      <c r="E68">
        <f ca="1"/>
        <v>0</v>
      </c>
      <c r="F68">
        <f ca="1"/>
        <v>1</v>
      </c>
      <c r="G68">
        <f t="shared" ca="1" si="6"/>
        <v>1</v>
      </c>
      <c r="H68">
        <f ca="1"/>
        <v>1</v>
      </c>
      <c r="I68">
        <f ca="1">IF(G68=1, Parameter!$B$5, IF(G68=2, Parameter!$B$6, 0))</f>
        <v>1.6949000000000001</v>
      </c>
      <c r="J68">
        <f ca="1">IF(H68=1, Parameter!$B$3, IF(H68=2, Parameter!$B$4, 0))</f>
        <v>0.43730000000000002</v>
      </c>
      <c r="K68">
        <f ca="1">IF(G68=1,IF(F68=1,Parameter!$B$14,0),IF(F68=1,Parameter!$B$13,0))</f>
        <v>0.26179999999999998</v>
      </c>
      <c r="L68">
        <f ca="1">IF(AND(G68=1,H68=1), Parameter!$B$7, IF(AND(G68=2, H68=1), Parameter!$B$9, IF(AND(G68=1, H68=2),Parameter!$B$8, IF(AND(G68=2, H68=2), Parameter!$B$10, 0))))</f>
        <v>-1.2035</v>
      </c>
      <c r="M68">
        <f t="shared" ca="1" si="4"/>
        <v>4.5108595065168497</v>
      </c>
      <c r="N68">
        <f t="shared" ca="1" si="5"/>
        <v>8.9422256050169313</v>
      </c>
      <c r="O68">
        <f ca="1">IF(N68 &lt; Parameter!$B$21, Parameter!$B$21, IF(N68 &gt; Parameter!$C$21, Parameter!$C$21, N68)) * Parameter!$B$11
+ IF(M68 &lt; Parameter!$B$22, Parameter!$B$22, IF(M68 &gt; Parameter!$C$22, Parameter!$C$22, M68)) * Parameter!$B$12
+ Parameter!$B$2
+ SUM(I68:L68)</f>
        <v>12.087477125353125</v>
      </c>
      <c r="P68">
        <f t="shared" ca="1" si="7"/>
        <v>177632.39474764623</v>
      </c>
    </row>
    <row r="69" spans="1:16" x14ac:dyDescent="0.2">
      <c r="A69" t="str">
        <f ca="1"/>
        <v>Henri de Toulouse-Lautrec</v>
      </c>
      <c r="B69" t="str">
        <f ca="1"/>
        <v>GJW</v>
      </c>
      <c r="C69">
        <f ca="1"/>
        <v>90</v>
      </c>
      <c r="D69">
        <f ca="1"/>
        <v>20538.7</v>
      </c>
      <c r="E69">
        <f ca="1"/>
        <v>0</v>
      </c>
      <c r="F69">
        <f ca="1"/>
        <v>0</v>
      </c>
      <c r="G69">
        <f t="shared" ca="1" si="6"/>
        <v>0</v>
      </c>
      <c r="H69">
        <f ca="1"/>
        <v>1</v>
      </c>
      <c r="I69">
        <f ca="1">IF(G69=1, Parameter!$B$5, IF(G69=2, Parameter!$B$6, 0))</f>
        <v>0</v>
      </c>
      <c r="J69">
        <f ca="1">IF(H69=1, Parameter!$B$3, IF(H69=2, Parameter!$B$4, 0))</f>
        <v>0.43730000000000002</v>
      </c>
      <c r="K69">
        <f ca="1">IF(G69=1,IF(F69=1,Parameter!$B$14,0),IF(F69=1,Parameter!$B$13,0))</f>
        <v>0</v>
      </c>
      <c r="L69">
        <f ca="1">IF(AND(G69=1,H69=1), Parameter!$B$7, IF(AND(G69=2, H69=1), Parameter!$B$9, IF(AND(G69=1, H69=2),Parameter!$B$8, IF(AND(G69=2, H69=2), Parameter!$B$10, 0))))</f>
        <v>0</v>
      </c>
      <c r="M69">
        <f t="shared" ca="1" si="4"/>
        <v>4.5108595065168497</v>
      </c>
      <c r="N69">
        <f t="shared" ca="1" si="5"/>
        <v>9.9301148777283679</v>
      </c>
      <c r="O69">
        <f ca="1">IF(N69 &lt; Parameter!$B$21, Parameter!$B$21, IF(N69 &gt; Parameter!$C$21, Parameter!$C$21, N69)) * Parameter!$B$11
+ IF(M69 &lt; Parameter!$B$22, Parameter!$B$22, IF(M69 &gt; Parameter!$C$22, Parameter!$C$22, M69)) * Parameter!$B$12
+ Parameter!$B$2
+ SUM(I69:L69)</f>
        <v>11.677469858693078</v>
      </c>
      <c r="P69">
        <f t="shared" ca="1" si="7"/>
        <v>117884.59021921795</v>
      </c>
    </row>
    <row r="70" spans="1:16" x14ac:dyDescent="0.2">
      <c r="A70" t="str">
        <f ca="1"/>
        <v>Henri de Toulouse-Lautrec</v>
      </c>
      <c r="B70" t="str">
        <f ca="1"/>
        <v>GJW</v>
      </c>
      <c r="C70">
        <f ca="1"/>
        <v>90</v>
      </c>
      <c r="D70">
        <f ca="1"/>
        <v>20538.7</v>
      </c>
      <c r="E70">
        <f ca="1"/>
        <v>0</v>
      </c>
      <c r="F70">
        <f ca="1"/>
        <v>1</v>
      </c>
      <c r="G70">
        <f t="shared" ca="1" si="6"/>
        <v>0</v>
      </c>
      <c r="H70">
        <f ca="1"/>
        <v>1</v>
      </c>
      <c r="I70">
        <f ca="1">IF(G70=1, Parameter!$B$5, IF(G70=2, Parameter!$B$6, 0))</f>
        <v>0</v>
      </c>
      <c r="J70">
        <f ca="1">IF(H70=1, Parameter!$B$3, IF(H70=2, Parameter!$B$4, 0))</f>
        <v>0.43730000000000002</v>
      </c>
      <c r="K70">
        <f ca="1">IF(G70=1,IF(F70=1,Parameter!$B$14,0),IF(F70=1,Parameter!$B$13,0))</f>
        <v>0.26179999999999998</v>
      </c>
      <c r="L70">
        <f ca="1">IF(AND(G70=1,H70=1), Parameter!$B$7, IF(AND(G70=2, H70=1), Parameter!$B$9, IF(AND(G70=1, H70=2),Parameter!$B$8, IF(AND(G70=2, H70=2), Parameter!$B$10, 0))))</f>
        <v>0</v>
      </c>
      <c r="M70">
        <f t="shared" ca="1" si="4"/>
        <v>4.5108595065168497</v>
      </c>
      <c r="N70">
        <f t="shared" ca="1" si="5"/>
        <v>9.9301148777283679</v>
      </c>
      <c r="O70">
        <f ca="1">IF(N70 &lt; Parameter!$B$21, Parameter!$B$21, IF(N70 &gt; Parameter!$C$21, Parameter!$C$21, N70)) * Parameter!$B$11
+ IF(M70 &lt; Parameter!$B$22, Parameter!$B$22, IF(M70 &gt; Parameter!$C$22, Parameter!$C$22, M70)) * Parameter!$B$12
+ Parameter!$B$2
+ SUM(I70:L70)</f>
        <v>11.939269858693077</v>
      </c>
      <c r="P70">
        <f t="shared" ca="1" si="7"/>
        <v>153163.81743283998</v>
      </c>
    </row>
    <row r="71" spans="1:16" x14ac:dyDescent="0.2">
      <c r="A71" t="str">
        <f ca="1"/>
        <v>Simone Leigh</v>
      </c>
      <c r="B71" t="str">
        <f ca="1"/>
        <v>Main</v>
      </c>
      <c r="C71">
        <f ca="1"/>
        <v>90</v>
      </c>
      <c r="D71">
        <f ca="1"/>
        <v>2751.7533333599999</v>
      </c>
      <c r="E71">
        <f ca="1"/>
        <v>0</v>
      </c>
      <c r="F71">
        <f ca="1"/>
        <v>0</v>
      </c>
      <c r="G71">
        <f t="shared" ca="1" si="6"/>
        <v>1</v>
      </c>
      <c r="H71">
        <f ca="1"/>
        <v>1</v>
      </c>
      <c r="I71">
        <f ca="1">IF(G71=1, Parameter!$B$5, IF(G71=2, Parameter!$B$6, 0))</f>
        <v>1.6949000000000001</v>
      </c>
      <c r="J71">
        <f ca="1">IF(H71=1, Parameter!$B$3, IF(H71=2, Parameter!$B$4, 0))</f>
        <v>0.43730000000000002</v>
      </c>
      <c r="K71">
        <f ca="1">IF(G71=1,IF(F71=1,Parameter!$B$14,0),IF(F71=1,Parameter!$B$13,0))</f>
        <v>0</v>
      </c>
      <c r="L71">
        <f ca="1">IF(AND(G71=1,H71=1), Parameter!$B$7, IF(AND(G71=2, H71=1), Parameter!$B$9, IF(AND(G71=1, H71=2),Parameter!$B$8, IF(AND(G71=2, H71=2), Parameter!$B$10, 0))))</f>
        <v>-1.2035</v>
      </c>
      <c r="M71">
        <f t="shared" ca="1" si="4"/>
        <v>4.5108595065168497</v>
      </c>
      <c r="N71">
        <f t="shared" ca="1" si="5"/>
        <v>7.9203569019129567</v>
      </c>
      <c r="O71">
        <f ca="1">IF(N71 &lt; Parameter!$B$21, Parameter!$B$21, IF(N71 &gt; Parameter!$C$21, Parameter!$C$21, N71)) * Parameter!$B$11
+ IF(M71 &lt; Parameter!$B$22, Parameter!$B$22, IF(M71 &gt; Parameter!$C$22, Parameter!$C$22, M71)) * Parameter!$B$12
+ Parameter!$B$2
+ SUM(I71:L71)</f>
        <v>11.470679937894804</v>
      </c>
      <c r="P71">
        <f t="shared" ca="1" si="7"/>
        <v>95862.438097921724</v>
      </c>
    </row>
    <row r="72" spans="1:16" x14ac:dyDescent="0.2">
      <c r="A72" t="str">
        <f ca="1"/>
        <v>Simone Leigh</v>
      </c>
      <c r="B72" t="str">
        <f ca="1"/>
        <v>Main</v>
      </c>
      <c r="C72">
        <f ca="1"/>
        <v>90</v>
      </c>
      <c r="D72">
        <f ca="1"/>
        <v>2751.7533333599999</v>
      </c>
      <c r="E72">
        <f ca="1"/>
        <v>0</v>
      </c>
      <c r="F72">
        <f ca="1"/>
        <v>1</v>
      </c>
      <c r="G72">
        <f t="shared" ca="1" si="6"/>
        <v>1</v>
      </c>
      <c r="H72">
        <f ca="1"/>
        <v>1</v>
      </c>
      <c r="I72">
        <f ca="1">IF(G72=1, Parameter!$B$5, IF(G72=2, Parameter!$B$6, 0))</f>
        <v>1.6949000000000001</v>
      </c>
      <c r="J72">
        <f ca="1">IF(H72=1, Parameter!$B$3, IF(H72=2, Parameter!$B$4, 0))</f>
        <v>0.43730000000000002</v>
      </c>
      <c r="K72">
        <f ca="1">IF(G72=1,IF(F72=1,Parameter!$B$14,0),IF(F72=1,Parameter!$B$13,0))</f>
        <v>0.26179999999999998</v>
      </c>
      <c r="L72">
        <f ca="1">IF(AND(G72=1,H72=1), Parameter!$B$7, IF(AND(G72=2, H72=1), Parameter!$B$9, IF(AND(G72=1, H72=2),Parameter!$B$8, IF(AND(G72=2, H72=2), Parameter!$B$10, 0))))</f>
        <v>-1.2035</v>
      </c>
      <c r="M72">
        <f t="shared" ca="1" si="4"/>
        <v>4.5108595065168497</v>
      </c>
      <c r="N72">
        <f t="shared" ca="1" si="5"/>
        <v>7.9203569019129567</v>
      </c>
      <c r="O72">
        <f ca="1">IF(N72 &lt; Parameter!$B$21, Parameter!$B$21, IF(N72 &gt; Parameter!$C$21, Parameter!$C$21, N72)) * Parameter!$B$11
+ IF(M72 &lt; Parameter!$B$22, Parameter!$B$22, IF(M72 &gt; Parameter!$C$22, Parameter!$C$22, M72)) * Parameter!$B$12
+ Parameter!$B$2
+ SUM(I72:L72)</f>
        <v>11.732479937894803</v>
      </c>
      <c r="P72">
        <f t="shared" ca="1" si="7"/>
        <v>124551.16933170937</v>
      </c>
    </row>
    <row r="73" spans="1:16" x14ac:dyDescent="0.2">
      <c r="A73" t="str">
        <f ca="1"/>
        <v>Rose Wylie</v>
      </c>
      <c r="B73" t="str">
        <f ca="1"/>
        <v>Main</v>
      </c>
      <c r="C73">
        <f ca="1"/>
        <v>44</v>
      </c>
      <c r="D73">
        <f ca="1"/>
        <v>3940.1000000000004</v>
      </c>
      <c r="E73">
        <f ca="1"/>
        <v>0</v>
      </c>
      <c r="F73">
        <f ca="1"/>
        <v>0</v>
      </c>
      <c r="G73">
        <f t="shared" ca="1" si="6"/>
        <v>1</v>
      </c>
      <c r="H73">
        <f ca="1"/>
        <v>1</v>
      </c>
      <c r="I73">
        <f ca="1">IF(G73=1, Parameter!$B$5, IF(G73=2, Parameter!$B$6, 0))</f>
        <v>1.6949000000000001</v>
      </c>
      <c r="J73">
        <f ca="1">IF(H73=1, Parameter!$B$3, IF(H73=2, Parameter!$B$4, 0))</f>
        <v>0.43730000000000002</v>
      </c>
      <c r="K73">
        <f ca="1">IF(G73=1,IF(F73=1,Parameter!$B$14,0),IF(F73=1,Parameter!$B$13,0))</f>
        <v>0</v>
      </c>
      <c r="L73">
        <f ca="1">IF(AND(G73=1,H73=1), Parameter!$B$7, IF(AND(G73=2, H73=1), Parameter!$B$9, IF(AND(G73=1, H73=2),Parameter!$B$8, IF(AND(G73=2, H73=2), Parameter!$B$10, 0))))</f>
        <v>-1.2035</v>
      </c>
      <c r="M73">
        <f t="shared" ca="1" si="4"/>
        <v>3.8066624897703196</v>
      </c>
      <c r="N73">
        <f t="shared" ca="1" si="5"/>
        <v>8.279215151143573</v>
      </c>
      <c r="O73">
        <f ca="1">IF(N73 &lt; Parameter!$B$21, Parameter!$B$21, IF(N73 &gt; Parameter!$C$21, Parameter!$C$21, N73)) * Parameter!$B$11
+ IF(M73 &lt; Parameter!$B$22, Parameter!$B$22, IF(M73 &gt; Parameter!$C$22, Parameter!$C$22, M73)) * Parameter!$B$12
+ Parameter!$B$2
+ SUM(I73:L73)</f>
        <v>11.061437010996649</v>
      </c>
      <c r="P73">
        <f t="shared" ca="1" si="7"/>
        <v>63666.97774465735</v>
      </c>
    </row>
    <row r="74" spans="1:16" x14ac:dyDescent="0.2">
      <c r="A74" t="str">
        <f ca="1"/>
        <v>Rose Wylie</v>
      </c>
      <c r="B74" t="str">
        <f ca="1"/>
        <v>Main</v>
      </c>
      <c r="C74">
        <f ca="1"/>
        <v>44</v>
      </c>
      <c r="D74">
        <f ca="1"/>
        <v>3940.1000000000004</v>
      </c>
      <c r="E74">
        <f ca="1"/>
        <v>0</v>
      </c>
      <c r="F74">
        <f ca="1"/>
        <v>1</v>
      </c>
      <c r="G74">
        <f t="shared" ca="1" si="6"/>
        <v>1</v>
      </c>
      <c r="H74">
        <f ca="1"/>
        <v>1</v>
      </c>
      <c r="I74">
        <f ca="1">IF(G74=1, Parameter!$B$5, IF(G74=2, Parameter!$B$6, 0))</f>
        <v>1.6949000000000001</v>
      </c>
      <c r="J74">
        <f ca="1">IF(H74=1, Parameter!$B$3, IF(H74=2, Parameter!$B$4, 0))</f>
        <v>0.43730000000000002</v>
      </c>
      <c r="K74">
        <f ca="1">IF(G74=1,IF(F74=1,Parameter!$B$14,0),IF(F74=1,Parameter!$B$13,0))</f>
        <v>0.26179999999999998</v>
      </c>
      <c r="L74">
        <f ca="1">IF(AND(G74=1,H74=1), Parameter!$B$7, IF(AND(G74=2, H74=1), Parameter!$B$9, IF(AND(G74=1, H74=2),Parameter!$B$8, IF(AND(G74=2, H74=2), Parameter!$B$10, 0))))</f>
        <v>-1.2035</v>
      </c>
      <c r="M74">
        <f t="shared" ca="1" si="4"/>
        <v>3.8066624897703196</v>
      </c>
      <c r="N74">
        <f t="shared" ca="1" si="5"/>
        <v>8.279215151143573</v>
      </c>
      <c r="O74">
        <f ca="1">IF(N74 &lt; Parameter!$B$21, Parameter!$B$21, IF(N74 &gt; Parameter!$C$21, Parameter!$C$21, N74)) * Parameter!$B$11
+ IF(M74 &lt; Parameter!$B$22, Parameter!$B$22, IF(M74 &gt; Parameter!$C$22, Parameter!$C$22, M74)) * Parameter!$B$12
+ Parameter!$B$2
+ SUM(I74:L74)</f>
        <v>11.32323701099665</v>
      </c>
      <c r="P74">
        <f t="shared" ca="1" si="7"/>
        <v>82720.680991243295</v>
      </c>
    </row>
    <row r="75" spans="1:16" x14ac:dyDescent="0.2">
      <c r="A75" t="str">
        <f ca="1"/>
        <v>Rose Wylie</v>
      </c>
      <c r="B75" t="str">
        <f ca="1"/>
        <v>Main</v>
      </c>
      <c r="C75">
        <f ca="1"/>
        <v>90</v>
      </c>
      <c r="D75">
        <f ca="1"/>
        <v>3940.1000000000004</v>
      </c>
      <c r="E75">
        <f ca="1"/>
        <v>0</v>
      </c>
      <c r="F75">
        <f ca="1"/>
        <v>0</v>
      </c>
      <c r="G75">
        <f t="shared" ca="1" si="6"/>
        <v>1</v>
      </c>
      <c r="H75">
        <f ca="1"/>
        <v>1</v>
      </c>
      <c r="I75">
        <f ca="1">IF(G75=1, Parameter!$B$5, IF(G75=2, Parameter!$B$6, 0))</f>
        <v>1.6949000000000001</v>
      </c>
      <c r="J75">
        <f ca="1">IF(H75=1, Parameter!$B$3, IF(H75=2, Parameter!$B$4, 0))</f>
        <v>0.43730000000000002</v>
      </c>
      <c r="K75">
        <f ca="1">IF(G75=1,IF(F75=1,Parameter!$B$14,0),IF(F75=1,Parameter!$B$13,0))</f>
        <v>0</v>
      </c>
      <c r="L75">
        <f ca="1">IF(AND(G75=1,H75=1), Parameter!$B$7, IF(AND(G75=2, H75=1), Parameter!$B$9, IF(AND(G75=1, H75=2),Parameter!$B$8, IF(AND(G75=2, H75=2), Parameter!$B$10, 0))))</f>
        <v>-1.2035</v>
      </c>
      <c r="M75">
        <f t="shared" ca="1" si="4"/>
        <v>4.5108595065168497</v>
      </c>
      <c r="N75">
        <f t="shared" ca="1" si="5"/>
        <v>8.279215151143573</v>
      </c>
      <c r="O75">
        <f ca="1">IF(N75 &lt; Parameter!$B$21, Parameter!$B$21, IF(N75 &gt; Parameter!$C$21, Parameter!$C$21, N75)) * Parameter!$B$11
+ IF(M75 &lt; Parameter!$B$22, Parameter!$B$22, IF(M75 &gt; Parameter!$C$22, Parameter!$C$22, M75)) * Parameter!$B$12
+ Parameter!$B$2
+ SUM(I75:L75)</f>
        <v>11.59534729367752</v>
      </c>
      <c r="P75">
        <f t="shared" ca="1" si="7"/>
        <v>108590.37828369215</v>
      </c>
    </row>
    <row r="76" spans="1:16" x14ac:dyDescent="0.2">
      <c r="A76" t="str">
        <f ca="1"/>
        <v>Rose Wylie</v>
      </c>
      <c r="B76" t="str">
        <f ca="1"/>
        <v>Main</v>
      </c>
      <c r="C76">
        <f ca="1"/>
        <v>90</v>
      </c>
      <c r="D76">
        <f ca="1"/>
        <v>3940.1000000000004</v>
      </c>
      <c r="E76">
        <f ca="1"/>
        <v>0</v>
      </c>
      <c r="F76">
        <f ca="1"/>
        <v>1</v>
      </c>
      <c r="G76">
        <f t="shared" ca="1" si="6"/>
        <v>1</v>
      </c>
      <c r="H76">
        <f ca="1"/>
        <v>1</v>
      </c>
      <c r="I76">
        <f ca="1">IF(G76=1, Parameter!$B$5, IF(G76=2, Parameter!$B$6, 0))</f>
        <v>1.6949000000000001</v>
      </c>
      <c r="J76">
        <f ca="1">IF(H76=1, Parameter!$B$3, IF(H76=2, Parameter!$B$4, 0))</f>
        <v>0.43730000000000002</v>
      </c>
      <c r="K76">
        <f ca="1">IF(G76=1,IF(F76=1,Parameter!$B$14,0),IF(F76=1,Parameter!$B$13,0))</f>
        <v>0.26179999999999998</v>
      </c>
      <c r="L76">
        <f ca="1">IF(AND(G76=1,H76=1), Parameter!$B$7, IF(AND(G76=2, H76=1), Parameter!$B$9, IF(AND(G76=1, H76=2),Parameter!$B$8, IF(AND(G76=2, H76=2), Parameter!$B$10, 0))))</f>
        <v>-1.2035</v>
      </c>
      <c r="M76">
        <f t="shared" ca="1" si="4"/>
        <v>4.5108595065168497</v>
      </c>
      <c r="N76">
        <f t="shared" ca="1" si="5"/>
        <v>8.279215151143573</v>
      </c>
      <c r="O76">
        <f ca="1">IF(N76 &lt; Parameter!$B$21, Parameter!$B$21, IF(N76 &gt; Parameter!$C$21, Parameter!$C$21, N76)) * Parameter!$B$11
+ IF(M76 &lt; Parameter!$B$22, Parameter!$B$22, IF(M76 &gt; Parameter!$C$22, Parameter!$C$22, M76)) * Parameter!$B$12
+ Parameter!$B$2
+ SUM(I76:L76)</f>
        <v>11.857147293677519</v>
      </c>
      <c r="P76">
        <f t="shared" ca="1" si="7"/>
        <v>141088.15770513506</v>
      </c>
    </row>
    <row r="77" spans="1:16" x14ac:dyDescent="0.2">
      <c r="A77" t="str">
        <f ca="1"/>
        <v>L. S. Lowry</v>
      </c>
      <c r="B77">
        <f ca="1"/>
        <v>0</v>
      </c>
      <c r="C77">
        <f ca="1"/>
        <v>0</v>
      </c>
      <c r="D77">
        <f ca="1"/>
        <v>28264</v>
      </c>
      <c r="E77">
        <f ca="1"/>
        <v>0</v>
      </c>
      <c r="F77">
        <f ca="1"/>
        <v>0</v>
      </c>
      <c r="G77">
        <f t="shared" ca="1" si="6"/>
        <v>2</v>
      </c>
      <c r="H77">
        <f ca="1"/>
        <v>0</v>
      </c>
      <c r="I77">
        <f ca="1">IF(G77=1, Parameter!$B$5, IF(G77=2, Parameter!$B$6, 0))</f>
        <v>0.14699999999999999</v>
      </c>
      <c r="J77">
        <f ca="1">IF(H77=1, Parameter!$B$3, IF(H77=2, Parameter!$B$4, 0))</f>
        <v>0</v>
      </c>
      <c r="K77">
        <f ca="1">IF(G77=1,IF(F77=1,Parameter!$B$14,0),IF(F77=1,Parameter!$B$13,0))</f>
        <v>0</v>
      </c>
      <c r="L77">
        <f ca="1">IF(AND(G77=1,H77=1), Parameter!$B$7, IF(AND(G77=2, H77=1), Parameter!$B$9, IF(AND(G77=1, H77=2),Parameter!$B$8, IF(AND(G77=2, H77=2), Parameter!$B$10, 0))))</f>
        <v>0</v>
      </c>
      <c r="M77">
        <f t="shared" ca="1" si="4"/>
        <v>0</v>
      </c>
      <c r="N77">
        <f t="shared" ca="1" si="5"/>
        <v>10.249379569109392</v>
      </c>
      <c r="O77">
        <f ca="1">IF(N77 &lt; Parameter!$B$21, Parameter!$B$21, IF(N77 &gt; Parameter!$C$21, Parameter!$C$21, N77)) * Parameter!$B$11
+ IF(M77 &lt; Parameter!$B$22, Parameter!$B$22, IF(M77 &gt; Parameter!$C$22, Parameter!$C$22, M77)) * Parameter!$B$12
+ Parameter!$B$2
+ SUM(I77:L77)</f>
        <v>10.916196732281072</v>
      </c>
      <c r="P77">
        <f t="shared" ca="1" si="7"/>
        <v>55059.98853323498</v>
      </c>
    </row>
    <row r="78" spans="1:16" x14ac:dyDescent="0.2">
      <c r="A78" t="str">
        <f ca="1"/>
        <v>Michaelina Wautier</v>
      </c>
      <c r="B78" t="str">
        <f ca="1"/>
        <v>Sackler</v>
      </c>
      <c r="C78">
        <f ca="1"/>
        <v>100</v>
      </c>
      <c r="D78">
        <f ca="1"/>
        <v>3793.956639566396</v>
      </c>
      <c r="E78">
        <f ca="1"/>
        <v>0</v>
      </c>
      <c r="F78">
        <f ca="1"/>
        <v>0</v>
      </c>
      <c r="G78">
        <f t="shared" ca="1" si="6"/>
        <v>2</v>
      </c>
      <c r="H78">
        <f ca="1"/>
        <v>1</v>
      </c>
      <c r="I78">
        <f ca="1">IF(G78=1, Parameter!$B$5, IF(G78=2, Parameter!$B$6, 0))</f>
        <v>0.14699999999999999</v>
      </c>
      <c r="J78">
        <f ca="1">IF(H78=1, Parameter!$B$3, IF(H78=2, Parameter!$B$4, 0))</f>
        <v>0.43730000000000002</v>
      </c>
      <c r="K78">
        <f ca="1">IF(G78=1,IF(F78=1,Parameter!$B$14,0),IF(F78=1,Parameter!$B$13,0))</f>
        <v>0</v>
      </c>
      <c r="L78">
        <f ca="1">IF(AND(G78=1,H78=1), Parameter!$B$7, IF(AND(G78=2, H78=1), Parameter!$B$9, IF(AND(G78=1, H78=2),Parameter!$B$8, IF(AND(G78=2, H78=2), Parameter!$B$10, 0))))</f>
        <v>-0.44869999999999999</v>
      </c>
      <c r="M78">
        <f t="shared" ca="1" si="4"/>
        <v>4.6151205168412597</v>
      </c>
      <c r="N78">
        <f t="shared" ca="1" si="5"/>
        <v>8.2414282640902528</v>
      </c>
      <c r="O78">
        <f ca="1">IF(N78 &lt; Parameter!$B$21, Parameter!$B$21, IF(N78 &gt; Parameter!$C$21, Parameter!$C$21, N78)) * Parameter!$B$11
+ IF(M78 &lt; Parameter!$B$22, Parameter!$B$22, IF(M78 &gt; Parameter!$C$22, Parameter!$C$22, M78)) * Parameter!$B$12
+ Parameter!$B$2
+ SUM(I78:L78)</f>
        <v>10.923032970775868</v>
      </c>
      <c r="P78">
        <f t="shared" ca="1" si="7"/>
        <v>55437.688133927339</v>
      </c>
    </row>
    <row r="79" spans="1:16" x14ac:dyDescent="0.2">
      <c r="A79" t="str">
        <f ca="1"/>
        <v>Irma Stern</v>
      </c>
      <c r="B79" t="str">
        <f ca="1"/>
        <v>GJW</v>
      </c>
      <c r="C79">
        <f ca="1"/>
        <v>106</v>
      </c>
      <c r="D79">
        <f ca="1"/>
        <v>2889.5</v>
      </c>
      <c r="E79">
        <f ca="1"/>
        <v>0</v>
      </c>
      <c r="F79">
        <f ca="1"/>
        <v>0</v>
      </c>
      <c r="G79">
        <f t="shared" ca="1" si="6"/>
        <v>0</v>
      </c>
      <c r="H79">
        <f ca="1"/>
        <v>1</v>
      </c>
      <c r="I79">
        <f ca="1">IF(G79=1, Parameter!$B$5, IF(G79=2, Parameter!$B$6, 0))</f>
        <v>0</v>
      </c>
      <c r="J79">
        <f ca="1">IF(H79=1, Parameter!$B$3, IF(H79=2, Parameter!$B$4, 0))</f>
        <v>0.43730000000000002</v>
      </c>
      <c r="K79">
        <f ca="1">IF(G79=1,IF(F79=1,Parameter!$B$14,0),IF(F79=1,Parameter!$B$13,0))</f>
        <v>0</v>
      </c>
      <c r="L79">
        <f ca="1">IF(AND(G79=1,H79=1), Parameter!$B$7, IF(AND(G79=2, H79=1), Parameter!$B$9, IF(AND(G79=1, H79=2),Parameter!$B$8, IF(AND(G79=2, H79=2), Parameter!$B$10, 0))))</f>
        <v>0</v>
      </c>
      <c r="M79">
        <f t="shared" ca="1" si="4"/>
        <v>4.6728288344619058</v>
      </c>
      <c r="N79">
        <f t="shared" ca="1" si="5"/>
        <v>7.969184776522531</v>
      </c>
      <c r="O79">
        <f ca="1">IF(N79 &lt; Parameter!$B$21, Parameter!$B$21, IF(N79 &gt; Parameter!$C$21, Parameter!$C$21, N79)) * Parameter!$B$11
+ IF(M79 &lt; Parameter!$B$22, Parameter!$B$22, IF(M79 &gt; Parameter!$C$22, Parameter!$C$22, M79)) * Parameter!$B$12
+ Parameter!$B$2
+ SUM(I79:L79)</f>
        <v>11.189112944809127</v>
      </c>
      <c r="P79">
        <f t="shared" ca="1" si="7"/>
        <v>72337.584993021053</v>
      </c>
    </row>
    <row r="80" spans="1:16" x14ac:dyDescent="0.2">
      <c r="A80" t="str">
        <f ca="1"/>
        <v>Irma Stern</v>
      </c>
      <c r="B80" t="str">
        <f ca="1"/>
        <v>GJW</v>
      </c>
      <c r="C80">
        <f ca="1"/>
        <v>106</v>
      </c>
      <c r="D80">
        <f ca="1"/>
        <v>2889.5</v>
      </c>
      <c r="E80">
        <f ca="1"/>
        <v>0</v>
      </c>
      <c r="F80">
        <f ca="1"/>
        <v>1</v>
      </c>
      <c r="G80">
        <f t="shared" ca="1" si="6"/>
        <v>0</v>
      </c>
      <c r="H80">
        <f ca="1"/>
        <v>1</v>
      </c>
      <c r="I80">
        <f ca="1">IF(G80=1, Parameter!$B$5, IF(G80=2, Parameter!$B$6, 0))</f>
        <v>0</v>
      </c>
      <c r="J80">
        <f ca="1">IF(H80=1, Parameter!$B$3, IF(H80=2, Parameter!$B$4, 0))</f>
        <v>0.43730000000000002</v>
      </c>
      <c r="K80">
        <f ca="1">IF(G80=1,IF(F80=1,Parameter!$B$14,0),IF(F80=1,Parameter!$B$13,0))</f>
        <v>0.26179999999999998</v>
      </c>
      <c r="L80">
        <f ca="1">IF(AND(G80=1,H80=1), Parameter!$B$7, IF(AND(G80=2, H80=1), Parameter!$B$9, IF(AND(G80=1, H80=2),Parameter!$B$8, IF(AND(G80=2, H80=2), Parameter!$B$10, 0))))</f>
        <v>0</v>
      </c>
      <c r="M80">
        <f t="shared" ca="1" si="4"/>
        <v>4.6728288344619058</v>
      </c>
      <c r="N80">
        <f t="shared" ca="1" si="5"/>
        <v>7.969184776522531</v>
      </c>
      <c r="O80">
        <f ca="1">IF(N80 &lt; Parameter!$B$21, Parameter!$B$21, IF(N80 &gt; Parameter!$C$21, Parameter!$C$21, N80)) * Parameter!$B$11
+ IF(M80 &lt; Parameter!$B$22, Parameter!$B$22, IF(M80 &gt; Parameter!$C$22, Parameter!$C$22, M80)) * Parameter!$B$12
+ Parameter!$B$2
+ SUM(I80:L80)</f>
        <v>11.450912944809126</v>
      </c>
      <c r="P80">
        <f t="shared" ca="1" si="7"/>
        <v>93986.111937959387</v>
      </c>
    </row>
    <row r="81" spans="1:16" x14ac:dyDescent="0.2">
      <c r="A81">
        <f ca="1"/>
        <v>0</v>
      </c>
      <c r="B81">
        <f ca="1"/>
        <v>0</v>
      </c>
      <c r="C81">
        <f ca="1"/>
        <v>0</v>
      </c>
      <c r="D81">
        <f ca="1"/>
        <v>0</v>
      </c>
      <c r="E81">
        <f ca="1"/>
        <v>0</v>
      </c>
      <c r="F81">
        <f ca="1"/>
        <v>0</v>
      </c>
      <c r="G81">
        <f t="shared" ca="1" si="6"/>
        <v>2</v>
      </c>
      <c r="H81">
        <f ca="1"/>
        <v>0</v>
      </c>
      <c r="I81">
        <f ca="1">IF(G81=1, Parameter!$B$5, IF(G81=2, Parameter!$B$6, 0))</f>
        <v>0.14699999999999999</v>
      </c>
      <c r="J81">
        <f ca="1">IF(H81=1, Parameter!$B$3, IF(H81=2, Parameter!$B$4, 0))</f>
        <v>0</v>
      </c>
      <c r="K81">
        <f ca="1">IF(G81=1,IF(F81=1,Parameter!$B$14,0),IF(F81=1,Parameter!$B$13,0))</f>
        <v>0</v>
      </c>
      <c r="L81">
        <f ca="1">IF(AND(G81=1,H81=1), Parameter!$B$7, IF(AND(G81=2, H81=1), Parameter!$B$9, IF(AND(G81=1, H81=2),Parameter!$B$8, IF(AND(G81=2, H81=2), Parameter!$B$10, 0))))</f>
        <v>0</v>
      </c>
      <c r="M81">
        <f t="shared" ca="1" si="4"/>
        <v>0</v>
      </c>
      <c r="N81">
        <f t="shared" ca="1" si="5"/>
        <v>0</v>
      </c>
      <c r="O81">
        <f ca="1">IF(N81 &lt; Parameter!$B$21, Parameter!$B$21, IF(N81 &gt; Parameter!$C$21, Parameter!$C$21, N81)) * Parameter!$B$11
+ IF(M81 &lt; Parameter!$B$22, Parameter!$B$22, IF(M81 &gt; Parameter!$C$22, Parameter!$C$22, M81)) * Parameter!$B$12
+ Parameter!$B$2
+ SUM(I81:L81)</f>
        <v>9.7544238174313094</v>
      </c>
      <c r="P81">
        <f t="shared" ca="1" si="7"/>
        <v>17229.284089019835</v>
      </c>
    </row>
    <row r="82" spans="1:16" x14ac:dyDescent="0.2">
      <c r="A82">
        <f ca="1"/>
        <v>0</v>
      </c>
      <c r="B82">
        <f ca="1"/>
        <v>0</v>
      </c>
      <c r="C82">
        <f ca="1"/>
        <v>0</v>
      </c>
      <c r="D82">
        <f ca="1"/>
        <v>0</v>
      </c>
      <c r="E82">
        <f ca="1"/>
        <v>0</v>
      </c>
      <c r="F82">
        <f ca="1"/>
        <v>0</v>
      </c>
      <c r="G82">
        <f t="shared" ca="1" si="6"/>
        <v>2</v>
      </c>
      <c r="H82">
        <f ca="1"/>
        <v>0</v>
      </c>
      <c r="I82">
        <f ca="1">IF(G82=1, Parameter!$B$5, IF(G82=2, Parameter!$B$6, 0))</f>
        <v>0.14699999999999999</v>
      </c>
      <c r="J82">
        <f ca="1">IF(H82=1, Parameter!$B$3, IF(H82=2, Parameter!$B$4, 0))</f>
        <v>0</v>
      </c>
      <c r="K82">
        <f ca="1">IF(G82=1,IF(F82=1,Parameter!$B$14,0),IF(F82=1,Parameter!$B$13,0))</f>
        <v>0</v>
      </c>
      <c r="L82">
        <f ca="1">IF(AND(G82=1,H82=1), Parameter!$B$7, IF(AND(G82=2, H82=1), Parameter!$B$9, IF(AND(G82=1, H82=2),Parameter!$B$8, IF(AND(G82=2, H82=2), Parameter!$B$10, 0))))</f>
        <v>0</v>
      </c>
      <c r="M82">
        <f t="shared" ca="1" si="4"/>
        <v>0</v>
      </c>
      <c r="N82">
        <f t="shared" ca="1" si="5"/>
        <v>0</v>
      </c>
      <c r="O82">
        <f ca="1">IF(N82 &lt; Parameter!$B$21, Parameter!$B$21, IF(N82 &gt; Parameter!$C$21, Parameter!$C$21, N82)) * Parameter!$B$11
+ IF(M82 &lt; Parameter!$B$22, Parameter!$B$22, IF(M82 &gt; Parameter!$C$22, Parameter!$C$22, M82)) * Parameter!$B$12
+ Parameter!$B$2
+ SUM(I82:L82)</f>
        <v>9.7544238174313094</v>
      </c>
      <c r="P82">
        <f t="shared" ca="1" si="7"/>
        <v>17229.284089019835</v>
      </c>
    </row>
    <row r="83" spans="1:16" x14ac:dyDescent="0.2">
      <c r="A83" t="str">
        <f ca="1"/>
        <v>Note: Era =1 refers to Post Covid , Era=0 refers to Covid time and Era = 1 refers to Pre-Covid time</v>
      </c>
      <c r="B83">
        <f ca="1"/>
        <v>0</v>
      </c>
      <c r="C83">
        <f ca="1"/>
        <v>0</v>
      </c>
      <c r="D83">
        <f ca="1"/>
        <v>0</v>
      </c>
      <c r="E83">
        <f ca="1"/>
        <v>0</v>
      </c>
      <c r="F83">
        <f ca="1"/>
        <v>0</v>
      </c>
      <c r="G83">
        <f t="shared" ca="1" si="6"/>
        <v>2</v>
      </c>
      <c r="H83">
        <f ca="1"/>
        <v>0</v>
      </c>
      <c r="I83">
        <f ca="1">IF(G83=1, Parameter!$B$5, IF(G83=2, Parameter!$B$6, 0))</f>
        <v>0.14699999999999999</v>
      </c>
      <c r="J83">
        <f ca="1">IF(H83=1, Parameter!$B$3, IF(H83=2, Parameter!$B$4, 0))</f>
        <v>0</v>
      </c>
      <c r="K83">
        <f ca="1">IF(G83=1,IF(F83=1,Parameter!$B$14,0),IF(F83=1,Parameter!$B$13,0))</f>
        <v>0</v>
      </c>
      <c r="L83">
        <f ca="1">IF(AND(G83=1,H83=1), Parameter!$B$7, IF(AND(G83=2, H83=1), Parameter!$B$9, IF(AND(G83=1, H83=2),Parameter!$B$8, IF(AND(G83=2, H83=2), Parameter!$B$10, 0))))</f>
        <v>0</v>
      </c>
      <c r="M83">
        <f t="shared" ca="1" si="4"/>
        <v>0</v>
      </c>
      <c r="N83">
        <f t="shared" ca="1" si="5"/>
        <v>0</v>
      </c>
      <c r="O83">
        <f ca="1">IF(N83 &lt; Parameter!$B$21, Parameter!$B$21, IF(N83 &gt; Parameter!$C$21, Parameter!$C$21, N83)) * Parameter!$B$11
+ IF(M83 &lt; Parameter!$B$22, Parameter!$B$22, IF(M83 &gt; Parameter!$C$22, Parameter!$C$22, M83)) * Parameter!$B$12
+ Parameter!$B$2
+ SUM(I83:L83)</f>
        <v>9.7544238174313094</v>
      </c>
      <c r="P83">
        <f t="shared" ca="1" si="7"/>
        <v>17229.284089019835</v>
      </c>
    </row>
    <row r="84" spans="1:16" x14ac:dyDescent="0.2">
      <c r="A84" t="str">
        <f ca="1"/>
        <v>reach_level = 1 refers to high level of reach</v>
      </c>
      <c r="B84">
        <f ca="1"/>
        <v>0</v>
      </c>
      <c r="C84">
        <f ca="1"/>
        <v>0</v>
      </c>
      <c r="D84">
        <f ca="1"/>
        <v>0</v>
      </c>
      <c r="E84">
        <f ca="1"/>
        <v>0</v>
      </c>
      <c r="F84">
        <f ca="1"/>
        <v>0</v>
      </c>
      <c r="G84">
        <f t="shared" ca="1" si="6"/>
        <v>2</v>
      </c>
      <c r="H84">
        <f ca="1"/>
        <v>0</v>
      </c>
      <c r="I84">
        <f ca="1">IF(G84=1, Parameter!$B$5, IF(G84=2, Parameter!$B$6, 0))</f>
        <v>0.14699999999999999</v>
      </c>
      <c r="J84">
        <f ca="1">IF(H84=1, Parameter!$B$3, IF(H84=2, Parameter!$B$4, 0))</f>
        <v>0</v>
      </c>
      <c r="K84">
        <f ca="1">IF(G84=1,IF(F84=1,Parameter!$B$14,0),IF(F84=1,Parameter!$B$13,0))</f>
        <v>0</v>
      </c>
      <c r="L84">
        <f ca="1">IF(AND(G84=1,H84=1), Parameter!$B$7, IF(AND(G84=2, H84=1), Parameter!$B$9, IF(AND(G84=1, H84=2),Parameter!$B$8, IF(AND(G84=2, H84=2), Parameter!$B$10, 0))))</f>
        <v>0</v>
      </c>
      <c r="M84">
        <f t="shared" ca="1" si="4"/>
        <v>0</v>
      </c>
      <c r="N84">
        <f t="shared" ca="1" si="5"/>
        <v>0</v>
      </c>
      <c r="O84">
        <f ca="1">IF(N84 &lt; Parameter!$B$21, Parameter!$B$21, IF(N84 &gt; Parameter!$C$21, Parameter!$C$21, N84)) * Parameter!$B$11
+ IF(M84 &lt; Parameter!$B$22, Parameter!$B$22, IF(M84 &gt; Parameter!$C$22, Parameter!$C$22, M84)) * Parameter!$B$12
+ Parameter!$B$2
+ SUM(I84:L84)</f>
        <v>9.7544238174313094</v>
      </c>
      <c r="P84">
        <f t="shared" ca="1" si="7"/>
        <v>17229.284089019835</v>
      </c>
    </row>
    <row r="85" spans="1:16" x14ac:dyDescent="0.2">
      <c r="A85" t="str">
        <f ca="1"/>
        <v>Sackler gallery will not be affected by the level of reach given the fact that there aren't many high reach shows happening in Sackler historically</v>
      </c>
      <c r="B85">
        <f ca="1"/>
        <v>0</v>
      </c>
      <c r="C85">
        <f ca="1"/>
        <v>0</v>
      </c>
      <c r="D85">
        <f ca="1"/>
        <v>0</v>
      </c>
      <c r="E85">
        <f ca="1"/>
        <v>0</v>
      </c>
      <c r="F85">
        <f ca="1"/>
        <v>0</v>
      </c>
      <c r="G85">
        <f t="shared" ca="1" si="6"/>
        <v>2</v>
      </c>
      <c r="H85">
        <f ca="1"/>
        <v>0</v>
      </c>
      <c r="I85">
        <f ca="1">IF(G85=1, Parameter!$B$5, IF(G85=2, Parameter!$B$6, 0))</f>
        <v>0.14699999999999999</v>
      </c>
      <c r="J85">
        <f ca="1">IF(H85=1, Parameter!$B$3, IF(H85=2, Parameter!$B$4, 0))</f>
        <v>0</v>
      </c>
      <c r="K85">
        <f ca="1">IF(G85=1,IF(F85=1,Parameter!$B$14,0),IF(F85=1,Parameter!$B$13,0))</f>
        <v>0</v>
      </c>
      <c r="L85">
        <f ca="1">IF(AND(G85=1,H85=1), Parameter!$B$7, IF(AND(G85=2, H85=1), Parameter!$B$9, IF(AND(G85=1, H85=2),Parameter!$B$8, IF(AND(G85=2, H85=2), Parameter!$B$10, 0))))</f>
        <v>0</v>
      </c>
      <c r="M85">
        <f t="shared" ca="1" si="4"/>
        <v>0</v>
      </c>
      <c r="N85">
        <f t="shared" ca="1" si="5"/>
        <v>0</v>
      </c>
      <c r="O85">
        <f ca="1">IF(N85 &lt; Parameter!$B$21, Parameter!$B$21, IF(N85 &gt; Parameter!$C$21, Parameter!$C$21, N85)) * Parameter!$B$11
+ IF(M85 &lt; Parameter!$B$22, Parameter!$B$22, IF(M85 &gt; Parameter!$C$22, Parameter!$C$22, M85)) * Parameter!$B$12
+ Parameter!$B$2
+ SUM(I85:L85)</f>
        <v>9.7544238174313094</v>
      </c>
      <c r="P85">
        <f t="shared" ca="1" si="7"/>
        <v>17229.284089019835</v>
      </c>
    </row>
    <row r="86" spans="1:16" x14ac:dyDescent="0.2">
      <c r="A86">
        <f ca="1"/>
        <v>0</v>
      </c>
      <c r="B86">
        <f ca="1"/>
        <v>0</v>
      </c>
      <c r="C86">
        <f ca="1"/>
        <v>0</v>
      </c>
      <c r="D86">
        <f ca="1"/>
        <v>0</v>
      </c>
      <c r="E86">
        <f ca="1"/>
        <v>0</v>
      </c>
      <c r="F86">
        <f ca="1"/>
        <v>0</v>
      </c>
      <c r="G86">
        <f t="shared" ca="1" si="6"/>
        <v>2</v>
      </c>
      <c r="H86">
        <f ca="1"/>
        <v>0</v>
      </c>
      <c r="I86">
        <f ca="1">IF(G86=1, Parameter!$B$5, IF(G86=2, Parameter!$B$6, 0))</f>
        <v>0.14699999999999999</v>
      </c>
      <c r="J86">
        <f ca="1">IF(H86=1, Parameter!$B$3, IF(H86=2, Parameter!$B$4, 0))</f>
        <v>0</v>
      </c>
      <c r="K86">
        <f ca="1">IF(G86=1,IF(F86=1,Parameter!$B$14,0),IF(F86=1,Parameter!$B$13,0))</f>
        <v>0</v>
      </c>
      <c r="L86">
        <f ca="1">IF(AND(G86=1,H86=1), Parameter!$B$7, IF(AND(G86=2, H86=1), Parameter!$B$9, IF(AND(G86=1, H86=2),Parameter!$B$8, IF(AND(G86=2, H86=2), Parameter!$B$10, 0))))</f>
        <v>0</v>
      </c>
      <c r="M86">
        <f t="shared" ca="1" si="4"/>
        <v>0</v>
      </c>
      <c r="N86">
        <f t="shared" ca="1" si="5"/>
        <v>0</v>
      </c>
      <c r="O86">
        <f ca="1">IF(N86 &lt; Parameter!$B$21, Parameter!$B$21, IF(N86 &gt; Parameter!$C$21, Parameter!$C$21, N86)) * Parameter!$B$11
+ IF(M86 &lt; Parameter!$B$22, Parameter!$B$22, IF(M86 &gt; Parameter!$C$22, Parameter!$C$22, M86)) * Parameter!$B$12
+ Parameter!$B$2
+ SUM(I86:L86)</f>
        <v>9.7544238174313094</v>
      </c>
      <c r="P86">
        <f t="shared" ca="1" si="7"/>
        <v>17229.284089019835</v>
      </c>
    </row>
    <row r="87" spans="1:16" x14ac:dyDescent="0.2">
      <c r="A87">
        <f ca="1"/>
        <v>0</v>
      </c>
      <c r="B87">
        <f ca="1"/>
        <v>0</v>
      </c>
      <c r="C87">
        <f ca="1"/>
        <v>0</v>
      </c>
      <c r="D87">
        <f ca="1"/>
        <v>0</v>
      </c>
      <c r="E87">
        <f ca="1"/>
        <v>0</v>
      </c>
      <c r="F87">
        <f ca="1"/>
        <v>0</v>
      </c>
      <c r="G87">
        <f t="shared" ca="1" si="6"/>
        <v>2</v>
      </c>
      <c r="H87">
        <f ca="1"/>
        <v>0</v>
      </c>
      <c r="I87">
        <f ca="1">IF(G87=1, Parameter!$B$5, IF(G87=2, Parameter!$B$6, 0))</f>
        <v>0.14699999999999999</v>
      </c>
      <c r="J87">
        <f ca="1">IF(H87=1, Parameter!$B$3, IF(H87=2, Parameter!$B$4, 0))</f>
        <v>0</v>
      </c>
      <c r="K87">
        <f ca="1">IF(G87=1,IF(F87=1,Parameter!$B$14,0),IF(F87=1,Parameter!$B$13,0))</f>
        <v>0</v>
      </c>
      <c r="L87">
        <f ca="1">IF(AND(G87=1,H87=1), Parameter!$B$7, IF(AND(G87=2, H87=1), Parameter!$B$9, IF(AND(G87=1, H87=2),Parameter!$B$8, IF(AND(G87=2, H87=2), Parameter!$B$10, 0))))</f>
        <v>0</v>
      </c>
      <c r="M87">
        <f t="shared" ca="1" si="4"/>
        <v>0</v>
      </c>
      <c r="N87">
        <f t="shared" ca="1" si="5"/>
        <v>0</v>
      </c>
      <c r="O87">
        <f ca="1">IF(N87 &lt; Parameter!$B$21, Parameter!$B$21, IF(N87 &gt; Parameter!$C$21, Parameter!$C$21, N87)) * Parameter!$B$11
+ IF(M87 &lt; Parameter!$B$22, Parameter!$B$22, IF(M87 &gt; Parameter!$C$22, Parameter!$C$22, M87)) * Parameter!$B$12
+ Parameter!$B$2
+ SUM(I87:L87)</f>
        <v>9.7544238174313094</v>
      </c>
      <c r="P87">
        <f t="shared" ca="1" si="7"/>
        <v>17229.284089019835</v>
      </c>
    </row>
    <row r="88" spans="1:16" x14ac:dyDescent="0.2">
      <c r="A88">
        <f ca="1"/>
        <v>0</v>
      </c>
      <c r="B88">
        <f ca="1"/>
        <v>0</v>
      </c>
      <c r="C88">
        <f ca="1"/>
        <v>0</v>
      </c>
      <c r="D88">
        <f ca="1"/>
        <v>0</v>
      </c>
      <c r="E88">
        <f ca="1"/>
        <v>0</v>
      </c>
      <c r="F88">
        <f ca="1"/>
        <v>0</v>
      </c>
      <c r="G88">
        <f t="shared" ca="1" si="6"/>
        <v>2</v>
      </c>
      <c r="H88">
        <f ca="1"/>
        <v>0</v>
      </c>
      <c r="I88">
        <f ca="1">IF(G88=1, Parameter!$B$5, IF(G88=2, Parameter!$B$6, 0))</f>
        <v>0.14699999999999999</v>
      </c>
      <c r="J88">
        <f ca="1">IF(H88=1, Parameter!$B$3, IF(H88=2, Parameter!$B$4, 0))</f>
        <v>0</v>
      </c>
      <c r="K88">
        <f ca="1">IF(G88=1,IF(F88=1,Parameter!$B$14,0),IF(F88=1,Parameter!$B$13,0))</f>
        <v>0</v>
      </c>
      <c r="L88">
        <f ca="1">IF(AND(G88=1,H88=1), Parameter!$B$7, IF(AND(G88=2, H88=1), Parameter!$B$9, IF(AND(G88=1, H88=2),Parameter!$B$8, IF(AND(G88=2, H88=2), Parameter!$B$10, 0))))</f>
        <v>0</v>
      </c>
      <c r="M88">
        <f t="shared" ca="1" si="4"/>
        <v>0</v>
      </c>
      <c r="N88">
        <f t="shared" ca="1" si="5"/>
        <v>0</v>
      </c>
      <c r="O88">
        <f ca="1">IF(N88 &lt; Parameter!$B$21, Parameter!$B$21, IF(N88 &gt; Parameter!$C$21, Parameter!$C$21, N88)) * Parameter!$B$11
+ IF(M88 &lt; Parameter!$B$22, Parameter!$B$22, IF(M88 &gt; Parameter!$C$22, Parameter!$C$22, M88)) * Parameter!$B$12
+ Parameter!$B$2
+ SUM(I88:L88)</f>
        <v>9.7544238174313094</v>
      </c>
      <c r="P88">
        <f t="shared" ca="1" si="7"/>
        <v>17229.284089019835</v>
      </c>
    </row>
    <row r="89" spans="1:16" x14ac:dyDescent="0.2">
      <c r="A89">
        <f ca="1"/>
        <v>0</v>
      </c>
      <c r="B89">
        <f ca="1"/>
        <v>0</v>
      </c>
      <c r="C89">
        <f ca="1"/>
        <v>0</v>
      </c>
      <c r="D89">
        <f ca="1"/>
        <v>0</v>
      </c>
      <c r="E89">
        <f ca="1"/>
        <v>0</v>
      </c>
      <c r="F89">
        <f ca="1"/>
        <v>0</v>
      </c>
      <c r="G89">
        <f t="shared" ca="1" si="6"/>
        <v>2</v>
      </c>
      <c r="H89">
        <f ca="1"/>
        <v>0</v>
      </c>
      <c r="I89">
        <f ca="1">IF(G89=1, Parameter!$B$5, IF(G89=2, Parameter!$B$6, 0))</f>
        <v>0.14699999999999999</v>
      </c>
      <c r="J89">
        <f ca="1">IF(H89=1, Parameter!$B$3, IF(H89=2, Parameter!$B$4, 0))</f>
        <v>0</v>
      </c>
      <c r="K89">
        <f ca="1">IF(G89=1,IF(F89=1,Parameter!$B$14,0),IF(F89=1,Parameter!$B$13,0))</f>
        <v>0</v>
      </c>
      <c r="L89">
        <f ca="1">IF(AND(G89=1,H89=1), Parameter!$B$7, IF(AND(G89=2, H89=1), Parameter!$B$9, IF(AND(G89=1, H89=2),Parameter!$B$8, IF(AND(G89=2, H89=2), Parameter!$B$10, 0))))</f>
        <v>0</v>
      </c>
      <c r="M89">
        <f t="shared" ca="1" si="4"/>
        <v>0</v>
      </c>
      <c r="N89">
        <f t="shared" ca="1" si="5"/>
        <v>0</v>
      </c>
      <c r="O89">
        <f ca="1">IF(N89 &lt; Parameter!$B$21, Parameter!$B$21, IF(N89 &gt; Parameter!$C$21, Parameter!$C$21, N89)) * Parameter!$B$11
+ IF(M89 &lt; Parameter!$B$22, Parameter!$B$22, IF(M89 &gt; Parameter!$C$22, Parameter!$C$22, M89)) * Parameter!$B$12
+ Parameter!$B$2
+ SUM(I89:L89)</f>
        <v>9.7544238174313094</v>
      </c>
      <c r="P89">
        <f t="shared" ca="1" si="7"/>
        <v>17229.284089019835</v>
      </c>
    </row>
    <row r="90" spans="1:16" x14ac:dyDescent="0.2">
      <c r="A90">
        <f ca="1"/>
        <v>0</v>
      </c>
      <c r="B90">
        <f ca="1"/>
        <v>0</v>
      </c>
      <c r="C90">
        <f ca="1"/>
        <v>0</v>
      </c>
      <c r="D90">
        <f ca="1"/>
        <v>0</v>
      </c>
      <c r="E90">
        <f ca="1"/>
        <v>0</v>
      </c>
      <c r="F90">
        <f ca="1"/>
        <v>0</v>
      </c>
      <c r="G90">
        <f t="shared" ca="1" si="6"/>
        <v>2</v>
      </c>
      <c r="H90">
        <f ca="1"/>
        <v>0</v>
      </c>
      <c r="I90">
        <f ca="1">IF(G90=1, Parameter!$B$5, IF(G90=2, Parameter!$B$6, 0))</f>
        <v>0.14699999999999999</v>
      </c>
      <c r="J90">
        <f ca="1">IF(H90=1, Parameter!$B$3, IF(H90=2, Parameter!$B$4, 0))</f>
        <v>0</v>
      </c>
      <c r="K90">
        <f ca="1">IF(G90=1,IF(F90=1,Parameter!$B$14,0),IF(F90=1,Parameter!$B$13,0))</f>
        <v>0</v>
      </c>
      <c r="L90">
        <f ca="1">IF(AND(G90=1,H90=1), Parameter!$B$7, IF(AND(G90=2, H90=1), Parameter!$B$9, IF(AND(G90=1, H90=2),Parameter!$B$8, IF(AND(G90=2, H90=2), Parameter!$B$10, 0))))</f>
        <v>0</v>
      </c>
      <c r="M90">
        <f t="shared" ca="1" si="4"/>
        <v>0</v>
      </c>
      <c r="N90">
        <f t="shared" ca="1" si="5"/>
        <v>0</v>
      </c>
      <c r="O90">
        <f ca="1">IF(N90 &lt; Parameter!$B$21, Parameter!$B$21, IF(N90 &gt; Parameter!$C$21, Parameter!$C$21, N90)) * Parameter!$B$11
+ IF(M90 &lt; Parameter!$B$22, Parameter!$B$22, IF(M90 &gt; Parameter!$C$22, Parameter!$C$22, M90)) * Parameter!$B$12
+ Parameter!$B$2
+ SUM(I90:L90)</f>
        <v>9.7544238174313094</v>
      </c>
      <c r="P90">
        <f t="shared" ca="1" si="7"/>
        <v>17229.284089019835</v>
      </c>
    </row>
    <row r="91" spans="1:16" x14ac:dyDescent="0.2">
      <c r="A91">
        <f ca="1"/>
        <v>0</v>
      </c>
      <c r="B91">
        <f ca="1"/>
        <v>0</v>
      </c>
      <c r="C91">
        <f ca="1"/>
        <v>0</v>
      </c>
      <c r="D91">
        <f ca="1"/>
        <v>0</v>
      </c>
      <c r="E91">
        <f ca="1"/>
        <v>0</v>
      </c>
      <c r="F91">
        <f ca="1"/>
        <v>0</v>
      </c>
      <c r="G91">
        <f t="shared" ca="1" si="6"/>
        <v>2</v>
      </c>
      <c r="H91">
        <f ca="1"/>
        <v>0</v>
      </c>
      <c r="I91">
        <f ca="1">IF(G91=1, Parameter!$B$5, IF(G91=2, Parameter!$B$6, 0))</f>
        <v>0.14699999999999999</v>
      </c>
      <c r="J91">
        <f ca="1">IF(H91=1, Parameter!$B$3, IF(H91=2, Parameter!$B$4, 0))</f>
        <v>0</v>
      </c>
      <c r="K91">
        <f ca="1">IF(G91=1,IF(F91=1,Parameter!$B$14,0),IF(F91=1,Parameter!$B$13,0))</f>
        <v>0</v>
      </c>
      <c r="L91">
        <f ca="1">IF(AND(G91=1,H91=1), Parameter!$B$7, IF(AND(G91=2, H91=1), Parameter!$B$9, IF(AND(G91=1, H91=2),Parameter!$B$8, IF(AND(G91=2, H91=2), Parameter!$B$10, 0))))</f>
        <v>0</v>
      </c>
      <c r="M91">
        <f t="shared" ca="1" si="4"/>
        <v>0</v>
      </c>
      <c r="N91">
        <f t="shared" ca="1" si="5"/>
        <v>0</v>
      </c>
      <c r="O91">
        <f ca="1">IF(N91 &lt; Parameter!$B$21, Parameter!$B$21, IF(N91 &gt; Parameter!$C$21, Parameter!$C$21, N91)) * Parameter!$B$11
+ IF(M91 &lt; Parameter!$B$22, Parameter!$B$22, IF(M91 &gt; Parameter!$C$22, Parameter!$C$22, M91)) * Parameter!$B$12
+ Parameter!$B$2
+ SUM(I91:L91)</f>
        <v>9.7544238174313094</v>
      </c>
      <c r="P91">
        <f t="shared" ca="1" si="7"/>
        <v>17229.284089019835</v>
      </c>
    </row>
    <row r="92" spans="1:16" x14ac:dyDescent="0.2">
      <c r="A92">
        <f ca="1"/>
        <v>0</v>
      </c>
      <c r="B92">
        <f ca="1"/>
        <v>0</v>
      </c>
      <c r="C92">
        <f ca="1"/>
        <v>0</v>
      </c>
      <c r="D92">
        <f ca="1"/>
        <v>0</v>
      </c>
      <c r="E92">
        <f ca="1"/>
        <v>0</v>
      </c>
      <c r="F92">
        <f ca="1"/>
        <v>0</v>
      </c>
      <c r="G92">
        <f t="shared" ca="1" si="6"/>
        <v>2</v>
      </c>
      <c r="H92">
        <f ca="1"/>
        <v>0</v>
      </c>
      <c r="I92">
        <f ca="1">IF(G92=1, Parameter!$B$5, IF(G92=2, Parameter!$B$6, 0))</f>
        <v>0.14699999999999999</v>
      </c>
      <c r="J92">
        <f ca="1">IF(H92=1, Parameter!$B$3, IF(H92=2, Parameter!$B$4, 0))</f>
        <v>0</v>
      </c>
      <c r="K92">
        <f ca="1">IF(G92=1,IF(F92=1,Parameter!$B$14,0),IF(F92=1,Parameter!$B$13,0))</f>
        <v>0</v>
      </c>
      <c r="L92">
        <f ca="1">IF(AND(G92=1,H92=1), Parameter!$B$7, IF(AND(G92=2, H92=1), Parameter!$B$9, IF(AND(G92=1, H92=2),Parameter!$B$8, IF(AND(G92=2, H92=2), Parameter!$B$10, 0))))</f>
        <v>0</v>
      </c>
      <c r="M92">
        <f t="shared" ca="1" si="4"/>
        <v>0</v>
      </c>
      <c r="N92">
        <f t="shared" ca="1" si="5"/>
        <v>0</v>
      </c>
      <c r="O92">
        <f ca="1">IF(N92 &lt; Parameter!$B$21, Parameter!$B$21, IF(N92 &gt; Parameter!$C$21, Parameter!$C$21, N92)) * Parameter!$B$11
+ IF(M92 &lt; Parameter!$B$22, Parameter!$B$22, IF(M92 &gt; Parameter!$C$22, Parameter!$C$22, M92)) * Parameter!$B$12
+ Parameter!$B$2
+ SUM(I92:L92)</f>
        <v>9.7544238174313094</v>
      </c>
      <c r="P92">
        <f t="shared" ca="1" si="7"/>
        <v>17229.284089019835</v>
      </c>
    </row>
    <row r="93" spans="1:16" x14ac:dyDescent="0.2">
      <c r="A93">
        <f ca="1"/>
        <v>0</v>
      </c>
      <c r="B93">
        <f ca="1"/>
        <v>0</v>
      </c>
      <c r="C93">
        <f ca="1"/>
        <v>0</v>
      </c>
      <c r="D93">
        <f ca="1"/>
        <v>0</v>
      </c>
      <c r="E93">
        <f ca="1"/>
        <v>0</v>
      </c>
      <c r="F93">
        <f ca="1"/>
        <v>0</v>
      </c>
      <c r="G93">
        <f t="shared" ca="1" si="6"/>
        <v>2</v>
      </c>
      <c r="H93">
        <f ca="1"/>
        <v>0</v>
      </c>
      <c r="I93">
        <f ca="1">IF(G93=1, Parameter!$B$5, IF(G93=2, Parameter!$B$6, 0))</f>
        <v>0.14699999999999999</v>
      </c>
      <c r="J93">
        <f ca="1">IF(H93=1, Parameter!$B$3, IF(H93=2, Parameter!$B$4, 0))</f>
        <v>0</v>
      </c>
      <c r="K93">
        <f ca="1">IF(G93=1,IF(F93=1,Parameter!$B$14,0),IF(F93=1,Parameter!$B$13,0))</f>
        <v>0</v>
      </c>
      <c r="L93">
        <f ca="1">IF(AND(G93=1,H93=1), Parameter!$B$7, IF(AND(G93=2, H93=1), Parameter!$B$9, IF(AND(G93=1, H93=2),Parameter!$B$8, IF(AND(G93=2, H93=2), Parameter!$B$10, 0))))</f>
        <v>0</v>
      </c>
      <c r="M93">
        <f t="shared" ca="1" si="4"/>
        <v>0</v>
      </c>
      <c r="N93">
        <f t="shared" ca="1" si="5"/>
        <v>0</v>
      </c>
      <c r="O93">
        <f ca="1">IF(N93 &lt; Parameter!$B$21, Parameter!$B$21, IF(N93 &gt; Parameter!$C$21, Parameter!$C$21, N93)) * Parameter!$B$11
+ IF(M93 &lt; Parameter!$B$22, Parameter!$B$22, IF(M93 &gt; Parameter!$C$22, Parameter!$C$22, M93)) * Parameter!$B$12
+ Parameter!$B$2
+ SUM(I93:L93)</f>
        <v>9.7544238174313094</v>
      </c>
      <c r="P93">
        <f t="shared" ca="1" si="7"/>
        <v>17229.284089019835</v>
      </c>
    </row>
    <row r="94" spans="1:16" x14ac:dyDescent="0.2">
      <c r="A94">
        <f ca="1"/>
        <v>0</v>
      </c>
      <c r="B94">
        <f ca="1"/>
        <v>0</v>
      </c>
      <c r="C94">
        <f ca="1"/>
        <v>0</v>
      </c>
      <c r="D94">
        <f ca="1"/>
        <v>0</v>
      </c>
      <c r="E94">
        <f ca="1"/>
        <v>0</v>
      </c>
      <c r="F94">
        <f ca="1"/>
        <v>0</v>
      </c>
      <c r="G94">
        <f t="shared" ca="1" si="6"/>
        <v>2</v>
      </c>
      <c r="H94">
        <f ca="1"/>
        <v>0</v>
      </c>
      <c r="I94">
        <f ca="1">IF(G94=1, Parameter!$B$5, IF(G94=2, Parameter!$B$6, 0))</f>
        <v>0.14699999999999999</v>
      </c>
      <c r="J94">
        <f ca="1">IF(H94=1, Parameter!$B$3, IF(H94=2, Parameter!$B$4, 0))</f>
        <v>0</v>
      </c>
      <c r="K94">
        <f ca="1">IF(G94=1,IF(F94=1,Parameter!$B$14,0),IF(F94=1,Parameter!$B$13,0))</f>
        <v>0</v>
      </c>
      <c r="L94">
        <f ca="1">IF(AND(G94=1,H94=1), Parameter!$B$7, IF(AND(G94=2, H94=1), Parameter!$B$9, IF(AND(G94=1, H94=2),Parameter!$B$8, IF(AND(G94=2, H94=2), Parameter!$B$10, 0))))</f>
        <v>0</v>
      </c>
      <c r="M94">
        <f t="shared" ca="1" si="4"/>
        <v>0</v>
      </c>
      <c r="N94">
        <f t="shared" ca="1" si="5"/>
        <v>0</v>
      </c>
      <c r="O94">
        <f ca="1">IF(N94 &lt; Parameter!$B$21, Parameter!$B$21, IF(N94 &gt; Parameter!$C$21, Parameter!$C$21, N94)) * Parameter!$B$11
+ IF(M94 &lt; Parameter!$B$22, Parameter!$B$22, IF(M94 &gt; Parameter!$C$22, Parameter!$C$22, M94)) * Parameter!$B$12
+ Parameter!$B$2
+ SUM(I94:L94)</f>
        <v>9.7544238174313094</v>
      </c>
      <c r="P94">
        <f t="shared" ca="1" si="7"/>
        <v>17229.284089019835</v>
      </c>
    </row>
    <row r="95" spans="1:16" x14ac:dyDescent="0.2">
      <c r="A95">
        <f ca="1"/>
        <v>0</v>
      </c>
      <c r="B95">
        <f ca="1"/>
        <v>0</v>
      </c>
      <c r="C95">
        <f ca="1"/>
        <v>0</v>
      </c>
      <c r="D95">
        <f ca="1"/>
        <v>0</v>
      </c>
      <c r="E95">
        <f ca="1"/>
        <v>0</v>
      </c>
      <c r="F95">
        <f ca="1"/>
        <v>0</v>
      </c>
      <c r="G95">
        <f t="shared" ca="1" si="6"/>
        <v>2</v>
      </c>
      <c r="H95">
        <f ca="1"/>
        <v>0</v>
      </c>
      <c r="I95">
        <f ca="1">IF(G95=1, Parameter!$B$5, IF(G95=2, Parameter!$B$6, 0))</f>
        <v>0.14699999999999999</v>
      </c>
      <c r="J95">
        <f ca="1">IF(H95=1, Parameter!$B$3, IF(H95=2, Parameter!$B$4, 0))</f>
        <v>0</v>
      </c>
      <c r="K95">
        <f ca="1">IF(G95=1,IF(F95=1,Parameter!$B$14,0),IF(F95=1,Parameter!$B$13,0))</f>
        <v>0</v>
      </c>
      <c r="L95">
        <f ca="1">IF(AND(G95=1,H95=1), Parameter!$B$7, IF(AND(G95=2, H95=1), Parameter!$B$9, IF(AND(G95=1, H95=2),Parameter!$B$8, IF(AND(G95=2, H95=2), Parameter!$B$10, 0))))</f>
        <v>0</v>
      </c>
      <c r="M95">
        <f t="shared" ca="1" si="4"/>
        <v>0</v>
      </c>
      <c r="N95">
        <f t="shared" ca="1" si="5"/>
        <v>0</v>
      </c>
      <c r="O95">
        <f ca="1">IF(N95 &lt; Parameter!$B$21, Parameter!$B$21, IF(N95 &gt; Parameter!$C$21, Parameter!$C$21, N95)) * Parameter!$B$11
+ IF(M95 &lt; Parameter!$B$22, Parameter!$B$22, IF(M95 &gt; Parameter!$C$22, Parameter!$C$22, M95)) * Parameter!$B$12
+ Parameter!$B$2
+ SUM(I95:L95)</f>
        <v>9.7544238174313094</v>
      </c>
      <c r="P95">
        <f t="shared" ca="1" si="7"/>
        <v>17229.284089019835</v>
      </c>
    </row>
    <row r="96" spans="1:16" x14ac:dyDescent="0.2">
      <c r="A96">
        <f ca="1"/>
        <v>0</v>
      </c>
      <c r="B96">
        <f ca="1"/>
        <v>0</v>
      </c>
      <c r="C96">
        <f ca="1"/>
        <v>0</v>
      </c>
      <c r="D96">
        <f ca="1"/>
        <v>0</v>
      </c>
      <c r="E96">
        <f ca="1"/>
        <v>0</v>
      </c>
      <c r="F96">
        <f ca="1"/>
        <v>0</v>
      </c>
      <c r="G96">
        <f t="shared" ca="1" si="6"/>
        <v>2</v>
      </c>
      <c r="H96">
        <f ca="1"/>
        <v>0</v>
      </c>
      <c r="I96">
        <f ca="1">IF(G96=1, Parameter!$B$5, IF(G96=2, Parameter!$B$6, 0))</f>
        <v>0.14699999999999999</v>
      </c>
      <c r="J96">
        <f ca="1">IF(H96=1, Parameter!$B$3, IF(H96=2, Parameter!$B$4, 0))</f>
        <v>0</v>
      </c>
      <c r="K96">
        <f ca="1">IF(G96=1,IF(F96=1,Parameter!$B$14,0),IF(F96=1,Parameter!$B$13,0))</f>
        <v>0</v>
      </c>
      <c r="L96">
        <f ca="1">IF(AND(G96=1,H96=1), Parameter!$B$7, IF(AND(G96=2, H96=1), Parameter!$B$9, IF(AND(G96=1, H96=2),Parameter!$B$8, IF(AND(G96=2, H96=2), Parameter!$B$10, 0))))</f>
        <v>0</v>
      </c>
      <c r="M96">
        <f t="shared" ca="1" si="4"/>
        <v>0</v>
      </c>
      <c r="N96">
        <f t="shared" ca="1" si="5"/>
        <v>0</v>
      </c>
      <c r="O96">
        <f ca="1">IF(N96 &lt; Parameter!$B$21, Parameter!$B$21, IF(N96 &gt; Parameter!$C$21, Parameter!$C$21, N96)) * Parameter!$B$11
+ IF(M96 &lt; Parameter!$B$22, Parameter!$B$22, IF(M96 &gt; Parameter!$C$22, Parameter!$C$22, M96)) * Parameter!$B$12
+ Parameter!$B$2
+ SUM(I96:L96)</f>
        <v>9.7544238174313094</v>
      </c>
      <c r="P96">
        <f t="shared" ca="1" si="7"/>
        <v>17229.284089019835</v>
      </c>
    </row>
    <row r="97" spans="1:16" x14ac:dyDescent="0.2">
      <c r="A97">
        <f ca="1"/>
        <v>0</v>
      </c>
      <c r="B97">
        <f ca="1"/>
        <v>0</v>
      </c>
      <c r="C97">
        <f ca="1"/>
        <v>0</v>
      </c>
      <c r="D97">
        <f ca="1"/>
        <v>0</v>
      </c>
      <c r="E97">
        <f ca="1"/>
        <v>0</v>
      </c>
      <c r="F97">
        <f ca="1"/>
        <v>0</v>
      </c>
      <c r="G97">
        <f t="shared" ca="1" si="6"/>
        <v>2</v>
      </c>
      <c r="H97">
        <f ca="1"/>
        <v>0</v>
      </c>
      <c r="I97">
        <f ca="1">IF(G97=1, Parameter!$B$5, IF(G97=2, Parameter!$B$6, 0))</f>
        <v>0.14699999999999999</v>
      </c>
      <c r="J97">
        <f ca="1">IF(H97=1, Parameter!$B$3, IF(H97=2, Parameter!$B$4, 0))</f>
        <v>0</v>
      </c>
      <c r="K97">
        <f ca="1">IF(G97=1,IF(F97=1,Parameter!$B$14,0),IF(F97=1,Parameter!$B$13,0))</f>
        <v>0</v>
      </c>
      <c r="L97">
        <f ca="1">IF(AND(G97=1,H97=1), Parameter!$B$7, IF(AND(G97=2, H97=1), Parameter!$B$9, IF(AND(G97=1, H97=2),Parameter!$B$8, IF(AND(G97=2, H97=2), Parameter!$B$10, 0))))</f>
        <v>0</v>
      </c>
      <c r="M97">
        <f t="shared" ca="1" si="4"/>
        <v>0</v>
      </c>
      <c r="N97">
        <f t="shared" ca="1" si="5"/>
        <v>0</v>
      </c>
      <c r="O97">
        <f ca="1">IF(N97 &lt; Parameter!$B$21, Parameter!$B$21, IF(N97 &gt; Parameter!$C$21, Parameter!$C$21, N97)) * Parameter!$B$11
+ IF(M97 &lt; Parameter!$B$22, Parameter!$B$22, IF(M97 &gt; Parameter!$C$22, Parameter!$C$22, M97)) * Parameter!$B$12
+ Parameter!$B$2
+ SUM(I97:L97)</f>
        <v>9.7544238174313094</v>
      </c>
      <c r="P97">
        <f t="shared" ca="1" si="7"/>
        <v>17229.284089019835</v>
      </c>
    </row>
    <row r="98" spans="1:16" x14ac:dyDescent="0.2">
      <c r="A98">
        <f ca="1"/>
        <v>0</v>
      </c>
      <c r="B98">
        <f ca="1"/>
        <v>0</v>
      </c>
      <c r="C98">
        <f ca="1"/>
        <v>0</v>
      </c>
      <c r="D98">
        <f ca="1"/>
        <v>0</v>
      </c>
      <c r="E98">
        <f ca="1"/>
        <v>0</v>
      </c>
      <c r="F98">
        <f ca="1"/>
        <v>0</v>
      </c>
      <c r="G98">
        <f t="shared" ca="1" si="6"/>
        <v>2</v>
      </c>
      <c r="H98">
        <f ca="1"/>
        <v>0</v>
      </c>
      <c r="I98">
        <f ca="1">IF(G98=1, Parameter!$B$5, IF(G98=2, Parameter!$B$6, 0))</f>
        <v>0.14699999999999999</v>
      </c>
      <c r="J98">
        <f ca="1">IF(H98=1, Parameter!$B$3, IF(H98=2, Parameter!$B$4, 0))</f>
        <v>0</v>
      </c>
      <c r="K98">
        <f ca="1">IF(G98=1,IF(F98=1,Parameter!$B$14,0),IF(F98=1,Parameter!$B$13,0))</f>
        <v>0</v>
      </c>
      <c r="L98">
        <f ca="1">IF(AND(G98=1,H98=1), Parameter!$B$7, IF(AND(G98=2, H98=1), Parameter!$B$9, IF(AND(G98=1, H98=2),Parameter!$B$8, IF(AND(G98=2, H98=2), Parameter!$B$10, 0))))</f>
        <v>0</v>
      </c>
      <c r="M98">
        <f t="shared" ca="1" si="4"/>
        <v>0</v>
      </c>
      <c r="N98">
        <f t="shared" ca="1" si="5"/>
        <v>0</v>
      </c>
      <c r="O98">
        <f ca="1">IF(N98 &lt; Parameter!$B$21, Parameter!$B$21, IF(N98 &gt; Parameter!$C$21, Parameter!$C$21, N98)) * Parameter!$B$11
+ IF(M98 &lt; Parameter!$B$22, Parameter!$B$22, IF(M98 &gt; Parameter!$C$22, Parameter!$C$22, M98)) * Parameter!$B$12
+ Parameter!$B$2
+ SUM(I98:L98)</f>
        <v>9.7544238174313094</v>
      </c>
      <c r="P98">
        <f t="shared" ca="1" si="7"/>
        <v>17229.284089019835</v>
      </c>
    </row>
    <row r="99" spans="1:16" x14ac:dyDescent="0.2">
      <c r="A99">
        <f ca="1"/>
        <v>0</v>
      </c>
      <c r="B99">
        <f ca="1"/>
        <v>0</v>
      </c>
      <c r="C99">
        <f ca="1"/>
        <v>0</v>
      </c>
      <c r="D99">
        <f ca="1"/>
        <v>0</v>
      </c>
      <c r="E99">
        <f ca="1"/>
        <v>0</v>
      </c>
      <c r="F99">
        <f ca="1"/>
        <v>0</v>
      </c>
      <c r="G99">
        <f t="shared" ca="1" si="6"/>
        <v>2</v>
      </c>
      <c r="H99">
        <f ca="1"/>
        <v>0</v>
      </c>
      <c r="I99">
        <f ca="1">IF(G99=1, Parameter!$B$5, IF(G99=2, Parameter!$B$6, 0))</f>
        <v>0.14699999999999999</v>
      </c>
      <c r="J99">
        <f ca="1">IF(H99=1, Parameter!$B$3, IF(H99=2, Parameter!$B$4, 0))</f>
        <v>0</v>
      </c>
      <c r="K99">
        <f ca="1">IF(G99=1,IF(F99=1,Parameter!$B$14,0),IF(F99=1,Parameter!$B$13,0))</f>
        <v>0</v>
      </c>
      <c r="L99">
        <f ca="1">IF(AND(G99=1,H99=1), Parameter!$B$7, IF(AND(G99=2, H99=1), Parameter!$B$9, IF(AND(G99=1, H99=2),Parameter!$B$8, IF(AND(G99=2, H99=2), Parameter!$B$10, 0))))</f>
        <v>0</v>
      </c>
      <c r="M99">
        <f t="shared" ca="1" si="4"/>
        <v>0</v>
      </c>
      <c r="N99">
        <f t="shared" ca="1" si="5"/>
        <v>0</v>
      </c>
      <c r="O99">
        <f ca="1">IF(N99 &lt; Parameter!$B$21, Parameter!$B$21, IF(N99 &gt; Parameter!$C$21, Parameter!$C$21, N99)) * Parameter!$B$11
+ IF(M99 &lt; Parameter!$B$22, Parameter!$B$22, IF(M99 &gt; Parameter!$C$22, Parameter!$C$22, M99)) * Parameter!$B$12
+ Parameter!$B$2
+ SUM(I99:L99)</f>
        <v>9.7544238174313094</v>
      </c>
      <c r="P99">
        <f t="shared" ca="1" si="7"/>
        <v>17229.284089019835</v>
      </c>
    </row>
    <row r="100" spans="1:16" x14ac:dyDescent="0.2">
      <c r="A100">
        <f ca="1"/>
        <v>0</v>
      </c>
      <c r="B100">
        <f ca="1"/>
        <v>0</v>
      </c>
      <c r="C100">
        <f ca="1"/>
        <v>0</v>
      </c>
      <c r="D100">
        <f ca="1"/>
        <v>0</v>
      </c>
      <c r="E100">
        <f ca="1"/>
        <v>0</v>
      </c>
      <c r="F100">
        <f ca="1"/>
        <v>0</v>
      </c>
      <c r="G100">
        <f t="shared" ca="1" si="6"/>
        <v>2</v>
      </c>
      <c r="H100">
        <f ca="1"/>
        <v>0</v>
      </c>
      <c r="I100">
        <f ca="1">IF(G100=1, Parameter!$B$5, IF(G100=2, Parameter!$B$6, 0))</f>
        <v>0.14699999999999999</v>
      </c>
      <c r="J100">
        <f ca="1">IF(H100=1, Parameter!$B$3, IF(H100=2, Parameter!$B$4, 0))</f>
        <v>0</v>
      </c>
      <c r="K100">
        <f ca="1">IF(G100=1,IF(F100=1,Parameter!$B$14,0),IF(F100=1,Parameter!$B$13,0))</f>
        <v>0</v>
      </c>
      <c r="L100">
        <f ca="1">IF(AND(G100=1,H100=1), Parameter!$B$7, IF(AND(G100=2, H100=1), Parameter!$B$9, IF(AND(G100=1, H100=2),Parameter!$B$8, IF(AND(G100=2, H100=2), Parameter!$B$10, 0))))</f>
        <v>0</v>
      </c>
      <c r="M100">
        <f t="shared" ca="1" si="4"/>
        <v>0</v>
      </c>
      <c r="N100">
        <f t="shared" ca="1" si="5"/>
        <v>0</v>
      </c>
      <c r="O100">
        <f ca="1">IF(N100 &lt; Parameter!$B$21, Parameter!$B$21, IF(N100 &gt; Parameter!$C$21, Parameter!$C$21, N100)) * Parameter!$B$11
+ IF(M100 &lt; Parameter!$B$22, Parameter!$B$22, IF(M100 &gt; Parameter!$C$22, Parameter!$C$22, M100)) * Parameter!$B$12
+ Parameter!$B$2
+ SUM(I100:L100)</f>
        <v>9.7544238174313094</v>
      </c>
      <c r="P100">
        <f t="shared" ca="1" si="7"/>
        <v>17229.284089019835</v>
      </c>
    </row>
    <row r="101" spans="1:16" x14ac:dyDescent="0.2">
      <c r="A101">
        <f ca="1"/>
        <v>0</v>
      </c>
      <c r="B101">
        <f ca="1"/>
        <v>0</v>
      </c>
      <c r="C101">
        <f ca="1"/>
        <v>0</v>
      </c>
      <c r="D101">
        <f ca="1"/>
        <v>0</v>
      </c>
      <c r="E101">
        <f ca="1"/>
        <v>0</v>
      </c>
      <c r="F101">
        <f ca="1"/>
        <v>0</v>
      </c>
      <c r="G101">
        <f t="shared" ca="1" si="6"/>
        <v>2</v>
      </c>
      <c r="H101">
        <f ca="1"/>
        <v>0</v>
      </c>
      <c r="I101">
        <f ca="1">IF(G101=1, Parameter!$B$5, IF(G101=2, Parameter!$B$6, 0))</f>
        <v>0.14699999999999999</v>
      </c>
      <c r="J101">
        <f ca="1">IF(H101=1, Parameter!$B$3, IF(H101=2, Parameter!$B$4, 0))</f>
        <v>0</v>
      </c>
      <c r="K101">
        <f ca="1">IF(G101=1,IF(F101=1,Parameter!$B$14,0),IF(F101=1,Parameter!$B$13,0))</f>
        <v>0</v>
      </c>
      <c r="L101">
        <f ca="1">IF(AND(G101=1,H101=1), Parameter!$B$7, IF(AND(G101=2, H101=1), Parameter!$B$9, IF(AND(G101=1, H101=2),Parameter!$B$8, IF(AND(G101=2, H101=2), Parameter!$B$10, 0))))</f>
        <v>0</v>
      </c>
      <c r="M101">
        <f t="shared" ca="1" si="4"/>
        <v>0</v>
      </c>
      <c r="N101">
        <f t="shared" ca="1" si="5"/>
        <v>0</v>
      </c>
      <c r="O101">
        <f ca="1">IF(N101 &lt; Parameter!$B$21, Parameter!$B$21, IF(N101 &gt; Parameter!$C$21, Parameter!$C$21, N101)) * Parameter!$B$11
+ IF(M101 &lt; Parameter!$B$22, Parameter!$B$22, IF(M101 &gt; Parameter!$C$22, Parameter!$C$22, M101)) * Parameter!$B$12
+ Parameter!$B$2
+ SUM(I101:L101)</f>
        <v>9.7544238174313094</v>
      </c>
      <c r="P101">
        <f t="shared" ca="1" si="7"/>
        <v>17229.284089019835</v>
      </c>
    </row>
    <row r="102" spans="1:16" x14ac:dyDescent="0.2">
      <c r="A102">
        <f ca="1"/>
        <v>0</v>
      </c>
      <c r="B102">
        <f ca="1"/>
        <v>0</v>
      </c>
      <c r="C102">
        <f ca="1"/>
        <v>0</v>
      </c>
      <c r="D102">
        <f ca="1"/>
        <v>0</v>
      </c>
      <c r="E102">
        <f ca="1"/>
        <v>0</v>
      </c>
      <c r="F102">
        <f ca="1"/>
        <v>0</v>
      </c>
      <c r="G102">
        <f t="shared" ca="1" si="6"/>
        <v>2</v>
      </c>
      <c r="H102">
        <f ca="1"/>
        <v>0</v>
      </c>
      <c r="I102">
        <f ca="1">IF(G102=1, Parameter!$B$5, IF(G102=2, Parameter!$B$6, 0))</f>
        <v>0.14699999999999999</v>
      </c>
      <c r="J102">
        <f ca="1">IF(H102=1, Parameter!$B$3, IF(H102=2, Parameter!$B$4, 0))</f>
        <v>0</v>
      </c>
      <c r="K102">
        <f ca="1">IF(G102=1,IF(F102=1,Parameter!$B$14,0),IF(F102=1,Parameter!$B$13,0))</f>
        <v>0</v>
      </c>
      <c r="L102">
        <f ca="1">IF(AND(G102=1,H102=1), Parameter!$B$7, IF(AND(G102=2, H102=1), Parameter!$B$9, IF(AND(G102=1, H102=2),Parameter!$B$8, IF(AND(G102=2, H102=2), Parameter!$B$10, 0))))</f>
        <v>0</v>
      </c>
      <c r="M102">
        <f t="shared" ca="1" si="4"/>
        <v>0</v>
      </c>
      <c r="N102">
        <f t="shared" ca="1" si="5"/>
        <v>0</v>
      </c>
      <c r="O102">
        <f ca="1">IF(N102 &lt; Parameter!$B$21, Parameter!$B$21, IF(N102 &gt; Parameter!$C$21, Parameter!$C$21, N102)) * Parameter!$B$11
+ IF(M102 &lt; Parameter!$B$22, Parameter!$B$22, IF(M102 &gt; Parameter!$C$22, Parameter!$C$22, M102)) * Parameter!$B$12
+ Parameter!$B$2
+ SUM(I102:L102)</f>
        <v>9.7544238174313094</v>
      </c>
      <c r="P102">
        <f t="shared" ca="1" si="7"/>
        <v>17229.284089019835</v>
      </c>
    </row>
    <row r="103" spans="1:16" x14ac:dyDescent="0.2">
      <c r="A103">
        <f ca="1"/>
        <v>0</v>
      </c>
      <c r="B103">
        <f ca="1"/>
        <v>0</v>
      </c>
      <c r="C103">
        <f ca="1"/>
        <v>0</v>
      </c>
      <c r="D103">
        <f ca="1"/>
        <v>0</v>
      </c>
      <c r="E103">
        <f ca="1"/>
        <v>0</v>
      </c>
      <c r="F103">
        <f ca="1"/>
        <v>0</v>
      </c>
      <c r="G103">
        <f t="shared" ca="1" si="6"/>
        <v>2</v>
      </c>
      <c r="H103">
        <f ca="1"/>
        <v>0</v>
      </c>
      <c r="I103">
        <f ca="1">IF(G103=1, Parameter!$B$5, IF(G103=2, Parameter!$B$6, 0))</f>
        <v>0.14699999999999999</v>
      </c>
      <c r="J103">
        <f ca="1">IF(H103=1, Parameter!$B$3, IF(H103=2, Parameter!$B$4, 0))</f>
        <v>0</v>
      </c>
      <c r="K103">
        <f ca="1">IF(G103=1,IF(F103=1,Parameter!$B$14,0),IF(F103=1,Parameter!$B$13,0))</f>
        <v>0</v>
      </c>
      <c r="L103">
        <f ca="1">IF(AND(G103=1,H103=1), Parameter!$B$7, IF(AND(G103=2, H103=1), Parameter!$B$9, IF(AND(G103=1, H103=2),Parameter!$B$8, IF(AND(G103=2, H103=2), Parameter!$B$10, 0))))</f>
        <v>0</v>
      </c>
      <c r="M103">
        <f t="shared" ca="1" si="4"/>
        <v>0</v>
      </c>
      <c r="N103">
        <f t="shared" ca="1" si="5"/>
        <v>0</v>
      </c>
      <c r="O103">
        <f ca="1">IF(N103 &lt; Parameter!$B$21, Parameter!$B$21, IF(N103 &gt; Parameter!$C$21, Parameter!$C$21, N103)) * Parameter!$B$11
+ IF(M103 &lt; Parameter!$B$22, Parameter!$B$22, IF(M103 &gt; Parameter!$C$22, Parameter!$C$22, M103)) * Parameter!$B$12
+ Parameter!$B$2
+ SUM(I103:L103)</f>
        <v>9.7544238174313094</v>
      </c>
      <c r="P103">
        <f t="shared" ca="1" si="7"/>
        <v>17229.284089019835</v>
      </c>
    </row>
    <row r="104" spans="1:16" x14ac:dyDescent="0.2">
      <c r="A104">
        <f ca="1"/>
        <v>0</v>
      </c>
      <c r="B104">
        <f ca="1"/>
        <v>0</v>
      </c>
      <c r="C104">
        <f ca="1"/>
        <v>0</v>
      </c>
      <c r="D104">
        <f ca="1"/>
        <v>0</v>
      </c>
      <c r="E104">
        <f ca="1"/>
        <v>0</v>
      </c>
      <c r="F104">
        <f ca="1"/>
        <v>0</v>
      </c>
      <c r="G104">
        <f t="shared" ca="1" si="6"/>
        <v>2</v>
      </c>
      <c r="H104">
        <f ca="1"/>
        <v>0</v>
      </c>
      <c r="I104">
        <f ca="1">IF(G104=1, Parameter!$B$5, IF(G104=2, Parameter!$B$6, 0))</f>
        <v>0.14699999999999999</v>
      </c>
      <c r="J104">
        <f ca="1">IF(H104=1, Parameter!$B$3, IF(H104=2, Parameter!$B$4, 0))</f>
        <v>0</v>
      </c>
      <c r="K104">
        <f ca="1">IF(G104=1,IF(F104=1,Parameter!$B$14,0),IF(F104=1,Parameter!$B$13,0))</f>
        <v>0</v>
      </c>
      <c r="L104">
        <f ca="1">IF(AND(G104=1,H104=1), Parameter!$B$7, IF(AND(G104=2, H104=1), Parameter!$B$9, IF(AND(G104=1, H104=2),Parameter!$B$8, IF(AND(G104=2, H104=2), Parameter!$B$10, 0))))</f>
        <v>0</v>
      </c>
      <c r="M104">
        <f t="shared" ca="1" si="4"/>
        <v>0</v>
      </c>
      <c r="N104">
        <f t="shared" ca="1" si="5"/>
        <v>0</v>
      </c>
      <c r="O104">
        <f ca="1">IF(N104 &lt; Parameter!$B$21, Parameter!$B$21, IF(N104 &gt; Parameter!$C$21, Parameter!$C$21, N104)) * Parameter!$B$11
+ IF(M104 &lt; Parameter!$B$22, Parameter!$B$22, IF(M104 &gt; Parameter!$C$22, Parameter!$C$22, M104)) * Parameter!$B$12
+ Parameter!$B$2
+ SUM(I104:L104)</f>
        <v>9.7544238174313094</v>
      </c>
      <c r="P104">
        <f t="shared" ca="1" si="7"/>
        <v>17229.284089019835</v>
      </c>
    </row>
    <row r="105" spans="1:16" x14ac:dyDescent="0.2">
      <c r="A105">
        <f ca="1"/>
        <v>0</v>
      </c>
      <c r="B105">
        <f ca="1"/>
        <v>0</v>
      </c>
      <c r="C105">
        <f ca="1"/>
        <v>0</v>
      </c>
      <c r="D105">
        <f ca="1"/>
        <v>0</v>
      </c>
      <c r="E105">
        <f ca="1"/>
        <v>0</v>
      </c>
      <c r="F105">
        <f ca="1"/>
        <v>0</v>
      </c>
      <c r="G105">
        <f t="shared" ca="1" si="6"/>
        <v>2</v>
      </c>
      <c r="H105">
        <f ca="1"/>
        <v>0</v>
      </c>
      <c r="I105">
        <f ca="1">IF(G105=1, Parameter!$B$5, IF(G105=2, Parameter!$B$6, 0))</f>
        <v>0.14699999999999999</v>
      </c>
      <c r="J105">
        <f ca="1">IF(H105=1, Parameter!$B$3, IF(H105=2, Parameter!$B$4, 0))</f>
        <v>0</v>
      </c>
      <c r="K105">
        <f ca="1">IF(G105=1,IF(F105=1,Parameter!$B$14,0),IF(F105=1,Parameter!$B$13,0))</f>
        <v>0</v>
      </c>
      <c r="L105">
        <f ca="1">IF(AND(G105=1,H105=1), Parameter!$B$7, IF(AND(G105=2, H105=1), Parameter!$B$9, IF(AND(G105=1, H105=2),Parameter!$B$8, IF(AND(G105=2, H105=2), Parameter!$B$10, 0))))</f>
        <v>0</v>
      </c>
      <c r="M105">
        <f t="shared" ca="1" si="4"/>
        <v>0</v>
      </c>
      <c r="N105">
        <f t="shared" ca="1" si="5"/>
        <v>0</v>
      </c>
      <c r="O105">
        <f ca="1">IF(N105 &lt; Parameter!$B$21, Parameter!$B$21, IF(N105 &gt; Parameter!$C$21, Parameter!$C$21, N105)) * Parameter!$B$11
+ IF(M105 &lt; Parameter!$B$22, Parameter!$B$22, IF(M105 &gt; Parameter!$C$22, Parameter!$C$22, M105)) * Parameter!$B$12
+ Parameter!$B$2
+ SUM(I105:L105)</f>
        <v>9.7544238174313094</v>
      </c>
      <c r="P105">
        <f t="shared" ca="1" si="7"/>
        <v>17229.284089019835</v>
      </c>
    </row>
    <row r="106" spans="1:16" x14ac:dyDescent="0.2">
      <c r="A106">
        <f ca="1"/>
        <v>0</v>
      </c>
      <c r="B106">
        <f ca="1"/>
        <v>0</v>
      </c>
      <c r="C106">
        <f ca="1"/>
        <v>0</v>
      </c>
      <c r="D106">
        <f ca="1"/>
        <v>0</v>
      </c>
      <c r="E106">
        <f ca="1"/>
        <v>0</v>
      </c>
      <c r="F106">
        <f ca="1"/>
        <v>0</v>
      </c>
      <c r="G106">
        <f t="shared" ca="1" si="6"/>
        <v>2</v>
      </c>
      <c r="H106">
        <f ca="1"/>
        <v>0</v>
      </c>
      <c r="I106">
        <f ca="1">IF(G106=1, Parameter!$B$5, IF(G106=2, Parameter!$B$6, 0))</f>
        <v>0.14699999999999999</v>
      </c>
      <c r="J106">
        <f ca="1">IF(H106=1, Parameter!$B$3, IF(H106=2, Parameter!$B$4, 0))</f>
        <v>0</v>
      </c>
      <c r="K106">
        <f ca="1">IF(G106=1,IF(F106=1,Parameter!$B$14,0),IF(F106=1,Parameter!$B$13,0))</f>
        <v>0</v>
      </c>
      <c r="L106">
        <f ca="1">IF(AND(G106=1,H106=1), Parameter!$B$7, IF(AND(G106=2, H106=1), Parameter!$B$9, IF(AND(G106=1, H106=2),Parameter!$B$8, IF(AND(G106=2, H106=2), Parameter!$B$10, 0))))</f>
        <v>0</v>
      </c>
      <c r="M106">
        <f t="shared" ca="1" si="4"/>
        <v>0</v>
      </c>
      <c r="N106">
        <f t="shared" ca="1" si="5"/>
        <v>0</v>
      </c>
      <c r="O106">
        <f ca="1">IF(N106 &lt; Parameter!$B$21, Parameter!$B$21, IF(N106 &gt; Parameter!$C$21, Parameter!$C$21, N106)) * Parameter!$B$11
+ IF(M106 &lt; Parameter!$B$22, Parameter!$B$22, IF(M106 &gt; Parameter!$C$22, Parameter!$C$22, M106)) * Parameter!$B$12
+ Parameter!$B$2
+ SUM(I106:L106)</f>
        <v>9.7544238174313094</v>
      </c>
      <c r="P106">
        <f t="shared" ca="1" si="7"/>
        <v>17229.284089019835</v>
      </c>
    </row>
    <row r="107" spans="1:16" x14ac:dyDescent="0.2">
      <c r="A107">
        <f ca="1"/>
        <v>0</v>
      </c>
      <c r="B107">
        <f ca="1"/>
        <v>0</v>
      </c>
      <c r="C107">
        <f ca="1"/>
        <v>0</v>
      </c>
      <c r="D107">
        <f ca="1"/>
        <v>0</v>
      </c>
      <c r="E107">
        <f ca="1"/>
        <v>0</v>
      </c>
      <c r="F107">
        <f ca="1"/>
        <v>0</v>
      </c>
      <c r="G107">
        <f t="shared" ca="1" si="6"/>
        <v>2</v>
      </c>
      <c r="H107">
        <f ca="1"/>
        <v>0</v>
      </c>
      <c r="I107">
        <f ca="1">IF(G107=1, Parameter!$B$5, IF(G107=2, Parameter!$B$6, 0))</f>
        <v>0.14699999999999999</v>
      </c>
      <c r="J107">
        <f ca="1">IF(H107=1, Parameter!$B$3, IF(H107=2, Parameter!$B$4, 0))</f>
        <v>0</v>
      </c>
      <c r="K107">
        <f ca="1">IF(G107=1,IF(F107=1,Parameter!$B$14,0),IF(F107=1,Parameter!$B$13,0))</f>
        <v>0</v>
      </c>
      <c r="L107">
        <f ca="1">IF(AND(G107=1,H107=1), Parameter!$B$7, IF(AND(G107=2, H107=1), Parameter!$B$9, IF(AND(G107=1, H107=2),Parameter!$B$8, IF(AND(G107=2, H107=2), Parameter!$B$10, 0))))</f>
        <v>0</v>
      </c>
      <c r="M107">
        <f t="shared" ca="1" si="4"/>
        <v>0</v>
      </c>
      <c r="N107">
        <f t="shared" ca="1" si="5"/>
        <v>0</v>
      </c>
      <c r="O107">
        <f ca="1">IF(N107 &lt; Parameter!$B$21, Parameter!$B$21, IF(N107 &gt; Parameter!$C$21, Parameter!$C$21, N107)) * Parameter!$B$11
+ IF(M107 &lt; Parameter!$B$22, Parameter!$B$22, IF(M107 &gt; Parameter!$C$22, Parameter!$C$22, M107)) * Parameter!$B$12
+ Parameter!$B$2
+ SUM(I107:L107)</f>
        <v>9.7544238174313094</v>
      </c>
      <c r="P107">
        <f t="shared" ca="1" si="7"/>
        <v>17229.284089019835</v>
      </c>
    </row>
    <row r="108" spans="1:16" x14ac:dyDescent="0.2">
      <c r="A108">
        <f ca="1"/>
        <v>0</v>
      </c>
      <c r="B108">
        <f ca="1"/>
        <v>0</v>
      </c>
      <c r="C108">
        <f ca="1"/>
        <v>0</v>
      </c>
      <c r="D108">
        <f ca="1"/>
        <v>0</v>
      </c>
      <c r="E108">
        <f ca="1"/>
        <v>0</v>
      </c>
      <c r="F108">
        <f ca="1"/>
        <v>0</v>
      </c>
      <c r="G108">
        <f t="shared" ca="1" si="6"/>
        <v>2</v>
      </c>
      <c r="H108">
        <f ca="1"/>
        <v>0</v>
      </c>
      <c r="I108">
        <f ca="1">IF(G108=1, Parameter!$B$5, IF(G108=2, Parameter!$B$6, 0))</f>
        <v>0.14699999999999999</v>
      </c>
      <c r="J108">
        <f ca="1">IF(H108=1, Parameter!$B$3, IF(H108=2, Parameter!$B$4, 0))</f>
        <v>0</v>
      </c>
      <c r="K108">
        <f ca="1">IF(G108=1,IF(F108=1,Parameter!$B$14,0),IF(F108=1,Parameter!$B$13,0))</f>
        <v>0</v>
      </c>
      <c r="L108">
        <f ca="1">IF(AND(G108=1,H108=1), Parameter!$B$7, IF(AND(G108=2, H108=1), Parameter!$B$9, IF(AND(G108=1, H108=2),Parameter!$B$8, IF(AND(G108=2, H108=2), Parameter!$B$10, 0))))</f>
        <v>0</v>
      </c>
      <c r="M108">
        <f t="shared" ca="1" si="4"/>
        <v>0</v>
      </c>
      <c r="N108">
        <f t="shared" ca="1" si="5"/>
        <v>0</v>
      </c>
      <c r="O108">
        <f ca="1">IF(N108 &lt; Parameter!$B$21, Parameter!$B$21, IF(N108 &gt; Parameter!$C$21, Parameter!$C$21, N108)) * Parameter!$B$11
+ IF(M108 &lt; Parameter!$B$22, Parameter!$B$22, IF(M108 &gt; Parameter!$C$22, Parameter!$C$22, M108)) * Parameter!$B$12
+ Parameter!$B$2
+ SUM(I108:L108)</f>
        <v>9.7544238174313094</v>
      </c>
      <c r="P108">
        <f t="shared" ca="1" si="7"/>
        <v>17229.284089019835</v>
      </c>
    </row>
    <row r="109" spans="1:16" x14ac:dyDescent="0.2">
      <c r="A109">
        <f ca="1"/>
        <v>0</v>
      </c>
      <c r="B109">
        <f ca="1"/>
        <v>0</v>
      </c>
      <c r="C109">
        <f ca="1"/>
        <v>0</v>
      </c>
      <c r="D109">
        <f ca="1"/>
        <v>0</v>
      </c>
      <c r="E109">
        <f ca="1"/>
        <v>0</v>
      </c>
      <c r="F109">
        <f ca="1"/>
        <v>0</v>
      </c>
      <c r="G109">
        <f t="shared" ca="1" si="6"/>
        <v>2</v>
      </c>
      <c r="H109">
        <f ca="1"/>
        <v>0</v>
      </c>
      <c r="I109">
        <f ca="1">IF(G109=1, Parameter!$B$5, IF(G109=2, Parameter!$B$6, 0))</f>
        <v>0.14699999999999999</v>
      </c>
      <c r="J109">
        <f ca="1">IF(H109=1, Parameter!$B$3, IF(H109=2, Parameter!$B$4, 0))</f>
        <v>0</v>
      </c>
      <c r="K109">
        <f ca="1">IF(G109=1,IF(F109=1,Parameter!$B$14,0),IF(F109=1,Parameter!$B$13,0))</f>
        <v>0</v>
      </c>
      <c r="L109">
        <f ca="1">IF(AND(G109=1,H109=1), Parameter!$B$7, IF(AND(G109=2, H109=1), Parameter!$B$9, IF(AND(G109=1, H109=2),Parameter!$B$8, IF(AND(G109=2, H109=2), Parameter!$B$10, 0))))</f>
        <v>0</v>
      </c>
      <c r="M109">
        <f t="shared" ca="1" si="4"/>
        <v>0</v>
      </c>
      <c r="N109">
        <f t="shared" ca="1" si="5"/>
        <v>0</v>
      </c>
      <c r="O109">
        <f ca="1">IF(N109 &lt; Parameter!$B$21, Parameter!$B$21, IF(N109 &gt; Parameter!$C$21, Parameter!$C$21, N109)) * Parameter!$B$11
+ IF(M109 &lt; Parameter!$B$22, Parameter!$B$22, IF(M109 &gt; Parameter!$C$22, Parameter!$C$22, M109)) * Parameter!$B$12
+ Parameter!$B$2
+ SUM(I109:L109)</f>
        <v>9.7544238174313094</v>
      </c>
      <c r="P109">
        <f t="shared" ca="1" si="7"/>
        <v>17229.284089019835</v>
      </c>
    </row>
    <row r="110" spans="1:16" x14ac:dyDescent="0.2">
      <c r="A110">
        <f ca="1"/>
        <v>0</v>
      </c>
      <c r="B110">
        <f ca="1"/>
        <v>0</v>
      </c>
      <c r="C110">
        <f ca="1"/>
        <v>0</v>
      </c>
      <c r="D110">
        <f ca="1"/>
        <v>0</v>
      </c>
      <c r="E110">
        <f ca="1"/>
        <v>0</v>
      </c>
      <c r="F110">
        <f ca="1"/>
        <v>0</v>
      </c>
      <c r="G110">
        <f t="shared" ca="1" si="6"/>
        <v>2</v>
      </c>
      <c r="H110">
        <f ca="1"/>
        <v>0</v>
      </c>
      <c r="I110">
        <f ca="1">IF(G110=1, Parameter!$B$5, IF(G110=2, Parameter!$B$6, 0))</f>
        <v>0.14699999999999999</v>
      </c>
      <c r="J110">
        <f ca="1">IF(H110=1, Parameter!$B$3, IF(H110=2, Parameter!$B$4, 0))</f>
        <v>0</v>
      </c>
      <c r="K110">
        <f ca="1">IF(G110=1,IF(F110=1,Parameter!$B$14,0),IF(F110=1,Parameter!$B$13,0))</f>
        <v>0</v>
      </c>
      <c r="L110">
        <f ca="1">IF(AND(G110=1,H110=1), Parameter!$B$7, IF(AND(G110=2, H110=1), Parameter!$B$9, IF(AND(G110=1, H110=2),Parameter!$B$8, IF(AND(G110=2, H110=2), Parameter!$B$10, 0))))</f>
        <v>0</v>
      </c>
      <c r="M110">
        <f t="shared" ca="1" si="4"/>
        <v>0</v>
      </c>
      <c r="N110">
        <f t="shared" ca="1" si="5"/>
        <v>0</v>
      </c>
      <c r="O110">
        <f ca="1">IF(N110 &lt; Parameter!$B$21, Parameter!$B$21, IF(N110 &gt; Parameter!$C$21, Parameter!$C$21, N110)) * Parameter!$B$11
+ IF(M110 &lt; Parameter!$B$22, Parameter!$B$22, IF(M110 &gt; Parameter!$C$22, Parameter!$C$22, M110)) * Parameter!$B$12
+ Parameter!$B$2
+ SUM(I110:L110)</f>
        <v>9.7544238174313094</v>
      </c>
      <c r="P110">
        <f t="shared" ca="1" si="7"/>
        <v>17229.284089019835</v>
      </c>
    </row>
    <row r="111" spans="1:16" x14ac:dyDescent="0.2">
      <c r="A111">
        <f ca="1"/>
        <v>0</v>
      </c>
      <c r="B111">
        <f ca="1"/>
        <v>0</v>
      </c>
      <c r="C111">
        <f ca="1"/>
        <v>0</v>
      </c>
      <c r="D111">
        <f ca="1"/>
        <v>0</v>
      </c>
      <c r="E111">
        <f ca="1"/>
        <v>0</v>
      </c>
      <c r="F111">
        <f ca="1"/>
        <v>0</v>
      </c>
      <c r="G111">
        <f t="shared" ca="1" si="6"/>
        <v>2</v>
      </c>
      <c r="H111">
        <f ca="1"/>
        <v>0</v>
      </c>
      <c r="I111">
        <f ca="1">IF(G111=1, Parameter!$B$5, IF(G111=2, Parameter!$B$6, 0))</f>
        <v>0.14699999999999999</v>
      </c>
      <c r="J111">
        <f ca="1">IF(H111=1, Parameter!$B$3, IF(H111=2, Parameter!$B$4, 0))</f>
        <v>0</v>
      </c>
      <c r="K111">
        <f ca="1">IF(G111=1,IF(F111=1,Parameter!$B$14,0),IF(F111=1,Parameter!$B$13,0))</f>
        <v>0</v>
      </c>
      <c r="L111">
        <f ca="1">IF(AND(G111=1,H111=1), Parameter!$B$7, IF(AND(G111=2, H111=1), Parameter!$B$9, IF(AND(G111=1, H111=2),Parameter!$B$8, IF(AND(G111=2, H111=2), Parameter!$B$10, 0))))</f>
        <v>0</v>
      </c>
      <c r="M111">
        <f t="shared" ca="1" si="4"/>
        <v>0</v>
      </c>
      <c r="N111">
        <f t="shared" ca="1" si="5"/>
        <v>0</v>
      </c>
      <c r="O111">
        <f ca="1">IF(N111 &lt; Parameter!$B$21, Parameter!$B$21, IF(N111 &gt; Parameter!$C$21, Parameter!$C$21, N111)) * Parameter!$B$11
+ IF(M111 &lt; Parameter!$B$22, Parameter!$B$22, IF(M111 &gt; Parameter!$C$22, Parameter!$C$22, M111)) * Parameter!$B$12
+ Parameter!$B$2
+ SUM(I111:L111)</f>
        <v>9.7544238174313094</v>
      </c>
      <c r="P111">
        <f t="shared" ca="1" si="7"/>
        <v>17229.284089019835</v>
      </c>
    </row>
    <row r="112" spans="1:16" x14ac:dyDescent="0.2">
      <c r="A112">
        <f ca="1"/>
        <v>0</v>
      </c>
      <c r="B112">
        <f ca="1"/>
        <v>0</v>
      </c>
      <c r="C112">
        <f ca="1"/>
        <v>0</v>
      </c>
      <c r="D112">
        <f ca="1"/>
        <v>0</v>
      </c>
      <c r="E112">
        <f ca="1"/>
        <v>0</v>
      </c>
      <c r="F112">
        <f ca="1"/>
        <v>0</v>
      </c>
      <c r="G112">
        <f t="shared" ca="1" si="6"/>
        <v>2</v>
      </c>
      <c r="H112">
        <f ca="1"/>
        <v>0</v>
      </c>
      <c r="I112">
        <f ca="1">IF(G112=1, Parameter!$B$5, IF(G112=2, Parameter!$B$6, 0))</f>
        <v>0.14699999999999999</v>
      </c>
      <c r="J112">
        <f ca="1">IF(H112=1, Parameter!$B$3, IF(H112=2, Parameter!$B$4, 0))</f>
        <v>0</v>
      </c>
      <c r="K112">
        <f ca="1">IF(G112=1,IF(F112=1,Parameter!$B$14,0),IF(F112=1,Parameter!$B$13,0))</f>
        <v>0</v>
      </c>
      <c r="L112">
        <f ca="1">IF(AND(G112=1,H112=1), Parameter!$B$7, IF(AND(G112=2, H112=1), Parameter!$B$9, IF(AND(G112=1, H112=2),Parameter!$B$8, IF(AND(G112=2, H112=2), Parameter!$B$10, 0))))</f>
        <v>0</v>
      </c>
      <c r="M112">
        <f t="shared" ca="1" si="4"/>
        <v>0</v>
      </c>
      <c r="N112">
        <f t="shared" ca="1" si="5"/>
        <v>0</v>
      </c>
      <c r="O112">
        <f ca="1">IF(N112 &lt; Parameter!$B$21, Parameter!$B$21, IF(N112 &gt; Parameter!$C$21, Parameter!$C$21, N112)) * Parameter!$B$11
+ IF(M112 &lt; Parameter!$B$22, Parameter!$B$22, IF(M112 &gt; Parameter!$C$22, Parameter!$C$22, M112)) * Parameter!$B$12
+ Parameter!$B$2
+ SUM(I112:L112)</f>
        <v>9.7544238174313094</v>
      </c>
      <c r="P112">
        <f t="shared" ca="1" si="7"/>
        <v>17229.284089019835</v>
      </c>
    </row>
    <row r="113" spans="1:16" x14ac:dyDescent="0.2">
      <c r="A113">
        <f ca="1"/>
        <v>0</v>
      </c>
      <c r="B113">
        <f ca="1"/>
        <v>0</v>
      </c>
      <c r="C113">
        <f ca="1"/>
        <v>0</v>
      </c>
      <c r="D113">
        <f ca="1"/>
        <v>0</v>
      </c>
      <c r="E113">
        <f ca="1"/>
        <v>0</v>
      </c>
      <c r="F113">
        <f ca="1"/>
        <v>0</v>
      </c>
      <c r="G113">
        <f t="shared" ca="1" si="6"/>
        <v>2</v>
      </c>
      <c r="H113">
        <f ca="1"/>
        <v>0</v>
      </c>
      <c r="I113">
        <f ca="1">IF(G113=1, Parameter!$B$5, IF(G113=2, Parameter!$B$6, 0))</f>
        <v>0.14699999999999999</v>
      </c>
      <c r="J113">
        <f ca="1">IF(H113=1, Parameter!$B$3, IF(H113=2, Parameter!$B$4, 0))</f>
        <v>0</v>
      </c>
      <c r="K113">
        <f ca="1">IF(G113=1,IF(F113=1,Parameter!$B$14,0),IF(F113=1,Parameter!$B$13,0))</f>
        <v>0</v>
      </c>
      <c r="L113">
        <f ca="1">IF(AND(G113=1,H113=1), Parameter!$B$7, IF(AND(G113=2, H113=1), Parameter!$B$9, IF(AND(G113=1, H113=2),Parameter!$B$8, IF(AND(G113=2, H113=2), Parameter!$B$10, 0))))</f>
        <v>0</v>
      </c>
      <c r="M113">
        <f t="shared" ca="1" si="4"/>
        <v>0</v>
      </c>
      <c r="N113">
        <f t="shared" ca="1" si="5"/>
        <v>0</v>
      </c>
      <c r="O113">
        <f ca="1">IF(N113 &lt; Parameter!$B$21, Parameter!$B$21, IF(N113 &gt; Parameter!$C$21, Parameter!$C$21, N113)) * Parameter!$B$11
+ IF(M113 &lt; Parameter!$B$22, Parameter!$B$22, IF(M113 &gt; Parameter!$C$22, Parameter!$C$22, M113)) * Parameter!$B$12
+ Parameter!$B$2
+ SUM(I113:L113)</f>
        <v>9.7544238174313094</v>
      </c>
      <c r="P113">
        <f t="shared" ca="1" si="7"/>
        <v>17229.284089019835</v>
      </c>
    </row>
    <row r="114" spans="1:16" x14ac:dyDescent="0.2">
      <c r="A114">
        <f ca="1"/>
        <v>0</v>
      </c>
      <c r="B114">
        <f ca="1"/>
        <v>0</v>
      </c>
      <c r="C114">
        <f ca="1"/>
        <v>0</v>
      </c>
      <c r="D114">
        <f ca="1"/>
        <v>0</v>
      </c>
      <c r="E114">
        <f ca="1"/>
        <v>0</v>
      </c>
      <c r="F114">
        <f ca="1"/>
        <v>0</v>
      </c>
      <c r="G114">
        <f t="shared" ca="1" si="6"/>
        <v>2</v>
      </c>
      <c r="H114">
        <f ca="1"/>
        <v>0</v>
      </c>
      <c r="I114">
        <f ca="1">IF(G114=1, Parameter!$B$5, IF(G114=2, Parameter!$B$6, 0))</f>
        <v>0.14699999999999999</v>
      </c>
      <c r="J114">
        <f ca="1">IF(H114=1, Parameter!$B$3, IF(H114=2, Parameter!$B$4, 0))</f>
        <v>0</v>
      </c>
      <c r="K114">
        <f ca="1">IF(G114=1,IF(F114=1,Parameter!$B$14,0),IF(F114=1,Parameter!$B$13,0))</f>
        <v>0</v>
      </c>
      <c r="L114">
        <f ca="1">IF(AND(G114=1,H114=1), Parameter!$B$7, IF(AND(G114=2, H114=1), Parameter!$B$9, IF(AND(G114=1, H114=2),Parameter!$B$8, IF(AND(G114=2, H114=2), Parameter!$B$10, 0))))</f>
        <v>0</v>
      </c>
      <c r="M114">
        <f t="shared" ca="1" si="4"/>
        <v>0</v>
      </c>
      <c r="N114">
        <f t="shared" ca="1" si="5"/>
        <v>0</v>
      </c>
      <c r="O114">
        <f ca="1">IF(N114 &lt; Parameter!$B$21, Parameter!$B$21, IF(N114 &gt; Parameter!$C$21, Parameter!$C$21, N114)) * Parameter!$B$11
+ IF(M114 &lt; Parameter!$B$22, Parameter!$B$22, IF(M114 &gt; Parameter!$C$22, Parameter!$C$22, M114)) * Parameter!$B$12
+ Parameter!$B$2
+ SUM(I114:L114)</f>
        <v>9.7544238174313094</v>
      </c>
      <c r="P114">
        <f t="shared" ca="1" si="7"/>
        <v>17229.284089019835</v>
      </c>
    </row>
    <row r="115" spans="1:16" x14ac:dyDescent="0.2">
      <c r="A115">
        <f ca="1"/>
        <v>0</v>
      </c>
      <c r="B115">
        <f ca="1"/>
        <v>0</v>
      </c>
      <c r="C115">
        <f ca="1"/>
        <v>0</v>
      </c>
      <c r="D115">
        <f ca="1"/>
        <v>0</v>
      </c>
      <c r="E115">
        <f ca="1"/>
        <v>0</v>
      </c>
      <c r="F115">
        <f ca="1"/>
        <v>0</v>
      </c>
      <c r="G115">
        <f t="shared" ca="1" si="6"/>
        <v>2</v>
      </c>
      <c r="H115">
        <f ca="1"/>
        <v>0</v>
      </c>
      <c r="I115">
        <f ca="1">IF(G115=1, Parameter!$B$5, IF(G115=2, Parameter!$B$6, 0))</f>
        <v>0.14699999999999999</v>
      </c>
      <c r="J115">
        <f ca="1">IF(H115=1, Parameter!$B$3, IF(H115=2, Parameter!$B$4, 0))</f>
        <v>0</v>
      </c>
      <c r="K115">
        <f ca="1">IF(G115=1,IF(F115=1,Parameter!$B$14,0),IF(F115=1,Parameter!$B$13,0))</f>
        <v>0</v>
      </c>
      <c r="L115">
        <f ca="1">IF(AND(G115=1,H115=1), Parameter!$B$7, IF(AND(G115=2, H115=1), Parameter!$B$9, IF(AND(G115=1, H115=2),Parameter!$B$8, IF(AND(G115=2, H115=2), Parameter!$B$10, 0))))</f>
        <v>0</v>
      </c>
      <c r="M115">
        <f t="shared" ca="1" si="4"/>
        <v>0</v>
      </c>
      <c r="N115">
        <f t="shared" ca="1" si="5"/>
        <v>0</v>
      </c>
      <c r="O115">
        <f ca="1">IF(N115 &lt; Parameter!$B$21, Parameter!$B$21, IF(N115 &gt; Parameter!$C$21, Parameter!$C$21, N115)) * Parameter!$B$11
+ IF(M115 &lt; Parameter!$B$22, Parameter!$B$22, IF(M115 &gt; Parameter!$C$22, Parameter!$C$22, M115)) * Parameter!$B$12
+ Parameter!$B$2
+ SUM(I115:L115)</f>
        <v>9.7544238174313094</v>
      </c>
      <c r="P115">
        <f t="shared" ca="1" si="7"/>
        <v>17229.284089019835</v>
      </c>
    </row>
    <row r="116" spans="1:16" x14ac:dyDescent="0.2">
      <c r="A116">
        <f ca="1"/>
        <v>0</v>
      </c>
      <c r="B116">
        <f ca="1"/>
        <v>0</v>
      </c>
      <c r="C116">
        <f ca="1"/>
        <v>0</v>
      </c>
      <c r="D116">
        <f ca="1"/>
        <v>0</v>
      </c>
      <c r="E116">
        <f ca="1"/>
        <v>0</v>
      </c>
      <c r="F116">
        <f ca="1"/>
        <v>0</v>
      </c>
      <c r="G116">
        <f t="shared" ca="1" si="6"/>
        <v>2</v>
      </c>
      <c r="H116">
        <f ca="1"/>
        <v>0</v>
      </c>
      <c r="I116">
        <f ca="1">IF(G116=1, Parameter!$B$5, IF(G116=2, Parameter!$B$6, 0))</f>
        <v>0.14699999999999999</v>
      </c>
      <c r="J116">
        <f ca="1">IF(H116=1, Parameter!$B$3, IF(H116=2, Parameter!$B$4, 0))</f>
        <v>0</v>
      </c>
      <c r="K116">
        <f ca="1">IF(G116=1,IF(F116=1,Parameter!$B$14,0),IF(F116=1,Parameter!$B$13,0))</f>
        <v>0</v>
      </c>
      <c r="L116">
        <f ca="1">IF(AND(G116=1,H116=1), Parameter!$B$7, IF(AND(G116=2, H116=1), Parameter!$B$9, IF(AND(G116=1, H116=2),Parameter!$B$8, IF(AND(G116=2, H116=2), Parameter!$B$10, 0))))</f>
        <v>0</v>
      </c>
      <c r="M116">
        <f t="shared" ca="1" si="4"/>
        <v>0</v>
      </c>
      <c r="N116">
        <f t="shared" ca="1" si="5"/>
        <v>0</v>
      </c>
      <c r="O116">
        <f ca="1">IF(N116 &lt; Parameter!$B$21, Parameter!$B$21, IF(N116 &gt; Parameter!$C$21, Parameter!$C$21, N116)) * Parameter!$B$11
+ IF(M116 &lt; Parameter!$B$22, Parameter!$B$22, IF(M116 &gt; Parameter!$C$22, Parameter!$C$22, M116)) * Parameter!$B$12
+ Parameter!$B$2
+ SUM(I116:L116)</f>
        <v>9.7544238174313094</v>
      </c>
      <c r="P116">
        <f t="shared" ca="1" si="7"/>
        <v>17229.284089019835</v>
      </c>
    </row>
    <row r="117" spans="1:16" x14ac:dyDescent="0.2">
      <c r="A117">
        <f ca="1"/>
        <v>0</v>
      </c>
      <c r="B117">
        <f ca="1"/>
        <v>0</v>
      </c>
      <c r="C117">
        <f ca="1"/>
        <v>0</v>
      </c>
      <c r="D117">
        <f ca="1"/>
        <v>0</v>
      </c>
      <c r="E117">
        <f ca="1"/>
        <v>0</v>
      </c>
      <c r="F117">
        <f ca="1"/>
        <v>0</v>
      </c>
      <c r="G117">
        <f t="shared" ca="1" si="6"/>
        <v>2</v>
      </c>
      <c r="H117">
        <f ca="1"/>
        <v>0</v>
      </c>
      <c r="I117">
        <f ca="1">IF(G117=1, Parameter!$B$5, IF(G117=2, Parameter!$B$6, 0))</f>
        <v>0.14699999999999999</v>
      </c>
      <c r="J117">
        <f ca="1">IF(H117=1, Parameter!$B$3, IF(H117=2, Parameter!$B$4, 0))</f>
        <v>0</v>
      </c>
      <c r="K117">
        <f ca="1">IF(G117=1,IF(F117=1,Parameter!$B$14,0),IF(F117=1,Parameter!$B$13,0))</f>
        <v>0</v>
      </c>
      <c r="L117">
        <f ca="1">IF(AND(G117=1,H117=1), Parameter!$B$7, IF(AND(G117=2, H117=1), Parameter!$B$9, IF(AND(G117=1, H117=2),Parameter!$B$8, IF(AND(G117=2, H117=2), Parameter!$B$10, 0))))</f>
        <v>0</v>
      </c>
      <c r="M117">
        <f t="shared" ca="1" si="4"/>
        <v>0</v>
      </c>
      <c r="N117">
        <f t="shared" ca="1" si="5"/>
        <v>0</v>
      </c>
      <c r="O117">
        <f ca="1">IF(N117 &lt; Parameter!$B$21, Parameter!$B$21, IF(N117 &gt; Parameter!$C$21, Parameter!$C$21, N117)) * Parameter!$B$11
+ IF(M117 &lt; Parameter!$B$22, Parameter!$B$22, IF(M117 &gt; Parameter!$C$22, Parameter!$C$22, M117)) * Parameter!$B$12
+ Parameter!$B$2
+ SUM(I117:L117)</f>
        <v>9.7544238174313094</v>
      </c>
      <c r="P117">
        <f t="shared" ca="1" si="7"/>
        <v>17229.284089019835</v>
      </c>
    </row>
    <row r="118" spans="1:16" x14ac:dyDescent="0.2">
      <c r="A118">
        <f ca="1"/>
        <v>0</v>
      </c>
      <c r="B118">
        <f ca="1"/>
        <v>0</v>
      </c>
      <c r="C118">
        <f ca="1"/>
        <v>0</v>
      </c>
      <c r="D118">
        <f ca="1"/>
        <v>0</v>
      </c>
      <c r="E118">
        <f ca="1"/>
        <v>0</v>
      </c>
      <c r="F118">
        <f ca="1"/>
        <v>0</v>
      </c>
      <c r="G118">
        <f t="shared" ca="1" si="6"/>
        <v>2</v>
      </c>
      <c r="H118">
        <f ca="1"/>
        <v>0</v>
      </c>
      <c r="I118">
        <f ca="1">IF(G118=1, Parameter!$B$5, IF(G118=2, Parameter!$B$6, 0))</f>
        <v>0.14699999999999999</v>
      </c>
      <c r="J118">
        <f ca="1">IF(H118=1, Parameter!$B$3, IF(H118=2, Parameter!$B$4, 0))</f>
        <v>0</v>
      </c>
      <c r="K118">
        <f ca="1">IF(G118=1,IF(F118=1,Parameter!$B$14,0),IF(F118=1,Parameter!$B$13,0))</f>
        <v>0</v>
      </c>
      <c r="L118">
        <f ca="1">IF(AND(G118=1,H118=1), Parameter!$B$7, IF(AND(G118=2, H118=1), Parameter!$B$9, IF(AND(G118=1, H118=2),Parameter!$B$8, IF(AND(G118=2, H118=2), Parameter!$B$10, 0))))</f>
        <v>0</v>
      </c>
      <c r="M118">
        <f t="shared" ca="1" si="4"/>
        <v>0</v>
      </c>
      <c r="N118">
        <f t="shared" ca="1" si="5"/>
        <v>0</v>
      </c>
      <c r="O118">
        <f ca="1">IF(N118 &lt; Parameter!$B$21, Parameter!$B$21, IF(N118 &gt; Parameter!$C$21, Parameter!$C$21, N118)) * Parameter!$B$11
+ IF(M118 &lt; Parameter!$B$22, Parameter!$B$22, IF(M118 &gt; Parameter!$C$22, Parameter!$C$22, M118)) * Parameter!$B$12
+ Parameter!$B$2
+ SUM(I118:L118)</f>
        <v>9.7544238174313094</v>
      </c>
      <c r="P118">
        <f t="shared" ca="1" si="7"/>
        <v>17229.284089019835</v>
      </c>
    </row>
    <row r="119" spans="1:16" x14ac:dyDescent="0.2">
      <c r="A119">
        <f ca="1"/>
        <v>0</v>
      </c>
      <c r="B119">
        <f ca="1"/>
        <v>0</v>
      </c>
      <c r="C119">
        <f ca="1"/>
        <v>0</v>
      </c>
      <c r="D119">
        <f ca="1"/>
        <v>0</v>
      </c>
      <c r="E119">
        <f ca="1"/>
        <v>0</v>
      </c>
      <c r="F119">
        <f ca="1"/>
        <v>0</v>
      </c>
      <c r="G119">
        <f t="shared" ca="1" si="6"/>
        <v>2</v>
      </c>
      <c r="H119">
        <f ca="1"/>
        <v>0</v>
      </c>
      <c r="I119">
        <f ca="1">IF(G119=1, Parameter!$B$5, IF(G119=2, Parameter!$B$6, 0))</f>
        <v>0.14699999999999999</v>
      </c>
      <c r="J119">
        <f ca="1">IF(H119=1, Parameter!$B$3, IF(H119=2, Parameter!$B$4, 0))</f>
        <v>0</v>
      </c>
      <c r="K119">
        <f ca="1">IF(G119=1,IF(F119=1,Parameter!$B$14,0),IF(F119=1,Parameter!$B$13,0))</f>
        <v>0</v>
      </c>
      <c r="L119">
        <f ca="1">IF(AND(G119=1,H119=1), Parameter!$B$7, IF(AND(G119=2, H119=1), Parameter!$B$9, IF(AND(G119=1, H119=2),Parameter!$B$8, IF(AND(G119=2, H119=2), Parameter!$B$10, 0))))</f>
        <v>0</v>
      </c>
      <c r="M119">
        <f t="shared" ca="1" si="4"/>
        <v>0</v>
      </c>
      <c r="N119">
        <f t="shared" ca="1" si="5"/>
        <v>0</v>
      </c>
      <c r="O119">
        <f ca="1">IF(N119 &lt; Parameter!$B$21, Parameter!$B$21, IF(N119 &gt; Parameter!$C$21, Parameter!$C$21, N119)) * Parameter!$B$11
+ IF(M119 &lt; Parameter!$B$22, Parameter!$B$22, IF(M119 &gt; Parameter!$C$22, Parameter!$C$22, M119)) * Parameter!$B$12
+ Parameter!$B$2
+ SUM(I119:L119)</f>
        <v>9.7544238174313094</v>
      </c>
      <c r="P119">
        <f t="shared" ca="1" si="7"/>
        <v>17229.284089019835</v>
      </c>
    </row>
    <row r="120" spans="1:16" x14ac:dyDescent="0.2">
      <c r="A120">
        <f ca="1"/>
        <v>0</v>
      </c>
      <c r="B120">
        <f ca="1"/>
        <v>0</v>
      </c>
      <c r="C120">
        <f ca="1"/>
        <v>0</v>
      </c>
      <c r="D120">
        <f ca="1"/>
        <v>0</v>
      </c>
      <c r="E120">
        <f ca="1"/>
        <v>0</v>
      </c>
      <c r="F120">
        <f ca="1"/>
        <v>0</v>
      </c>
      <c r="G120">
        <f t="shared" ca="1" si="6"/>
        <v>2</v>
      </c>
      <c r="H120">
        <f ca="1"/>
        <v>0</v>
      </c>
      <c r="I120">
        <f ca="1">IF(G120=1, Parameter!$B$5, IF(G120=2, Parameter!$B$6, 0))</f>
        <v>0.14699999999999999</v>
      </c>
      <c r="J120">
        <f ca="1">IF(H120=1, Parameter!$B$3, IF(H120=2, Parameter!$B$4, 0))</f>
        <v>0</v>
      </c>
      <c r="K120">
        <f ca="1">IF(G120=1,IF(F120=1,Parameter!$B$14,0),IF(F120=1,Parameter!$B$13,0))</f>
        <v>0</v>
      </c>
      <c r="L120">
        <f ca="1">IF(AND(G120=1,H120=1), Parameter!$B$7, IF(AND(G120=2, H120=1), Parameter!$B$9, IF(AND(G120=1, H120=2),Parameter!$B$8, IF(AND(G120=2, H120=2), Parameter!$B$10, 0))))</f>
        <v>0</v>
      </c>
      <c r="M120">
        <f t="shared" ca="1" si="4"/>
        <v>0</v>
      </c>
      <c r="N120">
        <f t="shared" ca="1" si="5"/>
        <v>0</v>
      </c>
      <c r="O120">
        <f ca="1">IF(N120 &lt; Parameter!$B$21, Parameter!$B$21, IF(N120 &gt; Parameter!$C$21, Parameter!$C$21, N120)) * Parameter!$B$11
+ IF(M120 &lt; Parameter!$B$22, Parameter!$B$22, IF(M120 &gt; Parameter!$C$22, Parameter!$C$22, M120)) * Parameter!$B$12
+ Parameter!$B$2
+ SUM(I120:L120)</f>
        <v>9.7544238174313094</v>
      </c>
      <c r="P120">
        <f t="shared" ca="1" si="7"/>
        <v>17229.284089019835</v>
      </c>
    </row>
    <row r="121" spans="1:16" x14ac:dyDescent="0.2">
      <c r="A121">
        <f ca="1"/>
        <v>0</v>
      </c>
      <c r="B121">
        <f ca="1"/>
        <v>0</v>
      </c>
      <c r="C121">
        <f ca="1"/>
        <v>0</v>
      </c>
      <c r="D121">
        <f ca="1"/>
        <v>0</v>
      </c>
      <c r="E121">
        <f ca="1"/>
        <v>0</v>
      </c>
      <c r="F121">
        <f ca="1"/>
        <v>0</v>
      </c>
      <c r="G121">
        <f t="shared" ca="1" si="6"/>
        <v>2</v>
      </c>
      <c r="H121">
        <f ca="1"/>
        <v>0</v>
      </c>
      <c r="I121">
        <f ca="1">IF(G121=1, Parameter!$B$5, IF(G121=2, Parameter!$B$6, 0))</f>
        <v>0.14699999999999999</v>
      </c>
      <c r="J121">
        <f ca="1">IF(H121=1, Parameter!$B$3, IF(H121=2, Parameter!$B$4, 0))</f>
        <v>0</v>
      </c>
      <c r="K121">
        <f ca="1">IF(G121=1,IF(F121=1,Parameter!$B$14,0),IF(F121=1,Parameter!$B$13,0))</f>
        <v>0</v>
      </c>
      <c r="L121">
        <f ca="1">IF(AND(G121=1,H121=1), Parameter!$B$7, IF(AND(G121=2, H121=1), Parameter!$B$9, IF(AND(G121=1, H121=2),Parameter!$B$8, IF(AND(G121=2, H121=2), Parameter!$B$10, 0))))</f>
        <v>0</v>
      </c>
      <c r="M121">
        <f t="shared" ca="1" si="4"/>
        <v>0</v>
      </c>
      <c r="N121">
        <f t="shared" ca="1" si="5"/>
        <v>0</v>
      </c>
      <c r="O121">
        <f ca="1">IF(N121 &lt; Parameter!$B$21, Parameter!$B$21, IF(N121 &gt; Parameter!$C$21, Parameter!$C$21, N121)) * Parameter!$B$11
+ IF(M121 &lt; Parameter!$B$22, Parameter!$B$22, IF(M121 &gt; Parameter!$C$22, Parameter!$C$22, M121)) * Parameter!$B$12
+ Parameter!$B$2
+ SUM(I121:L121)</f>
        <v>9.7544238174313094</v>
      </c>
      <c r="P121">
        <f t="shared" ca="1" si="7"/>
        <v>17229.284089019835</v>
      </c>
    </row>
    <row r="122" spans="1:16" x14ac:dyDescent="0.2">
      <c r="A122">
        <f ca="1"/>
        <v>0</v>
      </c>
      <c r="B122">
        <f ca="1"/>
        <v>0</v>
      </c>
      <c r="C122">
        <f ca="1"/>
        <v>0</v>
      </c>
      <c r="D122">
        <f ca="1"/>
        <v>0</v>
      </c>
      <c r="E122">
        <f ca="1"/>
        <v>0</v>
      </c>
      <c r="F122">
        <f ca="1"/>
        <v>0</v>
      </c>
      <c r="G122">
        <f t="shared" ca="1" si="6"/>
        <v>2</v>
      </c>
      <c r="H122">
        <f ca="1"/>
        <v>0</v>
      </c>
      <c r="I122">
        <f ca="1">IF(G122=1, Parameter!$B$5, IF(G122=2, Parameter!$B$6, 0))</f>
        <v>0.14699999999999999</v>
      </c>
      <c r="J122">
        <f ca="1">IF(H122=1, Parameter!$B$3, IF(H122=2, Parameter!$B$4, 0))</f>
        <v>0</v>
      </c>
      <c r="K122">
        <f ca="1">IF(G122=1,IF(F122=1,Parameter!$B$14,0),IF(F122=1,Parameter!$B$13,0))</f>
        <v>0</v>
      </c>
      <c r="L122">
        <f ca="1">IF(AND(G122=1,H122=1), Parameter!$B$7, IF(AND(G122=2, H122=1), Parameter!$B$9, IF(AND(G122=1, H122=2),Parameter!$B$8, IF(AND(G122=2, H122=2), Parameter!$B$10, 0))))</f>
        <v>0</v>
      </c>
      <c r="M122">
        <f t="shared" ca="1" si="4"/>
        <v>0</v>
      </c>
      <c r="N122">
        <f t="shared" ca="1" si="5"/>
        <v>0</v>
      </c>
      <c r="O122">
        <f ca="1">IF(N122 &lt; Parameter!$B$21, Parameter!$B$21, IF(N122 &gt; Parameter!$C$21, Parameter!$C$21, N122)) * Parameter!$B$11
+ IF(M122 &lt; Parameter!$B$22, Parameter!$B$22, IF(M122 &gt; Parameter!$C$22, Parameter!$C$22, M122)) * Parameter!$B$12
+ Parameter!$B$2
+ SUM(I122:L122)</f>
        <v>9.7544238174313094</v>
      </c>
      <c r="P122">
        <f t="shared" ca="1" si="7"/>
        <v>17229.284089019835</v>
      </c>
    </row>
    <row r="123" spans="1:16" x14ac:dyDescent="0.2">
      <c r="A123">
        <f ca="1"/>
        <v>0</v>
      </c>
      <c r="B123">
        <f ca="1"/>
        <v>0</v>
      </c>
      <c r="C123">
        <f ca="1"/>
        <v>0</v>
      </c>
      <c r="D123">
        <f ca="1"/>
        <v>0</v>
      </c>
      <c r="E123">
        <f ca="1"/>
        <v>0</v>
      </c>
      <c r="F123">
        <f ca="1"/>
        <v>0</v>
      </c>
      <c r="G123">
        <f t="shared" ca="1" si="6"/>
        <v>2</v>
      </c>
      <c r="H123">
        <f ca="1"/>
        <v>0</v>
      </c>
      <c r="I123">
        <f ca="1">IF(G123=1, Parameter!$B$5, IF(G123=2, Parameter!$B$6, 0))</f>
        <v>0.14699999999999999</v>
      </c>
      <c r="J123">
        <f ca="1">IF(H123=1, Parameter!$B$3, IF(H123=2, Parameter!$B$4, 0))</f>
        <v>0</v>
      </c>
      <c r="K123">
        <f ca="1">IF(G123=1,IF(F123=1,Parameter!$B$14,0),IF(F123=1,Parameter!$B$13,0))</f>
        <v>0</v>
      </c>
      <c r="L123">
        <f ca="1">IF(AND(G123=1,H123=1), Parameter!$B$7, IF(AND(G123=2, H123=1), Parameter!$B$9, IF(AND(G123=1, H123=2),Parameter!$B$8, IF(AND(G123=2, H123=2), Parameter!$B$10, 0))))</f>
        <v>0</v>
      </c>
      <c r="M123">
        <f t="shared" ca="1" si="4"/>
        <v>0</v>
      </c>
      <c r="N123">
        <f t="shared" ca="1" si="5"/>
        <v>0</v>
      </c>
      <c r="O123">
        <f ca="1">IF(N123 &lt; Parameter!$B$21, Parameter!$B$21, IF(N123 &gt; Parameter!$C$21, Parameter!$C$21, N123)) * Parameter!$B$11
+ IF(M123 &lt; Parameter!$B$22, Parameter!$B$22, IF(M123 &gt; Parameter!$C$22, Parameter!$C$22, M123)) * Parameter!$B$12
+ Parameter!$B$2
+ SUM(I123:L123)</f>
        <v>9.7544238174313094</v>
      </c>
      <c r="P123">
        <f t="shared" ca="1" si="7"/>
        <v>17229.284089019835</v>
      </c>
    </row>
    <row r="124" spans="1:16" x14ac:dyDescent="0.2">
      <c r="A124">
        <f ca="1"/>
        <v>0</v>
      </c>
      <c r="B124">
        <f ca="1"/>
        <v>0</v>
      </c>
      <c r="C124">
        <f ca="1"/>
        <v>0</v>
      </c>
      <c r="D124">
        <f ca="1"/>
        <v>0</v>
      </c>
      <c r="E124">
        <f ca="1"/>
        <v>0</v>
      </c>
      <c r="F124">
        <f ca="1"/>
        <v>0</v>
      </c>
      <c r="G124">
        <f t="shared" ca="1" si="6"/>
        <v>2</v>
      </c>
      <c r="H124">
        <f ca="1"/>
        <v>0</v>
      </c>
      <c r="I124">
        <f ca="1">IF(G124=1, Parameter!$B$5, IF(G124=2, Parameter!$B$6, 0))</f>
        <v>0.14699999999999999</v>
      </c>
      <c r="J124">
        <f ca="1">IF(H124=1, Parameter!$B$3, IF(H124=2, Parameter!$B$4, 0))</f>
        <v>0</v>
      </c>
      <c r="K124">
        <f ca="1">IF(G124=1,IF(F124=1,Parameter!$B$14,0),IF(F124=1,Parameter!$B$13,0))</f>
        <v>0</v>
      </c>
      <c r="L124">
        <f ca="1">IF(AND(G124=1,H124=1), Parameter!$B$7, IF(AND(G124=2, H124=1), Parameter!$B$9, IF(AND(G124=1, H124=2),Parameter!$B$8, IF(AND(G124=2, H124=2), Parameter!$B$10, 0))))</f>
        <v>0</v>
      </c>
      <c r="M124">
        <f t="shared" ca="1" si="4"/>
        <v>0</v>
      </c>
      <c r="N124">
        <f t="shared" ca="1" si="5"/>
        <v>0</v>
      </c>
      <c r="O124">
        <f ca="1">IF(N124 &lt; Parameter!$B$21, Parameter!$B$21, IF(N124 &gt; Parameter!$C$21, Parameter!$C$21, N124)) * Parameter!$B$11
+ IF(M124 &lt; Parameter!$B$22, Parameter!$B$22, IF(M124 &gt; Parameter!$C$22, Parameter!$C$22, M124)) * Parameter!$B$12
+ Parameter!$B$2
+ SUM(I124:L124)</f>
        <v>9.7544238174313094</v>
      </c>
      <c r="P124">
        <f t="shared" ca="1" si="7"/>
        <v>17229.284089019835</v>
      </c>
    </row>
    <row r="125" spans="1:16" x14ac:dyDescent="0.2">
      <c r="A125">
        <f ca="1"/>
        <v>0</v>
      </c>
      <c r="B125">
        <f ca="1"/>
        <v>0</v>
      </c>
      <c r="C125">
        <f ca="1"/>
        <v>0</v>
      </c>
      <c r="D125">
        <f ca="1"/>
        <v>0</v>
      </c>
      <c r="E125">
        <f ca="1"/>
        <v>0</v>
      </c>
      <c r="F125">
        <f ca="1"/>
        <v>0</v>
      </c>
      <c r="G125">
        <f t="shared" ca="1" si="6"/>
        <v>2</v>
      </c>
      <c r="H125">
        <f ca="1"/>
        <v>0</v>
      </c>
      <c r="I125">
        <f ca="1">IF(G125=1, Parameter!$B$5, IF(G125=2, Parameter!$B$6, 0))</f>
        <v>0.14699999999999999</v>
      </c>
      <c r="J125">
        <f ca="1">IF(H125=1, Parameter!$B$3, IF(H125=2, Parameter!$B$4, 0))</f>
        <v>0</v>
      </c>
      <c r="K125">
        <f ca="1">IF(G125=1,IF(F125=1,Parameter!$B$14,0),IF(F125=1,Parameter!$B$13,0))</f>
        <v>0</v>
      </c>
      <c r="L125">
        <f ca="1">IF(AND(G125=1,H125=1), Parameter!$B$7, IF(AND(G125=2, H125=1), Parameter!$B$9, IF(AND(G125=1, H125=2),Parameter!$B$8, IF(AND(G125=2, H125=2), Parameter!$B$10, 0))))</f>
        <v>0</v>
      </c>
      <c r="M125">
        <f t="shared" ca="1" si="4"/>
        <v>0</v>
      </c>
      <c r="N125">
        <f t="shared" ca="1" si="5"/>
        <v>0</v>
      </c>
      <c r="O125">
        <f ca="1">IF(N125 &lt; Parameter!$B$21, Parameter!$B$21, IF(N125 &gt; Parameter!$C$21, Parameter!$C$21, N125)) * Parameter!$B$11
+ IF(M125 &lt; Parameter!$B$22, Parameter!$B$22, IF(M125 &gt; Parameter!$C$22, Parameter!$C$22, M125)) * Parameter!$B$12
+ Parameter!$B$2
+ SUM(I125:L125)</f>
        <v>9.7544238174313094</v>
      </c>
      <c r="P125">
        <f t="shared" ca="1" si="7"/>
        <v>17229.284089019835</v>
      </c>
    </row>
    <row r="126" spans="1:16" x14ac:dyDescent="0.2">
      <c r="A126">
        <f ca="1"/>
        <v>0</v>
      </c>
      <c r="B126">
        <f ca="1"/>
        <v>0</v>
      </c>
      <c r="C126">
        <f ca="1"/>
        <v>0</v>
      </c>
      <c r="D126">
        <f ca="1"/>
        <v>0</v>
      </c>
      <c r="E126">
        <f ca="1"/>
        <v>0</v>
      </c>
      <c r="F126">
        <f ca="1"/>
        <v>0</v>
      </c>
      <c r="G126">
        <f t="shared" ca="1" si="6"/>
        <v>2</v>
      </c>
      <c r="H126">
        <f ca="1"/>
        <v>0</v>
      </c>
      <c r="I126">
        <f ca="1">IF(G126=1, Parameter!$B$5, IF(G126=2, Parameter!$B$6, 0))</f>
        <v>0.14699999999999999</v>
      </c>
      <c r="J126">
        <f ca="1">IF(H126=1, Parameter!$B$3, IF(H126=2, Parameter!$B$4, 0))</f>
        <v>0</v>
      </c>
      <c r="K126">
        <f ca="1">IF(G126=1,IF(F126=1,Parameter!$B$14,0),IF(F126=1,Parameter!$B$13,0))</f>
        <v>0</v>
      </c>
      <c r="L126">
        <f ca="1">IF(AND(G126=1,H126=1), Parameter!$B$7, IF(AND(G126=2, H126=1), Parameter!$B$9, IF(AND(G126=1, H126=2),Parameter!$B$8, IF(AND(G126=2, H126=2), Parameter!$B$10, 0))))</f>
        <v>0</v>
      </c>
      <c r="M126">
        <f t="shared" ca="1" si="4"/>
        <v>0</v>
      </c>
      <c r="N126">
        <f t="shared" ca="1" si="5"/>
        <v>0</v>
      </c>
      <c r="O126">
        <f ca="1">IF(N126 &lt; Parameter!$B$21, Parameter!$B$21, IF(N126 &gt; Parameter!$C$21, Parameter!$C$21, N126)) * Parameter!$B$11
+ IF(M126 &lt; Parameter!$B$22, Parameter!$B$22, IF(M126 &gt; Parameter!$C$22, Parameter!$C$22, M126)) * Parameter!$B$12
+ Parameter!$B$2
+ SUM(I126:L126)</f>
        <v>9.7544238174313094</v>
      </c>
      <c r="P126">
        <f t="shared" ca="1" si="7"/>
        <v>17229.284089019835</v>
      </c>
    </row>
    <row r="127" spans="1:16" x14ac:dyDescent="0.2">
      <c r="A127">
        <f ca="1"/>
        <v>0</v>
      </c>
      <c r="B127">
        <f ca="1"/>
        <v>0</v>
      </c>
      <c r="C127">
        <f ca="1"/>
        <v>0</v>
      </c>
      <c r="D127">
        <f ca="1"/>
        <v>0</v>
      </c>
      <c r="E127">
        <f ca="1"/>
        <v>0</v>
      </c>
      <c r="F127">
        <f ca="1"/>
        <v>0</v>
      </c>
      <c r="G127">
        <f t="shared" ca="1" si="6"/>
        <v>2</v>
      </c>
      <c r="H127">
        <f ca="1"/>
        <v>0</v>
      </c>
      <c r="I127">
        <f ca="1">IF(G127=1, Parameter!$B$5, IF(G127=2, Parameter!$B$6, 0))</f>
        <v>0.14699999999999999</v>
      </c>
      <c r="J127">
        <f ca="1">IF(H127=1, Parameter!$B$3, IF(H127=2, Parameter!$B$4, 0))</f>
        <v>0</v>
      </c>
      <c r="K127">
        <f ca="1">IF(G127=1,IF(F127=1,Parameter!$B$14,0),IF(F127=1,Parameter!$B$13,0))</f>
        <v>0</v>
      </c>
      <c r="L127">
        <f ca="1">IF(AND(G127=1,H127=1), Parameter!$B$7, IF(AND(G127=2, H127=1), Parameter!$B$9, IF(AND(G127=1, H127=2),Parameter!$B$8, IF(AND(G127=2, H127=2), Parameter!$B$10, 0))))</f>
        <v>0</v>
      </c>
      <c r="M127">
        <f t="shared" ca="1" si="4"/>
        <v>0</v>
      </c>
      <c r="N127">
        <f t="shared" ca="1" si="5"/>
        <v>0</v>
      </c>
      <c r="O127">
        <f ca="1">IF(N127 &lt; Parameter!$B$21, Parameter!$B$21, IF(N127 &gt; Parameter!$C$21, Parameter!$C$21, N127)) * Parameter!$B$11
+ IF(M127 &lt; Parameter!$B$22, Parameter!$B$22, IF(M127 &gt; Parameter!$C$22, Parameter!$C$22, M127)) * Parameter!$B$12
+ Parameter!$B$2
+ SUM(I127:L127)</f>
        <v>9.7544238174313094</v>
      </c>
      <c r="P127">
        <f t="shared" ca="1" si="7"/>
        <v>17229.284089019835</v>
      </c>
    </row>
    <row r="128" spans="1:16" x14ac:dyDescent="0.2">
      <c r="A128">
        <f ca="1"/>
        <v>0</v>
      </c>
      <c r="B128">
        <f ca="1"/>
        <v>0</v>
      </c>
      <c r="C128">
        <f ca="1"/>
        <v>0</v>
      </c>
      <c r="D128">
        <f ca="1"/>
        <v>0</v>
      </c>
      <c r="E128">
        <f ca="1"/>
        <v>0</v>
      </c>
      <c r="F128">
        <f ca="1"/>
        <v>0</v>
      </c>
      <c r="G128">
        <f t="shared" ca="1" si="6"/>
        <v>2</v>
      </c>
      <c r="H128">
        <f ca="1"/>
        <v>0</v>
      </c>
      <c r="I128">
        <f ca="1">IF(G128=1, Parameter!$B$5, IF(G128=2, Parameter!$B$6, 0))</f>
        <v>0.14699999999999999</v>
      </c>
      <c r="J128">
        <f ca="1">IF(H128=1, Parameter!$B$3, IF(H128=2, Parameter!$B$4, 0))</f>
        <v>0</v>
      </c>
      <c r="K128">
        <f ca="1">IF(G128=1,IF(F128=1,Parameter!$B$14,0),IF(F128=1,Parameter!$B$13,0))</f>
        <v>0</v>
      </c>
      <c r="L128">
        <f ca="1">IF(AND(G128=1,H128=1), Parameter!$B$7, IF(AND(G128=2, H128=1), Parameter!$B$9, IF(AND(G128=1, H128=2),Parameter!$B$8, IF(AND(G128=2, H128=2), Parameter!$B$10, 0))))</f>
        <v>0</v>
      </c>
      <c r="M128">
        <f t="shared" ca="1" si="4"/>
        <v>0</v>
      </c>
      <c r="N128">
        <f t="shared" ca="1" si="5"/>
        <v>0</v>
      </c>
      <c r="O128">
        <f ca="1">IF(N128 &lt; Parameter!$B$21, Parameter!$B$21, IF(N128 &gt; Parameter!$C$21, Parameter!$C$21, N128)) * Parameter!$B$11
+ IF(M128 &lt; Parameter!$B$22, Parameter!$B$22, IF(M128 &gt; Parameter!$C$22, Parameter!$C$22, M128)) * Parameter!$B$12
+ Parameter!$B$2
+ SUM(I128:L128)</f>
        <v>9.7544238174313094</v>
      </c>
      <c r="P128">
        <f t="shared" ca="1" si="7"/>
        <v>17229.284089019835</v>
      </c>
    </row>
    <row r="129" spans="1:16" x14ac:dyDescent="0.2">
      <c r="A129">
        <f ca="1"/>
        <v>0</v>
      </c>
      <c r="B129">
        <f ca="1"/>
        <v>0</v>
      </c>
      <c r="C129">
        <f ca="1"/>
        <v>0</v>
      </c>
      <c r="D129">
        <f ca="1"/>
        <v>0</v>
      </c>
      <c r="E129">
        <f ca="1"/>
        <v>0</v>
      </c>
      <c r="F129">
        <f ca="1"/>
        <v>0</v>
      </c>
      <c r="G129">
        <f t="shared" ca="1" si="6"/>
        <v>2</v>
      </c>
      <c r="H129">
        <f ca="1"/>
        <v>0</v>
      </c>
      <c r="I129">
        <f ca="1">IF(G129=1, Parameter!$B$5, IF(G129=2, Parameter!$B$6, 0))</f>
        <v>0.14699999999999999</v>
      </c>
      <c r="J129">
        <f ca="1">IF(H129=1, Parameter!$B$3, IF(H129=2, Parameter!$B$4, 0))</f>
        <v>0</v>
      </c>
      <c r="K129">
        <f ca="1">IF(G129=1,IF(F129=1,Parameter!$B$14,0),IF(F129=1,Parameter!$B$13,0))</f>
        <v>0</v>
      </c>
      <c r="L129">
        <f ca="1">IF(AND(G129=1,H129=1), Parameter!$B$7, IF(AND(G129=2, H129=1), Parameter!$B$9, IF(AND(G129=1, H129=2),Parameter!$B$8, IF(AND(G129=2, H129=2), Parameter!$B$10, 0))))</f>
        <v>0</v>
      </c>
      <c r="M129">
        <f t="shared" ca="1" si="4"/>
        <v>0</v>
      </c>
      <c r="N129">
        <f t="shared" ca="1" si="5"/>
        <v>0</v>
      </c>
      <c r="O129">
        <f ca="1">IF(N129 &lt; Parameter!$B$21, Parameter!$B$21, IF(N129 &gt; Parameter!$C$21, Parameter!$C$21, N129)) * Parameter!$B$11
+ IF(M129 &lt; Parameter!$B$22, Parameter!$B$22, IF(M129 &gt; Parameter!$C$22, Parameter!$C$22, M129)) * Parameter!$B$12
+ Parameter!$B$2
+ SUM(I129:L129)</f>
        <v>9.7544238174313094</v>
      </c>
      <c r="P129">
        <f t="shared" ca="1" si="7"/>
        <v>17229.284089019835</v>
      </c>
    </row>
    <row r="130" spans="1:16" x14ac:dyDescent="0.2">
      <c r="A130">
        <f ca="1"/>
        <v>0</v>
      </c>
      <c r="B130">
        <f ca="1"/>
        <v>0</v>
      </c>
      <c r="C130">
        <f ca="1"/>
        <v>0</v>
      </c>
      <c r="D130">
        <f ca="1"/>
        <v>0</v>
      </c>
      <c r="E130">
        <f ca="1"/>
        <v>0</v>
      </c>
      <c r="F130">
        <f ca="1"/>
        <v>0</v>
      </c>
      <c r="G130">
        <f t="shared" ca="1" si="6"/>
        <v>2</v>
      </c>
      <c r="H130">
        <f ca="1"/>
        <v>0</v>
      </c>
      <c r="I130">
        <f ca="1">IF(G130=1, Parameter!$B$5, IF(G130=2, Parameter!$B$6, 0))</f>
        <v>0.14699999999999999</v>
      </c>
      <c r="J130">
        <f ca="1">IF(H130=1, Parameter!$B$3, IF(H130=2, Parameter!$B$4, 0))</f>
        <v>0</v>
      </c>
      <c r="K130">
        <f ca="1">IF(G130=1,IF(F130=1,Parameter!$B$14,0),IF(F130=1,Parameter!$B$13,0))</f>
        <v>0</v>
      </c>
      <c r="L130">
        <f ca="1">IF(AND(G130=1,H130=1), Parameter!$B$7, IF(AND(G130=2, H130=1), Parameter!$B$9, IF(AND(G130=1, H130=2),Parameter!$B$8, IF(AND(G130=2, H130=2), Parameter!$B$10, 0))))</f>
        <v>0</v>
      </c>
      <c r="M130">
        <f t="shared" ref="M130:M193" ca="1" si="8">LN(C130+1)</f>
        <v>0</v>
      </c>
      <c r="N130">
        <f t="shared" ref="N130:N193" ca="1" si="9">LN(D130+1)</f>
        <v>0</v>
      </c>
      <c r="O130">
        <f ca="1">IF(N130 &lt; Parameter!$B$21, Parameter!$B$21, IF(N130 &gt; Parameter!$C$21, Parameter!$C$21, N130)) * Parameter!$B$11
+ IF(M130 &lt; Parameter!$B$22, Parameter!$B$22, IF(M130 &gt; Parameter!$C$22, Parameter!$C$22, M130)) * Parameter!$B$12
+ Parameter!$B$2
+ SUM(I130:L130)</f>
        <v>9.7544238174313094</v>
      </c>
      <c r="P130">
        <f t="shared" ca="1" si="7"/>
        <v>17229.284089019835</v>
      </c>
    </row>
    <row r="131" spans="1:16" x14ac:dyDescent="0.2">
      <c r="A131">
        <f ca="1"/>
        <v>0</v>
      </c>
      <c r="B131">
        <f ca="1"/>
        <v>0</v>
      </c>
      <c r="C131">
        <f ca="1"/>
        <v>0</v>
      </c>
      <c r="D131">
        <f ca="1"/>
        <v>0</v>
      </c>
      <c r="E131">
        <f ca="1"/>
        <v>0</v>
      </c>
      <c r="F131">
        <f ca="1"/>
        <v>0</v>
      </c>
      <c r="G131">
        <f t="shared" ref="G131:G194" ca="1" si="10">IF(B131="Main",1,IF(B131="GJW",0,2))</f>
        <v>2</v>
      </c>
      <c r="H131">
        <f ca="1"/>
        <v>0</v>
      </c>
      <c r="I131">
        <f ca="1">IF(G131=1, Parameter!$B$5, IF(G131=2, Parameter!$B$6, 0))</f>
        <v>0.14699999999999999</v>
      </c>
      <c r="J131">
        <f ca="1">IF(H131=1, Parameter!$B$3, IF(H131=2, Parameter!$B$4, 0))</f>
        <v>0</v>
      </c>
      <c r="K131">
        <f ca="1">IF(G131=1,IF(F131=1,Parameter!$B$14,0),IF(F131=1,Parameter!$B$13,0))</f>
        <v>0</v>
      </c>
      <c r="L131">
        <f ca="1">IF(AND(G131=1,H131=1), Parameter!$B$7, IF(AND(G131=2, H131=1), Parameter!$B$9, IF(AND(G131=1, H131=2),Parameter!$B$8, IF(AND(G131=2, H131=2), Parameter!$B$10, 0))))</f>
        <v>0</v>
      </c>
      <c r="M131">
        <f t="shared" ca="1" si="8"/>
        <v>0</v>
      </c>
      <c r="N131">
        <f t="shared" ca="1" si="9"/>
        <v>0</v>
      </c>
      <c r="O131">
        <f ca="1">IF(N131 &lt; Parameter!$B$21, Parameter!$B$21, IF(N131 &gt; Parameter!$C$21, Parameter!$C$21, N131)) * Parameter!$B$11
+ IF(M131 &lt; Parameter!$B$22, Parameter!$B$22, IF(M131 &gt; Parameter!$C$22, Parameter!$C$22, M131)) * Parameter!$B$12
+ Parameter!$B$2
+ SUM(I131:L131)</f>
        <v>9.7544238174313094</v>
      </c>
      <c r="P131">
        <f t="shared" ref="P131:P194" ca="1" si="11">EXP(O131)-1</f>
        <v>17229.284089019835</v>
      </c>
    </row>
    <row r="132" spans="1:16" x14ac:dyDescent="0.2">
      <c r="A132">
        <f ca="1"/>
        <v>0</v>
      </c>
      <c r="B132">
        <f ca="1"/>
        <v>0</v>
      </c>
      <c r="C132">
        <f ca="1"/>
        <v>0</v>
      </c>
      <c r="D132">
        <f ca="1"/>
        <v>0</v>
      </c>
      <c r="E132">
        <f ca="1"/>
        <v>0</v>
      </c>
      <c r="F132">
        <f ca="1"/>
        <v>0</v>
      </c>
      <c r="G132">
        <f t="shared" ca="1" si="10"/>
        <v>2</v>
      </c>
      <c r="H132">
        <f ca="1"/>
        <v>0</v>
      </c>
      <c r="I132">
        <f ca="1">IF(G132=1, Parameter!$B$5, IF(G132=2, Parameter!$B$6, 0))</f>
        <v>0.14699999999999999</v>
      </c>
      <c r="J132">
        <f ca="1">IF(H132=1, Parameter!$B$3, IF(H132=2, Parameter!$B$4, 0))</f>
        <v>0</v>
      </c>
      <c r="K132">
        <f ca="1">IF(G132=1,IF(F132=1,Parameter!$B$14,0),IF(F132=1,Parameter!$B$13,0))</f>
        <v>0</v>
      </c>
      <c r="L132">
        <f ca="1">IF(AND(G132=1,H132=1), Parameter!$B$7, IF(AND(G132=2, H132=1), Parameter!$B$9, IF(AND(G132=1, H132=2),Parameter!$B$8, IF(AND(G132=2, H132=2), Parameter!$B$10, 0))))</f>
        <v>0</v>
      </c>
      <c r="M132">
        <f t="shared" ca="1" si="8"/>
        <v>0</v>
      </c>
      <c r="N132">
        <f t="shared" ca="1" si="9"/>
        <v>0</v>
      </c>
      <c r="O132">
        <f ca="1">IF(N132 &lt; Parameter!$B$21, Parameter!$B$21, IF(N132 &gt; Parameter!$C$21, Parameter!$C$21, N132)) * Parameter!$B$11
+ IF(M132 &lt; Parameter!$B$22, Parameter!$B$22, IF(M132 &gt; Parameter!$C$22, Parameter!$C$22, M132)) * Parameter!$B$12
+ Parameter!$B$2
+ SUM(I132:L132)</f>
        <v>9.7544238174313094</v>
      </c>
      <c r="P132">
        <f t="shared" ca="1" si="11"/>
        <v>17229.284089019835</v>
      </c>
    </row>
    <row r="133" spans="1:16" x14ac:dyDescent="0.2">
      <c r="A133">
        <f ca="1"/>
        <v>0</v>
      </c>
      <c r="B133">
        <f ca="1"/>
        <v>0</v>
      </c>
      <c r="C133">
        <f ca="1"/>
        <v>0</v>
      </c>
      <c r="D133">
        <f ca="1"/>
        <v>0</v>
      </c>
      <c r="E133">
        <f ca="1"/>
        <v>0</v>
      </c>
      <c r="F133">
        <f ca="1"/>
        <v>0</v>
      </c>
      <c r="G133">
        <f t="shared" ca="1" si="10"/>
        <v>2</v>
      </c>
      <c r="H133">
        <f ca="1"/>
        <v>0</v>
      </c>
      <c r="I133">
        <f ca="1">IF(G133=1, Parameter!$B$5, IF(G133=2, Parameter!$B$6, 0))</f>
        <v>0.14699999999999999</v>
      </c>
      <c r="J133">
        <f ca="1">IF(H133=1, Parameter!$B$3, IF(H133=2, Parameter!$B$4, 0))</f>
        <v>0</v>
      </c>
      <c r="K133">
        <f ca="1">IF(G133=1,IF(F133=1,Parameter!$B$14,0),IF(F133=1,Parameter!$B$13,0))</f>
        <v>0</v>
      </c>
      <c r="L133">
        <f ca="1">IF(AND(G133=1,H133=1), Parameter!$B$7, IF(AND(G133=2, H133=1), Parameter!$B$9, IF(AND(G133=1, H133=2),Parameter!$B$8, IF(AND(G133=2, H133=2), Parameter!$B$10, 0))))</f>
        <v>0</v>
      </c>
      <c r="M133">
        <f t="shared" ca="1" si="8"/>
        <v>0</v>
      </c>
      <c r="N133">
        <f t="shared" ca="1" si="9"/>
        <v>0</v>
      </c>
      <c r="O133">
        <f ca="1">IF(N133 &lt; Parameter!$B$21, Parameter!$B$21, IF(N133 &gt; Parameter!$C$21, Parameter!$C$21, N133)) * Parameter!$B$11
+ IF(M133 &lt; Parameter!$B$22, Parameter!$B$22, IF(M133 &gt; Parameter!$C$22, Parameter!$C$22, M133)) * Parameter!$B$12
+ Parameter!$B$2
+ SUM(I133:L133)</f>
        <v>9.7544238174313094</v>
      </c>
      <c r="P133">
        <f t="shared" ca="1" si="11"/>
        <v>17229.284089019835</v>
      </c>
    </row>
    <row r="134" spans="1:16" x14ac:dyDescent="0.2">
      <c r="A134">
        <f ca="1"/>
        <v>0</v>
      </c>
      <c r="B134">
        <f ca="1"/>
        <v>0</v>
      </c>
      <c r="C134">
        <f ca="1"/>
        <v>0</v>
      </c>
      <c r="D134">
        <f ca="1"/>
        <v>0</v>
      </c>
      <c r="E134">
        <f ca="1"/>
        <v>0</v>
      </c>
      <c r="F134">
        <f ca="1"/>
        <v>0</v>
      </c>
      <c r="G134">
        <f t="shared" ca="1" si="10"/>
        <v>2</v>
      </c>
      <c r="H134">
        <f ca="1"/>
        <v>0</v>
      </c>
      <c r="I134">
        <f ca="1">IF(G134=1, Parameter!$B$5, IF(G134=2, Parameter!$B$6, 0))</f>
        <v>0.14699999999999999</v>
      </c>
      <c r="J134">
        <f ca="1">IF(H134=1, Parameter!$B$3, IF(H134=2, Parameter!$B$4, 0))</f>
        <v>0</v>
      </c>
      <c r="K134">
        <f ca="1">IF(G134=1,IF(F134=1,Parameter!$B$14,0),IF(F134=1,Parameter!$B$13,0))</f>
        <v>0</v>
      </c>
      <c r="L134">
        <f ca="1">IF(AND(G134=1,H134=1), Parameter!$B$7, IF(AND(G134=2, H134=1), Parameter!$B$9, IF(AND(G134=1, H134=2),Parameter!$B$8, IF(AND(G134=2, H134=2), Parameter!$B$10, 0))))</f>
        <v>0</v>
      </c>
      <c r="M134">
        <f t="shared" ca="1" si="8"/>
        <v>0</v>
      </c>
      <c r="N134">
        <f t="shared" ca="1" si="9"/>
        <v>0</v>
      </c>
      <c r="O134">
        <f ca="1">IF(N134 &lt; Parameter!$B$21, Parameter!$B$21, IF(N134 &gt; Parameter!$C$21, Parameter!$C$21, N134)) * Parameter!$B$11
+ IF(M134 &lt; Parameter!$B$22, Parameter!$B$22, IF(M134 &gt; Parameter!$C$22, Parameter!$C$22, M134)) * Parameter!$B$12
+ Parameter!$B$2
+ SUM(I134:L134)</f>
        <v>9.7544238174313094</v>
      </c>
      <c r="P134">
        <f t="shared" ca="1" si="11"/>
        <v>17229.284089019835</v>
      </c>
    </row>
    <row r="135" spans="1:16" x14ac:dyDescent="0.2">
      <c r="A135">
        <f ca="1"/>
        <v>0</v>
      </c>
      <c r="B135">
        <f ca="1"/>
        <v>0</v>
      </c>
      <c r="C135">
        <f ca="1"/>
        <v>0</v>
      </c>
      <c r="D135">
        <f ca="1"/>
        <v>0</v>
      </c>
      <c r="E135">
        <f ca="1"/>
        <v>0</v>
      </c>
      <c r="F135">
        <f ca="1"/>
        <v>0</v>
      </c>
      <c r="G135">
        <f t="shared" ca="1" si="10"/>
        <v>2</v>
      </c>
      <c r="H135">
        <f ca="1"/>
        <v>0</v>
      </c>
      <c r="I135">
        <f ca="1">IF(G135=1, Parameter!$B$5, IF(G135=2, Parameter!$B$6, 0))</f>
        <v>0.14699999999999999</v>
      </c>
      <c r="J135">
        <f ca="1">IF(H135=1, Parameter!$B$3, IF(H135=2, Parameter!$B$4, 0))</f>
        <v>0</v>
      </c>
      <c r="K135">
        <f ca="1">IF(G135=1,IF(F135=1,Parameter!$B$14,0),IF(F135=1,Parameter!$B$13,0))</f>
        <v>0</v>
      </c>
      <c r="L135">
        <f ca="1">IF(AND(G135=1,H135=1), Parameter!$B$7, IF(AND(G135=2, H135=1), Parameter!$B$9, IF(AND(G135=1, H135=2),Parameter!$B$8, IF(AND(G135=2, H135=2), Parameter!$B$10, 0))))</f>
        <v>0</v>
      </c>
      <c r="M135">
        <f t="shared" ca="1" si="8"/>
        <v>0</v>
      </c>
      <c r="N135">
        <f t="shared" ca="1" si="9"/>
        <v>0</v>
      </c>
      <c r="O135">
        <f ca="1">IF(N135 &lt; Parameter!$B$21, Parameter!$B$21, IF(N135 &gt; Parameter!$C$21, Parameter!$C$21, N135)) * Parameter!$B$11
+ IF(M135 &lt; Parameter!$B$22, Parameter!$B$22, IF(M135 &gt; Parameter!$C$22, Parameter!$C$22, M135)) * Parameter!$B$12
+ Parameter!$B$2
+ SUM(I135:L135)</f>
        <v>9.7544238174313094</v>
      </c>
      <c r="P135">
        <f t="shared" ca="1" si="11"/>
        <v>17229.284089019835</v>
      </c>
    </row>
    <row r="136" spans="1:16" x14ac:dyDescent="0.2">
      <c r="A136">
        <f ca="1"/>
        <v>0</v>
      </c>
      <c r="B136">
        <f ca="1"/>
        <v>0</v>
      </c>
      <c r="C136">
        <f ca="1"/>
        <v>0</v>
      </c>
      <c r="D136">
        <f ca="1"/>
        <v>0</v>
      </c>
      <c r="E136">
        <f ca="1"/>
        <v>0</v>
      </c>
      <c r="F136">
        <f ca="1"/>
        <v>0</v>
      </c>
      <c r="G136">
        <f t="shared" ca="1" si="10"/>
        <v>2</v>
      </c>
      <c r="H136">
        <f ca="1"/>
        <v>0</v>
      </c>
      <c r="I136">
        <f ca="1">IF(G136=1, Parameter!$B$5, IF(G136=2, Parameter!$B$6, 0))</f>
        <v>0.14699999999999999</v>
      </c>
      <c r="J136">
        <f ca="1">IF(H136=1, Parameter!$B$3, IF(H136=2, Parameter!$B$4, 0))</f>
        <v>0</v>
      </c>
      <c r="K136">
        <f ca="1">IF(G136=1,IF(F136=1,Parameter!$B$14,0),IF(F136=1,Parameter!$B$13,0))</f>
        <v>0</v>
      </c>
      <c r="L136">
        <f ca="1">IF(AND(G136=1,H136=1), Parameter!$B$7, IF(AND(G136=2, H136=1), Parameter!$B$9, IF(AND(G136=1, H136=2),Parameter!$B$8, IF(AND(G136=2, H136=2), Parameter!$B$10, 0))))</f>
        <v>0</v>
      </c>
      <c r="M136">
        <f t="shared" ca="1" si="8"/>
        <v>0</v>
      </c>
      <c r="N136">
        <f t="shared" ca="1" si="9"/>
        <v>0</v>
      </c>
      <c r="O136">
        <f ca="1">IF(N136 &lt; Parameter!$B$21, Parameter!$B$21, IF(N136 &gt; Parameter!$C$21, Parameter!$C$21, N136)) * Parameter!$B$11
+ IF(M136 &lt; Parameter!$B$22, Parameter!$B$22, IF(M136 &gt; Parameter!$C$22, Parameter!$C$22, M136)) * Parameter!$B$12
+ Parameter!$B$2
+ SUM(I136:L136)</f>
        <v>9.7544238174313094</v>
      </c>
      <c r="P136">
        <f t="shared" ca="1" si="11"/>
        <v>17229.284089019835</v>
      </c>
    </row>
    <row r="137" spans="1:16" x14ac:dyDescent="0.2">
      <c r="A137">
        <f ca="1"/>
        <v>0</v>
      </c>
      <c r="B137">
        <f ca="1"/>
        <v>0</v>
      </c>
      <c r="C137">
        <f ca="1"/>
        <v>0</v>
      </c>
      <c r="D137">
        <f ca="1"/>
        <v>0</v>
      </c>
      <c r="E137">
        <f ca="1"/>
        <v>0</v>
      </c>
      <c r="F137">
        <f ca="1"/>
        <v>0</v>
      </c>
      <c r="G137">
        <f t="shared" ca="1" si="10"/>
        <v>2</v>
      </c>
      <c r="H137">
        <f ca="1"/>
        <v>0</v>
      </c>
      <c r="I137">
        <f ca="1">IF(G137=1, Parameter!$B$5, IF(G137=2, Parameter!$B$6, 0))</f>
        <v>0.14699999999999999</v>
      </c>
      <c r="J137">
        <f ca="1">IF(H137=1, Parameter!$B$3, IF(H137=2, Parameter!$B$4, 0))</f>
        <v>0</v>
      </c>
      <c r="K137">
        <f ca="1">IF(G137=1,IF(F137=1,Parameter!$B$14,0),IF(F137=1,Parameter!$B$13,0))</f>
        <v>0</v>
      </c>
      <c r="L137">
        <f ca="1">IF(AND(G137=1,H137=1), Parameter!$B$7, IF(AND(G137=2, H137=1), Parameter!$B$9, IF(AND(G137=1, H137=2),Parameter!$B$8, IF(AND(G137=2, H137=2), Parameter!$B$10, 0))))</f>
        <v>0</v>
      </c>
      <c r="M137">
        <f t="shared" ca="1" si="8"/>
        <v>0</v>
      </c>
      <c r="N137">
        <f t="shared" ca="1" si="9"/>
        <v>0</v>
      </c>
      <c r="O137">
        <f ca="1">IF(N137 &lt; Parameter!$B$21, Parameter!$B$21, IF(N137 &gt; Parameter!$C$21, Parameter!$C$21, N137)) * Parameter!$B$11
+ IF(M137 &lt; Parameter!$B$22, Parameter!$B$22, IF(M137 &gt; Parameter!$C$22, Parameter!$C$22, M137)) * Parameter!$B$12
+ Parameter!$B$2
+ SUM(I137:L137)</f>
        <v>9.7544238174313094</v>
      </c>
      <c r="P137">
        <f t="shared" ca="1" si="11"/>
        <v>17229.284089019835</v>
      </c>
    </row>
    <row r="138" spans="1:16" x14ac:dyDescent="0.2">
      <c r="A138">
        <f ca="1"/>
        <v>0</v>
      </c>
      <c r="B138">
        <f ca="1"/>
        <v>0</v>
      </c>
      <c r="C138">
        <f ca="1"/>
        <v>0</v>
      </c>
      <c r="D138">
        <f ca="1"/>
        <v>0</v>
      </c>
      <c r="E138">
        <f ca="1"/>
        <v>0</v>
      </c>
      <c r="F138">
        <f ca="1"/>
        <v>0</v>
      </c>
      <c r="G138">
        <f t="shared" ca="1" si="10"/>
        <v>2</v>
      </c>
      <c r="H138">
        <f ca="1"/>
        <v>0</v>
      </c>
      <c r="I138">
        <f ca="1">IF(G138=1, Parameter!$B$5, IF(G138=2, Parameter!$B$6, 0))</f>
        <v>0.14699999999999999</v>
      </c>
      <c r="J138">
        <f ca="1">IF(H138=1, Parameter!$B$3, IF(H138=2, Parameter!$B$4, 0))</f>
        <v>0</v>
      </c>
      <c r="K138">
        <f ca="1">IF(G138=1,IF(F138=1,Parameter!$B$14,0),IF(F138=1,Parameter!$B$13,0))</f>
        <v>0</v>
      </c>
      <c r="L138">
        <f ca="1">IF(AND(G138=1,H138=1), Parameter!$B$7, IF(AND(G138=2, H138=1), Parameter!$B$9, IF(AND(G138=1, H138=2),Parameter!$B$8, IF(AND(G138=2, H138=2), Parameter!$B$10, 0))))</f>
        <v>0</v>
      </c>
      <c r="M138">
        <f t="shared" ca="1" si="8"/>
        <v>0</v>
      </c>
      <c r="N138">
        <f t="shared" ca="1" si="9"/>
        <v>0</v>
      </c>
      <c r="O138">
        <f ca="1">IF(N138 &lt; Parameter!$B$21, Parameter!$B$21, IF(N138 &gt; Parameter!$C$21, Parameter!$C$21, N138)) * Parameter!$B$11
+ IF(M138 &lt; Parameter!$B$22, Parameter!$B$22, IF(M138 &gt; Parameter!$C$22, Parameter!$C$22, M138)) * Parameter!$B$12
+ Parameter!$B$2
+ SUM(I138:L138)</f>
        <v>9.7544238174313094</v>
      </c>
      <c r="P138">
        <f t="shared" ca="1" si="11"/>
        <v>17229.284089019835</v>
      </c>
    </row>
    <row r="139" spans="1:16" x14ac:dyDescent="0.2">
      <c r="A139">
        <f ca="1"/>
        <v>0</v>
      </c>
      <c r="B139">
        <f ca="1"/>
        <v>0</v>
      </c>
      <c r="C139">
        <f ca="1"/>
        <v>0</v>
      </c>
      <c r="D139">
        <f ca="1"/>
        <v>0</v>
      </c>
      <c r="E139">
        <f ca="1"/>
        <v>0</v>
      </c>
      <c r="F139">
        <f ca="1"/>
        <v>0</v>
      </c>
      <c r="G139">
        <f t="shared" ca="1" si="10"/>
        <v>2</v>
      </c>
      <c r="H139">
        <f ca="1"/>
        <v>0</v>
      </c>
      <c r="I139">
        <f ca="1">IF(G139=1, Parameter!$B$5, IF(G139=2, Parameter!$B$6, 0))</f>
        <v>0.14699999999999999</v>
      </c>
      <c r="J139">
        <f ca="1">IF(H139=1, Parameter!$B$3, IF(H139=2, Parameter!$B$4, 0))</f>
        <v>0</v>
      </c>
      <c r="K139">
        <f ca="1">IF(G139=1,IF(F139=1,Parameter!$B$14,0),IF(F139=1,Parameter!$B$13,0))</f>
        <v>0</v>
      </c>
      <c r="L139">
        <f ca="1">IF(AND(G139=1,H139=1), Parameter!$B$7, IF(AND(G139=2, H139=1), Parameter!$B$9, IF(AND(G139=1, H139=2),Parameter!$B$8, IF(AND(G139=2, H139=2), Parameter!$B$10, 0))))</f>
        <v>0</v>
      </c>
      <c r="M139">
        <f t="shared" ca="1" si="8"/>
        <v>0</v>
      </c>
      <c r="N139">
        <f t="shared" ca="1" si="9"/>
        <v>0</v>
      </c>
      <c r="O139">
        <f ca="1">IF(N139 &lt; Parameter!$B$21, Parameter!$B$21, IF(N139 &gt; Parameter!$C$21, Parameter!$C$21, N139)) * Parameter!$B$11
+ IF(M139 &lt; Parameter!$B$22, Parameter!$B$22, IF(M139 &gt; Parameter!$C$22, Parameter!$C$22, M139)) * Parameter!$B$12
+ Parameter!$B$2
+ SUM(I139:L139)</f>
        <v>9.7544238174313094</v>
      </c>
      <c r="P139">
        <f t="shared" ca="1" si="11"/>
        <v>17229.284089019835</v>
      </c>
    </row>
    <row r="140" spans="1:16" x14ac:dyDescent="0.2">
      <c r="A140">
        <f ca="1"/>
        <v>0</v>
      </c>
      <c r="B140">
        <f ca="1"/>
        <v>0</v>
      </c>
      <c r="C140">
        <f ca="1"/>
        <v>0</v>
      </c>
      <c r="D140">
        <f ca="1"/>
        <v>0</v>
      </c>
      <c r="E140">
        <f ca="1"/>
        <v>0</v>
      </c>
      <c r="F140">
        <f ca="1"/>
        <v>0</v>
      </c>
      <c r="G140">
        <f t="shared" ca="1" si="10"/>
        <v>2</v>
      </c>
      <c r="H140">
        <f ca="1"/>
        <v>0</v>
      </c>
      <c r="I140">
        <f ca="1">IF(G140=1, Parameter!$B$5, IF(G140=2, Parameter!$B$6, 0))</f>
        <v>0.14699999999999999</v>
      </c>
      <c r="J140">
        <f ca="1">IF(H140=1, Parameter!$B$3, IF(H140=2, Parameter!$B$4, 0))</f>
        <v>0</v>
      </c>
      <c r="K140">
        <f ca="1">IF(G140=1,IF(F140=1,Parameter!$B$14,0),IF(F140=1,Parameter!$B$13,0))</f>
        <v>0</v>
      </c>
      <c r="L140">
        <f ca="1">IF(AND(G140=1,H140=1), Parameter!$B$7, IF(AND(G140=2, H140=1), Parameter!$B$9, IF(AND(G140=1, H140=2),Parameter!$B$8, IF(AND(G140=2, H140=2), Parameter!$B$10, 0))))</f>
        <v>0</v>
      </c>
      <c r="M140">
        <f t="shared" ca="1" si="8"/>
        <v>0</v>
      </c>
      <c r="N140">
        <f t="shared" ca="1" si="9"/>
        <v>0</v>
      </c>
      <c r="O140">
        <f ca="1">IF(N140 &lt; Parameter!$B$21, Parameter!$B$21, IF(N140 &gt; Parameter!$C$21, Parameter!$C$21, N140)) * Parameter!$B$11
+ IF(M140 &lt; Parameter!$B$22, Parameter!$B$22, IF(M140 &gt; Parameter!$C$22, Parameter!$C$22, M140)) * Parameter!$B$12
+ Parameter!$B$2
+ SUM(I140:L140)</f>
        <v>9.7544238174313094</v>
      </c>
      <c r="P140">
        <f t="shared" ca="1" si="11"/>
        <v>17229.284089019835</v>
      </c>
    </row>
    <row r="141" spans="1:16" x14ac:dyDescent="0.2">
      <c r="A141">
        <f ca="1"/>
        <v>0</v>
      </c>
      <c r="B141">
        <f ca="1"/>
        <v>0</v>
      </c>
      <c r="C141">
        <f ca="1"/>
        <v>0</v>
      </c>
      <c r="D141">
        <f ca="1"/>
        <v>0</v>
      </c>
      <c r="E141">
        <f ca="1"/>
        <v>0</v>
      </c>
      <c r="F141">
        <f ca="1"/>
        <v>0</v>
      </c>
      <c r="G141">
        <f t="shared" ca="1" si="10"/>
        <v>2</v>
      </c>
      <c r="H141">
        <f ca="1"/>
        <v>0</v>
      </c>
      <c r="I141">
        <f ca="1">IF(G141=1, Parameter!$B$5, IF(G141=2, Parameter!$B$6, 0))</f>
        <v>0.14699999999999999</v>
      </c>
      <c r="J141">
        <f ca="1">IF(H141=1, Parameter!$B$3, IF(H141=2, Parameter!$B$4, 0))</f>
        <v>0</v>
      </c>
      <c r="K141">
        <f ca="1">IF(G141=1,IF(F141=1,Parameter!$B$14,0),IF(F141=1,Parameter!$B$13,0))</f>
        <v>0</v>
      </c>
      <c r="L141">
        <f ca="1">IF(AND(G141=1,H141=1), Parameter!$B$7, IF(AND(G141=2, H141=1), Parameter!$B$9, IF(AND(G141=1, H141=2),Parameter!$B$8, IF(AND(G141=2, H141=2), Parameter!$B$10, 0))))</f>
        <v>0</v>
      </c>
      <c r="M141">
        <f t="shared" ca="1" si="8"/>
        <v>0</v>
      </c>
      <c r="N141">
        <f t="shared" ca="1" si="9"/>
        <v>0</v>
      </c>
      <c r="O141">
        <f ca="1">IF(N141 &lt; Parameter!$B$21, Parameter!$B$21, IF(N141 &gt; Parameter!$C$21, Parameter!$C$21, N141)) * Parameter!$B$11
+ IF(M141 &lt; Parameter!$B$22, Parameter!$B$22, IF(M141 &gt; Parameter!$C$22, Parameter!$C$22, M141)) * Parameter!$B$12
+ Parameter!$B$2
+ SUM(I141:L141)</f>
        <v>9.7544238174313094</v>
      </c>
      <c r="P141">
        <f t="shared" ca="1" si="11"/>
        <v>17229.284089019835</v>
      </c>
    </row>
    <row r="142" spans="1:16" x14ac:dyDescent="0.2">
      <c r="A142">
        <f ca="1"/>
        <v>0</v>
      </c>
      <c r="B142">
        <f ca="1"/>
        <v>0</v>
      </c>
      <c r="C142">
        <f ca="1"/>
        <v>0</v>
      </c>
      <c r="D142">
        <f ca="1"/>
        <v>0</v>
      </c>
      <c r="E142">
        <f ca="1"/>
        <v>0</v>
      </c>
      <c r="F142">
        <f ca="1"/>
        <v>0</v>
      </c>
      <c r="G142">
        <f t="shared" ca="1" si="10"/>
        <v>2</v>
      </c>
      <c r="H142">
        <f ca="1"/>
        <v>0</v>
      </c>
      <c r="I142">
        <f ca="1">IF(G142=1, Parameter!$B$5, IF(G142=2, Parameter!$B$6, 0))</f>
        <v>0.14699999999999999</v>
      </c>
      <c r="J142">
        <f ca="1">IF(H142=1, Parameter!$B$3, IF(H142=2, Parameter!$B$4, 0))</f>
        <v>0</v>
      </c>
      <c r="K142">
        <f ca="1">IF(G142=1,IF(F142=1,Parameter!$B$14,0),IF(F142=1,Parameter!$B$13,0))</f>
        <v>0</v>
      </c>
      <c r="L142">
        <f ca="1">IF(AND(G142=1,H142=1), Parameter!$B$7, IF(AND(G142=2, H142=1), Parameter!$B$9, IF(AND(G142=1, H142=2),Parameter!$B$8, IF(AND(G142=2, H142=2), Parameter!$B$10, 0))))</f>
        <v>0</v>
      </c>
      <c r="M142">
        <f t="shared" ca="1" si="8"/>
        <v>0</v>
      </c>
      <c r="N142">
        <f t="shared" ca="1" si="9"/>
        <v>0</v>
      </c>
      <c r="O142">
        <f ca="1">IF(N142 &lt; Parameter!$B$21, Parameter!$B$21, IF(N142 &gt; Parameter!$C$21, Parameter!$C$21, N142)) * Parameter!$B$11
+ IF(M142 &lt; Parameter!$B$22, Parameter!$B$22, IF(M142 &gt; Parameter!$C$22, Parameter!$C$22, M142)) * Parameter!$B$12
+ Parameter!$B$2
+ SUM(I142:L142)</f>
        <v>9.7544238174313094</v>
      </c>
      <c r="P142">
        <f t="shared" ca="1" si="11"/>
        <v>17229.284089019835</v>
      </c>
    </row>
    <row r="143" spans="1:16" x14ac:dyDescent="0.2">
      <c r="A143">
        <f ca="1"/>
        <v>0</v>
      </c>
      <c r="B143">
        <f ca="1"/>
        <v>0</v>
      </c>
      <c r="C143">
        <f ca="1"/>
        <v>0</v>
      </c>
      <c r="D143">
        <f ca="1"/>
        <v>0</v>
      </c>
      <c r="E143">
        <f ca="1"/>
        <v>0</v>
      </c>
      <c r="F143">
        <f ca="1"/>
        <v>0</v>
      </c>
      <c r="G143">
        <f t="shared" ca="1" si="10"/>
        <v>2</v>
      </c>
      <c r="H143">
        <f ca="1"/>
        <v>0</v>
      </c>
      <c r="I143">
        <f ca="1">IF(G143=1, Parameter!$B$5, IF(G143=2, Parameter!$B$6, 0))</f>
        <v>0.14699999999999999</v>
      </c>
      <c r="J143">
        <f ca="1">IF(H143=1, Parameter!$B$3, IF(H143=2, Parameter!$B$4, 0))</f>
        <v>0</v>
      </c>
      <c r="K143">
        <f ca="1">IF(G143=1,IF(F143=1,Parameter!$B$14,0),IF(F143=1,Parameter!$B$13,0))</f>
        <v>0</v>
      </c>
      <c r="L143">
        <f ca="1">IF(AND(G143=1,H143=1), Parameter!$B$7, IF(AND(G143=2, H143=1), Parameter!$B$9, IF(AND(G143=1, H143=2),Parameter!$B$8, IF(AND(G143=2, H143=2), Parameter!$B$10, 0))))</f>
        <v>0</v>
      </c>
      <c r="M143">
        <f t="shared" ca="1" si="8"/>
        <v>0</v>
      </c>
      <c r="N143">
        <f t="shared" ca="1" si="9"/>
        <v>0</v>
      </c>
      <c r="O143">
        <f ca="1">IF(N143 &lt; Parameter!$B$21, Parameter!$B$21, IF(N143 &gt; Parameter!$C$21, Parameter!$C$21, N143)) * Parameter!$B$11
+ IF(M143 &lt; Parameter!$B$22, Parameter!$B$22, IF(M143 &gt; Parameter!$C$22, Parameter!$C$22, M143)) * Parameter!$B$12
+ Parameter!$B$2
+ SUM(I143:L143)</f>
        <v>9.7544238174313094</v>
      </c>
      <c r="P143">
        <f t="shared" ca="1" si="11"/>
        <v>17229.284089019835</v>
      </c>
    </row>
    <row r="144" spans="1:16" x14ac:dyDescent="0.2">
      <c r="A144">
        <f ca="1"/>
        <v>0</v>
      </c>
      <c r="B144">
        <f ca="1"/>
        <v>0</v>
      </c>
      <c r="C144">
        <f ca="1"/>
        <v>0</v>
      </c>
      <c r="D144">
        <f ca="1"/>
        <v>0</v>
      </c>
      <c r="E144">
        <f ca="1"/>
        <v>0</v>
      </c>
      <c r="F144">
        <f ca="1"/>
        <v>0</v>
      </c>
      <c r="G144">
        <f t="shared" ca="1" si="10"/>
        <v>2</v>
      </c>
      <c r="H144">
        <f ca="1"/>
        <v>0</v>
      </c>
      <c r="I144">
        <f ca="1">IF(G144=1, Parameter!$B$5, IF(G144=2, Parameter!$B$6, 0))</f>
        <v>0.14699999999999999</v>
      </c>
      <c r="J144">
        <f ca="1">IF(H144=1, Parameter!$B$3, IF(H144=2, Parameter!$B$4, 0))</f>
        <v>0</v>
      </c>
      <c r="K144">
        <f ca="1">IF(G144=1,IF(F144=1,Parameter!$B$14,0),IF(F144=1,Parameter!$B$13,0))</f>
        <v>0</v>
      </c>
      <c r="L144">
        <f ca="1">IF(AND(G144=1,H144=1), Parameter!$B$7, IF(AND(G144=2, H144=1), Parameter!$B$9, IF(AND(G144=1, H144=2),Parameter!$B$8, IF(AND(G144=2, H144=2), Parameter!$B$10, 0))))</f>
        <v>0</v>
      </c>
      <c r="M144">
        <f t="shared" ca="1" si="8"/>
        <v>0</v>
      </c>
      <c r="N144">
        <f t="shared" ca="1" si="9"/>
        <v>0</v>
      </c>
      <c r="O144">
        <f ca="1">IF(N144 &lt; Parameter!$B$21, Parameter!$B$21, IF(N144 &gt; Parameter!$C$21, Parameter!$C$21, N144)) * Parameter!$B$11
+ IF(M144 &lt; Parameter!$B$22, Parameter!$B$22, IF(M144 &gt; Parameter!$C$22, Parameter!$C$22, M144)) * Parameter!$B$12
+ Parameter!$B$2
+ SUM(I144:L144)</f>
        <v>9.7544238174313094</v>
      </c>
      <c r="P144">
        <f t="shared" ca="1" si="11"/>
        <v>17229.284089019835</v>
      </c>
    </row>
    <row r="145" spans="1:16" x14ac:dyDescent="0.2">
      <c r="A145">
        <f ca="1"/>
        <v>0</v>
      </c>
      <c r="B145">
        <f ca="1"/>
        <v>0</v>
      </c>
      <c r="C145">
        <f ca="1"/>
        <v>0</v>
      </c>
      <c r="D145">
        <f ca="1"/>
        <v>0</v>
      </c>
      <c r="E145">
        <f ca="1"/>
        <v>0</v>
      </c>
      <c r="F145">
        <f ca="1"/>
        <v>0</v>
      </c>
      <c r="G145">
        <f t="shared" ca="1" si="10"/>
        <v>2</v>
      </c>
      <c r="H145">
        <f ca="1"/>
        <v>0</v>
      </c>
      <c r="I145">
        <f ca="1">IF(G145=1, Parameter!$B$5, IF(G145=2, Parameter!$B$6, 0))</f>
        <v>0.14699999999999999</v>
      </c>
      <c r="J145">
        <f ca="1">IF(H145=1, Parameter!$B$3, IF(H145=2, Parameter!$B$4, 0))</f>
        <v>0</v>
      </c>
      <c r="K145">
        <f ca="1">IF(G145=1,IF(F145=1,Parameter!$B$14,0),IF(F145=1,Parameter!$B$13,0))</f>
        <v>0</v>
      </c>
      <c r="L145">
        <f ca="1">IF(AND(G145=1,H145=1), Parameter!$B$7, IF(AND(G145=2, H145=1), Parameter!$B$9, IF(AND(G145=1, H145=2),Parameter!$B$8, IF(AND(G145=2, H145=2), Parameter!$B$10, 0))))</f>
        <v>0</v>
      </c>
      <c r="M145">
        <f t="shared" ca="1" si="8"/>
        <v>0</v>
      </c>
      <c r="N145">
        <f t="shared" ca="1" si="9"/>
        <v>0</v>
      </c>
      <c r="O145">
        <f ca="1">IF(N145 &lt; Parameter!$B$21, Parameter!$B$21, IF(N145 &gt; Parameter!$C$21, Parameter!$C$21, N145)) * Parameter!$B$11
+ IF(M145 &lt; Parameter!$B$22, Parameter!$B$22, IF(M145 &gt; Parameter!$C$22, Parameter!$C$22, M145)) * Parameter!$B$12
+ Parameter!$B$2
+ SUM(I145:L145)</f>
        <v>9.7544238174313094</v>
      </c>
      <c r="P145">
        <f t="shared" ca="1" si="11"/>
        <v>17229.284089019835</v>
      </c>
    </row>
    <row r="146" spans="1:16" x14ac:dyDescent="0.2">
      <c r="A146">
        <f ca="1"/>
        <v>0</v>
      </c>
      <c r="B146">
        <f ca="1"/>
        <v>0</v>
      </c>
      <c r="C146">
        <f ca="1"/>
        <v>0</v>
      </c>
      <c r="D146">
        <f ca="1"/>
        <v>0</v>
      </c>
      <c r="E146">
        <f ca="1"/>
        <v>0</v>
      </c>
      <c r="F146">
        <f ca="1"/>
        <v>0</v>
      </c>
      <c r="G146">
        <f t="shared" ca="1" si="10"/>
        <v>2</v>
      </c>
      <c r="H146">
        <f ca="1"/>
        <v>0</v>
      </c>
      <c r="I146">
        <f ca="1">IF(G146=1, Parameter!$B$5, IF(G146=2, Parameter!$B$6, 0))</f>
        <v>0.14699999999999999</v>
      </c>
      <c r="J146">
        <f ca="1">IF(H146=1, Parameter!$B$3, IF(H146=2, Parameter!$B$4, 0))</f>
        <v>0</v>
      </c>
      <c r="K146">
        <f ca="1">IF(G146=1,IF(F146=1,Parameter!$B$14,0),IF(F146=1,Parameter!$B$13,0))</f>
        <v>0</v>
      </c>
      <c r="L146">
        <f ca="1">IF(AND(G146=1,H146=1), Parameter!$B$7, IF(AND(G146=2, H146=1), Parameter!$B$9, IF(AND(G146=1, H146=2),Parameter!$B$8, IF(AND(G146=2, H146=2), Parameter!$B$10, 0))))</f>
        <v>0</v>
      </c>
      <c r="M146">
        <f t="shared" ca="1" si="8"/>
        <v>0</v>
      </c>
      <c r="N146">
        <f t="shared" ca="1" si="9"/>
        <v>0</v>
      </c>
      <c r="O146">
        <f ca="1">IF(N146 &lt; Parameter!$B$21, Parameter!$B$21, IF(N146 &gt; Parameter!$C$21, Parameter!$C$21, N146)) * Parameter!$B$11
+ IF(M146 &lt; Parameter!$B$22, Parameter!$B$22, IF(M146 &gt; Parameter!$C$22, Parameter!$C$22, M146)) * Parameter!$B$12
+ Parameter!$B$2
+ SUM(I146:L146)</f>
        <v>9.7544238174313094</v>
      </c>
      <c r="P146">
        <f t="shared" ca="1" si="11"/>
        <v>17229.284089019835</v>
      </c>
    </row>
    <row r="147" spans="1:16" x14ac:dyDescent="0.2">
      <c r="A147">
        <f ca="1"/>
        <v>0</v>
      </c>
      <c r="B147">
        <f ca="1"/>
        <v>0</v>
      </c>
      <c r="C147">
        <f ca="1"/>
        <v>0</v>
      </c>
      <c r="D147">
        <f ca="1"/>
        <v>0</v>
      </c>
      <c r="E147">
        <f ca="1"/>
        <v>0</v>
      </c>
      <c r="F147">
        <f ca="1"/>
        <v>0</v>
      </c>
      <c r="G147">
        <f t="shared" ca="1" si="10"/>
        <v>2</v>
      </c>
      <c r="H147">
        <f ca="1"/>
        <v>0</v>
      </c>
      <c r="I147">
        <f ca="1">IF(G147=1, Parameter!$B$5, IF(G147=2, Parameter!$B$6, 0))</f>
        <v>0.14699999999999999</v>
      </c>
      <c r="J147">
        <f ca="1">IF(H147=1, Parameter!$B$3, IF(H147=2, Parameter!$B$4, 0))</f>
        <v>0</v>
      </c>
      <c r="K147">
        <f ca="1">IF(G147=1,IF(F147=1,Parameter!$B$14,0),IF(F147=1,Parameter!$B$13,0))</f>
        <v>0</v>
      </c>
      <c r="L147">
        <f ca="1">IF(AND(G147=1,H147=1), Parameter!$B$7, IF(AND(G147=2, H147=1), Parameter!$B$9, IF(AND(G147=1, H147=2),Parameter!$B$8, IF(AND(G147=2, H147=2), Parameter!$B$10, 0))))</f>
        <v>0</v>
      </c>
      <c r="M147">
        <f t="shared" ca="1" si="8"/>
        <v>0</v>
      </c>
      <c r="N147">
        <f t="shared" ca="1" si="9"/>
        <v>0</v>
      </c>
      <c r="O147">
        <f ca="1">IF(N147 &lt; Parameter!$B$21, Parameter!$B$21, IF(N147 &gt; Parameter!$C$21, Parameter!$C$21, N147)) * Parameter!$B$11
+ IF(M147 &lt; Parameter!$B$22, Parameter!$B$22, IF(M147 &gt; Parameter!$C$22, Parameter!$C$22, M147)) * Parameter!$B$12
+ Parameter!$B$2
+ SUM(I147:L147)</f>
        <v>9.7544238174313094</v>
      </c>
      <c r="P147">
        <f t="shared" ca="1" si="11"/>
        <v>17229.284089019835</v>
      </c>
    </row>
    <row r="148" spans="1:16" x14ac:dyDescent="0.2">
      <c r="A148">
        <f ca="1"/>
        <v>0</v>
      </c>
      <c r="B148">
        <f ca="1"/>
        <v>0</v>
      </c>
      <c r="C148">
        <f ca="1"/>
        <v>0</v>
      </c>
      <c r="D148">
        <f ca="1"/>
        <v>0</v>
      </c>
      <c r="E148">
        <f ca="1"/>
        <v>0</v>
      </c>
      <c r="F148">
        <f ca="1"/>
        <v>0</v>
      </c>
      <c r="G148">
        <f t="shared" ca="1" si="10"/>
        <v>2</v>
      </c>
      <c r="H148">
        <f ca="1"/>
        <v>0</v>
      </c>
      <c r="I148">
        <f ca="1">IF(G148=1, Parameter!$B$5, IF(G148=2, Parameter!$B$6, 0))</f>
        <v>0.14699999999999999</v>
      </c>
      <c r="J148">
        <f ca="1">IF(H148=1, Parameter!$B$3, IF(H148=2, Parameter!$B$4, 0))</f>
        <v>0</v>
      </c>
      <c r="K148">
        <f ca="1">IF(G148=1,IF(F148=1,Parameter!$B$14,0),IF(F148=1,Parameter!$B$13,0))</f>
        <v>0</v>
      </c>
      <c r="L148">
        <f ca="1">IF(AND(G148=1,H148=1), Parameter!$B$7, IF(AND(G148=2, H148=1), Parameter!$B$9, IF(AND(G148=1, H148=2),Parameter!$B$8, IF(AND(G148=2, H148=2), Parameter!$B$10, 0))))</f>
        <v>0</v>
      </c>
      <c r="M148">
        <f t="shared" ca="1" si="8"/>
        <v>0</v>
      </c>
      <c r="N148">
        <f t="shared" ca="1" si="9"/>
        <v>0</v>
      </c>
      <c r="O148">
        <f ca="1">IF(N148 &lt; Parameter!$B$21, Parameter!$B$21, IF(N148 &gt; Parameter!$C$21, Parameter!$C$21, N148)) * Parameter!$B$11
+ IF(M148 &lt; Parameter!$B$22, Parameter!$B$22, IF(M148 &gt; Parameter!$C$22, Parameter!$C$22, M148)) * Parameter!$B$12
+ Parameter!$B$2
+ SUM(I148:L148)</f>
        <v>9.7544238174313094</v>
      </c>
      <c r="P148">
        <f t="shared" ca="1" si="11"/>
        <v>17229.284089019835</v>
      </c>
    </row>
    <row r="149" spans="1:16" x14ac:dyDescent="0.2">
      <c r="A149">
        <f ca="1"/>
        <v>0</v>
      </c>
      <c r="B149">
        <f ca="1"/>
        <v>0</v>
      </c>
      <c r="C149">
        <f ca="1"/>
        <v>0</v>
      </c>
      <c r="D149">
        <f ca="1"/>
        <v>0</v>
      </c>
      <c r="E149">
        <f ca="1"/>
        <v>0</v>
      </c>
      <c r="F149">
        <f ca="1"/>
        <v>0</v>
      </c>
      <c r="G149">
        <f t="shared" ca="1" si="10"/>
        <v>2</v>
      </c>
      <c r="H149">
        <f ca="1"/>
        <v>0</v>
      </c>
      <c r="I149">
        <f ca="1">IF(G149=1, Parameter!$B$5, IF(G149=2, Parameter!$B$6, 0))</f>
        <v>0.14699999999999999</v>
      </c>
      <c r="J149">
        <f ca="1">IF(H149=1, Parameter!$B$3, IF(H149=2, Parameter!$B$4, 0))</f>
        <v>0</v>
      </c>
      <c r="K149">
        <f ca="1">IF(G149=1,IF(F149=1,Parameter!$B$14,0),IF(F149=1,Parameter!$B$13,0))</f>
        <v>0</v>
      </c>
      <c r="L149">
        <f ca="1">IF(AND(G149=1,H149=1), Parameter!$B$7, IF(AND(G149=2, H149=1), Parameter!$B$9, IF(AND(G149=1, H149=2),Parameter!$B$8, IF(AND(G149=2, H149=2), Parameter!$B$10, 0))))</f>
        <v>0</v>
      </c>
      <c r="M149">
        <f t="shared" ca="1" si="8"/>
        <v>0</v>
      </c>
      <c r="N149">
        <f t="shared" ca="1" si="9"/>
        <v>0</v>
      </c>
      <c r="O149">
        <f ca="1">IF(N149 &lt; Parameter!$B$21, Parameter!$B$21, IF(N149 &gt; Parameter!$C$21, Parameter!$C$21, N149)) * Parameter!$B$11
+ IF(M149 &lt; Parameter!$B$22, Parameter!$B$22, IF(M149 &gt; Parameter!$C$22, Parameter!$C$22, M149)) * Parameter!$B$12
+ Parameter!$B$2
+ SUM(I149:L149)</f>
        <v>9.7544238174313094</v>
      </c>
      <c r="P149">
        <f t="shared" ca="1" si="11"/>
        <v>17229.284089019835</v>
      </c>
    </row>
    <row r="150" spans="1:16" x14ac:dyDescent="0.2">
      <c r="A150">
        <f ca="1"/>
        <v>0</v>
      </c>
      <c r="B150">
        <f ca="1"/>
        <v>0</v>
      </c>
      <c r="C150">
        <f ca="1"/>
        <v>0</v>
      </c>
      <c r="D150">
        <f ca="1"/>
        <v>0</v>
      </c>
      <c r="E150">
        <f ca="1"/>
        <v>0</v>
      </c>
      <c r="F150">
        <f ca="1"/>
        <v>0</v>
      </c>
      <c r="G150">
        <f t="shared" ca="1" si="10"/>
        <v>2</v>
      </c>
      <c r="H150">
        <f ca="1"/>
        <v>0</v>
      </c>
      <c r="I150">
        <f ca="1">IF(G150=1, Parameter!$B$5, IF(G150=2, Parameter!$B$6, 0))</f>
        <v>0.14699999999999999</v>
      </c>
      <c r="J150">
        <f ca="1">IF(H150=1, Parameter!$B$3, IF(H150=2, Parameter!$B$4, 0))</f>
        <v>0</v>
      </c>
      <c r="K150">
        <f ca="1">IF(G150=1,IF(F150=1,Parameter!$B$14,0),IF(F150=1,Parameter!$B$13,0))</f>
        <v>0</v>
      </c>
      <c r="L150">
        <f ca="1">IF(AND(G150=1,H150=1), Parameter!$B$7, IF(AND(G150=2, H150=1), Parameter!$B$9, IF(AND(G150=1, H150=2),Parameter!$B$8, IF(AND(G150=2, H150=2), Parameter!$B$10, 0))))</f>
        <v>0</v>
      </c>
      <c r="M150">
        <f t="shared" ca="1" si="8"/>
        <v>0</v>
      </c>
      <c r="N150">
        <f t="shared" ca="1" si="9"/>
        <v>0</v>
      </c>
      <c r="O150">
        <f ca="1">IF(N150 &lt; Parameter!$B$21, Parameter!$B$21, IF(N150 &gt; Parameter!$C$21, Parameter!$C$21, N150)) * Parameter!$B$11
+ IF(M150 &lt; Parameter!$B$22, Parameter!$B$22, IF(M150 &gt; Parameter!$C$22, Parameter!$C$22, M150)) * Parameter!$B$12
+ Parameter!$B$2
+ SUM(I150:L150)</f>
        <v>9.7544238174313094</v>
      </c>
      <c r="P150">
        <f t="shared" ca="1" si="11"/>
        <v>17229.284089019835</v>
      </c>
    </row>
    <row r="151" spans="1:16" x14ac:dyDescent="0.2">
      <c r="A151">
        <f ca="1"/>
        <v>0</v>
      </c>
      <c r="B151">
        <f ca="1"/>
        <v>0</v>
      </c>
      <c r="C151">
        <f ca="1"/>
        <v>0</v>
      </c>
      <c r="D151">
        <f ca="1"/>
        <v>0</v>
      </c>
      <c r="E151">
        <f ca="1"/>
        <v>0</v>
      </c>
      <c r="F151">
        <f ca="1"/>
        <v>0</v>
      </c>
      <c r="G151">
        <f t="shared" ca="1" si="10"/>
        <v>2</v>
      </c>
      <c r="H151">
        <f ca="1"/>
        <v>0</v>
      </c>
      <c r="I151">
        <f ca="1">IF(G151=1, Parameter!$B$5, IF(G151=2, Parameter!$B$6, 0))</f>
        <v>0.14699999999999999</v>
      </c>
      <c r="J151">
        <f ca="1">IF(H151=1, Parameter!$B$3, IF(H151=2, Parameter!$B$4, 0))</f>
        <v>0</v>
      </c>
      <c r="K151">
        <f ca="1">IF(G151=1,IF(F151=1,Parameter!$B$14,0),IF(F151=1,Parameter!$B$13,0))</f>
        <v>0</v>
      </c>
      <c r="L151">
        <f ca="1">IF(AND(G151=1,H151=1), Parameter!$B$7, IF(AND(G151=2, H151=1), Parameter!$B$9, IF(AND(G151=1, H151=2),Parameter!$B$8, IF(AND(G151=2, H151=2), Parameter!$B$10, 0))))</f>
        <v>0</v>
      </c>
      <c r="M151">
        <f t="shared" ca="1" si="8"/>
        <v>0</v>
      </c>
      <c r="N151">
        <f t="shared" ca="1" si="9"/>
        <v>0</v>
      </c>
      <c r="O151">
        <f ca="1">IF(N151 &lt; Parameter!$B$21, Parameter!$B$21, IF(N151 &gt; Parameter!$C$21, Parameter!$C$21, N151)) * Parameter!$B$11
+ IF(M151 &lt; Parameter!$B$22, Parameter!$B$22, IF(M151 &gt; Parameter!$C$22, Parameter!$C$22, M151)) * Parameter!$B$12
+ Parameter!$B$2
+ SUM(I151:L151)</f>
        <v>9.7544238174313094</v>
      </c>
      <c r="P151">
        <f t="shared" ca="1" si="11"/>
        <v>17229.284089019835</v>
      </c>
    </row>
    <row r="152" spans="1:16" x14ac:dyDescent="0.2">
      <c r="A152">
        <f ca="1"/>
        <v>0</v>
      </c>
      <c r="B152">
        <f ca="1"/>
        <v>0</v>
      </c>
      <c r="C152">
        <f ca="1"/>
        <v>0</v>
      </c>
      <c r="D152">
        <f ca="1"/>
        <v>0</v>
      </c>
      <c r="E152">
        <f ca="1"/>
        <v>0</v>
      </c>
      <c r="F152">
        <f ca="1"/>
        <v>0</v>
      </c>
      <c r="G152">
        <f t="shared" ca="1" si="10"/>
        <v>2</v>
      </c>
      <c r="H152">
        <f ca="1"/>
        <v>0</v>
      </c>
      <c r="I152">
        <f ca="1">IF(G152=1, Parameter!$B$5, IF(G152=2, Parameter!$B$6, 0))</f>
        <v>0.14699999999999999</v>
      </c>
      <c r="J152">
        <f ca="1">IF(H152=1, Parameter!$B$3, IF(H152=2, Parameter!$B$4, 0))</f>
        <v>0</v>
      </c>
      <c r="K152">
        <f ca="1">IF(G152=1,IF(F152=1,Parameter!$B$14,0),IF(F152=1,Parameter!$B$13,0))</f>
        <v>0</v>
      </c>
      <c r="L152">
        <f ca="1">IF(AND(G152=1,H152=1), Parameter!$B$7, IF(AND(G152=2, H152=1), Parameter!$B$9, IF(AND(G152=1, H152=2),Parameter!$B$8, IF(AND(G152=2, H152=2), Parameter!$B$10, 0))))</f>
        <v>0</v>
      </c>
      <c r="M152">
        <f t="shared" ca="1" si="8"/>
        <v>0</v>
      </c>
      <c r="N152">
        <f t="shared" ca="1" si="9"/>
        <v>0</v>
      </c>
      <c r="O152">
        <f ca="1">IF(N152 &lt; Parameter!$B$21, Parameter!$B$21, IF(N152 &gt; Parameter!$C$21, Parameter!$C$21, N152)) * Parameter!$B$11
+ IF(M152 &lt; Parameter!$B$22, Parameter!$B$22, IF(M152 &gt; Parameter!$C$22, Parameter!$C$22, M152)) * Parameter!$B$12
+ Parameter!$B$2
+ SUM(I152:L152)</f>
        <v>9.7544238174313094</v>
      </c>
      <c r="P152">
        <f t="shared" ca="1" si="11"/>
        <v>17229.284089019835</v>
      </c>
    </row>
    <row r="153" spans="1:16" x14ac:dyDescent="0.2">
      <c r="A153">
        <f ca="1"/>
        <v>0</v>
      </c>
      <c r="B153">
        <f ca="1"/>
        <v>0</v>
      </c>
      <c r="C153">
        <f ca="1"/>
        <v>0</v>
      </c>
      <c r="D153">
        <f ca="1"/>
        <v>0</v>
      </c>
      <c r="E153">
        <f ca="1"/>
        <v>0</v>
      </c>
      <c r="F153">
        <f ca="1"/>
        <v>0</v>
      </c>
      <c r="G153">
        <f t="shared" ca="1" si="10"/>
        <v>2</v>
      </c>
      <c r="H153">
        <f ca="1"/>
        <v>0</v>
      </c>
      <c r="I153">
        <f ca="1">IF(G153=1, Parameter!$B$5, IF(G153=2, Parameter!$B$6, 0))</f>
        <v>0.14699999999999999</v>
      </c>
      <c r="J153">
        <f ca="1">IF(H153=1, Parameter!$B$3, IF(H153=2, Parameter!$B$4, 0))</f>
        <v>0</v>
      </c>
      <c r="K153">
        <f ca="1">IF(G153=1,IF(F153=1,Parameter!$B$14,0),IF(F153=1,Parameter!$B$13,0))</f>
        <v>0</v>
      </c>
      <c r="L153">
        <f ca="1">IF(AND(G153=1,H153=1), Parameter!$B$7, IF(AND(G153=2, H153=1), Parameter!$B$9, IF(AND(G153=1, H153=2),Parameter!$B$8, IF(AND(G153=2, H153=2), Parameter!$B$10, 0))))</f>
        <v>0</v>
      </c>
      <c r="M153">
        <f t="shared" ca="1" si="8"/>
        <v>0</v>
      </c>
      <c r="N153">
        <f t="shared" ca="1" si="9"/>
        <v>0</v>
      </c>
      <c r="O153">
        <f ca="1">IF(N153 &lt; Parameter!$B$21, Parameter!$B$21, IF(N153 &gt; Parameter!$C$21, Parameter!$C$21, N153)) * Parameter!$B$11
+ IF(M153 &lt; Parameter!$B$22, Parameter!$B$22, IF(M153 &gt; Parameter!$C$22, Parameter!$C$22, M153)) * Parameter!$B$12
+ Parameter!$B$2
+ SUM(I153:L153)</f>
        <v>9.7544238174313094</v>
      </c>
      <c r="P153">
        <f t="shared" ca="1" si="11"/>
        <v>17229.284089019835</v>
      </c>
    </row>
    <row r="154" spans="1:16" x14ac:dyDescent="0.2">
      <c r="A154">
        <f ca="1"/>
        <v>0</v>
      </c>
      <c r="B154">
        <f ca="1"/>
        <v>0</v>
      </c>
      <c r="C154">
        <f ca="1"/>
        <v>0</v>
      </c>
      <c r="D154">
        <f ca="1"/>
        <v>0</v>
      </c>
      <c r="E154">
        <f ca="1"/>
        <v>0</v>
      </c>
      <c r="F154">
        <f ca="1"/>
        <v>0</v>
      </c>
      <c r="G154">
        <f t="shared" ca="1" si="10"/>
        <v>2</v>
      </c>
      <c r="H154">
        <f ca="1"/>
        <v>0</v>
      </c>
      <c r="I154">
        <f ca="1">IF(G154=1, Parameter!$B$5, IF(G154=2, Parameter!$B$6, 0))</f>
        <v>0.14699999999999999</v>
      </c>
      <c r="J154">
        <f ca="1">IF(H154=1, Parameter!$B$3, IF(H154=2, Parameter!$B$4, 0))</f>
        <v>0</v>
      </c>
      <c r="K154">
        <f ca="1">IF(G154=1,IF(F154=1,Parameter!$B$14,0),IF(F154=1,Parameter!$B$13,0))</f>
        <v>0</v>
      </c>
      <c r="L154">
        <f ca="1">IF(AND(G154=1,H154=1), Parameter!$B$7, IF(AND(G154=2, H154=1), Parameter!$B$9, IF(AND(G154=1, H154=2),Parameter!$B$8, IF(AND(G154=2, H154=2), Parameter!$B$10, 0))))</f>
        <v>0</v>
      </c>
      <c r="M154">
        <f t="shared" ca="1" si="8"/>
        <v>0</v>
      </c>
      <c r="N154">
        <f t="shared" ca="1" si="9"/>
        <v>0</v>
      </c>
      <c r="O154">
        <f ca="1">IF(N154 &lt; Parameter!$B$21, Parameter!$B$21, IF(N154 &gt; Parameter!$C$21, Parameter!$C$21, N154)) * Parameter!$B$11
+ IF(M154 &lt; Parameter!$B$22, Parameter!$B$22, IF(M154 &gt; Parameter!$C$22, Parameter!$C$22, M154)) * Parameter!$B$12
+ Parameter!$B$2
+ SUM(I154:L154)</f>
        <v>9.7544238174313094</v>
      </c>
      <c r="P154">
        <f t="shared" ca="1" si="11"/>
        <v>17229.284089019835</v>
      </c>
    </row>
    <row r="155" spans="1:16" x14ac:dyDescent="0.2">
      <c r="A155">
        <f ca="1"/>
        <v>0</v>
      </c>
      <c r="B155">
        <f ca="1"/>
        <v>0</v>
      </c>
      <c r="C155">
        <f ca="1"/>
        <v>0</v>
      </c>
      <c r="D155">
        <f ca="1"/>
        <v>0</v>
      </c>
      <c r="E155">
        <f ca="1"/>
        <v>0</v>
      </c>
      <c r="F155">
        <f ca="1"/>
        <v>0</v>
      </c>
      <c r="G155">
        <f t="shared" ca="1" si="10"/>
        <v>2</v>
      </c>
      <c r="H155">
        <f ca="1"/>
        <v>0</v>
      </c>
      <c r="I155">
        <f ca="1">IF(G155=1, Parameter!$B$5, IF(G155=2, Parameter!$B$6, 0))</f>
        <v>0.14699999999999999</v>
      </c>
      <c r="J155">
        <f ca="1">IF(H155=1, Parameter!$B$3, IF(H155=2, Parameter!$B$4, 0))</f>
        <v>0</v>
      </c>
      <c r="K155">
        <f ca="1">IF(G155=1,IF(F155=1,Parameter!$B$14,0),IF(F155=1,Parameter!$B$13,0))</f>
        <v>0</v>
      </c>
      <c r="L155">
        <f ca="1">IF(AND(G155=1,H155=1), Parameter!$B$7, IF(AND(G155=2, H155=1), Parameter!$B$9, IF(AND(G155=1, H155=2),Parameter!$B$8, IF(AND(G155=2, H155=2), Parameter!$B$10, 0))))</f>
        <v>0</v>
      </c>
      <c r="M155">
        <f t="shared" ca="1" si="8"/>
        <v>0</v>
      </c>
      <c r="N155">
        <f t="shared" ca="1" si="9"/>
        <v>0</v>
      </c>
      <c r="O155">
        <f ca="1">IF(N155 &lt; Parameter!$B$21, Parameter!$B$21, IF(N155 &gt; Parameter!$C$21, Parameter!$C$21, N155)) * Parameter!$B$11
+ IF(M155 &lt; Parameter!$B$22, Parameter!$B$22, IF(M155 &gt; Parameter!$C$22, Parameter!$C$22, M155)) * Parameter!$B$12
+ Parameter!$B$2
+ SUM(I155:L155)</f>
        <v>9.7544238174313094</v>
      </c>
      <c r="P155">
        <f t="shared" ca="1" si="11"/>
        <v>17229.284089019835</v>
      </c>
    </row>
    <row r="156" spans="1:16" x14ac:dyDescent="0.2">
      <c r="A156">
        <f ca="1"/>
        <v>0</v>
      </c>
      <c r="B156">
        <f ca="1"/>
        <v>0</v>
      </c>
      <c r="C156">
        <f ca="1"/>
        <v>0</v>
      </c>
      <c r="D156">
        <f ca="1"/>
        <v>0</v>
      </c>
      <c r="E156">
        <f ca="1"/>
        <v>0</v>
      </c>
      <c r="F156">
        <f ca="1"/>
        <v>0</v>
      </c>
      <c r="G156">
        <f t="shared" ca="1" si="10"/>
        <v>2</v>
      </c>
      <c r="H156">
        <f ca="1"/>
        <v>0</v>
      </c>
      <c r="I156">
        <f ca="1">IF(G156=1, Parameter!$B$5, IF(G156=2, Parameter!$B$6, 0))</f>
        <v>0.14699999999999999</v>
      </c>
      <c r="J156">
        <f ca="1">IF(H156=1, Parameter!$B$3, IF(H156=2, Parameter!$B$4, 0))</f>
        <v>0</v>
      </c>
      <c r="K156">
        <f ca="1">IF(G156=1,IF(F156=1,Parameter!$B$14,0),IF(F156=1,Parameter!$B$13,0))</f>
        <v>0</v>
      </c>
      <c r="L156">
        <f ca="1">IF(AND(G156=1,H156=1), Parameter!$B$7, IF(AND(G156=2, H156=1), Parameter!$B$9, IF(AND(G156=1, H156=2),Parameter!$B$8, IF(AND(G156=2, H156=2), Parameter!$B$10, 0))))</f>
        <v>0</v>
      </c>
      <c r="M156">
        <f t="shared" ca="1" si="8"/>
        <v>0</v>
      </c>
      <c r="N156">
        <f t="shared" ca="1" si="9"/>
        <v>0</v>
      </c>
      <c r="O156">
        <f ca="1">IF(N156 &lt; Parameter!$B$21, Parameter!$B$21, IF(N156 &gt; Parameter!$C$21, Parameter!$C$21, N156)) * Parameter!$B$11
+ IF(M156 &lt; Parameter!$B$22, Parameter!$B$22, IF(M156 &gt; Parameter!$C$22, Parameter!$C$22, M156)) * Parameter!$B$12
+ Parameter!$B$2
+ SUM(I156:L156)</f>
        <v>9.7544238174313094</v>
      </c>
      <c r="P156">
        <f t="shared" ca="1" si="11"/>
        <v>17229.284089019835</v>
      </c>
    </row>
    <row r="157" spans="1:16" x14ac:dyDescent="0.2">
      <c r="A157">
        <f ca="1"/>
        <v>0</v>
      </c>
      <c r="B157">
        <f ca="1"/>
        <v>0</v>
      </c>
      <c r="C157">
        <f ca="1"/>
        <v>0</v>
      </c>
      <c r="D157">
        <f ca="1"/>
        <v>0</v>
      </c>
      <c r="E157">
        <f ca="1"/>
        <v>0</v>
      </c>
      <c r="F157">
        <f ca="1"/>
        <v>0</v>
      </c>
      <c r="G157">
        <f t="shared" ca="1" si="10"/>
        <v>2</v>
      </c>
      <c r="H157">
        <f ca="1"/>
        <v>0</v>
      </c>
      <c r="I157">
        <f ca="1">IF(G157=1, Parameter!$B$5, IF(G157=2, Parameter!$B$6, 0))</f>
        <v>0.14699999999999999</v>
      </c>
      <c r="J157">
        <f ca="1">IF(H157=1, Parameter!$B$3, IF(H157=2, Parameter!$B$4, 0))</f>
        <v>0</v>
      </c>
      <c r="K157">
        <f ca="1">IF(G157=1,IF(F157=1,Parameter!$B$14,0),IF(F157=1,Parameter!$B$13,0))</f>
        <v>0</v>
      </c>
      <c r="L157">
        <f ca="1">IF(AND(G157=1,H157=1), Parameter!$B$7, IF(AND(G157=2, H157=1), Parameter!$B$9, IF(AND(G157=1, H157=2),Parameter!$B$8, IF(AND(G157=2, H157=2), Parameter!$B$10, 0))))</f>
        <v>0</v>
      </c>
      <c r="M157">
        <f t="shared" ca="1" si="8"/>
        <v>0</v>
      </c>
      <c r="N157">
        <f t="shared" ca="1" si="9"/>
        <v>0</v>
      </c>
      <c r="O157">
        <f ca="1">IF(N157 &lt; Parameter!$B$21, Parameter!$B$21, IF(N157 &gt; Parameter!$C$21, Parameter!$C$21, N157)) * Parameter!$B$11
+ IF(M157 &lt; Parameter!$B$22, Parameter!$B$22, IF(M157 &gt; Parameter!$C$22, Parameter!$C$22, M157)) * Parameter!$B$12
+ Parameter!$B$2
+ SUM(I157:L157)</f>
        <v>9.7544238174313094</v>
      </c>
      <c r="P157">
        <f t="shared" ca="1" si="11"/>
        <v>17229.284089019835</v>
      </c>
    </row>
    <row r="158" spans="1:16" x14ac:dyDescent="0.2">
      <c r="A158">
        <f ca="1"/>
        <v>0</v>
      </c>
      <c r="B158">
        <f ca="1"/>
        <v>0</v>
      </c>
      <c r="C158">
        <f ca="1"/>
        <v>0</v>
      </c>
      <c r="D158">
        <f ca="1"/>
        <v>0</v>
      </c>
      <c r="E158">
        <f ca="1"/>
        <v>0</v>
      </c>
      <c r="F158">
        <f ca="1"/>
        <v>0</v>
      </c>
      <c r="G158">
        <f t="shared" ca="1" si="10"/>
        <v>2</v>
      </c>
      <c r="H158">
        <f ca="1"/>
        <v>0</v>
      </c>
      <c r="I158">
        <f ca="1">IF(G158=1, Parameter!$B$5, IF(G158=2, Parameter!$B$6, 0))</f>
        <v>0.14699999999999999</v>
      </c>
      <c r="J158">
        <f ca="1">IF(H158=1, Parameter!$B$3, IF(H158=2, Parameter!$B$4, 0))</f>
        <v>0</v>
      </c>
      <c r="K158">
        <f ca="1">IF(G158=1,IF(F158=1,Parameter!$B$14,0),IF(F158=1,Parameter!$B$13,0))</f>
        <v>0</v>
      </c>
      <c r="L158">
        <f ca="1">IF(AND(G158=1,H158=1), Parameter!$B$7, IF(AND(G158=2, H158=1), Parameter!$B$9, IF(AND(G158=1, H158=2),Parameter!$B$8, IF(AND(G158=2, H158=2), Parameter!$B$10, 0))))</f>
        <v>0</v>
      </c>
      <c r="M158">
        <f t="shared" ca="1" si="8"/>
        <v>0</v>
      </c>
      <c r="N158">
        <f t="shared" ca="1" si="9"/>
        <v>0</v>
      </c>
      <c r="O158">
        <f ca="1">IF(N158 &lt; Parameter!$B$21, Parameter!$B$21, IF(N158 &gt; Parameter!$C$21, Parameter!$C$21, N158)) * Parameter!$B$11
+ IF(M158 &lt; Parameter!$B$22, Parameter!$B$22, IF(M158 &gt; Parameter!$C$22, Parameter!$C$22, M158)) * Parameter!$B$12
+ Parameter!$B$2
+ SUM(I158:L158)</f>
        <v>9.7544238174313094</v>
      </c>
      <c r="P158">
        <f t="shared" ca="1" si="11"/>
        <v>17229.284089019835</v>
      </c>
    </row>
    <row r="159" spans="1:16" x14ac:dyDescent="0.2">
      <c r="A159">
        <f ca="1"/>
        <v>0</v>
      </c>
      <c r="B159">
        <f ca="1"/>
        <v>0</v>
      </c>
      <c r="C159">
        <f ca="1"/>
        <v>0</v>
      </c>
      <c r="D159">
        <f ca="1"/>
        <v>0</v>
      </c>
      <c r="E159">
        <f ca="1"/>
        <v>0</v>
      </c>
      <c r="F159">
        <f ca="1"/>
        <v>0</v>
      </c>
      <c r="G159">
        <f t="shared" ca="1" si="10"/>
        <v>2</v>
      </c>
      <c r="H159">
        <f ca="1"/>
        <v>0</v>
      </c>
      <c r="I159">
        <f ca="1">IF(G159=1, Parameter!$B$5, IF(G159=2, Parameter!$B$6, 0))</f>
        <v>0.14699999999999999</v>
      </c>
      <c r="J159">
        <f ca="1">IF(H159=1, Parameter!$B$3, IF(H159=2, Parameter!$B$4, 0))</f>
        <v>0</v>
      </c>
      <c r="K159">
        <f ca="1">IF(G159=1,IF(F159=1,Parameter!$B$14,0),IF(F159=1,Parameter!$B$13,0))</f>
        <v>0</v>
      </c>
      <c r="L159">
        <f ca="1">IF(AND(G159=1,H159=1), Parameter!$B$7, IF(AND(G159=2, H159=1), Parameter!$B$9, IF(AND(G159=1, H159=2),Parameter!$B$8, IF(AND(G159=2, H159=2), Parameter!$B$10, 0))))</f>
        <v>0</v>
      </c>
      <c r="M159">
        <f t="shared" ca="1" si="8"/>
        <v>0</v>
      </c>
      <c r="N159">
        <f t="shared" ca="1" si="9"/>
        <v>0</v>
      </c>
      <c r="O159">
        <f ca="1">IF(N159 &lt; Parameter!$B$21, Parameter!$B$21, IF(N159 &gt; Parameter!$C$21, Parameter!$C$21, N159)) * Parameter!$B$11
+ IF(M159 &lt; Parameter!$B$22, Parameter!$B$22, IF(M159 &gt; Parameter!$C$22, Parameter!$C$22, M159)) * Parameter!$B$12
+ Parameter!$B$2
+ SUM(I159:L159)</f>
        <v>9.7544238174313094</v>
      </c>
      <c r="P159">
        <f t="shared" ca="1" si="11"/>
        <v>17229.284089019835</v>
      </c>
    </row>
    <row r="160" spans="1:16" x14ac:dyDescent="0.2">
      <c r="A160">
        <f ca="1"/>
        <v>0</v>
      </c>
      <c r="B160">
        <f ca="1"/>
        <v>0</v>
      </c>
      <c r="C160">
        <f ca="1"/>
        <v>0</v>
      </c>
      <c r="D160">
        <f ca="1"/>
        <v>0</v>
      </c>
      <c r="E160">
        <f ca="1"/>
        <v>0</v>
      </c>
      <c r="F160">
        <f ca="1"/>
        <v>0</v>
      </c>
      <c r="G160">
        <f t="shared" ca="1" si="10"/>
        <v>2</v>
      </c>
      <c r="H160">
        <f ca="1"/>
        <v>0</v>
      </c>
      <c r="I160">
        <f ca="1">IF(G160=1, Parameter!$B$5, IF(G160=2, Parameter!$B$6, 0))</f>
        <v>0.14699999999999999</v>
      </c>
      <c r="J160">
        <f ca="1">IF(H160=1, Parameter!$B$3, IF(H160=2, Parameter!$B$4, 0))</f>
        <v>0</v>
      </c>
      <c r="K160">
        <f ca="1">IF(G160=1,IF(F160=1,Parameter!$B$14,0),IF(F160=1,Parameter!$B$13,0))</f>
        <v>0</v>
      </c>
      <c r="L160">
        <f ca="1">IF(AND(G160=1,H160=1), Parameter!$B$7, IF(AND(G160=2, H160=1), Parameter!$B$9, IF(AND(G160=1, H160=2),Parameter!$B$8, IF(AND(G160=2, H160=2), Parameter!$B$10, 0))))</f>
        <v>0</v>
      </c>
      <c r="M160">
        <f t="shared" ca="1" si="8"/>
        <v>0</v>
      </c>
      <c r="N160">
        <f t="shared" ca="1" si="9"/>
        <v>0</v>
      </c>
      <c r="O160">
        <f ca="1">IF(N160 &lt; Parameter!$B$21, Parameter!$B$21, IF(N160 &gt; Parameter!$C$21, Parameter!$C$21, N160)) * Parameter!$B$11
+ IF(M160 &lt; Parameter!$B$22, Parameter!$B$22, IF(M160 &gt; Parameter!$C$22, Parameter!$C$22, M160)) * Parameter!$B$12
+ Parameter!$B$2
+ SUM(I160:L160)</f>
        <v>9.7544238174313094</v>
      </c>
      <c r="P160">
        <f t="shared" ca="1" si="11"/>
        <v>17229.284089019835</v>
      </c>
    </row>
    <row r="161" spans="1:16" x14ac:dyDescent="0.2">
      <c r="A161">
        <f ca="1"/>
        <v>0</v>
      </c>
      <c r="B161">
        <f ca="1"/>
        <v>0</v>
      </c>
      <c r="C161">
        <f ca="1"/>
        <v>0</v>
      </c>
      <c r="D161">
        <f ca="1"/>
        <v>0</v>
      </c>
      <c r="E161">
        <f ca="1"/>
        <v>0</v>
      </c>
      <c r="F161">
        <f ca="1"/>
        <v>0</v>
      </c>
      <c r="G161">
        <f t="shared" ca="1" si="10"/>
        <v>2</v>
      </c>
      <c r="H161">
        <f ca="1"/>
        <v>0</v>
      </c>
      <c r="I161">
        <f ca="1">IF(G161=1, Parameter!$B$5, IF(G161=2, Parameter!$B$6, 0))</f>
        <v>0.14699999999999999</v>
      </c>
      <c r="J161">
        <f ca="1">IF(H161=1, Parameter!$B$3, IF(H161=2, Parameter!$B$4, 0))</f>
        <v>0</v>
      </c>
      <c r="K161">
        <f ca="1">IF(G161=1,IF(F161=1,Parameter!$B$14,0),IF(F161=1,Parameter!$B$13,0))</f>
        <v>0</v>
      </c>
      <c r="L161">
        <f ca="1">IF(AND(G161=1,H161=1), Parameter!$B$7, IF(AND(G161=2, H161=1), Parameter!$B$9, IF(AND(G161=1, H161=2),Parameter!$B$8, IF(AND(G161=2, H161=2), Parameter!$B$10, 0))))</f>
        <v>0</v>
      </c>
      <c r="M161">
        <f t="shared" ca="1" si="8"/>
        <v>0</v>
      </c>
      <c r="N161">
        <f t="shared" ca="1" si="9"/>
        <v>0</v>
      </c>
      <c r="O161">
        <f ca="1">IF(N161 &lt; Parameter!$B$21, Parameter!$B$21, IF(N161 &gt; Parameter!$C$21, Parameter!$C$21, N161)) * Parameter!$B$11
+ IF(M161 &lt; Parameter!$B$22, Parameter!$B$22, IF(M161 &gt; Parameter!$C$22, Parameter!$C$22, M161)) * Parameter!$B$12
+ Parameter!$B$2
+ SUM(I161:L161)</f>
        <v>9.7544238174313094</v>
      </c>
      <c r="P161">
        <f t="shared" ca="1" si="11"/>
        <v>17229.284089019835</v>
      </c>
    </row>
    <row r="162" spans="1:16" x14ac:dyDescent="0.2">
      <c r="A162">
        <f ca="1"/>
        <v>0</v>
      </c>
      <c r="B162">
        <f ca="1"/>
        <v>0</v>
      </c>
      <c r="C162">
        <f ca="1"/>
        <v>0</v>
      </c>
      <c r="D162">
        <f ca="1"/>
        <v>0</v>
      </c>
      <c r="E162">
        <f ca="1"/>
        <v>0</v>
      </c>
      <c r="F162">
        <f ca="1"/>
        <v>0</v>
      </c>
      <c r="G162">
        <f t="shared" ca="1" si="10"/>
        <v>2</v>
      </c>
      <c r="H162">
        <f ca="1"/>
        <v>0</v>
      </c>
      <c r="I162">
        <f ca="1">IF(G162=1, Parameter!$B$5, IF(G162=2, Parameter!$B$6, 0))</f>
        <v>0.14699999999999999</v>
      </c>
      <c r="J162">
        <f ca="1">IF(H162=1, Parameter!$B$3, IF(H162=2, Parameter!$B$4, 0))</f>
        <v>0</v>
      </c>
      <c r="K162">
        <f ca="1">IF(G162=1,IF(F162=1,Parameter!$B$14,0),IF(F162=1,Parameter!$B$13,0))</f>
        <v>0</v>
      </c>
      <c r="L162">
        <f ca="1">IF(AND(G162=1,H162=1), Parameter!$B$7, IF(AND(G162=2, H162=1), Parameter!$B$9, IF(AND(G162=1, H162=2),Parameter!$B$8, IF(AND(G162=2, H162=2), Parameter!$B$10, 0))))</f>
        <v>0</v>
      </c>
      <c r="M162">
        <f t="shared" ca="1" si="8"/>
        <v>0</v>
      </c>
      <c r="N162">
        <f t="shared" ca="1" si="9"/>
        <v>0</v>
      </c>
      <c r="O162">
        <f ca="1">IF(N162 &lt; Parameter!$B$21, Parameter!$B$21, IF(N162 &gt; Parameter!$C$21, Parameter!$C$21, N162)) * Parameter!$B$11
+ IF(M162 &lt; Parameter!$B$22, Parameter!$B$22, IF(M162 &gt; Parameter!$C$22, Parameter!$C$22, M162)) * Parameter!$B$12
+ Parameter!$B$2
+ SUM(I162:L162)</f>
        <v>9.7544238174313094</v>
      </c>
      <c r="P162">
        <f t="shared" ca="1" si="11"/>
        <v>17229.284089019835</v>
      </c>
    </row>
    <row r="163" spans="1:16" x14ac:dyDescent="0.2">
      <c r="A163">
        <f ca="1"/>
        <v>0</v>
      </c>
      <c r="B163">
        <f ca="1"/>
        <v>0</v>
      </c>
      <c r="C163">
        <f ca="1"/>
        <v>0</v>
      </c>
      <c r="D163">
        <f ca="1"/>
        <v>0</v>
      </c>
      <c r="E163">
        <f ca="1"/>
        <v>0</v>
      </c>
      <c r="F163">
        <f ca="1"/>
        <v>0</v>
      </c>
      <c r="G163">
        <f t="shared" ca="1" si="10"/>
        <v>2</v>
      </c>
      <c r="H163">
        <f ca="1"/>
        <v>0</v>
      </c>
      <c r="I163">
        <f ca="1">IF(G163=1, Parameter!$B$5, IF(G163=2, Parameter!$B$6, 0))</f>
        <v>0.14699999999999999</v>
      </c>
      <c r="J163">
        <f ca="1">IF(H163=1, Parameter!$B$3, IF(H163=2, Parameter!$B$4, 0))</f>
        <v>0</v>
      </c>
      <c r="K163">
        <f ca="1">IF(G163=1,IF(F163=1,Parameter!$B$14,0),IF(F163=1,Parameter!$B$13,0))</f>
        <v>0</v>
      </c>
      <c r="L163">
        <f ca="1">IF(AND(G163=1,H163=1), Parameter!$B$7, IF(AND(G163=2, H163=1), Parameter!$B$9, IF(AND(G163=1, H163=2),Parameter!$B$8, IF(AND(G163=2, H163=2), Parameter!$B$10, 0))))</f>
        <v>0</v>
      </c>
      <c r="M163">
        <f t="shared" ca="1" si="8"/>
        <v>0</v>
      </c>
      <c r="N163">
        <f t="shared" ca="1" si="9"/>
        <v>0</v>
      </c>
      <c r="O163">
        <f ca="1">IF(N163 &lt; Parameter!$B$21, Parameter!$B$21, IF(N163 &gt; Parameter!$C$21, Parameter!$C$21, N163)) * Parameter!$B$11
+ IF(M163 &lt; Parameter!$B$22, Parameter!$B$22, IF(M163 &gt; Parameter!$C$22, Parameter!$C$22, M163)) * Parameter!$B$12
+ Parameter!$B$2
+ SUM(I163:L163)</f>
        <v>9.7544238174313094</v>
      </c>
      <c r="P163">
        <f t="shared" ca="1" si="11"/>
        <v>17229.284089019835</v>
      </c>
    </row>
    <row r="164" spans="1:16" x14ac:dyDescent="0.2">
      <c r="A164">
        <f ca="1"/>
        <v>0</v>
      </c>
      <c r="B164">
        <f ca="1"/>
        <v>0</v>
      </c>
      <c r="C164">
        <f ca="1"/>
        <v>0</v>
      </c>
      <c r="D164">
        <f ca="1"/>
        <v>0</v>
      </c>
      <c r="E164">
        <f ca="1"/>
        <v>0</v>
      </c>
      <c r="F164">
        <f ca="1"/>
        <v>0</v>
      </c>
      <c r="G164">
        <f t="shared" ca="1" si="10"/>
        <v>2</v>
      </c>
      <c r="H164">
        <f ca="1"/>
        <v>0</v>
      </c>
      <c r="I164">
        <f ca="1">IF(G164=1, Parameter!$B$5, IF(G164=2, Parameter!$B$6, 0))</f>
        <v>0.14699999999999999</v>
      </c>
      <c r="J164">
        <f ca="1">IF(H164=1, Parameter!$B$3, IF(H164=2, Parameter!$B$4, 0))</f>
        <v>0</v>
      </c>
      <c r="K164">
        <f ca="1">IF(G164=1,IF(F164=1,Parameter!$B$14,0),IF(F164=1,Parameter!$B$13,0))</f>
        <v>0</v>
      </c>
      <c r="L164">
        <f ca="1">IF(AND(G164=1,H164=1), Parameter!$B$7, IF(AND(G164=2, H164=1), Parameter!$B$9, IF(AND(G164=1, H164=2),Parameter!$B$8, IF(AND(G164=2, H164=2), Parameter!$B$10, 0))))</f>
        <v>0</v>
      </c>
      <c r="M164">
        <f t="shared" ca="1" si="8"/>
        <v>0</v>
      </c>
      <c r="N164">
        <f t="shared" ca="1" si="9"/>
        <v>0</v>
      </c>
      <c r="O164">
        <f ca="1">IF(N164 &lt; Parameter!$B$21, Parameter!$B$21, IF(N164 &gt; Parameter!$C$21, Parameter!$C$21, N164)) * Parameter!$B$11
+ IF(M164 &lt; Parameter!$B$22, Parameter!$B$22, IF(M164 &gt; Parameter!$C$22, Parameter!$C$22, M164)) * Parameter!$B$12
+ Parameter!$B$2
+ SUM(I164:L164)</f>
        <v>9.7544238174313094</v>
      </c>
      <c r="P164">
        <f t="shared" ca="1" si="11"/>
        <v>17229.284089019835</v>
      </c>
    </row>
    <row r="165" spans="1:16" x14ac:dyDescent="0.2">
      <c r="A165">
        <f ca="1"/>
        <v>0</v>
      </c>
      <c r="B165">
        <f ca="1"/>
        <v>0</v>
      </c>
      <c r="C165">
        <f ca="1"/>
        <v>0</v>
      </c>
      <c r="D165">
        <f ca="1"/>
        <v>0</v>
      </c>
      <c r="E165">
        <f ca="1"/>
        <v>0</v>
      </c>
      <c r="F165">
        <f ca="1"/>
        <v>0</v>
      </c>
      <c r="G165">
        <f t="shared" ca="1" si="10"/>
        <v>2</v>
      </c>
      <c r="H165">
        <f ca="1"/>
        <v>0</v>
      </c>
      <c r="I165">
        <f ca="1">IF(G165=1, Parameter!$B$5, IF(G165=2, Parameter!$B$6, 0))</f>
        <v>0.14699999999999999</v>
      </c>
      <c r="J165">
        <f ca="1">IF(H165=1, Parameter!$B$3, IF(H165=2, Parameter!$B$4, 0))</f>
        <v>0</v>
      </c>
      <c r="K165">
        <f ca="1">IF(G165=1,IF(F165=1,Parameter!$B$14,0),IF(F165=1,Parameter!$B$13,0))</f>
        <v>0</v>
      </c>
      <c r="L165">
        <f ca="1">IF(AND(G165=1,H165=1), Parameter!$B$7, IF(AND(G165=2, H165=1), Parameter!$B$9, IF(AND(G165=1, H165=2),Parameter!$B$8, IF(AND(G165=2, H165=2), Parameter!$B$10, 0))))</f>
        <v>0</v>
      </c>
      <c r="M165">
        <f t="shared" ca="1" si="8"/>
        <v>0</v>
      </c>
      <c r="N165">
        <f t="shared" ca="1" si="9"/>
        <v>0</v>
      </c>
      <c r="O165">
        <f ca="1">IF(N165 &lt; Parameter!$B$21, Parameter!$B$21, IF(N165 &gt; Parameter!$C$21, Parameter!$C$21, N165)) * Parameter!$B$11
+ IF(M165 &lt; Parameter!$B$22, Parameter!$B$22, IF(M165 &gt; Parameter!$C$22, Parameter!$C$22, M165)) * Parameter!$B$12
+ Parameter!$B$2
+ SUM(I165:L165)</f>
        <v>9.7544238174313094</v>
      </c>
      <c r="P165">
        <f t="shared" ca="1" si="11"/>
        <v>17229.284089019835</v>
      </c>
    </row>
    <row r="166" spans="1:16" x14ac:dyDescent="0.2">
      <c r="A166">
        <f ca="1"/>
        <v>0</v>
      </c>
      <c r="B166">
        <f ca="1"/>
        <v>0</v>
      </c>
      <c r="C166">
        <f ca="1"/>
        <v>0</v>
      </c>
      <c r="D166">
        <f ca="1"/>
        <v>0</v>
      </c>
      <c r="E166">
        <f ca="1"/>
        <v>0</v>
      </c>
      <c r="F166">
        <f ca="1"/>
        <v>0</v>
      </c>
      <c r="G166">
        <f t="shared" ca="1" si="10"/>
        <v>2</v>
      </c>
      <c r="H166">
        <f ca="1"/>
        <v>0</v>
      </c>
      <c r="I166">
        <f ca="1">IF(G166=1, Parameter!$B$5, IF(G166=2, Parameter!$B$6, 0))</f>
        <v>0.14699999999999999</v>
      </c>
      <c r="J166">
        <f ca="1">IF(H166=1, Parameter!$B$3, IF(H166=2, Parameter!$B$4, 0))</f>
        <v>0</v>
      </c>
      <c r="K166">
        <f ca="1">IF(G166=1,IF(F166=1,Parameter!$B$14,0),IF(F166=1,Parameter!$B$13,0))</f>
        <v>0</v>
      </c>
      <c r="L166">
        <f ca="1">IF(AND(G166=1,H166=1), Parameter!$B$7, IF(AND(G166=2, H166=1), Parameter!$B$9, IF(AND(G166=1, H166=2),Parameter!$B$8, IF(AND(G166=2, H166=2), Parameter!$B$10, 0))))</f>
        <v>0</v>
      </c>
      <c r="M166">
        <f t="shared" ca="1" si="8"/>
        <v>0</v>
      </c>
      <c r="N166">
        <f t="shared" ca="1" si="9"/>
        <v>0</v>
      </c>
      <c r="O166">
        <f ca="1">IF(N166 &lt; Parameter!$B$21, Parameter!$B$21, IF(N166 &gt; Parameter!$C$21, Parameter!$C$21, N166)) * Parameter!$B$11
+ IF(M166 &lt; Parameter!$B$22, Parameter!$B$22, IF(M166 &gt; Parameter!$C$22, Parameter!$C$22, M166)) * Parameter!$B$12
+ Parameter!$B$2
+ SUM(I166:L166)</f>
        <v>9.7544238174313094</v>
      </c>
      <c r="P166">
        <f t="shared" ca="1" si="11"/>
        <v>17229.284089019835</v>
      </c>
    </row>
    <row r="167" spans="1:16" x14ac:dyDescent="0.2">
      <c r="A167">
        <f ca="1"/>
        <v>0</v>
      </c>
      <c r="B167">
        <f ca="1"/>
        <v>0</v>
      </c>
      <c r="C167">
        <f ca="1"/>
        <v>0</v>
      </c>
      <c r="D167">
        <f ca="1"/>
        <v>0</v>
      </c>
      <c r="E167">
        <f ca="1"/>
        <v>0</v>
      </c>
      <c r="F167">
        <f ca="1"/>
        <v>0</v>
      </c>
      <c r="G167">
        <f t="shared" ca="1" si="10"/>
        <v>2</v>
      </c>
      <c r="H167">
        <f ca="1"/>
        <v>0</v>
      </c>
      <c r="I167">
        <f ca="1">IF(G167=1, Parameter!$B$5, IF(G167=2, Parameter!$B$6, 0))</f>
        <v>0.14699999999999999</v>
      </c>
      <c r="J167">
        <f ca="1">IF(H167=1, Parameter!$B$3, IF(H167=2, Parameter!$B$4, 0))</f>
        <v>0</v>
      </c>
      <c r="K167">
        <f ca="1">IF(G167=1,IF(F167=1,Parameter!$B$14,0),IF(F167=1,Parameter!$B$13,0))</f>
        <v>0</v>
      </c>
      <c r="L167">
        <f ca="1">IF(AND(G167=1,H167=1), Parameter!$B$7, IF(AND(G167=2, H167=1), Parameter!$B$9, IF(AND(G167=1, H167=2),Parameter!$B$8, IF(AND(G167=2, H167=2), Parameter!$B$10, 0))))</f>
        <v>0</v>
      </c>
      <c r="M167">
        <f t="shared" ca="1" si="8"/>
        <v>0</v>
      </c>
      <c r="N167">
        <f t="shared" ca="1" si="9"/>
        <v>0</v>
      </c>
      <c r="O167">
        <f ca="1">IF(N167 &lt; Parameter!$B$21, Parameter!$B$21, IF(N167 &gt; Parameter!$C$21, Parameter!$C$21, N167)) * Parameter!$B$11
+ IF(M167 &lt; Parameter!$B$22, Parameter!$B$22, IF(M167 &gt; Parameter!$C$22, Parameter!$C$22, M167)) * Parameter!$B$12
+ Parameter!$B$2
+ SUM(I167:L167)</f>
        <v>9.7544238174313094</v>
      </c>
      <c r="P167">
        <f t="shared" ca="1" si="11"/>
        <v>17229.284089019835</v>
      </c>
    </row>
    <row r="168" spans="1:16" x14ac:dyDescent="0.2">
      <c r="A168">
        <f ca="1"/>
        <v>0</v>
      </c>
      <c r="B168">
        <f ca="1"/>
        <v>0</v>
      </c>
      <c r="C168">
        <f ca="1"/>
        <v>0</v>
      </c>
      <c r="D168">
        <f ca="1"/>
        <v>0</v>
      </c>
      <c r="E168">
        <f ca="1"/>
        <v>0</v>
      </c>
      <c r="F168">
        <f ca="1"/>
        <v>0</v>
      </c>
      <c r="G168">
        <f t="shared" ca="1" si="10"/>
        <v>2</v>
      </c>
      <c r="H168">
        <f ca="1"/>
        <v>0</v>
      </c>
      <c r="I168">
        <f ca="1">IF(G168=1, Parameter!$B$5, IF(G168=2, Parameter!$B$6, 0))</f>
        <v>0.14699999999999999</v>
      </c>
      <c r="J168">
        <f ca="1">IF(H168=1, Parameter!$B$3, IF(H168=2, Parameter!$B$4, 0))</f>
        <v>0</v>
      </c>
      <c r="K168">
        <f ca="1">IF(G168=1,IF(F168=1,Parameter!$B$14,0),IF(F168=1,Parameter!$B$13,0))</f>
        <v>0</v>
      </c>
      <c r="L168">
        <f ca="1">IF(AND(G168=1,H168=1), Parameter!$B$7, IF(AND(G168=2, H168=1), Parameter!$B$9, IF(AND(G168=1, H168=2),Parameter!$B$8, IF(AND(G168=2, H168=2), Parameter!$B$10, 0))))</f>
        <v>0</v>
      </c>
      <c r="M168">
        <f t="shared" ca="1" si="8"/>
        <v>0</v>
      </c>
      <c r="N168">
        <f t="shared" ca="1" si="9"/>
        <v>0</v>
      </c>
      <c r="O168">
        <f ca="1">IF(N168 &lt; Parameter!$B$21, Parameter!$B$21, IF(N168 &gt; Parameter!$C$21, Parameter!$C$21, N168)) * Parameter!$B$11
+ IF(M168 &lt; Parameter!$B$22, Parameter!$B$22, IF(M168 &gt; Parameter!$C$22, Parameter!$C$22, M168)) * Parameter!$B$12
+ Parameter!$B$2
+ SUM(I168:L168)</f>
        <v>9.7544238174313094</v>
      </c>
      <c r="P168">
        <f t="shared" ca="1" si="11"/>
        <v>17229.284089019835</v>
      </c>
    </row>
    <row r="169" spans="1:16" x14ac:dyDescent="0.2">
      <c r="A169">
        <f ca="1"/>
        <v>0</v>
      </c>
      <c r="B169">
        <f ca="1"/>
        <v>0</v>
      </c>
      <c r="C169">
        <f ca="1"/>
        <v>0</v>
      </c>
      <c r="D169">
        <f ca="1"/>
        <v>0</v>
      </c>
      <c r="E169">
        <f ca="1"/>
        <v>0</v>
      </c>
      <c r="F169">
        <f ca="1"/>
        <v>0</v>
      </c>
      <c r="G169">
        <f t="shared" ca="1" si="10"/>
        <v>2</v>
      </c>
      <c r="H169">
        <f ca="1"/>
        <v>0</v>
      </c>
      <c r="I169">
        <f ca="1">IF(G169=1, Parameter!$B$5, IF(G169=2, Parameter!$B$6, 0))</f>
        <v>0.14699999999999999</v>
      </c>
      <c r="J169">
        <f ca="1">IF(H169=1, Parameter!$B$3, IF(H169=2, Parameter!$B$4, 0))</f>
        <v>0</v>
      </c>
      <c r="K169">
        <f ca="1">IF(G169=1,IF(F169=1,Parameter!$B$14,0),IF(F169=1,Parameter!$B$13,0))</f>
        <v>0</v>
      </c>
      <c r="L169">
        <f ca="1">IF(AND(G169=1,H169=1), Parameter!$B$7, IF(AND(G169=2, H169=1), Parameter!$B$9, IF(AND(G169=1, H169=2),Parameter!$B$8, IF(AND(G169=2, H169=2), Parameter!$B$10, 0))))</f>
        <v>0</v>
      </c>
      <c r="M169">
        <f t="shared" ca="1" si="8"/>
        <v>0</v>
      </c>
      <c r="N169">
        <f t="shared" ca="1" si="9"/>
        <v>0</v>
      </c>
      <c r="O169">
        <f ca="1">IF(N169 &lt; Parameter!$B$21, Parameter!$B$21, IF(N169 &gt; Parameter!$C$21, Parameter!$C$21, N169)) * Parameter!$B$11
+ IF(M169 &lt; Parameter!$B$22, Parameter!$B$22, IF(M169 &gt; Parameter!$C$22, Parameter!$C$22, M169)) * Parameter!$B$12
+ Parameter!$B$2
+ SUM(I169:L169)</f>
        <v>9.7544238174313094</v>
      </c>
      <c r="P169">
        <f t="shared" ca="1" si="11"/>
        <v>17229.284089019835</v>
      </c>
    </row>
    <row r="170" spans="1:16" x14ac:dyDescent="0.2">
      <c r="A170">
        <f ca="1"/>
        <v>0</v>
      </c>
      <c r="B170">
        <f ca="1"/>
        <v>0</v>
      </c>
      <c r="C170">
        <f ca="1"/>
        <v>0</v>
      </c>
      <c r="D170">
        <f ca="1"/>
        <v>0</v>
      </c>
      <c r="E170">
        <f ca="1"/>
        <v>0</v>
      </c>
      <c r="F170">
        <f ca="1"/>
        <v>0</v>
      </c>
      <c r="G170">
        <f t="shared" ca="1" si="10"/>
        <v>2</v>
      </c>
      <c r="H170">
        <f ca="1"/>
        <v>0</v>
      </c>
      <c r="I170">
        <f ca="1">IF(G170=1, Parameter!$B$5, IF(G170=2, Parameter!$B$6, 0))</f>
        <v>0.14699999999999999</v>
      </c>
      <c r="J170">
        <f ca="1">IF(H170=1, Parameter!$B$3, IF(H170=2, Parameter!$B$4, 0))</f>
        <v>0</v>
      </c>
      <c r="K170">
        <f ca="1">IF(G170=1,IF(F170=1,Parameter!$B$14,0),IF(F170=1,Parameter!$B$13,0))</f>
        <v>0</v>
      </c>
      <c r="L170">
        <f ca="1">IF(AND(G170=1,H170=1), Parameter!$B$7, IF(AND(G170=2, H170=1), Parameter!$B$9, IF(AND(G170=1, H170=2),Parameter!$B$8, IF(AND(G170=2, H170=2), Parameter!$B$10, 0))))</f>
        <v>0</v>
      </c>
      <c r="M170">
        <f t="shared" ca="1" si="8"/>
        <v>0</v>
      </c>
      <c r="N170">
        <f t="shared" ca="1" si="9"/>
        <v>0</v>
      </c>
      <c r="O170">
        <f ca="1">IF(N170 &lt; Parameter!$B$21, Parameter!$B$21, IF(N170 &gt; Parameter!$C$21, Parameter!$C$21, N170)) * Parameter!$B$11
+ IF(M170 &lt; Parameter!$B$22, Parameter!$B$22, IF(M170 &gt; Parameter!$C$22, Parameter!$C$22, M170)) * Parameter!$B$12
+ Parameter!$B$2
+ SUM(I170:L170)</f>
        <v>9.7544238174313094</v>
      </c>
      <c r="P170">
        <f t="shared" ca="1" si="11"/>
        <v>17229.284089019835</v>
      </c>
    </row>
    <row r="171" spans="1:16" x14ac:dyDescent="0.2">
      <c r="A171">
        <f ca="1"/>
        <v>0</v>
      </c>
      <c r="B171">
        <f ca="1"/>
        <v>0</v>
      </c>
      <c r="C171">
        <f ca="1"/>
        <v>0</v>
      </c>
      <c r="D171">
        <f ca="1"/>
        <v>0</v>
      </c>
      <c r="E171">
        <f ca="1"/>
        <v>0</v>
      </c>
      <c r="F171">
        <f ca="1"/>
        <v>0</v>
      </c>
      <c r="G171">
        <f t="shared" ca="1" si="10"/>
        <v>2</v>
      </c>
      <c r="H171">
        <f ca="1"/>
        <v>0</v>
      </c>
      <c r="I171">
        <f ca="1">IF(G171=1, Parameter!$B$5, IF(G171=2, Parameter!$B$6, 0))</f>
        <v>0.14699999999999999</v>
      </c>
      <c r="J171">
        <f ca="1">IF(H171=1, Parameter!$B$3, IF(H171=2, Parameter!$B$4, 0))</f>
        <v>0</v>
      </c>
      <c r="K171">
        <f ca="1">IF(G171=1,IF(F171=1,Parameter!$B$14,0),IF(F171=1,Parameter!$B$13,0))</f>
        <v>0</v>
      </c>
      <c r="L171">
        <f ca="1">IF(AND(G171=1,H171=1), Parameter!$B$7, IF(AND(G171=2, H171=1), Parameter!$B$9, IF(AND(G171=1, H171=2),Parameter!$B$8, IF(AND(G171=2, H171=2), Parameter!$B$10, 0))))</f>
        <v>0</v>
      </c>
      <c r="M171">
        <f t="shared" ca="1" si="8"/>
        <v>0</v>
      </c>
      <c r="N171">
        <f t="shared" ca="1" si="9"/>
        <v>0</v>
      </c>
      <c r="O171">
        <f ca="1">IF(N171 &lt; Parameter!$B$21, Parameter!$B$21, IF(N171 &gt; Parameter!$C$21, Parameter!$C$21, N171)) * Parameter!$B$11
+ IF(M171 &lt; Parameter!$B$22, Parameter!$B$22, IF(M171 &gt; Parameter!$C$22, Parameter!$C$22, M171)) * Parameter!$B$12
+ Parameter!$B$2
+ SUM(I171:L171)</f>
        <v>9.7544238174313094</v>
      </c>
      <c r="P171">
        <f t="shared" ca="1" si="11"/>
        <v>17229.284089019835</v>
      </c>
    </row>
    <row r="172" spans="1:16" x14ac:dyDescent="0.2">
      <c r="A172">
        <f ca="1"/>
        <v>0</v>
      </c>
      <c r="B172">
        <f ca="1"/>
        <v>0</v>
      </c>
      <c r="C172">
        <f ca="1"/>
        <v>0</v>
      </c>
      <c r="D172">
        <f ca="1"/>
        <v>0</v>
      </c>
      <c r="E172">
        <f ca="1"/>
        <v>0</v>
      </c>
      <c r="F172">
        <f ca="1"/>
        <v>0</v>
      </c>
      <c r="G172">
        <f t="shared" ca="1" si="10"/>
        <v>2</v>
      </c>
      <c r="H172">
        <f ca="1"/>
        <v>0</v>
      </c>
      <c r="I172">
        <f ca="1">IF(G172=1, Parameter!$B$5, IF(G172=2, Parameter!$B$6, 0))</f>
        <v>0.14699999999999999</v>
      </c>
      <c r="J172">
        <f ca="1">IF(H172=1, Parameter!$B$3, IF(H172=2, Parameter!$B$4, 0))</f>
        <v>0</v>
      </c>
      <c r="K172">
        <f ca="1">IF(G172=1,IF(F172=1,Parameter!$B$14,0),IF(F172=1,Parameter!$B$13,0))</f>
        <v>0</v>
      </c>
      <c r="L172">
        <f ca="1">IF(AND(G172=1,H172=1), Parameter!$B$7, IF(AND(G172=2, H172=1), Parameter!$B$9, IF(AND(G172=1, H172=2),Parameter!$B$8, IF(AND(G172=2, H172=2), Parameter!$B$10, 0))))</f>
        <v>0</v>
      </c>
      <c r="M172">
        <f t="shared" ca="1" si="8"/>
        <v>0</v>
      </c>
      <c r="N172">
        <f t="shared" ca="1" si="9"/>
        <v>0</v>
      </c>
      <c r="O172">
        <f ca="1">IF(N172 &lt; Parameter!$B$21, Parameter!$B$21, IF(N172 &gt; Parameter!$C$21, Parameter!$C$21, N172)) * Parameter!$B$11
+ IF(M172 &lt; Parameter!$B$22, Parameter!$B$22, IF(M172 &gt; Parameter!$C$22, Parameter!$C$22, M172)) * Parameter!$B$12
+ Parameter!$B$2
+ SUM(I172:L172)</f>
        <v>9.7544238174313094</v>
      </c>
      <c r="P172">
        <f t="shared" ca="1" si="11"/>
        <v>17229.284089019835</v>
      </c>
    </row>
    <row r="173" spans="1:16" x14ac:dyDescent="0.2">
      <c r="A173">
        <f ca="1"/>
        <v>0</v>
      </c>
      <c r="B173">
        <f ca="1"/>
        <v>0</v>
      </c>
      <c r="C173">
        <f ca="1"/>
        <v>0</v>
      </c>
      <c r="D173">
        <f ca="1"/>
        <v>0</v>
      </c>
      <c r="E173">
        <f ca="1"/>
        <v>0</v>
      </c>
      <c r="F173">
        <f ca="1"/>
        <v>0</v>
      </c>
      <c r="G173">
        <f t="shared" ca="1" si="10"/>
        <v>2</v>
      </c>
      <c r="H173">
        <f ca="1"/>
        <v>0</v>
      </c>
      <c r="I173">
        <f ca="1">IF(G173=1, Parameter!$B$5, IF(G173=2, Parameter!$B$6, 0))</f>
        <v>0.14699999999999999</v>
      </c>
      <c r="J173">
        <f ca="1">IF(H173=1, Parameter!$B$3, IF(H173=2, Parameter!$B$4, 0))</f>
        <v>0</v>
      </c>
      <c r="K173">
        <f ca="1">IF(G173=1,IF(F173=1,Parameter!$B$14,0),IF(F173=1,Parameter!$B$13,0))</f>
        <v>0</v>
      </c>
      <c r="L173">
        <f ca="1">IF(AND(G173=1,H173=1), Parameter!$B$7, IF(AND(G173=2, H173=1), Parameter!$B$9, IF(AND(G173=1, H173=2),Parameter!$B$8, IF(AND(G173=2, H173=2), Parameter!$B$10, 0))))</f>
        <v>0</v>
      </c>
      <c r="M173">
        <f t="shared" ca="1" si="8"/>
        <v>0</v>
      </c>
      <c r="N173">
        <f t="shared" ca="1" si="9"/>
        <v>0</v>
      </c>
      <c r="O173">
        <f ca="1">IF(N173 &lt; Parameter!$B$21, Parameter!$B$21, IF(N173 &gt; Parameter!$C$21, Parameter!$C$21, N173)) * Parameter!$B$11
+ IF(M173 &lt; Parameter!$B$22, Parameter!$B$22, IF(M173 &gt; Parameter!$C$22, Parameter!$C$22, M173)) * Parameter!$B$12
+ Parameter!$B$2
+ SUM(I173:L173)</f>
        <v>9.7544238174313094</v>
      </c>
      <c r="P173">
        <f t="shared" ca="1" si="11"/>
        <v>17229.284089019835</v>
      </c>
    </row>
    <row r="174" spans="1:16" x14ac:dyDescent="0.2">
      <c r="A174">
        <f ca="1"/>
        <v>0</v>
      </c>
      <c r="B174">
        <f ca="1"/>
        <v>0</v>
      </c>
      <c r="C174">
        <f ca="1"/>
        <v>0</v>
      </c>
      <c r="D174">
        <f ca="1"/>
        <v>0</v>
      </c>
      <c r="E174">
        <f ca="1"/>
        <v>0</v>
      </c>
      <c r="F174">
        <f ca="1"/>
        <v>0</v>
      </c>
      <c r="G174">
        <f t="shared" ca="1" si="10"/>
        <v>2</v>
      </c>
      <c r="H174">
        <f ca="1"/>
        <v>0</v>
      </c>
      <c r="I174">
        <f ca="1">IF(G174=1, Parameter!$B$5, IF(G174=2, Parameter!$B$6, 0))</f>
        <v>0.14699999999999999</v>
      </c>
      <c r="J174">
        <f ca="1">IF(H174=1, Parameter!$B$3, IF(H174=2, Parameter!$B$4, 0))</f>
        <v>0</v>
      </c>
      <c r="K174">
        <f ca="1">IF(G174=1,IF(F174=1,Parameter!$B$14,0),IF(F174=1,Parameter!$B$13,0))</f>
        <v>0</v>
      </c>
      <c r="L174">
        <f ca="1">IF(AND(G174=1,H174=1), Parameter!$B$7, IF(AND(G174=2, H174=1), Parameter!$B$9, IF(AND(G174=1, H174=2),Parameter!$B$8, IF(AND(G174=2, H174=2), Parameter!$B$10, 0))))</f>
        <v>0</v>
      </c>
      <c r="M174">
        <f t="shared" ca="1" si="8"/>
        <v>0</v>
      </c>
      <c r="N174">
        <f t="shared" ca="1" si="9"/>
        <v>0</v>
      </c>
      <c r="O174">
        <f ca="1">IF(N174 &lt; Parameter!$B$21, Parameter!$B$21, IF(N174 &gt; Parameter!$C$21, Parameter!$C$21, N174)) * Parameter!$B$11
+ IF(M174 &lt; Parameter!$B$22, Parameter!$B$22, IF(M174 &gt; Parameter!$C$22, Parameter!$C$22, M174)) * Parameter!$B$12
+ Parameter!$B$2
+ SUM(I174:L174)</f>
        <v>9.7544238174313094</v>
      </c>
      <c r="P174">
        <f t="shared" ca="1" si="11"/>
        <v>17229.284089019835</v>
      </c>
    </row>
    <row r="175" spans="1:16" x14ac:dyDescent="0.2">
      <c r="A175">
        <f ca="1"/>
        <v>0</v>
      </c>
      <c r="B175">
        <f ca="1"/>
        <v>0</v>
      </c>
      <c r="C175">
        <f ca="1"/>
        <v>0</v>
      </c>
      <c r="D175">
        <f ca="1"/>
        <v>0</v>
      </c>
      <c r="E175">
        <f ca="1"/>
        <v>0</v>
      </c>
      <c r="F175">
        <f ca="1"/>
        <v>0</v>
      </c>
      <c r="G175">
        <f t="shared" ca="1" si="10"/>
        <v>2</v>
      </c>
      <c r="H175">
        <f ca="1"/>
        <v>0</v>
      </c>
      <c r="I175">
        <f ca="1">IF(G175=1, Parameter!$B$5, IF(G175=2, Parameter!$B$6, 0))</f>
        <v>0.14699999999999999</v>
      </c>
      <c r="J175">
        <f ca="1">IF(H175=1, Parameter!$B$3, IF(H175=2, Parameter!$B$4, 0))</f>
        <v>0</v>
      </c>
      <c r="K175">
        <f ca="1">IF(G175=1,IF(F175=1,Parameter!$B$14,0),IF(F175=1,Parameter!$B$13,0))</f>
        <v>0</v>
      </c>
      <c r="L175">
        <f ca="1">IF(AND(G175=1,H175=1), Parameter!$B$7, IF(AND(G175=2, H175=1), Parameter!$B$9, IF(AND(G175=1, H175=2),Parameter!$B$8, IF(AND(G175=2, H175=2), Parameter!$B$10, 0))))</f>
        <v>0</v>
      </c>
      <c r="M175">
        <f t="shared" ca="1" si="8"/>
        <v>0</v>
      </c>
      <c r="N175">
        <f t="shared" ca="1" si="9"/>
        <v>0</v>
      </c>
      <c r="O175">
        <f ca="1">IF(N175 &lt; Parameter!$B$21, Parameter!$B$21, IF(N175 &gt; Parameter!$C$21, Parameter!$C$21, N175)) * Parameter!$B$11
+ IF(M175 &lt; Parameter!$B$22, Parameter!$B$22, IF(M175 &gt; Parameter!$C$22, Parameter!$C$22, M175)) * Parameter!$B$12
+ Parameter!$B$2
+ SUM(I175:L175)</f>
        <v>9.7544238174313094</v>
      </c>
      <c r="P175">
        <f t="shared" ca="1" si="11"/>
        <v>17229.284089019835</v>
      </c>
    </row>
    <row r="176" spans="1:16" x14ac:dyDescent="0.2">
      <c r="A176">
        <f ca="1"/>
        <v>0</v>
      </c>
      <c r="B176">
        <f ca="1"/>
        <v>0</v>
      </c>
      <c r="C176">
        <f ca="1"/>
        <v>0</v>
      </c>
      <c r="D176">
        <f ca="1"/>
        <v>0</v>
      </c>
      <c r="E176">
        <f ca="1"/>
        <v>0</v>
      </c>
      <c r="F176">
        <f ca="1"/>
        <v>0</v>
      </c>
      <c r="G176">
        <f t="shared" ca="1" si="10"/>
        <v>2</v>
      </c>
      <c r="H176">
        <f ca="1"/>
        <v>0</v>
      </c>
      <c r="I176">
        <f ca="1">IF(G176=1, Parameter!$B$5, IF(G176=2, Parameter!$B$6, 0))</f>
        <v>0.14699999999999999</v>
      </c>
      <c r="J176">
        <f ca="1">IF(H176=1, Parameter!$B$3, IF(H176=2, Parameter!$B$4, 0))</f>
        <v>0</v>
      </c>
      <c r="K176">
        <f ca="1">IF(G176=1,IF(F176=1,Parameter!$B$14,0),IF(F176=1,Parameter!$B$13,0))</f>
        <v>0</v>
      </c>
      <c r="L176">
        <f ca="1">IF(AND(G176=1,H176=1), Parameter!$B$7, IF(AND(G176=2, H176=1), Parameter!$B$9, IF(AND(G176=1, H176=2),Parameter!$B$8, IF(AND(G176=2, H176=2), Parameter!$B$10, 0))))</f>
        <v>0</v>
      </c>
      <c r="M176">
        <f t="shared" ca="1" si="8"/>
        <v>0</v>
      </c>
      <c r="N176">
        <f t="shared" ca="1" si="9"/>
        <v>0</v>
      </c>
      <c r="O176">
        <f ca="1">IF(N176 &lt; Parameter!$B$21, Parameter!$B$21, IF(N176 &gt; Parameter!$C$21, Parameter!$C$21, N176)) * Parameter!$B$11
+ IF(M176 &lt; Parameter!$B$22, Parameter!$B$22, IF(M176 &gt; Parameter!$C$22, Parameter!$C$22, M176)) * Parameter!$B$12
+ Parameter!$B$2
+ SUM(I176:L176)</f>
        <v>9.7544238174313094</v>
      </c>
      <c r="P176">
        <f t="shared" ca="1" si="11"/>
        <v>17229.284089019835</v>
      </c>
    </row>
    <row r="177" spans="1:16" x14ac:dyDescent="0.2">
      <c r="A177">
        <f ca="1"/>
        <v>0</v>
      </c>
      <c r="B177">
        <f ca="1"/>
        <v>0</v>
      </c>
      <c r="C177">
        <f ca="1"/>
        <v>0</v>
      </c>
      <c r="D177">
        <f ca="1"/>
        <v>0</v>
      </c>
      <c r="E177">
        <f ca="1"/>
        <v>0</v>
      </c>
      <c r="F177">
        <f ca="1"/>
        <v>0</v>
      </c>
      <c r="G177">
        <f t="shared" ca="1" si="10"/>
        <v>2</v>
      </c>
      <c r="H177">
        <f ca="1"/>
        <v>0</v>
      </c>
      <c r="I177">
        <f ca="1">IF(G177=1, Parameter!$B$5, IF(G177=2, Parameter!$B$6, 0))</f>
        <v>0.14699999999999999</v>
      </c>
      <c r="J177">
        <f ca="1">IF(H177=1, Parameter!$B$3, IF(H177=2, Parameter!$B$4, 0))</f>
        <v>0</v>
      </c>
      <c r="K177">
        <f ca="1">IF(G177=1,IF(F177=1,Parameter!$B$14,0),IF(F177=1,Parameter!$B$13,0))</f>
        <v>0</v>
      </c>
      <c r="L177">
        <f ca="1">IF(AND(G177=1,H177=1), Parameter!$B$7, IF(AND(G177=2, H177=1), Parameter!$B$9, IF(AND(G177=1, H177=2),Parameter!$B$8, IF(AND(G177=2, H177=2), Parameter!$B$10, 0))))</f>
        <v>0</v>
      </c>
      <c r="M177">
        <f t="shared" ca="1" si="8"/>
        <v>0</v>
      </c>
      <c r="N177">
        <f t="shared" ca="1" si="9"/>
        <v>0</v>
      </c>
      <c r="O177">
        <f ca="1">IF(N177 &lt; Parameter!$B$21, Parameter!$B$21, IF(N177 &gt; Parameter!$C$21, Parameter!$C$21, N177)) * Parameter!$B$11
+ IF(M177 &lt; Parameter!$B$22, Parameter!$B$22, IF(M177 &gt; Parameter!$C$22, Parameter!$C$22, M177)) * Parameter!$B$12
+ Parameter!$B$2
+ SUM(I177:L177)</f>
        <v>9.7544238174313094</v>
      </c>
      <c r="P177">
        <f t="shared" ca="1" si="11"/>
        <v>17229.284089019835</v>
      </c>
    </row>
    <row r="178" spans="1:16" x14ac:dyDescent="0.2">
      <c r="A178">
        <f ca="1"/>
        <v>0</v>
      </c>
      <c r="B178">
        <f ca="1"/>
        <v>0</v>
      </c>
      <c r="C178">
        <f ca="1"/>
        <v>0</v>
      </c>
      <c r="D178">
        <f ca="1"/>
        <v>0</v>
      </c>
      <c r="E178">
        <f ca="1"/>
        <v>0</v>
      </c>
      <c r="F178">
        <f ca="1"/>
        <v>0</v>
      </c>
      <c r="G178">
        <f t="shared" ca="1" si="10"/>
        <v>2</v>
      </c>
      <c r="H178">
        <f ca="1"/>
        <v>0</v>
      </c>
      <c r="I178">
        <f ca="1">IF(G178=1, Parameter!$B$5, IF(G178=2, Parameter!$B$6, 0))</f>
        <v>0.14699999999999999</v>
      </c>
      <c r="J178">
        <f ca="1">IF(H178=1, Parameter!$B$3, IF(H178=2, Parameter!$B$4, 0))</f>
        <v>0</v>
      </c>
      <c r="K178">
        <f ca="1">IF(G178=1,IF(F178=1,Parameter!$B$14,0),IF(F178=1,Parameter!$B$13,0))</f>
        <v>0</v>
      </c>
      <c r="L178">
        <f ca="1">IF(AND(G178=1,H178=1), Parameter!$B$7, IF(AND(G178=2, H178=1), Parameter!$B$9, IF(AND(G178=1, H178=2),Parameter!$B$8, IF(AND(G178=2, H178=2), Parameter!$B$10, 0))))</f>
        <v>0</v>
      </c>
      <c r="M178">
        <f t="shared" ca="1" si="8"/>
        <v>0</v>
      </c>
      <c r="N178">
        <f t="shared" ca="1" si="9"/>
        <v>0</v>
      </c>
      <c r="O178">
        <f ca="1">IF(N178 &lt; Parameter!$B$21, Parameter!$B$21, IF(N178 &gt; Parameter!$C$21, Parameter!$C$21, N178)) * Parameter!$B$11
+ IF(M178 &lt; Parameter!$B$22, Parameter!$B$22, IF(M178 &gt; Parameter!$C$22, Parameter!$C$22, M178)) * Parameter!$B$12
+ Parameter!$B$2
+ SUM(I178:L178)</f>
        <v>9.7544238174313094</v>
      </c>
      <c r="P178">
        <f t="shared" ca="1" si="11"/>
        <v>17229.284089019835</v>
      </c>
    </row>
    <row r="179" spans="1:16" x14ac:dyDescent="0.2">
      <c r="A179">
        <f ca="1"/>
        <v>0</v>
      </c>
      <c r="B179">
        <f ca="1"/>
        <v>0</v>
      </c>
      <c r="C179">
        <f ca="1"/>
        <v>0</v>
      </c>
      <c r="D179">
        <f ca="1"/>
        <v>0</v>
      </c>
      <c r="E179">
        <f ca="1"/>
        <v>0</v>
      </c>
      <c r="F179">
        <f ca="1"/>
        <v>0</v>
      </c>
      <c r="G179">
        <f t="shared" ca="1" si="10"/>
        <v>2</v>
      </c>
      <c r="H179">
        <f ca="1"/>
        <v>0</v>
      </c>
      <c r="I179">
        <f ca="1">IF(G179=1, Parameter!$B$5, IF(G179=2, Parameter!$B$6, 0))</f>
        <v>0.14699999999999999</v>
      </c>
      <c r="J179">
        <f ca="1">IF(H179=1, Parameter!$B$3, IF(H179=2, Parameter!$B$4, 0))</f>
        <v>0</v>
      </c>
      <c r="K179">
        <f ca="1">IF(G179=1,IF(F179=1,Parameter!$B$14,0),IF(F179=1,Parameter!$B$13,0))</f>
        <v>0</v>
      </c>
      <c r="L179">
        <f ca="1">IF(AND(G179=1,H179=1), Parameter!$B$7, IF(AND(G179=2, H179=1), Parameter!$B$9, IF(AND(G179=1, H179=2),Parameter!$B$8, IF(AND(G179=2, H179=2), Parameter!$B$10, 0))))</f>
        <v>0</v>
      </c>
      <c r="M179">
        <f t="shared" ca="1" si="8"/>
        <v>0</v>
      </c>
      <c r="N179">
        <f t="shared" ca="1" si="9"/>
        <v>0</v>
      </c>
      <c r="O179">
        <f ca="1">IF(N179 &lt; Parameter!$B$21, Parameter!$B$21, IF(N179 &gt; Parameter!$C$21, Parameter!$C$21, N179)) * Parameter!$B$11
+ IF(M179 &lt; Parameter!$B$22, Parameter!$B$22, IF(M179 &gt; Parameter!$C$22, Parameter!$C$22, M179)) * Parameter!$B$12
+ Parameter!$B$2
+ SUM(I179:L179)</f>
        <v>9.7544238174313094</v>
      </c>
      <c r="P179">
        <f t="shared" ca="1" si="11"/>
        <v>17229.284089019835</v>
      </c>
    </row>
    <row r="180" spans="1:16" x14ac:dyDescent="0.2">
      <c r="A180">
        <f ca="1"/>
        <v>0</v>
      </c>
      <c r="B180">
        <f ca="1"/>
        <v>0</v>
      </c>
      <c r="C180">
        <f ca="1"/>
        <v>0</v>
      </c>
      <c r="D180">
        <f ca="1"/>
        <v>0</v>
      </c>
      <c r="E180">
        <f ca="1"/>
        <v>0</v>
      </c>
      <c r="F180">
        <f ca="1"/>
        <v>0</v>
      </c>
      <c r="G180">
        <f t="shared" ca="1" si="10"/>
        <v>2</v>
      </c>
      <c r="H180">
        <f ca="1"/>
        <v>0</v>
      </c>
      <c r="I180">
        <f ca="1">IF(G180=1, Parameter!$B$5, IF(G180=2, Parameter!$B$6, 0))</f>
        <v>0.14699999999999999</v>
      </c>
      <c r="J180">
        <f ca="1">IF(H180=1, Parameter!$B$3, IF(H180=2, Parameter!$B$4, 0))</f>
        <v>0</v>
      </c>
      <c r="K180">
        <f ca="1">IF(G180=1,IF(F180=1,Parameter!$B$14,0),IF(F180=1,Parameter!$B$13,0))</f>
        <v>0</v>
      </c>
      <c r="L180">
        <f ca="1">IF(AND(G180=1,H180=1), Parameter!$B$7, IF(AND(G180=2, H180=1), Parameter!$B$9, IF(AND(G180=1, H180=2),Parameter!$B$8, IF(AND(G180=2, H180=2), Parameter!$B$10, 0))))</f>
        <v>0</v>
      </c>
      <c r="M180">
        <f t="shared" ca="1" si="8"/>
        <v>0</v>
      </c>
      <c r="N180">
        <f t="shared" ca="1" si="9"/>
        <v>0</v>
      </c>
      <c r="O180">
        <f ca="1">IF(N180 &lt; Parameter!$B$21, Parameter!$B$21, IF(N180 &gt; Parameter!$C$21, Parameter!$C$21, N180)) * Parameter!$B$11
+ IF(M180 &lt; Parameter!$B$22, Parameter!$B$22, IF(M180 &gt; Parameter!$C$22, Parameter!$C$22, M180)) * Parameter!$B$12
+ Parameter!$B$2
+ SUM(I180:L180)</f>
        <v>9.7544238174313094</v>
      </c>
      <c r="P180">
        <f t="shared" ca="1" si="11"/>
        <v>17229.284089019835</v>
      </c>
    </row>
    <row r="181" spans="1:16" x14ac:dyDescent="0.2">
      <c r="A181">
        <f ca="1"/>
        <v>0</v>
      </c>
      <c r="B181">
        <f ca="1"/>
        <v>0</v>
      </c>
      <c r="C181">
        <f ca="1"/>
        <v>0</v>
      </c>
      <c r="D181">
        <f ca="1"/>
        <v>0</v>
      </c>
      <c r="E181">
        <f ca="1"/>
        <v>0</v>
      </c>
      <c r="F181">
        <f ca="1"/>
        <v>0</v>
      </c>
      <c r="G181">
        <f t="shared" ca="1" si="10"/>
        <v>2</v>
      </c>
      <c r="H181">
        <f ca="1"/>
        <v>0</v>
      </c>
      <c r="I181">
        <f ca="1">IF(G181=1, Parameter!$B$5, IF(G181=2, Parameter!$B$6, 0))</f>
        <v>0.14699999999999999</v>
      </c>
      <c r="J181">
        <f ca="1">IF(H181=1, Parameter!$B$3, IF(H181=2, Parameter!$B$4, 0))</f>
        <v>0</v>
      </c>
      <c r="K181">
        <f ca="1">IF(G181=1,IF(F181=1,Parameter!$B$14,0),IF(F181=1,Parameter!$B$13,0))</f>
        <v>0</v>
      </c>
      <c r="L181">
        <f ca="1">IF(AND(G181=1,H181=1), Parameter!$B$7, IF(AND(G181=2, H181=1), Parameter!$B$9, IF(AND(G181=1, H181=2),Parameter!$B$8, IF(AND(G181=2, H181=2), Parameter!$B$10, 0))))</f>
        <v>0</v>
      </c>
      <c r="M181">
        <f t="shared" ca="1" si="8"/>
        <v>0</v>
      </c>
      <c r="N181">
        <f t="shared" ca="1" si="9"/>
        <v>0</v>
      </c>
      <c r="O181">
        <f ca="1">IF(N181 &lt; Parameter!$B$21, Parameter!$B$21, IF(N181 &gt; Parameter!$C$21, Parameter!$C$21, N181)) * Parameter!$B$11
+ IF(M181 &lt; Parameter!$B$22, Parameter!$B$22, IF(M181 &gt; Parameter!$C$22, Parameter!$C$22, M181)) * Parameter!$B$12
+ Parameter!$B$2
+ SUM(I181:L181)</f>
        <v>9.7544238174313094</v>
      </c>
      <c r="P181">
        <f t="shared" ca="1" si="11"/>
        <v>17229.284089019835</v>
      </c>
    </row>
    <row r="182" spans="1:16" x14ac:dyDescent="0.2">
      <c r="A182">
        <f ca="1"/>
        <v>0</v>
      </c>
      <c r="B182">
        <f ca="1"/>
        <v>0</v>
      </c>
      <c r="C182">
        <f ca="1"/>
        <v>0</v>
      </c>
      <c r="D182">
        <f ca="1"/>
        <v>0</v>
      </c>
      <c r="E182">
        <f ca="1"/>
        <v>0</v>
      </c>
      <c r="F182">
        <f ca="1"/>
        <v>0</v>
      </c>
      <c r="G182">
        <f t="shared" ca="1" si="10"/>
        <v>2</v>
      </c>
      <c r="H182">
        <f ca="1"/>
        <v>0</v>
      </c>
      <c r="I182">
        <f ca="1">IF(G182=1, Parameter!$B$5, IF(G182=2, Parameter!$B$6, 0))</f>
        <v>0.14699999999999999</v>
      </c>
      <c r="J182">
        <f ca="1">IF(H182=1, Parameter!$B$3, IF(H182=2, Parameter!$B$4, 0))</f>
        <v>0</v>
      </c>
      <c r="K182">
        <f ca="1">IF(G182=1,IF(F182=1,Parameter!$B$14,0),IF(F182=1,Parameter!$B$13,0))</f>
        <v>0</v>
      </c>
      <c r="L182">
        <f ca="1">IF(AND(G182=1,H182=1), Parameter!$B$7, IF(AND(G182=2, H182=1), Parameter!$B$9, IF(AND(G182=1, H182=2),Parameter!$B$8, IF(AND(G182=2, H182=2), Parameter!$B$10, 0))))</f>
        <v>0</v>
      </c>
      <c r="M182">
        <f t="shared" ca="1" si="8"/>
        <v>0</v>
      </c>
      <c r="N182">
        <f t="shared" ca="1" si="9"/>
        <v>0</v>
      </c>
      <c r="O182">
        <f ca="1">IF(N182 &lt; Parameter!$B$21, Parameter!$B$21, IF(N182 &gt; Parameter!$C$21, Parameter!$C$21, N182)) * Parameter!$B$11
+ IF(M182 &lt; Parameter!$B$22, Parameter!$B$22, IF(M182 &gt; Parameter!$C$22, Parameter!$C$22, M182)) * Parameter!$B$12
+ Parameter!$B$2
+ SUM(I182:L182)</f>
        <v>9.7544238174313094</v>
      </c>
      <c r="P182">
        <f t="shared" ca="1" si="11"/>
        <v>17229.284089019835</v>
      </c>
    </row>
    <row r="183" spans="1:16" x14ac:dyDescent="0.2">
      <c r="A183">
        <f ca="1"/>
        <v>0</v>
      </c>
      <c r="B183">
        <f ca="1"/>
        <v>0</v>
      </c>
      <c r="C183">
        <f ca="1"/>
        <v>0</v>
      </c>
      <c r="D183">
        <f ca="1"/>
        <v>0</v>
      </c>
      <c r="E183">
        <f ca="1"/>
        <v>0</v>
      </c>
      <c r="F183">
        <f ca="1"/>
        <v>0</v>
      </c>
      <c r="G183">
        <f t="shared" ca="1" si="10"/>
        <v>2</v>
      </c>
      <c r="H183">
        <f ca="1"/>
        <v>0</v>
      </c>
      <c r="I183">
        <f ca="1">IF(G183=1, Parameter!$B$5, IF(G183=2, Parameter!$B$6, 0))</f>
        <v>0.14699999999999999</v>
      </c>
      <c r="J183">
        <f ca="1">IF(H183=1, Parameter!$B$3, IF(H183=2, Parameter!$B$4, 0))</f>
        <v>0</v>
      </c>
      <c r="K183">
        <f ca="1">IF(G183=1,IF(F183=1,Parameter!$B$14,0),IF(F183=1,Parameter!$B$13,0))</f>
        <v>0</v>
      </c>
      <c r="L183">
        <f ca="1">IF(AND(G183=1,H183=1), Parameter!$B$7, IF(AND(G183=2, H183=1), Parameter!$B$9, IF(AND(G183=1, H183=2),Parameter!$B$8, IF(AND(G183=2, H183=2), Parameter!$B$10, 0))))</f>
        <v>0</v>
      </c>
      <c r="M183">
        <f t="shared" ca="1" si="8"/>
        <v>0</v>
      </c>
      <c r="N183">
        <f t="shared" ca="1" si="9"/>
        <v>0</v>
      </c>
      <c r="O183">
        <f ca="1">IF(N183 &lt; Parameter!$B$21, Parameter!$B$21, IF(N183 &gt; Parameter!$C$21, Parameter!$C$21, N183)) * Parameter!$B$11
+ IF(M183 &lt; Parameter!$B$22, Parameter!$B$22, IF(M183 &gt; Parameter!$C$22, Parameter!$C$22, M183)) * Parameter!$B$12
+ Parameter!$B$2
+ SUM(I183:L183)</f>
        <v>9.7544238174313094</v>
      </c>
      <c r="P183">
        <f t="shared" ca="1" si="11"/>
        <v>17229.284089019835</v>
      </c>
    </row>
    <row r="184" spans="1:16" x14ac:dyDescent="0.2">
      <c r="A184">
        <f ca="1"/>
        <v>0</v>
      </c>
      <c r="B184">
        <f ca="1"/>
        <v>0</v>
      </c>
      <c r="C184">
        <f ca="1"/>
        <v>0</v>
      </c>
      <c r="D184">
        <f ca="1"/>
        <v>0</v>
      </c>
      <c r="E184">
        <f ca="1"/>
        <v>0</v>
      </c>
      <c r="F184">
        <f ca="1"/>
        <v>0</v>
      </c>
      <c r="G184">
        <f t="shared" ca="1" si="10"/>
        <v>2</v>
      </c>
      <c r="H184">
        <f ca="1"/>
        <v>0</v>
      </c>
      <c r="I184">
        <f ca="1">IF(G184=1, Parameter!$B$5, IF(G184=2, Parameter!$B$6, 0))</f>
        <v>0.14699999999999999</v>
      </c>
      <c r="J184">
        <f ca="1">IF(H184=1, Parameter!$B$3, IF(H184=2, Parameter!$B$4, 0))</f>
        <v>0</v>
      </c>
      <c r="K184">
        <f ca="1">IF(G184=1,IF(F184=1,Parameter!$B$14,0),IF(F184=1,Parameter!$B$13,0))</f>
        <v>0</v>
      </c>
      <c r="L184">
        <f ca="1">IF(AND(G184=1,H184=1), Parameter!$B$7, IF(AND(G184=2, H184=1), Parameter!$B$9, IF(AND(G184=1, H184=2),Parameter!$B$8, IF(AND(G184=2, H184=2), Parameter!$B$10, 0))))</f>
        <v>0</v>
      </c>
      <c r="M184">
        <f t="shared" ca="1" si="8"/>
        <v>0</v>
      </c>
      <c r="N184">
        <f t="shared" ca="1" si="9"/>
        <v>0</v>
      </c>
      <c r="O184">
        <f ca="1">IF(N184 &lt; Parameter!$B$21, Parameter!$B$21, IF(N184 &gt; Parameter!$C$21, Parameter!$C$21, N184)) * Parameter!$B$11
+ IF(M184 &lt; Parameter!$B$22, Parameter!$B$22, IF(M184 &gt; Parameter!$C$22, Parameter!$C$22, M184)) * Parameter!$B$12
+ Parameter!$B$2
+ SUM(I184:L184)</f>
        <v>9.7544238174313094</v>
      </c>
      <c r="P184">
        <f t="shared" ca="1" si="11"/>
        <v>17229.284089019835</v>
      </c>
    </row>
    <row r="185" spans="1:16" x14ac:dyDescent="0.2">
      <c r="A185">
        <f ca="1"/>
        <v>0</v>
      </c>
      <c r="B185">
        <f ca="1"/>
        <v>0</v>
      </c>
      <c r="C185">
        <f ca="1"/>
        <v>0</v>
      </c>
      <c r="D185">
        <f ca="1"/>
        <v>0</v>
      </c>
      <c r="E185">
        <f ca="1"/>
        <v>0</v>
      </c>
      <c r="F185">
        <f ca="1"/>
        <v>0</v>
      </c>
      <c r="G185">
        <f t="shared" ca="1" si="10"/>
        <v>2</v>
      </c>
      <c r="H185">
        <f ca="1"/>
        <v>0</v>
      </c>
      <c r="I185">
        <f ca="1">IF(G185=1, Parameter!$B$5, IF(G185=2, Parameter!$B$6, 0))</f>
        <v>0.14699999999999999</v>
      </c>
      <c r="J185">
        <f ca="1">IF(H185=1, Parameter!$B$3, IF(H185=2, Parameter!$B$4, 0))</f>
        <v>0</v>
      </c>
      <c r="K185">
        <f ca="1">IF(G185=1,IF(F185=1,Parameter!$B$14,0),IF(F185=1,Parameter!$B$13,0))</f>
        <v>0</v>
      </c>
      <c r="L185">
        <f ca="1">IF(AND(G185=1,H185=1), Parameter!$B$7, IF(AND(G185=2, H185=1), Parameter!$B$9, IF(AND(G185=1, H185=2),Parameter!$B$8, IF(AND(G185=2, H185=2), Parameter!$B$10, 0))))</f>
        <v>0</v>
      </c>
      <c r="M185">
        <f t="shared" ca="1" si="8"/>
        <v>0</v>
      </c>
      <c r="N185">
        <f t="shared" ca="1" si="9"/>
        <v>0</v>
      </c>
      <c r="O185">
        <f ca="1">IF(N185 &lt; Parameter!$B$21, Parameter!$B$21, IF(N185 &gt; Parameter!$C$21, Parameter!$C$21, N185)) * Parameter!$B$11
+ IF(M185 &lt; Parameter!$B$22, Parameter!$B$22, IF(M185 &gt; Parameter!$C$22, Parameter!$C$22, M185)) * Parameter!$B$12
+ Parameter!$B$2
+ SUM(I185:L185)</f>
        <v>9.7544238174313094</v>
      </c>
      <c r="P185">
        <f t="shared" ca="1" si="11"/>
        <v>17229.284089019835</v>
      </c>
    </row>
    <row r="186" spans="1:16" x14ac:dyDescent="0.2">
      <c r="A186">
        <f ca="1"/>
        <v>0</v>
      </c>
      <c r="B186">
        <f ca="1"/>
        <v>0</v>
      </c>
      <c r="C186">
        <f ca="1"/>
        <v>0</v>
      </c>
      <c r="D186">
        <f ca="1"/>
        <v>0</v>
      </c>
      <c r="E186">
        <f ca="1"/>
        <v>0</v>
      </c>
      <c r="F186">
        <f ca="1"/>
        <v>0</v>
      </c>
      <c r="G186">
        <f t="shared" ca="1" si="10"/>
        <v>2</v>
      </c>
      <c r="H186">
        <f ca="1"/>
        <v>0</v>
      </c>
      <c r="I186">
        <f ca="1">IF(G186=1, Parameter!$B$5, IF(G186=2, Parameter!$B$6, 0))</f>
        <v>0.14699999999999999</v>
      </c>
      <c r="J186">
        <f ca="1">IF(H186=1, Parameter!$B$3, IF(H186=2, Parameter!$B$4, 0))</f>
        <v>0</v>
      </c>
      <c r="K186">
        <f ca="1">IF(G186=1,IF(F186=1,Parameter!$B$14,0),IF(F186=1,Parameter!$B$13,0))</f>
        <v>0</v>
      </c>
      <c r="L186">
        <f ca="1">IF(AND(G186=1,H186=1), Parameter!$B$7, IF(AND(G186=2, H186=1), Parameter!$B$9, IF(AND(G186=1, H186=2),Parameter!$B$8, IF(AND(G186=2, H186=2), Parameter!$B$10, 0))))</f>
        <v>0</v>
      </c>
      <c r="M186">
        <f t="shared" ca="1" si="8"/>
        <v>0</v>
      </c>
      <c r="N186">
        <f t="shared" ca="1" si="9"/>
        <v>0</v>
      </c>
      <c r="O186">
        <f ca="1">IF(N186 &lt; Parameter!$B$21, Parameter!$B$21, IF(N186 &gt; Parameter!$C$21, Parameter!$C$21, N186)) * Parameter!$B$11
+ IF(M186 &lt; Parameter!$B$22, Parameter!$B$22, IF(M186 &gt; Parameter!$C$22, Parameter!$C$22, M186)) * Parameter!$B$12
+ Parameter!$B$2
+ SUM(I186:L186)</f>
        <v>9.7544238174313094</v>
      </c>
      <c r="P186">
        <f t="shared" ca="1" si="11"/>
        <v>17229.284089019835</v>
      </c>
    </row>
    <row r="187" spans="1:16" x14ac:dyDescent="0.2">
      <c r="A187">
        <f ca="1"/>
        <v>0</v>
      </c>
      <c r="B187">
        <f ca="1"/>
        <v>0</v>
      </c>
      <c r="C187">
        <f ca="1"/>
        <v>0</v>
      </c>
      <c r="D187">
        <f ca="1"/>
        <v>0</v>
      </c>
      <c r="E187">
        <f ca="1"/>
        <v>0</v>
      </c>
      <c r="F187">
        <f ca="1"/>
        <v>0</v>
      </c>
      <c r="G187">
        <f t="shared" ca="1" si="10"/>
        <v>2</v>
      </c>
      <c r="H187">
        <f ca="1"/>
        <v>0</v>
      </c>
      <c r="I187">
        <f ca="1">IF(G187=1, Parameter!$B$5, IF(G187=2, Parameter!$B$6, 0))</f>
        <v>0.14699999999999999</v>
      </c>
      <c r="J187">
        <f ca="1">IF(H187=1, Parameter!$B$3, IF(H187=2, Parameter!$B$4, 0))</f>
        <v>0</v>
      </c>
      <c r="K187">
        <f ca="1">IF(G187=1,IF(F187=1,Parameter!$B$14,0),IF(F187=1,Parameter!$B$13,0))</f>
        <v>0</v>
      </c>
      <c r="L187">
        <f ca="1">IF(AND(G187=1,H187=1), Parameter!$B$7, IF(AND(G187=2, H187=1), Parameter!$B$9, IF(AND(G187=1, H187=2),Parameter!$B$8, IF(AND(G187=2, H187=2), Parameter!$B$10, 0))))</f>
        <v>0</v>
      </c>
      <c r="M187">
        <f t="shared" ca="1" si="8"/>
        <v>0</v>
      </c>
      <c r="N187">
        <f t="shared" ca="1" si="9"/>
        <v>0</v>
      </c>
      <c r="O187">
        <f ca="1">IF(N187 &lt; Parameter!$B$21, Parameter!$B$21, IF(N187 &gt; Parameter!$C$21, Parameter!$C$21, N187)) * Parameter!$B$11
+ IF(M187 &lt; Parameter!$B$22, Parameter!$B$22, IF(M187 &gt; Parameter!$C$22, Parameter!$C$22, M187)) * Parameter!$B$12
+ Parameter!$B$2
+ SUM(I187:L187)</f>
        <v>9.7544238174313094</v>
      </c>
      <c r="P187">
        <f t="shared" ca="1" si="11"/>
        <v>17229.284089019835</v>
      </c>
    </row>
    <row r="188" spans="1:16" x14ac:dyDescent="0.2">
      <c r="A188">
        <f ca="1"/>
        <v>0</v>
      </c>
      <c r="B188">
        <f ca="1"/>
        <v>0</v>
      </c>
      <c r="C188">
        <f ca="1"/>
        <v>0</v>
      </c>
      <c r="D188">
        <f ca="1"/>
        <v>0</v>
      </c>
      <c r="E188">
        <f ca="1"/>
        <v>0</v>
      </c>
      <c r="F188">
        <f ca="1"/>
        <v>0</v>
      </c>
      <c r="G188">
        <f t="shared" ca="1" si="10"/>
        <v>2</v>
      </c>
      <c r="H188">
        <f ca="1"/>
        <v>0</v>
      </c>
      <c r="I188">
        <f ca="1">IF(G188=1, Parameter!$B$5, IF(G188=2, Parameter!$B$6, 0))</f>
        <v>0.14699999999999999</v>
      </c>
      <c r="J188">
        <f ca="1">IF(H188=1, Parameter!$B$3, IF(H188=2, Parameter!$B$4, 0))</f>
        <v>0</v>
      </c>
      <c r="K188">
        <f ca="1">IF(G188=1,IF(F188=1,Parameter!$B$14,0),IF(F188=1,Parameter!$B$13,0))</f>
        <v>0</v>
      </c>
      <c r="L188">
        <f ca="1">IF(AND(G188=1,H188=1), Parameter!$B$7, IF(AND(G188=2, H188=1), Parameter!$B$9, IF(AND(G188=1, H188=2),Parameter!$B$8, IF(AND(G188=2, H188=2), Parameter!$B$10, 0))))</f>
        <v>0</v>
      </c>
      <c r="M188">
        <f t="shared" ca="1" si="8"/>
        <v>0</v>
      </c>
      <c r="N188">
        <f t="shared" ca="1" si="9"/>
        <v>0</v>
      </c>
      <c r="O188">
        <f ca="1">IF(N188 &lt; Parameter!$B$21, Parameter!$B$21, IF(N188 &gt; Parameter!$C$21, Parameter!$C$21, N188)) * Parameter!$B$11
+ IF(M188 &lt; Parameter!$B$22, Parameter!$B$22, IF(M188 &gt; Parameter!$C$22, Parameter!$C$22, M188)) * Parameter!$B$12
+ Parameter!$B$2
+ SUM(I188:L188)</f>
        <v>9.7544238174313094</v>
      </c>
      <c r="P188">
        <f t="shared" ca="1" si="11"/>
        <v>17229.284089019835</v>
      </c>
    </row>
    <row r="189" spans="1:16" x14ac:dyDescent="0.2">
      <c r="A189">
        <f ca="1"/>
        <v>0</v>
      </c>
      <c r="B189">
        <f ca="1"/>
        <v>0</v>
      </c>
      <c r="C189">
        <f ca="1"/>
        <v>0</v>
      </c>
      <c r="D189">
        <f ca="1"/>
        <v>0</v>
      </c>
      <c r="E189">
        <f ca="1"/>
        <v>0</v>
      </c>
      <c r="F189">
        <f ca="1"/>
        <v>0</v>
      </c>
      <c r="G189">
        <f t="shared" ca="1" si="10"/>
        <v>2</v>
      </c>
      <c r="H189">
        <f ca="1"/>
        <v>0</v>
      </c>
      <c r="I189">
        <f ca="1">IF(G189=1, Parameter!$B$5, IF(G189=2, Parameter!$B$6, 0))</f>
        <v>0.14699999999999999</v>
      </c>
      <c r="J189">
        <f ca="1">IF(H189=1, Parameter!$B$3, IF(H189=2, Parameter!$B$4, 0))</f>
        <v>0</v>
      </c>
      <c r="K189">
        <f ca="1">IF(G189=1,IF(F189=1,Parameter!$B$14,0),IF(F189=1,Parameter!$B$13,0))</f>
        <v>0</v>
      </c>
      <c r="L189">
        <f ca="1">IF(AND(G189=1,H189=1), Parameter!$B$7, IF(AND(G189=2, H189=1), Parameter!$B$9, IF(AND(G189=1, H189=2),Parameter!$B$8, IF(AND(G189=2, H189=2), Parameter!$B$10, 0))))</f>
        <v>0</v>
      </c>
      <c r="M189">
        <f t="shared" ca="1" si="8"/>
        <v>0</v>
      </c>
      <c r="N189">
        <f t="shared" ca="1" si="9"/>
        <v>0</v>
      </c>
      <c r="O189">
        <f ca="1">IF(N189 &lt; Parameter!$B$21, Parameter!$B$21, IF(N189 &gt; Parameter!$C$21, Parameter!$C$21, N189)) * Parameter!$B$11
+ IF(M189 &lt; Parameter!$B$22, Parameter!$B$22, IF(M189 &gt; Parameter!$C$22, Parameter!$C$22, M189)) * Parameter!$B$12
+ Parameter!$B$2
+ SUM(I189:L189)</f>
        <v>9.7544238174313094</v>
      </c>
      <c r="P189">
        <f t="shared" ca="1" si="11"/>
        <v>17229.284089019835</v>
      </c>
    </row>
    <row r="190" spans="1:16" x14ac:dyDescent="0.2">
      <c r="A190">
        <f ca="1"/>
        <v>0</v>
      </c>
      <c r="B190">
        <f ca="1"/>
        <v>0</v>
      </c>
      <c r="C190">
        <f ca="1"/>
        <v>0</v>
      </c>
      <c r="D190">
        <f ca="1"/>
        <v>0</v>
      </c>
      <c r="E190">
        <f ca="1"/>
        <v>0</v>
      </c>
      <c r="F190">
        <f ca="1"/>
        <v>0</v>
      </c>
      <c r="G190">
        <f t="shared" ca="1" si="10"/>
        <v>2</v>
      </c>
      <c r="H190">
        <f ca="1"/>
        <v>0</v>
      </c>
      <c r="I190">
        <f ca="1">IF(G190=1, Parameter!$B$5, IF(G190=2, Parameter!$B$6, 0))</f>
        <v>0.14699999999999999</v>
      </c>
      <c r="J190">
        <f ca="1">IF(H190=1, Parameter!$B$3, IF(H190=2, Parameter!$B$4, 0))</f>
        <v>0</v>
      </c>
      <c r="K190">
        <f ca="1">IF(G190=1,IF(F190=1,Parameter!$B$14,0),IF(F190=1,Parameter!$B$13,0))</f>
        <v>0</v>
      </c>
      <c r="L190">
        <f ca="1">IF(AND(G190=1,H190=1), Parameter!$B$7, IF(AND(G190=2, H190=1), Parameter!$B$9, IF(AND(G190=1, H190=2),Parameter!$B$8, IF(AND(G190=2, H190=2), Parameter!$B$10, 0))))</f>
        <v>0</v>
      </c>
      <c r="M190">
        <f t="shared" ca="1" si="8"/>
        <v>0</v>
      </c>
      <c r="N190">
        <f t="shared" ca="1" si="9"/>
        <v>0</v>
      </c>
      <c r="O190">
        <f ca="1">IF(N190 &lt; Parameter!$B$21, Parameter!$B$21, IF(N190 &gt; Parameter!$C$21, Parameter!$C$21, N190)) * Parameter!$B$11
+ IF(M190 &lt; Parameter!$B$22, Parameter!$B$22, IF(M190 &gt; Parameter!$C$22, Parameter!$C$22, M190)) * Parameter!$B$12
+ Parameter!$B$2
+ SUM(I190:L190)</f>
        <v>9.7544238174313094</v>
      </c>
      <c r="P190">
        <f t="shared" ca="1" si="11"/>
        <v>17229.284089019835</v>
      </c>
    </row>
    <row r="191" spans="1:16" x14ac:dyDescent="0.2">
      <c r="A191">
        <f ca="1"/>
        <v>0</v>
      </c>
      <c r="B191">
        <f ca="1"/>
        <v>0</v>
      </c>
      <c r="C191">
        <f ca="1"/>
        <v>0</v>
      </c>
      <c r="D191">
        <f ca="1"/>
        <v>0</v>
      </c>
      <c r="E191">
        <f ca="1"/>
        <v>0</v>
      </c>
      <c r="F191">
        <f ca="1"/>
        <v>0</v>
      </c>
      <c r="G191">
        <f t="shared" ca="1" si="10"/>
        <v>2</v>
      </c>
      <c r="H191">
        <f ca="1"/>
        <v>0</v>
      </c>
      <c r="I191">
        <f ca="1">IF(G191=1, Parameter!$B$5, IF(G191=2, Parameter!$B$6, 0))</f>
        <v>0.14699999999999999</v>
      </c>
      <c r="J191">
        <f ca="1">IF(H191=1, Parameter!$B$3, IF(H191=2, Parameter!$B$4, 0))</f>
        <v>0</v>
      </c>
      <c r="K191">
        <f ca="1">IF(G191=1,IF(F191=1,Parameter!$B$14,0),IF(F191=1,Parameter!$B$13,0))</f>
        <v>0</v>
      </c>
      <c r="L191">
        <f ca="1">IF(AND(G191=1,H191=1), Parameter!$B$7, IF(AND(G191=2, H191=1), Parameter!$B$9, IF(AND(G191=1, H191=2),Parameter!$B$8, IF(AND(G191=2, H191=2), Parameter!$B$10, 0))))</f>
        <v>0</v>
      </c>
      <c r="M191">
        <f t="shared" ca="1" si="8"/>
        <v>0</v>
      </c>
      <c r="N191">
        <f t="shared" ca="1" si="9"/>
        <v>0</v>
      </c>
      <c r="O191">
        <f ca="1">IF(N191 &lt; Parameter!$B$21, Parameter!$B$21, IF(N191 &gt; Parameter!$C$21, Parameter!$C$21, N191)) * Parameter!$B$11
+ IF(M191 &lt; Parameter!$B$22, Parameter!$B$22, IF(M191 &gt; Parameter!$C$22, Parameter!$C$22, M191)) * Parameter!$B$12
+ Parameter!$B$2
+ SUM(I191:L191)</f>
        <v>9.7544238174313094</v>
      </c>
      <c r="P191">
        <f t="shared" ca="1" si="11"/>
        <v>17229.284089019835</v>
      </c>
    </row>
    <row r="192" spans="1:16" x14ac:dyDescent="0.2">
      <c r="A192">
        <f ca="1"/>
        <v>0</v>
      </c>
      <c r="B192">
        <f ca="1"/>
        <v>0</v>
      </c>
      <c r="C192">
        <f ca="1"/>
        <v>0</v>
      </c>
      <c r="D192">
        <f ca="1"/>
        <v>0</v>
      </c>
      <c r="E192">
        <f ca="1"/>
        <v>0</v>
      </c>
      <c r="F192">
        <f ca="1"/>
        <v>0</v>
      </c>
      <c r="G192">
        <f t="shared" ca="1" si="10"/>
        <v>2</v>
      </c>
      <c r="H192">
        <f ca="1"/>
        <v>0</v>
      </c>
      <c r="I192">
        <f ca="1">IF(G192=1, Parameter!$B$5, IF(G192=2, Parameter!$B$6, 0))</f>
        <v>0.14699999999999999</v>
      </c>
      <c r="J192">
        <f ca="1">IF(H192=1, Parameter!$B$3, IF(H192=2, Parameter!$B$4, 0))</f>
        <v>0</v>
      </c>
      <c r="K192">
        <f ca="1">IF(G192=1,IF(F192=1,Parameter!$B$14,0),IF(F192=1,Parameter!$B$13,0))</f>
        <v>0</v>
      </c>
      <c r="L192">
        <f ca="1">IF(AND(G192=1,H192=1), Parameter!$B$7, IF(AND(G192=2, H192=1), Parameter!$B$9, IF(AND(G192=1, H192=2),Parameter!$B$8, IF(AND(G192=2, H192=2), Parameter!$B$10, 0))))</f>
        <v>0</v>
      </c>
      <c r="M192">
        <f t="shared" ca="1" si="8"/>
        <v>0</v>
      </c>
      <c r="N192">
        <f t="shared" ca="1" si="9"/>
        <v>0</v>
      </c>
      <c r="O192">
        <f ca="1">IF(N192 &lt; Parameter!$B$21, Parameter!$B$21, IF(N192 &gt; Parameter!$C$21, Parameter!$C$21, N192)) * Parameter!$B$11
+ IF(M192 &lt; Parameter!$B$22, Parameter!$B$22, IF(M192 &gt; Parameter!$C$22, Parameter!$C$22, M192)) * Parameter!$B$12
+ Parameter!$B$2
+ SUM(I192:L192)</f>
        <v>9.7544238174313094</v>
      </c>
      <c r="P192">
        <f t="shared" ca="1" si="11"/>
        <v>17229.284089019835</v>
      </c>
    </row>
    <row r="193" spans="1:16" x14ac:dyDescent="0.2">
      <c r="A193">
        <f ca="1"/>
        <v>0</v>
      </c>
      <c r="B193">
        <f ca="1"/>
        <v>0</v>
      </c>
      <c r="C193">
        <f ca="1"/>
        <v>0</v>
      </c>
      <c r="D193">
        <f ca="1"/>
        <v>0</v>
      </c>
      <c r="E193">
        <f ca="1"/>
        <v>0</v>
      </c>
      <c r="F193">
        <f ca="1"/>
        <v>0</v>
      </c>
      <c r="G193">
        <f t="shared" ca="1" si="10"/>
        <v>2</v>
      </c>
      <c r="H193">
        <f ca="1"/>
        <v>0</v>
      </c>
      <c r="I193">
        <f ca="1">IF(G193=1, Parameter!$B$5, IF(G193=2, Parameter!$B$6, 0))</f>
        <v>0.14699999999999999</v>
      </c>
      <c r="J193">
        <f ca="1">IF(H193=1, Parameter!$B$3, IF(H193=2, Parameter!$B$4, 0))</f>
        <v>0</v>
      </c>
      <c r="K193">
        <f ca="1">IF(G193=1,IF(F193=1,Parameter!$B$14,0),IF(F193=1,Parameter!$B$13,0))</f>
        <v>0</v>
      </c>
      <c r="L193">
        <f ca="1">IF(AND(G193=1,H193=1), Parameter!$B$7, IF(AND(G193=2, H193=1), Parameter!$B$9, IF(AND(G193=1, H193=2),Parameter!$B$8, IF(AND(G193=2, H193=2), Parameter!$B$10, 0))))</f>
        <v>0</v>
      </c>
      <c r="M193">
        <f t="shared" ca="1" si="8"/>
        <v>0</v>
      </c>
      <c r="N193">
        <f t="shared" ca="1" si="9"/>
        <v>0</v>
      </c>
      <c r="O193">
        <f ca="1">IF(N193 &lt; Parameter!$B$21, Parameter!$B$21, IF(N193 &gt; Parameter!$C$21, Parameter!$C$21, N193)) * Parameter!$B$11
+ IF(M193 &lt; Parameter!$B$22, Parameter!$B$22, IF(M193 &gt; Parameter!$C$22, Parameter!$C$22, M193)) * Parameter!$B$12
+ Parameter!$B$2
+ SUM(I193:L193)</f>
        <v>9.7544238174313094</v>
      </c>
      <c r="P193">
        <f t="shared" ca="1" si="11"/>
        <v>17229.284089019835</v>
      </c>
    </row>
    <row r="194" spans="1:16" x14ac:dyDescent="0.2">
      <c r="A194">
        <f ca="1"/>
        <v>0</v>
      </c>
      <c r="B194">
        <f ca="1"/>
        <v>0</v>
      </c>
      <c r="C194">
        <f ca="1"/>
        <v>0</v>
      </c>
      <c r="D194">
        <f ca="1"/>
        <v>0</v>
      </c>
      <c r="E194">
        <f ca="1"/>
        <v>0</v>
      </c>
      <c r="F194">
        <f ca="1"/>
        <v>0</v>
      </c>
      <c r="G194">
        <f t="shared" ca="1" si="10"/>
        <v>2</v>
      </c>
      <c r="H194">
        <f ca="1"/>
        <v>0</v>
      </c>
      <c r="I194">
        <f ca="1">IF(G194=1, Parameter!$B$5, IF(G194=2, Parameter!$B$6, 0))</f>
        <v>0.14699999999999999</v>
      </c>
      <c r="J194">
        <f ca="1">IF(H194=1, Parameter!$B$3, IF(H194=2, Parameter!$B$4, 0))</f>
        <v>0</v>
      </c>
      <c r="K194">
        <f ca="1">IF(G194=1,IF(F194=1,Parameter!$B$14,0),IF(F194=1,Parameter!$B$13,0))</f>
        <v>0</v>
      </c>
      <c r="L194">
        <f ca="1">IF(AND(G194=1,H194=1), Parameter!$B$7, IF(AND(G194=2, H194=1), Parameter!$B$9, IF(AND(G194=1, H194=2),Parameter!$B$8, IF(AND(G194=2, H194=2), Parameter!$B$10, 0))))</f>
        <v>0</v>
      </c>
      <c r="M194">
        <f t="shared" ref="M194:M257" ca="1" si="12">LN(C194+1)</f>
        <v>0</v>
      </c>
      <c r="N194">
        <f t="shared" ref="N194:N257" ca="1" si="13">LN(D194+1)</f>
        <v>0</v>
      </c>
      <c r="O194">
        <f ca="1">IF(N194 &lt; Parameter!$B$21, Parameter!$B$21, IF(N194 &gt; Parameter!$C$21, Parameter!$C$21, N194)) * Parameter!$B$11
+ IF(M194 &lt; Parameter!$B$22, Parameter!$B$22, IF(M194 &gt; Parameter!$C$22, Parameter!$C$22, M194)) * Parameter!$B$12
+ Parameter!$B$2
+ SUM(I194:L194)</f>
        <v>9.7544238174313094</v>
      </c>
      <c r="P194">
        <f t="shared" ca="1" si="11"/>
        <v>17229.284089019835</v>
      </c>
    </row>
    <row r="195" spans="1:16" x14ac:dyDescent="0.2">
      <c r="A195">
        <f ca="1"/>
        <v>0</v>
      </c>
      <c r="B195">
        <f ca="1"/>
        <v>0</v>
      </c>
      <c r="C195">
        <f ca="1"/>
        <v>0</v>
      </c>
      <c r="D195">
        <f ca="1"/>
        <v>0</v>
      </c>
      <c r="E195">
        <f ca="1"/>
        <v>0</v>
      </c>
      <c r="F195">
        <f ca="1"/>
        <v>0</v>
      </c>
      <c r="G195">
        <f t="shared" ref="G195:G258" ca="1" si="14">IF(B195="Main",1,IF(B195="GJW",0,2))</f>
        <v>2</v>
      </c>
      <c r="H195">
        <f ca="1"/>
        <v>0</v>
      </c>
      <c r="I195">
        <f ca="1">IF(G195=1, Parameter!$B$5, IF(G195=2, Parameter!$B$6, 0))</f>
        <v>0.14699999999999999</v>
      </c>
      <c r="J195">
        <f ca="1">IF(H195=1, Parameter!$B$3, IF(H195=2, Parameter!$B$4, 0))</f>
        <v>0</v>
      </c>
      <c r="K195">
        <f ca="1">IF(G195=1,IF(F195=1,Parameter!$B$14,0),IF(F195=1,Parameter!$B$13,0))</f>
        <v>0</v>
      </c>
      <c r="L195">
        <f ca="1">IF(AND(G195=1,H195=1), Parameter!$B$7, IF(AND(G195=2, H195=1), Parameter!$B$9, IF(AND(G195=1, H195=2),Parameter!$B$8, IF(AND(G195=2, H195=2), Parameter!$B$10, 0))))</f>
        <v>0</v>
      </c>
      <c r="M195">
        <f t="shared" ca="1" si="12"/>
        <v>0</v>
      </c>
      <c r="N195">
        <f t="shared" ca="1" si="13"/>
        <v>0</v>
      </c>
      <c r="O195">
        <f ca="1">IF(N195 &lt; Parameter!$B$21, Parameter!$B$21, IF(N195 &gt; Parameter!$C$21, Parameter!$C$21, N195)) * Parameter!$B$11
+ IF(M195 &lt; Parameter!$B$22, Parameter!$B$22, IF(M195 &gt; Parameter!$C$22, Parameter!$C$22, M195)) * Parameter!$B$12
+ Parameter!$B$2
+ SUM(I195:L195)</f>
        <v>9.7544238174313094</v>
      </c>
      <c r="P195">
        <f t="shared" ref="P195:P258" ca="1" si="15">EXP(O195)-1</f>
        <v>17229.284089019835</v>
      </c>
    </row>
    <row r="196" spans="1:16" x14ac:dyDescent="0.2">
      <c r="A196">
        <f ca="1"/>
        <v>0</v>
      </c>
      <c r="B196">
        <f ca="1"/>
        <v>0</v>
      </c>
      <c r="C196">
        <f ca="1"/>
        <v>0</v>
      </c>
      <c r="D196">
        <f ca="1"/>
        <v>0</v>
      </c>
      <c r="E196">
        <f ca="1"/>
        <v>0</v>
      </c>
      <c r="F196">
        <f ca="1"/>
        <v>0</v>
      </c>
      <c r="G196">
        <f t="shared" ca="1" si="14"/>
        <v>2</v>
      </c>
      <c r="H196">
        <f ca="1"/>
        <v>0</v>
      </c>
      <c r="I196">
        <f ca="1">IF(G196=1, Parameter!$B$5, IF(G196=2, Parameter!$B$6, 0))</f>
        <v>0.14699999999999999</v>
      </c>
      <c r="J196">
        <f ca="1">IF(H196=1, Parameter!$B$3, IF(H196=2, Parameter!$B$4, 0))</f>
        <v>0</v>
      </c>
      <c r="K196">
        <f ca="1">IF(G196=1,IF(F196=1,Parameter!$B$14,0),IF(F196=1,Parameter!$B$13,0))</f>
        <v>0</v>
      </c>
      <c r="L196">
        <f ca="1">IF(AND(G196=1,H196=1), Parameter!$B$7, IF(AND(G196=2, H196=1), Parameter!$B$9, IF(AND(G196=1, H196=2),Parameter!$B$8, IF(AND(G196=2, H196=2), Parameter!$B$10, 0))))</f>
        <v>0</v>
      </c>
      <c r="M196">
        <f t="shared" ca="1" si="12"/>
        <v>0</v>
      </c>
      <c r="N196">
        <f t="shared" ca="1" si="13"/>
        <v>0</v>
      </c>
      <c r="O196">
        <f ca="1">IF(N196 &lt; Parameter!$B$21, Parameter!$B$21, IF(N196 &gt; Parameter!$C$21, Parameter!$C$21, N196)) * Parameter!$B$11
+ IF(M196 &lt; Parameter!$B$22, Parameter!$B$22, IF(M196 &gt; Parameter!$C$22, Parameter!$C$22, M196)) * Parameter!$B$12
+ Parameter!$B$2
+ SUM(I196:L196)</f>
        <v>9.7544238174313094</v>
      </c>
      <c r="P196">
        <f t="shared" ca="1" si="15"/>
        <v>17229.284089019835</v>
      </c>
    </row>
    <row r="197" spans="1:16" x14ac:dyDescent="0.2">
      <c r="A197">
        <f ca="1"/>
        <v>0</v>
      </c>
      <c r="B197">
        <f ca="1"/>
        <v>0</v>
      </c>
      <c r="C197">
        <f ca="1"/>
        <v>0</v>
      </c>
      <c r="D197">
        <f ca="1"/>
        <v>0</v>
      </c>
      <c r="E197">
        <f ca="1"/>
        <v>0</v>
      </c>
      <c r="F197">
        <f ca="1"/>
        <v>0</v>
      </c>
      <c r="G197">
        <f t="shared" ca="1" si="14"/>
        <v>2</v>
      </c>
      <c r="H197">
        <f ca="1"/>
        <v>0</v>
      </c>
      <c r="I197">
        <f ca="1">IF(G197=1, Parameter!$B$5, IF(G197=2, Parameter!$B$6, 0))</f>
        <v>0.14699999999999999</v>
      </c>
      <c r="J197">
        <f ca="1">IF(H197=1, Parameter!$B$3, IF(H197=2, Parameter!$B$4, 0))</f>
        <v>0</v>
      </c>
      <c r="K197">
        <f ca="1">IF(G197=1,IF(F197=1,Parameter!$B$14,0),IF(F197=1,Parameter!$B$13,0))</f>
        <v>0</v>
      </c>
      <c r="L197">
        <f ca="1">IF(AND(G197=1,H197=1), Parameter!$B$7, IF(AND(G197=2, H197=1), Parameter!$B$9, IF(AND(G197=1, H197=2),Parameter!$B$8, IF(AND(G197=2, H197=2), Parameter!$B$10, 0))))</f>
        <v>0</v>
      </c>
      <c r="M197">
        <f t="shared" ca="1" si="12"/>
        <v>0</v>
      </c>
      <c r="N197">
        <f t="shared" ca="1" si="13"/>
        <v>0</v>
      </c>
      <c r="O197">
        <f ca="1">IF(N197 &lt; Parameter!$B$21, Parameter!$B$21, IF(N197 &gt; Parameter!$C$21, Parameter!$C$21, N197)) * Parameter!$B$11
+ IF(M197 &lt; Parameter!$B$22, Parameter!$B$22, IF(M197 &gt; Parameter!$C$22, Parameter!$C$22, M197)) * Parameter!$B$12
+ Parameter!$B$2
+ SUM(I197:L197)</f>
        <v>9.7544238174313094</v>
      </c>
      <c r="P197">
        <f t="shared" ca="1" si="15"/>
        <v>17229.284089019835</v>
      </c>
    </row>
    <row r="198" spans="1:16" x14ac:dyDescent="0.2">
      <c r="A198">
        <f ca="1"/>
        <v>0</v>
      </c>
      <c r="B198">
        <f ca="1"/>
        <v>0</v>
      </c>
      <c r="C198">
        <f ca="1"/>
        <v>0</v>
      </c>
      <c r="D198">
        <f ca="1"/>
        <v>0</v>
      </c>
      <c r="E198">
        <f ca="1"/>
        <v>0</v>
      </c>
      <c r="F198">
        <f ca="1"/>
        <v>0</v>
      </c>
      <c r="G198">
        <f t="shared" ca="1" si="14"/>
        <v>2</v>
      </c>
      <c r="H198">
        <f ca="1"/>
        <v>0</v>
      </c>
      <c r="I198">
        <f ca="1">IF(G198=1, Parameter!$B$5, IF(G198=2, Parameter!$B$6, 0))</f>
        <v>0.14699999999999999</v>
      </c>
      <c r="J198">
        <f ca="1">IF(H198=1, Parameter!$B$3, IF(H198=2, Parameter!$B$4, 0))</f>
        <v>0</v>
      </c>
      <c r="K198">
        <f ca="1">IF(G198=1,IF(F198=1,Parameter!$B$14,0),IF(F198=1,Parameter!$B$13,0))</f>
        <v>0</v>
      </c>
      <c r="L198">
        <f ca="1">IF(AND(G198=1,H198=1), Parameter!$B$7, IF(AND(G198=2, H198=1), Parameter!$B$9, IF(AND(G198=1, H198=2),Parameter!$B$8, IF(AND(G198=2, H198=2), Parameter!$B$10, 0))))</f>
        <v>0</v>
      </c>
      <c r="M198">
        <f t="shared" ca="1" si="12"/>
        <v>0</v>
      </c>
      <c r="N198">
        <f t="shared" ca="1" si="13"/>
        <v>0</v>
      </c>
      <c r="O198">
        <f ca="1">IF(N198 &lt; Parameter!$B$21, Parameter!$B$21, IF(N198 &gt; Parameter!$C$21, Parameter!$C$21, N198)) * Parameter!$B$11
+ IF(M198 &lt; Parameter!$B$22, Parameter!$B$22, IF(M198 &gt; Parameter!$C$22, Parameter!$C$22, M198)) * Parameter!$B$12
+ Parameter!$B$2
+ SUM(I198:L198)</f>
        <v>9.7544238174313094</v>
      </c>
      <c r="P198">
        <f t="shared" ca="1" si="15"/>
        <v>17229.284089019835</v>
      </c>
    </row>
    <row r="199" spans="1:16" x14ac:dyDescent="0.2">
      <c r="A199">
        <f ca="1"/>
        <v>0</v>
      </c>
      <c r="B199">
        <f ca="1"/>
        <v>0</v>
      </c>
      <c r="C199">
        <f ca="1"/>
        <v>0</v>
      </c>
      <c r="D199">
        <f ca="1"/>
        <v>0</v>
      </c>
      <c r="E199">
        <f ca="1"/>
        <v>0</v>
      </c>
      <c r="F199">
        <f ca="1"/>
        <v>0</v>
      </c>
      <c r="G199">
        <f t="shared" ca="1" si="14"/>
        <v>2</v>
      </c>
      <c r="H199">
        <f ca="1"/>
        <v>0</v>
      </c>
      <c r="I199">
        <f ca="1">IF(G199=1, Parameter!$B$5, IF(G199=2, Parameter!$B$6, 0))</f>
        <v>0.14699999999999999</v>
      </c>
      <c r="J199">
        <f ca="1">IF(H199=1, Parameter!$B$3, IF(H199=2, Parameter!$B$4, 0))</f>
        <v>0</v>
      </c>
      <c r="K199">
        <f ca="1">IF(G199=1,IF(F199=1,Parameter!$B$14,0),IF(F199=1,Parameter!$B$13,0))</f>
        <v>0</v>
      </c>
      <c r="L199">
        <f ca="1">IF(AND(G199=1,H199=1), Parameter!$B$7, IF(AND(G199=2, H199=1), Parameter!$B$9, IF(AND(G199=1, H199=2),Parameter!$B$8, IF(AND(G199=2, H199=2), Parameter!$B$10, 0))))</f>
        <v>0</v>
      </c>
      <c r="M199">
        <f t="shared" ca="1" si="12"/>
        <v>0</v>
      </c>
      <c r="N199">
        <f t="shared" ca="1" si="13"/>
        <v>0</v>
      </c>
      <c r="O199">
        <f ca="1">IF(N199 &lt; Parameter!$B$21, Parameter!$B$21, IF(N199 &gt; Parameter!$C$21, Parameter!$C$21, N199)) * Parameter!$B$11
+ IF(M199 &lt; Parameter!$B$22, Parameter!$B$22, IF(M199 &gt; Parameter!$C$22, Parameter!$C$22, M199)) * Parameter!$B$12
+ Parameter!$B$2
+ SUM(I199:L199)</f>
        <v>9.7544238174313094</v>
      </c>
      <c r="P199">
        <f t="shared" ca="1" si="15"/>
        <v>17229.284089019835</v>
      </c>
    </row>
    <row r="200" spans="1:16" x14ac:dyDescent="0.2">
      <c r="A200">
        <f ca="1"/>
        <v>0</v>
      </c>
      <c r="B200">
        <f ca="1"/>
        <v>0</v>
      </c>
      <c r="C200">
        <f ca="1"/>
        <v>0</v>
      </c>
      <c r="D200">
        <f ca="1"/>
        <v>0</v>
      </c>
      <c r="E200">
        <f ca="1"/>
        <v>0</v>
      </c>
      <c r="F200">
        <f ca="1"/>
        <v>0</v>
      </c>
      <c r="G200">
        <f t="shared" ca="1" si="14"/>
        <v>2</v>
      </c>
      <c r="H200">
        <f ca="1"/>
        <v>0</v>
      </c>
      <c r="I200">
        <f ca="1">IF(G200=1, Parameter!$B$5, IF(G200=2, Parameter!$B$6, 0))</f>
        <v>0.14699999999999999</v>
      </c>
      <c r="J200">
        <f ca="1">IF(H200=1, Parameter!$B$3, IF(H200=2, Parameter!$B$4, 0))</f>
        <v>0</v>
      </c>
      <c r="K200">
        <f ca="1">IF(G200=1,IF(F200=1,Parameter!$B$14,0),IF(F200=1,Parameter!$B$13,0))</f>
        <v>0</v>
      </c>
      <c r="L200">
        <f ca="1">IF(AND(G200=1,H200=1), Parameter!$B$7, IF(AND(G200=2, H200=1), Parameter!$B$9, IF(AND(G200=1, H200=2),Parameter!$B$8, IF(AND(G200=2, H200=2), Parameter!$B$10, 0))))</f>
        <v>0</v>
      </c>
      <c r="M200">
        <f t="shared" ca="1" si="12"/>
        <v>0</v>
      </c>
      <c r="N200">
        <f t="shared" ca="1" si="13"/>
        <v>0</v>
      </c>
      <c r="O200">
        <f ca="1">IF(N200 &lt; Parameter!$B$21, Parameter!$B$21, IF(N200 &gt; Parameter!$C$21, Parameter!$C$21, N200)) * Parameter!$B$11
+ IF(M200 &lt; Parameter!$B$22, Parameter!$B$22, IF(M200 &gt; Parameter!$C$22, Parameter!$C$22, M200)) * Parameter!$B$12
+ Parameter!$B$2
+ SUM(I200:L200)</f>
        <v>9.7544238174313094</v>
      </c>
      <c r="P200">
        <f t="shared" ca="1" si="15"/>
        <v>17229.284089019835</v>
      </c>
    </row>
    <row r="201" spans="1:16" x14ac:dyDescent="0.2">
      <c r="A201">
        <f ca="1"/>
        <v>0</v>
      </c>
      <c r="B201">
        <f ca="1"/>
        <v>0</v>
      </c>
      <c r="C201">
        <f ca="1"/>
        <v>0</v>
      </c>
      <c r="D201">
        <f ca="1"/>
        <v>0</v>
      </c>
      <c r="E201">
        <f ca="1"/>
        <v>0</v>
      </c>
      <c r="F201">
        <f ca="1"/>
        <v>0</v>
      </c>
      <c r="G201">
        <f t="shared" ca="1" si="14"/>
        <v>2</v>
      </c>
      <c r="H201">
        <f ca="1"/>
        <v>0</v>
      </c>
      <c r="I201">
        <f ca="1">IF(G201=1, Parameter!$B$5, IF(G201=2, Parameter!$B$6, 0))</f>
        <v>0.14699999999999999</v>
      </c>
      <c r="J201">
        <f ca="1">IF(H201=1, Parameter!$B$3, IF(H201=2, Parameter!$B$4, 0))</f>
        <v>0</v>
      </c>
      <c r="K201">
        <f ca="1">IF(G201=1,IF(F201=1,Parameter!$B$14,0),IF(F201=1,Parameter!$B$13,0))</f>
        <v>0</v>
      </c>
      <c r="L201">
        <f ca="1">IF(AND(G201=1,H201=1), Parameter!$B$7, IF(AND(G201=2, H201=1), Parameter!$B$9, IF(AND(G201=1, H201=2),Parameter!$B$8, IF(AND(G201=2, H201=2), Parameter!$B$10, 0))))</f>
        <v>0</v>
      </c>
      <c r="M201">
        <f t="shared" ca="1" si="12"/>
        <v>0</v>
      </c>
      <c r="N201">
        <f t="shared" ca="1" si="13"/>
        <v>0</v>
      </c>
      <c r="O201">
        <f ca="1">IF(N201 &lt; Parameter!$B$21, Parameter!$B$21, IF(N201 &gt; Parameter!$C$21, Parameter!$C$21, N201)) * Parameter!$B$11
+ IF(M201 &lt; Parameter!$B$22, Parameter!$B$22, IF(M201 &gt; Parameter!$C$22, Parameter!$C$22, M201)) * Parameter!$B$12
+ Parameter!$B$2
+ SUM(I201:L201)</f>
        <v>9.7544238174313094</v>
      </c>
      <c r="P201">
        <f t="shared" ca="1" si="15"/>
        <v>17229.284089019835</v>
      </c>
    </row>
    <row r="202" spans="1:16" x14ac:dyDescent="0.2">
      <c r="A202">
        <f ca="1"/>
        <v>0</v>
      </c>
      <c r="B202">
        <f ca="1"/>
        <v>0</v>
      </c>
      <c r="C202">
        <f ca="1"/>
        <v>0</v>
      </c>
      <c r="D202">
        <f ca="1"/>
        <v>0</v>
      </c>
      <c r="E202">
        <f ca="1"/>
        <v>0</v>
      </c>
      <c r="F202">
        <f ca="1"/>
        <v>0</v>
      </c>
      <c r="G202">
        <f t="shared" ca="1" si="14"/>
        <v>2</v>
      </c>
      <c r="H202">
        <f ca="1"/>
        <v>0</v>
      </c>
      <c r="I202">
        <f ca="1">IF(G202=1, Parameter!$B$5, IF(G202=2, Parameter!$B$6, 0))</f>
        <v>0.14699999999999999</v>
      </c>
      <c r="J202">
        <f ca="1">IF(H202=1, Parameter!$B$3, IF(H202=2, Parameter!$B$4, 0))</f>
        <v>0</v>
      </c>
      <c r="K202">
        <f ca="1">IF(G202=1,IF(F202=1,Parameter!$B$14,0),IF(F202=1,Parameter!$B$13,0))</f>
        <v>0</v>
      </c>
      <c r="L202">
        <f ca="1">IF(AND(G202=1,H202=1), Parameter!$B$7, IF(AND(G202=2, H202=1), Parameter!$B$9, IF(AND(G202=1, H202=2),Parameter!$B$8, IF(AND(G202=2, H202=2), Parameter!$B$10, 0))))</f>
        <v>0</v>
      </c>
      <c r="M202">
        <f t="shared" ca="1" si="12"/>
        <v>0</v>
      </c>
      <c r="N202">
        <f t="shared" ca="1" si="13"/>
        <v>0</v>
      </c>
      <c r="O202">
        <f ca="1">IF(N202 &lt; Parameter!$B$21, Parameter!$B$21, IF(N202 &gt; Parameter!$C$21, Parameter!$C$21, N202)) * Parameter!$B$11
+ IF(M202 &lt; Parameter!$B$22, Parameter!$B$22, IF(M202 &gt; Parameter!$C$22, Parameter!$C$22, M202)) * Parameter!$B$12
+ Parameter!$B$2
+ SUM(I202:L202)</f>
        <v>9.7544238174313094</v>
      </c>
      <c r="P202">
        <f t="shared" ca="1" si="15"/>
        <v>17229.284089019835</v>
      </c>
    </row>
    <row r="203" spans="1:16" x14ac:dyDescent="0.2">
      <c r="A203">
        <f ca="1"/>
        <v>0</v>
      </c>
      <c r="B203">
        <f ca="1"/>
        <v>0</v>
      </c>
      <c r="C203">
        <f ca="1"/>
        <v>0</v>
      </c>
      <c r="D203">
        <f ca="1"/>
        <v>0</v>
      </c>
      <c r="E203">
        <f ca="1"/>
        <v>0</v>
      </c>
      <c r="F203">
        <f ca="1"/>
        <v>0</v>
      </c>
      <c r="G203">
        <f t="shared" ca="1" si="14"/>
        <v>2</v>
      </c>
      <c r="H203">
        <f ca="1"/>
        <v>0</v>
      </c>
      <c r="I203">
        <f ca="1">IF(G203=1, Parameter!$B$5, IF(G203=2, Parameter!$B$6, 0))</f>
        <v>0.14699999999999999</v>
      </c>
      <c r="J203">
        <f ca="1">IF(H203=1, Parameter!$B$3, IF(H203=2, Parameter!$B$4, 0))</f>
        <v>0</v>
      </c>
      <c r="K203">
        <f ca="1">IF(G203=1,IF(F203=1,Parameter!$B$14,0),IF(F203=1,Parameter!$B$13,0))</f>
        <v>0</v>
      </c>
      <c r="L203">
        <f ca="1">IF(AND(G203=1,H203=1), Parameter!$B$7, IF(AND(G203=2, H203=1), Parameter!$B$9, IF(AND(G203=1, H203=2),Parameter!$B$8, IF(AND(G203=2, H203=2), Parameter!$B$10, 0))))</f>
        <v>0</v>
      </c>
      <c r="M203">
        <f t="shared" ca="1" si="12"/>
        <v>0</v>
      </c>
      <c r="N203">
        <f t="shared" ca="1" si="13"/>
        <v>0</v>
      </c>
      <c r="O203">
        <f ca="1">IF(N203 &lt; Parameter!$B$21, Parameter!$B$21, IF(N203 &gt; Parameter!$C$21, Parameter!$C$21, N203)) * Parameter!$B$11
+ IF(M203 &lt; Parameter!$B$22, Parameter!$B$22, IF(M203 &gt; Parameter!$C$22, Parameter!$C$22, M203)) * Parameter!$B$12
+ Parameter!$B$2
+ SUM(I203:L203)</f>
        <v>9.7544238174313094</v>
      </c>
      <c r="P203">
        <f t="shared" ca="1" si="15"/>
        <v>17229.284089019835</v>
      </c>
    </row>
    <row r="204" spans="1:16" x14ac:dyDescent="0.2">
      <c r="A204">
        <f ca="1"/>
        <v>0</v>
      </c>
      <c r="B204">
        <f ca="1"/>
        <v>0</v>
      </c>
      <c r="C204">
        <f ca="1"/>
        <v>0</v>
      </c>
      <c r="D204">
        <f ca="1"/>
        <v>0</v>
      </c>
      <c r="E204">
        <f ca="1"/>
        <v>0</v>
      </c>
      <c r="F204">
        <f ca="1"/>
        <v>0</v>
      </c>
      <c r="G204">
        <f t="shared" ca="1" si="14"/>
        <v>2</v>
      </c>
      <c r="H204">
        <f ca="1"/>
        <v>0</v>
      </c>
      <c r="I204">
        <f ca="1">IF(G204=1, Parameter!$B$5, IF(G204=2, Parameter!$B$6, 0))</f>
        <v>0.14699999999999999</v>
      </c>
      <c r="J204">
        <f ca="1">IF(H204=1, Parameter!$B$3, IF(H204=2, Parameter!$B$4, 0))</f>
        <v>0</v>
      </c>
      <c r="K204">
        <f ca="1">IF(G204=1,IF(F204=1,Parameter!$B$14,0),IF(F204=1,Parameter!$B$13,0))</f>
        <v>0</v>
      </c>
      <c r="L204">
        <f ca="1">IF(AND(G204=1,H204=1), Parameter!$B$7, IF(AND(G204=2, H204=1), Parameter!$B$9, IF(AND(G204=1, H204=2),Parameter!$B$8, IF(AND(G204=2, H204=2), Parameter!$B$10, 0))))</f>
        <v>0</v>
      </c>
      <c r="M204">
        <f t="shared" ca="1" si="12"/>
        <v>0</v>
      </c>
      <c r="N204">
        <f t="shared" ca="1" si="13"/>
        <v>0</v>
      </c>
      <c r="O204">
        <f ca="1">IF(N204 &lt; Parameter!$B$21, Parameter!$B$21, IF(N204 &gt; Parameter!$C$21, Parameter!$C$21, N204)) * Parameter!$B$11
+ IF(M204 &lt; Parameter!$B$22, Parameter!$B$22, IF(M204 &gt; Parameter!$C$22, Parameter!$C$22, M204)) * Parameter!$B$12
+ Parameter!$B$2
+ SUM(I204:L204)</f>
        <v>9.7544238174313094</v>
      </c>
      <c r="P204">
        <f t="shared" ca="1" si="15"/>
        <v>17229.284089019835</v>
      </c>
    </row>
    <row r="205" spans="1:16" x14ac:dyDescent="0.2">
      <c r="A205">
        <f ca="1"/>
        <v>0</v>
      </c>
      <c r="B205">
        <f ca="1"/>
        <v>0</v>
      </c>
      <c r="C205">
        <f ca="1"/>
        <v>0</v>
      </c>
      <c r="D205">
        <f ca="1"/>
        <v>0</v>
      </c>
      <c r="E205">
        <f ca="1"/>
        <v>0</v>
      </c>
      <c r="F205">
        <f ca="1"/>
        <v>0</v>
      </c>
      <c r="G205">
        <f t="shared" ca="1" si="14"/>
        <v>2</v>
      </c>
      <c r="H205">
        <f ca="1"/>
        <v>0</v>
      </c>
      <c r="I205">
        <f ca="1">IF(G205=1, Parameter!$B$5, IF(G205=2, Parameter!$B$6, 0))</f>
        <v>0.14699999999999999</v>
      </c>
      <c r="J205">
        <f ca="1">IF(H205=1, Parameter!$B$3, IF(H205=2, Parameter!$B$4, 0))</f>
        <v>0</v>
      </c>
      <c r="K205">
        <f ca="1">IF(G205=1,IF(F205=1,Parameter!$B$14,0),IF(F205=1,Parameter!$B$13,0))</f>
        <v>0</v>
      </c>
      <c r="L205">
        <f ca="1">IF(AND(G205=1,H205=1), Parameter!$B$7, IF(AND(G205=2, H205=1), Parameter!$B$9, IF(AND(G205=1, H205=2),Parameter!$B$8, IF(AND(G205=2, H205=2), Parameter!$B$10, 0))))</f>
        <v>0</v>
      </c>
      <c r="M205">
        <f t="shared" ca="1" si="12"/>
        <v>0</v>
      </c>
      <c r="N205">
        <f t="shared" ca="1" si="13"/>
        <v>0</v>
      </c>
      <c r="O205">
        <f ca="1">IF(N205 &lt; Parameter!$B$21, Parameter!$B$21, IF(N205 &gt; Parameter!$C$21, Parameter!$C$21, N205)) * Parameter!$B$11
+ IF(M205 &lt; Parameter!$B$22, Parameter!$B$22, IF(M205 &gt; Parameter!$C$22, Parameter!$C$22, M205)) * Parameter!$B$12
+ Parameter!$B$2
+ SUM(I205:L205)</f>
        <v>9.7544238174313094</v>
      </c>
      <c r="P205">
        <f t="shared" ca="1" si="15"/>
        <v>17229.284089019835</v>
      </c>
    </row>
    <row r="206" spans="1:16" x14ac:dyDescent="0.2">
      <c r="A206">
        <f ca="1"/>
        <v>0</v>
      </c>
      <c r="B206">
        <f ca="1"/>
        <v>0</v>
      </c>
      <c r="C206">
        <f ca="1"/>
        <v>0</v>
      </c>
      <c r="D206">
        <f ca="1"/>
        <v>0</v>
      </c>
      <c r="E206">
        <f ca="1"/>
        <v>0</v>
      </c>
      <c r="F206">
        <f ca="1"/>
        <v>0</v>
      </c>
      <c r="G206">
        <f t="shared" ca="1" si="14"/>
        <v>2</v>
      </c>
      <c r="H206">
        <f ca="1"/>
        <v>0</v>
      </c>
      <c r="I206">
        <f ca="1">IF(G206=1, Parameter!$B$5, IF(G206=2, Parameter!$B$6, 0))</f>
        <v>0.14699999999999999</v>
      </c>
      <c r="J206">
        <f ca="1">IF(H206=1, Parameter!$B$3, IF(H206=2, Parameter!$B$4, 0))</f>
        <v>0</v>
      </c>
      <c r="K206">
        <f ca="1">IF(G206=1,IF(F206=1,Parameter!$B$14,0),IF(F206=1,Parameter!$B$13,0))</f>
        <v>0</v>
      </c>
      <c r="L206">
        <f ca="1">IF(AND(G206=1,H206=1), Parameter!$B$7, IF(AND(G206=2, H206=1), Parameter!$B$9, IF(AND(G206=1, H206=2),Parameter!$B$8, IF(AND(G206=2, H206=2), Parameter!$B$10, 0))))</f>
        <v>0</v>
      </c>
      <c r="M206">
        <f t="shared" ca="1" si="12"/>
        <v>0</v>
      </c>
      <c r="N206">
        <f t="shared" ca="1" si="13"/>
        <v>0</v>
      </c>
      <c r="O206">
        <f ca="1">IF(N206 &lt; Parameter!$B$21, Parameter!$B$21, IF(N206 &gt; Parameter!$C$21, Parameter!$C$21, N206)) * Parameter!$B$11
+ IF(M206 &lt; Parameter!$B$22, Parameter!$B$22, IF(M206 &gt; Parameter!$C$22, Parameter!$C$22, M206)) * Parameter!$B$12
+ Parameter!$B$2
+ SUM(I206:L206)</f>
        <v>9.7544238174313094</v>
      </c>
      <c r="P206">
        <f t="shared" ca="1" si="15"/>
        <v>17229.284089019835</v>
      </c>
    </row>
    <row r="207" spans="1:16" x14ac:dyDescent="0.2">
      <c r="A207">
        <f ca="1"/>
        <v>0</v>
      </c>
      <c r="B207">
        <f ca="1"/>
        <v>0</v>
      </c>
      <c r="C207">
        <f ca="1"/>
        <v>0</v>
      </c>
      <c r="D207">
        <f ca="1"/>
        <v>0</v>
      </c>
      <c r="E207">
        <f ca="1"/>
        <v>0</v>
      </c>
      <c r="F207">
        <f ca="1"/>
        <v>0</v>
      </c>
      <c r="G207">
        <f t="shared" ca="1" si="14"/>
        <v>2</v>
      </c>
      <c r="H207">
        <f ca="1"/>
        <v>0</v>
      </c>
      <c r="I207">
        <f ca="1">IF(G207=1, Parameter!$B$5, IF(G207=2, Parameter!$B$6, 0))</f>
        <v>0.14699999999999999</v>
      </c>
      <c r="J207">
        <f ca="1">IF(H207=1, Parameter!$B$3, IF(H207=2, Parameter!$B$4, 0))</f>
        <v>0</v>
      </c>
      <c r="K207">
        <f ca="1">IF(G207=1,IF(F207=1,Parameter!$B$14,0),IF(F207=1,Parameter!$B$13,0))</f>
        <v>0</v>
      </c>
      <c r="L207">
        <f ca="1">IF(AND(G207=1,H207=1), Parameter!$B$7, IF(AND(G207=2, H207=1), Parameter!$B$9, IF(AND(G207=1, H207=2),Parameter!$B$8, IF(AND(G207=2, H207=2), Parameter!$B$10, 0))))</f>
        <v>0</v>
      </c>
      <c r="M207">
        <f t="shared" ca="1" si="12"/>
        <v>0</v>
      </c>
      <c r="N207">
        <f t="shared" ca="1" si="13"/>
        <v>0</v>
      </c>
      <c r="O207">
        <f ca="1">IF(N207 &lt; Parameter!$B$21, Parameter!$B$21, IF(N207 &gt; Parameter!$C$21, Parameter!$C$21, N207)) * Parameter!$B$11
+ IF(M207 &lt; Parameter!$B$22, Parameter!$B$22, IF(M207 &gt; Parameter!$C$22, Parameter!$C$22, M207)) * Parameter!$B$12
+ Parameter!$B$2
+ SUM(I207:L207)</f>
        <v>9.7544238174313094</v>
      </c>
      <c r="P207">
        <f t="shared" ca="1" si="15"/>
        <v>17229.284089019835</v>
      </c>
    </row>
    <row r="208" spans="1:16" x14ac:dyDescent="0.2">
      <c r="A208">
        <f ca="1"/>
        <v>0</v>
      </c>
      <c r="B208">
        <f ca="1"/>
        <v>0</v>
      </c>
      <c r="C208">
        <f ca="1"/>
        <v>0</v>
      </c>
      <c r="D208">
        <f ca="1"/>
        <v>0</v>
      </c>
      <c r="E208">
        <f ca="1"/>
        <v>0</v>
      </c>
      <c r="F208">
        <f ca="1"/>
        <v>0</v>
      </c>
      <c r="G208">
        <f t="shared" ca="1" si="14"/>
        <v>2</v>
      </c>
      <c r="H208">
        <f ca="1"/>
        <v>0</v>
      </c>
      <c r="I208">
        <f ca="1">IF(G208=1, Parameter!$B$5, IF(G208=2, Parameter!$B$6, 0))</f>
        <v>0.14699999999999999</v>
      </c>
      <c r="J208">
        <f ca="1">IF(H208=1, Parameter!$B$3, IF(H208=2, Parameter!$B$4, 0))</f>
        <v>0</v>
      </c>
      <c r="K208">
        <f ca="1">IF(G208=1,IF(F208=1,Parameter!$B$14,0),IF(F208=1,Parameter!$B$13,0))</f>
        <v>0</v>
      </c>
      <c r="L208">
        <f ca="1">IF(AND(G208=1,H208=1), Parameter!$B$7, IF(AND(G208=2, H208=1), Parameter!$B$9, IF(AND(G208=1, H208=2),Parameter!$B$8, IF(AND(G208=2, H208=2), Parameter!$B$10, 0))))</f>
        <v>0</v>
      </c>
      <c r="M208">
        <f t="shared" ca="1" si="12"/>
        <v>0</v>
      </c>
      <c r="N208">
        <f t="shared" ca="1" si="13"/>
        <v>0</v>
      </c>
      <c r="O208">
        <f ca="1">IF(N208 &lt; Parameter!$B$21, Parameter!$B$21, IF(N208 &gt; Parameter!$C$21, Parameter!$C$21, N208)) * Parameter!$B$11
+ IF(M208 &lt; Parameter!$B$22, Parameter!$B$22, IF(M208 &gt; Parameter!$C$22, Parameter!$C$22, M208)) * Parameter!$B$12
+ Parameter!$B$2
+ SUM(I208:L208)</f>
        <v>9.7544238174313094</v>
      </c>
      <c r="P208">
        <f t="shared" ca="1" si="15"/>
        <v>17229.284089019835</v>
      </c>
    </row>
    <row r="209" spans="1:16" x14ac:dyDescent="0.2">
      <c r="A209">
        <f ca="1"/>
        <v>0</v>
      </c>
      <c r="B209">
        <f ca="1"/>
        <v>0</v>
      </c>
      <c r="C209">
        <f ca="1"/>
        <v>0</v>
      </c>
      <c r="D209">
        <f ca="1"/>
        <v>0</v>
      </c>
      <c r="E209">
        <f ca="1"/>
        <v>0</v>
      </c>
      <c r="F209">
        <f ca="1"/>
        <v>0</v>
      </c>
      <c r="G209">
        <f t="shared" ca="1" si="14"/>
        <v>2</v>
      </c>
      <c r="H209">
        <f ca="1"/>
        <v>0</v>
      </c>
      <c r="I209">
        <f ca="1">IF(G209=1, Parameter!$B$5, IF(G209=2, Parameter!$B$6, 0))</f>
        <v>0.14699999999999999</v>
      </c>
      <c r="J209">
        <f ca="1">IF(H209=1, Parameter!$B$3, IF(H209=2, Parameter!$B$4, 0))</f>
        <v>0</v>
      </c>
      <c r="K209">
        <f ca="1">IF(G209=1,IF(F209=1,Parameter!$B$14,0),IF(F209=1,Parameter!$B$13,0))</f>
        <v>0</v>
      </c>
      <c r="L209">
        <f ca="1">IF(AND(G209=1,H209=1), Parameter!$B$7, IF(AND(G209=2, H209=1), Parameter!$B$9, IF(AND(G209=1, H209=2),Parameter!$B$8, IF(AND(G209=2, H209=2), Parameter!$B$10, 0))))</f>
        <v>0</v>
      </c>
      <c r="M209">
        <f t="shared" ca="1" si="12"/>
        <v>0</v>
      </c>
      <c r="N209">
        <f t="shared" ca="1" si="13"/>
        <v>0</v>
      </c>
      <c r="O209">
        <f ca="1">IF(N209 &lt; Parameter!$B$21, Parameter!$B$21, IF(N209 &gt; Parameter!$C$21, Parameter!$C$21, N209)) * Parameter!$B$11
+ IF(M209 &lt; Parameter!$B$22, Parameter!$B$22, IF(M209 &gt; Parameter!$C$22, Parameter!$C$22, M209)) * Parameter!$B$12
+ Parameter!$B$2
+ SUM(I209:L209)</f>
        <v>9.7544238174313094</v>
      </c>
      <c r="P209">
        <f t="shared" ca="1" si="15"/>
        <v>17229.284089019835</v>
      </c>
    </row>
    <row r="210" spans="1:16" x14ac:dyDescent="0.2">
      <c r="A210">
        <f ca="1"/>
        <v>0</v>
      </c>
      <c r="B210">
        <f ca="1"/>
        <v>0</v>
      </c>
      <c r="C210">
        <f ca="1"/>
        <v>0</v>
      </c>
      <c r="D210">
        <f ca="1"/>
        <v>0</v>
      </c>
      <c r="E210">
        <f ca="1"/>
        <v>0</v>
      </c>
      <c r="F210">
        <f ca="1"/>
        <v>0</v>
      </c>
      <c r="G210">
        <f t="shared" ca="1" si="14"/>
        <v>2</v>
      </c>
      <c r="H210">
        <f ca="1"/>
        <v>0</v>
      </c>
      <c r="I210">
        <f ca="1">IF(G210=1, Parameter!$B$5, IF(G210=2, Parameter!$B$6, 0))</f>
        <v>0.14699999999999999</v>
      </c>
      <c r="J210">
        <f ca="1">IF(H210=1, Parameter!$B$3, IF(H210=2, Parameter!$B$4, 0))</f>
        <v>0</v>
      </c>
      <c r="K210">
        <f ca="1">IF(G210=1,IF(F210=1,Parameter!$B$14,0),IF(F210=1,Parameter!$B$13,0))</f>
        <v>0</v>
      </c>
      <c r="L210">
        <f ca="1">IF(AND(G210=1,H210=1), Parameter!$B$7, IF(AND(G210=2, H210=1), Parameter!$B$9, IF(AND(G210=1, H210=2),Parameter!$B$8, IF(AND(G210=2, H210=2), Parameter!$B$10, 0))))</f>
        <v>0</v>
      </c>
      <c r="M210">
        <f t="shared" ca="1" si="12"/>
        <v>0</v>
      </c>
      <c r="N210">
        <f t="shared" ca="1" si="13"/>
        <v>0</v>
      </c>
      <c r="O210">
        <f ca="1">IF(N210 &lt; Parameter!$B$21, Parameter!$B$21, IF(N210 &gt; Parameter!$C$21, Parameter!$C$21, N210)) * Parameter!$B$11
+ IF(M210 &lt; Parameter!$B$22, Parameter!$B$22, IF(M210 &gt; Parameter!$C$22, Parameter!$C$22, M210)) * Parameter!$B$12
+ Parameter!$B$2
+ SUM(I210:L210)</f>
        <v>9.7544238174313094</v>
      </c>
      <c r="P210">
        <f t="shared" ca="1" si="15"/>
        <v>17229.284089019835</v>
      </c>
    </row>
    <row r="211" spans="1:16" x14ac:dyDescent="0.2">
      <c r="A211">
        <f ca="1"/>
        <v>0</v>
      </c>
      <c r="B211">
        <f ca="1"/>
        <v>0</v>
      </c>
      <c r="C211">
        <f ca="1"/>
        <v>0</v>
      </c>
      <c r="D211">
        <f ca="1"/>
        <v>0</v>
      </c>
      <c r="E211">
        <f ca="1"/>
        <v>0</v>
      </c>
      <c r="F211">
        <f ca="1"/>
        <v>0</v>
      </c>
      <c r="G211">
        <f t="shared" ca="1" si="14"/>
        <v>2</v>
      </c>
      <c r="H211">
        <f ca="1"/>
        <v>0</v>
      </c>
      <c r="I211">
        <f ca="1">IF(G211=1, Parameter!$B$5, IF(G211=2, Parameter!$B$6, 0))</f>
        <v>0.14699999999999999</v>
      </c>
      <c r="J211">
        <f ca="1">IF(H211=1, Parameter!$B$3, IF(H211=2, Parameter!$B$4, 0))</f>
        <v>0</v>
      </c>
      <c r="K211">
        <f ca="1">IF(G211=1,IF(F211=1,Parameter!$B$14,0),IF(F211=1,Parameter!$B$13,0))</f>
        <v>0</v>
      </c>
      <c r="L211">
        <f ca="1">IF(AND(G211=1,H211=1), Parameter!$B$7, IF(AND(G211=2, H211=1), Parameter!$B$9, IF(AND(G211=1, H211=2),Parameter!$B$8, IF(AND(G211=2, H211=2), Parameter!$B$10, 0))))</f>
        <v>0</v>
      </c>
      <c r="M211">
        <f t="shared" ca="1" si="12"/>
        <v>0</v>
      </c>
      <c r="N211">
        <f t="shared" ca="1" si="13"/>
        <v>0</v>
      </c>
      <c r="O211">
        <f ca="1">IF(N211 &lt; Parameter!$B$21, Parameter!$B$21, IF(N211 &gt; Parameter!$C$21, Parameter!$C$21, N211)) * Parameter!$B$11
+ IF(M211 &lt; Parameter!$B$22, Parameter!$B$22, IF(M211 &gt; Parameter!$C$22, Parameter!$C$22, M211)) * Parameter!$B$12
+ Parameter!$B$2
+ SUM(I211:L211)</f>
        <v>9.7544238174313094</v>
      </c>
      <c r="P211">
        <f t="shared" ca="1" si="15"/>
        <v>17229.284089019835</v>
      </c>
    </row>
    <row r="212" spans="1:16" x14ac:dyDescent="0.2">
      <c r="A212">
        <f ca="1"/>
        <v>0</v>
      </c>
      <c r="B212">
        <f ca="1"/>
        <v>0</v>
      </c>
      <c r="C212">
        <f ca="1"/>
        <v>0</v>
      </c>
      <c r="D212">
        <f ca="1"/>
        <v>0</v>
      </c>
      <c r="E212">
        <f ca="1"/>
        <v>0</v>
      </c>
      <c r="F212">
        <f ca="1"/>
        <v>0</v>
      </c>
      <c r="G212">
        <f t="shared" ca="1" si="14"/>
        <v>2</v>
      </c>
      <c r="H212">
        <f ca="1"/>
        <v>0</v>
      </c>
      <c r="I212">
        <f ca="1">IF(G212=1, Parameter!$B$5, IF(G212=2, Parameter!$B$6, 0))</f>
        <v>0.14699999999999999</v>
      </c>
      <c r="J212">
        <f ca="1">IF(H212=1, Parameter!$B$3, IF(H212=2, Parameter!$B$4, 0))</f>
        <v>0</v>
      </c>
      <c r="K212">
        <f ca="1">IF(G212=1,IF(F212=1,Parameter!$B$14,0),IF(F212=1,Parameter!$B$13,0))</f>
        <v>0</v>
      </c>
      <c r="L212">
        <f ca="1">IF(AND(G212=1,H212=1), Parameter!$B$7, IF(AND(G212=2, H212=1), Parameter!$B$9, IF(AND(G212=1, H212=2),Parameter!$B$8, IF(AND(G212=2, H212=2), Parameter!$B$10, 0))))</f>
        <v>0</v>
      </c>
      <c r="M212">
        <f t="shared" ca="1" si="12"/>
        <v>0</v>
      </c>
      <c r="N212">
        <f t="shared" ca="1" si="13"/>
        <v>0</v>
      </c>
      <c r="O212">
        <f ca="1">IF(N212 &lt; Parameter!$B$21, Parameter!$B$21, IF(N212 &gt; Parameter!$C$21, Parameter!$C$21, N212)) * Parameter!$B$11
+ IF(M212 &lt; Parameter!$B$22, Parameter!$B$22, IF(M212 &gt; Parameter!$C$22, Parameter!$C$22, M212)) * Parameter!$B$12
+ Parameter!$B$2
+ SUM(I212:L212)</f>
        <v>9.7544238174313094</v>
      </c>
      <c r="P212">
        <f t="shared" ca="1" si="15"/>
        <v>17229.284089019835</v>
      </c>
    </row>
    <row r="213" spans="1:16" x14ac:dyDescent="0.2">
      <c r="A213">
        <f ca="1"/>
        <v>0</v>
      </c>
      <c r="B213">
        <f ca="1"/>
        <v>0</v>
      </c>
      <c r="C213">
        <f ca="1"/>
        <v>0</v>
      </c>
      <c r="D213">
        <f ca="1"/>
        <v>0</v>
      </c>
      <c r="E213">
        <f ca="1"/>
        <v>0</v>
      </c>
      <c r="F213">
        <f ca="1"/>
        <v>0</v>
      </c>
      <c r="G213">
        <f t="shared" ca="1" si="14"/>
        <v>2</v>
      </c>
      <c r="H213">
        <f ca="1"/>
        <v>0</v>
      </c>
      <c r="I213">
        <f ca="1">IF(G213=1, Parameter!$B$5, IF(G213=2, Parameter!$B$6, 0))</f>
        <v>0.14699999999999999</v>
      </c>
      <c r="J213">
        <f ca="1">IF(H213=1, Parameter!$B$3, IF(H213=2, Parameter!$B$4, 0))</f>
        <v>0</v>
      </c>
      <c r="K213">
        <f ca="1">IF(G213=1,IF(F213=1,Parameter!$B$14,0),IF(F213=1,Parameter!$B$13,0))</f>
        <v>0</v>
      </c>
      <c r="L213">
        <f ca="1">IF(AND(G213=1,H213=1), Parameter!$B$7, IF(AND(G213=2, H213=1), Parameter!$B$9, IF(AND(G213=1, H213=2),Parameter!$B$8, IF(AND(G213=2, H213=2), Parameter!$B$10, 0))))</f>
        <v>0</v>
      </c>
      <c r="M213">
        <f t="shared" ca="1" si="12"/>
        <v>0</v>
      </c>
      <c r="N213">
        <f t="shared" ca="1" si="13"/>
        <v>0</v>
      </c>
      <c r="O213">
        <f ca="1">IF(N213 &lt; Parameter!$B$21, Parameter!$B$21, IF(N213 &gt; Parameter!$C$21, Parameter!$C$21, N213)) * Parameter!$B$11
+ IF(M213 &lt; Parameter!$B$22, Parameter!$B$22, IF(M213 &gt; Parameter!$C$22, Parameter!$C$22, M213)) * Parameter!$B$12
+ Parameter!$B$2
+ SUM(I213:L213)</f>
        <v>9.7544238174313094</v>
      </c>
      <c r="P213">
        <f t="shared" ca="1" si="15"/>
        <v>17229.284089019835</v>
      </c>
    </row>
    <row r="214" spans="1:16" x14ac:dyDescent="0.2">
      <c r="A214">
        <f ca="1"/>
        <v>0</v>
      </c>
      <c r="B214">
        <f ca="1"/>
        <v>0</v>
      </c>
      <c r="C214">
        <f ca="1"/>
        <v>0</v>
      </c>
      <c r="D214">
        <f ca="1"/>
        <v>0</v>
      </c>
      <c r="E214">
        <f ca="1"/>
        <v>0</v>
      </c>
      <c r="F214">
        <f ca="1"/>
        <v>0</v>
      </c>
      <c r="G214">
        <f t="shared" ca="1" si="14"/>
        <v>2</v>
      </c>
      <c r="H214">
        <f ca="1"/>
        <v>0</v>
      </c>
      <c r="I214">
        <f ca="1">IF(G214=1, Parameter!$B$5, IF(G214=2, Parameter!$B$6, 0))</f>
        <v>0.14699999999999999</v>
      </c>
      <c r="J214">
        <f ca="1">IF(H214=1, Parameter!$B$3, IF(H214=2, Parameter!$B$4, 0))</f>
        <v>0</v>
      </c>
      <c r="K214">
        <f ca="1">IF(G214=1,IF(F214=1,Parameter!$B$14,0),IF(F214=1,Parameter!$B$13,0))</f>
        <v>0</v>
      </c>
      <c r="L214">
        <f ca="1">IF(AND(G214=1,H214=1), Parameter!$B$7, IF(AND(G214=2, H214=1), Parameter!$B$9, IF(AND(G214=1, H214=2),Parameter!$B$8, IF(AND(G214=2, H214=2), Parameter!$B$10, 0))))</f>
        <v>0</v>
      </c>
      <c r="M214">
        <f t="shared" ca="1" si="12"/>
        <v>0</v>
      </c>
      <c r="N214">
        <f t="shared" ca="1" si="13"/>
        <v>0</v>
      </c>
      <c r="O214">
        <f ca="1">IF(N214 &lt; Parameter!$B$21, Parameter!$B$21, IF(N214 &gt; Parameter!$C$21, Parameter!$C$21, N214)) * Parameter!$B$11
+ IF(M214 &lt; Parameter!$B$22, Parameter!$B$22, IF(M214 &gt; Parameter!$C$22, Parameter!$C$22, M214)) * Parameter!$B$12
+ Parameter!$B$2
+ SUM(I214:L214)</f>
        <v>9.7544238174313094</v>
      </c>
      <c r="P214">
        <f t="shared" ca="1" si="15"/>
        <v>17229.284089019835</v>
      </c>
    </row>
    <row r="215" spans="1:16" x14ac:dyDescent="0.2">
      <c r="A215">
        <f ca="1"/>
        <v>0</v>
      </c>
      <c r="B215">
        <f ca="1"/>
        <v>0</v>
      </c>
      <c r="C215">
        <f ca="1"/>
        <v>0</v>
      </c>
      <c r="D215">
        <f ca="1"/>
        <v>0</v>
      </c>
      <c r="E215">
        <f ca="1"/>
        <v>0</v>
      </c>
      <c r="F215">
        <f ca="1"/>
        <v>0</v>
      </c>
      <c r="G215">
        <f t="shared" ca="1" si="14"/>
        <v>2</v>
      </c>
      <c r="H215">
        <f ca="1"/>
        <v>0</v>
      </c>
      <c r="I215">
        <f ca="1">IF(G215=1, Parameter!$B$5, IF(G215=2, Parameter!$B$6, 0))</f>
        <v>0.14699999999999999</v>
      </c>
      <c r="J215">
        <f ca="1">IF(H215=1, Parameter!$B$3, IF(H215=2, Parameter!$B$4, 0))</f>
        <v>0</v>
      </c>
      <c r="K215">
        <f ca="1">IF(G215=1,IF(F215=1,Parameter!$B$14,0),IF(F215=1,Parameter!$B$13,0))</f>
        <v>0</v>
      </c>
      <c r="L215">
        <f ca="1">IF(AND(G215=1,H215=1), Parameter!$B$7, IF(AND(G215=2, H215=1), Parameter!$B$9, IF(AND(G215=1, H215=2),Parameter!$B$8, IF(AND(G215=2, H215=2), Parameter!$B$10, 0))))</f>
        <v>0</v>
      </c>
      <c r="M215">
        <f t="shared" ca="1" si="12"/>
        <v>0</v>
      </c>
      <c r="N215">
        <f t="shared" ca="1" si="13"/>
        <v>0</v>
      </c>
      <c r="O215">
        <f ca="1">IF(N215 &lt; Parameter!$B$21, Parameter!$B$21, IF(N215 &gt; Parameter!$C$21, Parameter!$C$21, N215)) * Parameter!$B$11
+ IF(M215 &lt; Parameter!$B$22, Parameter!$B$22, IF(M215 &gt; Parameter!$C$22, Parameter!$C$22, M215)) * Parameter!$B$12
+ Parameter!$B$2
+ SUM(I215:L215)</f>
        <v>9.7544238174313094</v>
      </c>
      <c r="P215">
        <f t="shared" ca="1" si="15"/>
        <v>17229.284089019835</v>
      </c>
    </row>
    <row r="216" spans="1:16" x14ac:dyDescent="0.2">
      <c r="A216">
        <f ca="1"/>
        <v>0</v>
      </c>
      <c r="B216">
        <f ca="1"/>
        <v>0</v>
      </c>
      <c r="C216">
        <f ca="1"/>
        <v>0</v>
      </c>
      <c r="D216">
        <f ca="1"/>
        <v>0</v>
      </c>
      <c r="E216">
        <f ca="1"/>
        <v>0</v>
      </c>
      <c r="F216">
        <f ca="1"/>
        <v>0</v>
      </c>
      <c r="G216">
        <f t="shared" ca="1" si="14"/>
        <v>2</v>
      </c>
      <c r="H216">
        <f ca="1"/>
        <v>0</v>
      </c>
      <c r="I216">
        <f ca="1">IF(G216=1, Parameter!$B$5, IF(G216=2, Parameter!$B$6, 0))</f>
        <v>0.14699999999999999</v>
      </c>
      <c r="J216">
        <f ca="1">IF(H216=1, Parameter!$B$3, IF(H216=2, Parameter!$B$4, 0))</f>
        <v>0</v>
      </c>
      <c r="K216">
        <f ca="1">IF(G216=1,IF(F216=1,Parameter!$B$14,0),IF(F216=1,Parameter!$B$13,0))</f>
        <v>0</v>
      </c>
      <c r="L216">
        <f ca="1">IF(AND(G216=1,H216=1), Parameter!$B$7, IF(AND(G216=2, H216=1), Parameter!$B$9, IF(AND(G216=1, H216=2),Parameter!$B$8, IF(AND(G216=2, H216=2), Parameter!$B$10, 0))))</f>
        <v>0</v>
      </c>
      <c r="M216">
        <f t="shared" ca="1" si="12"/>
        <v>0</v>
      </c>
      <c r="N216">
        <f t="shared" ca="1" si="13"/>
        <v>0</v>
      </c>
      <c r="O216">
        <f ca="1">IF(N216 &lt; Parameter!$B$21, Parameter!$B$21, IF(N216 &gt; Parameter!$C$21, Parameter!$C$21, N216)) * Parameter!$B$11
+ IF(M216 &lt; Parameter!$B$22, Parameter!$B$22, IF(M216 &gt; Parameter!$C$22, Parameter!$C$22, M216)) * Parameter!$B$12
+ Parameter!$B$2
+ SUM(I216:L216)</f>
        <v>9.7544238174313094</v>
      </c>
      <c r="P216">
        <f t="shared" ca="1" si="15"/>
        <v>17229.284089019835</v>
      </c>
    </row>
    <row r="217" spans="1:16" x14ac:dyDescent="0.2">
      <c r="A217">
        <f ca="1"/>
        <v>0</v>
      </c>
      <c r="B217">
        <f ca="1"/>
        <v>0</v>
      </c>
      <c r="C217">
        <f ca="1"/>
        <v>0</v>
      </c>
      <c r="D217">
        <f ca="1"/>
        <v>0</v>
      </c>
      <c r="E217">
        <f ca="1"/>
        <v>0</v>
      </c>
      <c r="F217">
        <f ca="1"/>
        <v>0</v>
      </c>
      <c r="G217">
        <f t="shared" ca="1" si="14"/>
        <v>2</v>
      </c>
      <c r="H217">
        <f ca="1"/>
        <v>0</v>
      </c>
      <c r="I217">
        <f ca="1">IF(G217=1, Parameter!$B$5, IF(G217=2, Parameter!$B$6, 0))</f>
        <v>0.14699999999999999</v>
      </c>
      <c r="J217">
        <f ca="1">IF(H217=1, Parameter!$B$3, IF(H217=2, Parameter!$B$4, 0))</f>
        <v>0</v>
      </c>
      <c r="K217">
        <f ca="1">IF(G217=1,IF(F217=1,Parameter!$B$14,0),IF(F217=1,Parameter!$B$13,0))</f>
        <v>0</v>
      </c>
      <c r="L217">
        <f ca="1">IF(AND(G217=1,H217=1), Parameter!$B$7, IF(AND(G217=2, H217=1), Parameter!$B$9, IF(AND(G217=1, H217=2),Parameter!$B$8, IF(AND(G217=2, H217=2), Parameter!$B$10, 0))))</f>
        <v>0</v>
      </c>
      <c r="M217">
        <f t="shared" ca="1" si="12"/>
        <v>0</v>
      </c>
      <c r="N217">
        <f t="shared" ca="1" si="13"/>
        <v>0</v>
      </c>
      <c r="O217">
        <f ca="1">IF(N217 &lt; Parameter!$B$21, Parameter!$B$21, IF(N217 &gt; Parameter!$C$21, Parameter!$C$21, N217)) * Parameter!$B$11
+ IF(M217 &lt; Parameter!$B$22, Parameter!$B$22, IF(M217 &gt; Parameter!$C$22, Parameter!$C$22, M217)) * Parameter!$B$12
+ Parameter!$B$2
+ SUM(I217:L217)</f>
        <v>9.7544238174313094</v>
      </c>
      <c r="P217">
        <f t="shared" ca="1" si="15"/>
        <v>17229.284089019835</v>
      </c>
    </row>
    <row r="218" spans="1:16" x14ac:dyDescent="0.2">
      <c r="A218">
        <f ca="1"/>
        <v>0</v>
      </c>
      <c r="B218">
        <f ca="1"/>
        <v>0</v>
      </c>
      <c r="C218">
        <f ca="1"/>
        <v>0</v>
      </c>
      <c r="D218">
        <f ca="1"/>
        <v>0</v>
      </c>
      <c r="E218">
        <f ca="1"/>
        <v>0</v>
      </c>
      <c r="F218">
        <f ca="1"/>
        <v>0</v>
      </c>
      <c r="G218">
        <f t="shared" ca="1" si="14"/>
        <v>2</v>
      </c>
      <c r="H218">
        <f ca="1"/>
        <v>0</v>
      </c>
      <c r="I218">
        <f ca="1">IF(G218=1, Parameter!$B$5, IF(G218=2, Parameter!$B$6, 0))</f>
        <v>0.14699999999999999</v>
      </c>
      <c r="J218">
        <f ca="1">IF(H218=1, Parameter!$B$3, IF(H218=2, Parameter!$B$4, 0))</f>
        <v>0</v>
      </c>
      <c r="K218">
        <f ca="1">IF(G218=1,IF(F218=1,Parameter!$B$14,0),IF(F218=1,Parameter!$B$13,0))</f>
        <v>0</v>
      </c>
      <c r="L218">
        <f ca="1">IF(AND(G218=1,H218=1), Parameter!$B$7, IF(AND(G218=2, H218=1), Parameter!$B$9, IF(AND(G218=1, H218=2),Parameter!$B$8, IF(AND(G218=2, H218=2), Parameter!$B$10, 0))))</f>
        <v>0</v>
      </c>
      <c r="M218">
        <f t="shared" ca="1" si="12"/>
        <v>0</v>
      </c>
      <c r="N218">
        <f t="shared" ca="1" si="13"/>
        <v>0</v>
      </c>
      <c r="O218">
        <f ca="1">IF(N218 &lt; Parameter!$B$21, Parameter!$B$21, IF(N218 &gt; Parameter!$C$21, Parameter!$C$21, N218)) * Parameter!$B$11
+ IF(M218 &lt; Parameter!$B$22, Parameter!$B$22, IF(M218 &gt; Parameter!$C$22, Parameter!$C$22, M218)) * Parameter!$B$12
+ Parameter!$B$2
+ SUM(I218:L218)</f>
        <v>9.7544238174313094</v>
      </c>
      <c r="P218">
        <f t="shared" ca="1" si="15"/>
        <v>17229.284089019835</v>
      </c>
    </row>
    <row r="219" spans="1:16" x14ac:dyDescent="0.2">
      <c r="A219">
        <f ca="1"/>
        <v>0</v>
      </c>
      <c r="B219">
        <f ca="1"/>
        <v>0</v>
      </c>
      <c r="C219">
        <f ca="1"/>
        <v>0</v>
      </c>
      <c r="D219">
        <f ca="1"/>
        <v>0</v>
      </c>
      <c r="E219">
        <f ca="1"/>
        <v>0</v>
      </c>
      <c r="F219">
        <f ca="1"/>
        <v>0</v>
      </c>
      <c r="G219">
        <f t="shared" ca="1" si="14"/>
        <v>2</v>
      </c>
      <c r="H219">
        <f ca="1"/>
        <v>0</v>
      </c>
      <c r="I219">
        <f ca="1">IF(G219=1, Parameter!$B$5, IF(G219=2, Parameter!$B$6, 0))</f>
        <v>0.14699999999999999</v>
      </c>
      <c r="J219">
        <f ca="1">IF(H219=1, Parameter!$B$3, IF(H219=2, Parameter!$B$4, 0))</f>
        <v>0</v>
      </c>
      <c r="K219">
        <f ca="1">IF(G219=1,IF(F219=1,Parameter!$B$14,0),IF(F219=1,Parameter!$B$13,0))</f>
        <v>0</v>
      </c>
      <c r="L219">
        <f ca="1">IF(AND(G219=1,H219=1), Parameter!$B$7, IF(AND(G219=2, H219=1), Parameter!$B$9, IF(AND(G219=1, H219=2),Parameter!$B$8, IF(AND(G219=2, H219=2), Parameter!$B$10, 0))))</f>
        <v>0</v>
      </c>
      <c r="M219">
        <f t="shared" ca="1" si="12"/>
        <v>0</v>
      </c>
      <c r="N219">
        <f t="shared" ca="1" si="13"/>
        <v>0</v>
      </c>
      <c r="O219">
        <f ca="1">IF(N219 &lt; Parameter!$B$21, Parameter!$B$21, IF(N219 &gt; Parameter!$C$21, Parameter!$C$21, N219)) * Parameter!$B$11
+ IF(M219 &lt; Parameter!$B$22, Parameter!$B$22, IF(M219 &gt; Parameter!$C$22, Parameter!$C$22, M219)) * Parameter!$B$12
+ Parameter!$B$2
+ SUM(I219:L219)</f>
        <v>9.7544238174313094</v>
      </c>
      <c r="P219">
        <f t="shared" ca="1" si="15"/>
        <v>17229.284089019835</v>
      </c>
    </row>
    <row r="220" spans="1:16" x14ac:dyDescent="0.2">
      <c r="A220">
        <f ca="1"/>
        <v>0</v>
      </c>
      <c r="B220">
        <f ca="1"/>
        <v>0</v>
      </c>
      <c r="C220">
        <f ca="1"/>
        <v>0</v>
      </c>
      <c r="D220">
        <f ca="1"/>
        <v>0</v>
      </c>
      <c r="E220">
        <f ca="1"/>
        <v>0</v>
      </c>
      <c r="F220">
        <f ca="1"/>
        <v>0</v>
      </c>
      <c r="G220">
        <f t="shared" ca="1" si="14"/>
        <v>2</v>
      </c>
      <c r="H220">
        <f ca="1"/>
        <v>0</v>
      </c>
      <c r="I220">
        <f ca="1">IF(G220=1, Parameter!$B$5, IF(G220=2, Parameter!$B$6, 0))</f>
        <v>0.14699999999999999</v>
      </c>
      <c r="J220">
        <f ca="1">IF(H220=1, Parameter!$B$3, IF(H220=2, Parameter!$B$4, 0))</f>
        <v>0</v>
      </c>
      <c r="K220">
        <f ca="1">IF(G220=1,IF(F220=1,Parameter!$B$14,0),IF(F220=1,Parameter!$B$13,0))</f>
        <v>0</v>
      </c>
      <c r="L220">
        <f ca="1">IF(AND(G220=1,H220=1), Parameter!$B$7, IF(AND(G220=2, H220=1), Parameter!$B$9, IF(AND(G220=1, H220=2),Parameter!$B$8, IF(AND(G220=2, H220=2), Parameter!$B$10, 0))))</f>
        <v>0</v>
      </c>
      <c r="M220">
        <f t="shared" ca="1" si="12"/>
        <v>0</v>
      </c>
      <c r="N220">
        <f t="shared" ca="1" si="13"/>
        <v>0</v>
      </c>
      <c r="O220">
        <f ca="1">IF(N220 &lt; Parameter!$B$21, Parameter!$B$21, IF(N220 &gt; Parameter!$C$21, Parameter!$C$21, N220)) * Parameter!$B$11
+ IF(M220 &lt; Parameter!$B$22, Parameter!$B$22, IF(M220 &gt; Parameter!$C$22, Parameter!$C$22, M220)) * Parameter!$B$12
+ Parameter!$B$2
+ SUM(I220:L220)</f>
        <v>9.7544238174313094</v>
      </c>
      <c r="P220">
        <f t="shared" ca="1" si="15"/>
        <v>17229.284089019835</v>
      </c>
    </row>
    <row r="221" spans="1:16" x14ac:dyDescent="0.2">
      <c r="A221">
        <f ca="1"/>
        <v>0</v>
      </c>
      <c r="B221">
        <f ca="1"/>
        <v>0</v>
      </c>
      <c r="C221">
        <f ca="1"/>
        <v>0</v>
      </c>
      <c r="D221">
        <f ca="1"/>
        <v>0</v>
      </c>
      <c r="E221">
        <f ca="1"/>
        <v>0</v>
      </c>
      <c r="F221">
        <f ca="1"/>
        <v>0</v>
      </c>
      <c r="G221">
        <f t="shared" ca="1" si="14"/>
        <v>2</v>
      </c>
      <c r="H221">
        <f ca="1"/>
        <v>0</v>
      </c>
      <c r="I221">
        <f ca="1">IF(G221=1, Parameter!$B$5, IF(G221=2, Parameter!$B$6, 0))</f>
        <v>0.14699999999999999</v>
      </c>
      <c r="J221">
        <f ca="1">IF(H221=1, Parameter!$B$3, IF(H221=2, Parameter!$B$4, 0))</f>
        <v>0</v>
      </c>
      <c r="K221">
        <f ca="1">IF(G221=1,IF(F221=1,Parameter!$B$14,0),IF(F221=1,Parameter!$B$13,0))</f>
        <v>0</v>
      </c>
      <c r="L221">
        <f ca="1">IF(AND(G221=1,H221=1), Parameter!$B$7, IF(AND(G221=2, H221=1), Parameter!$B$9, IF(AND(G221=1, H221=2),Parameter!$B$8, IF(AND(G221=2, H221=2), Parameter!$B$10, 0))))</f>
        <v>0</v>
      </c>
      <c r="M221">
        <f t="shared" ca="1" si="12"/>
        <v>0</v>
      </c>
      <c r="N221">
        <f t="shared" ca="1" si="13"/>
        <v>0</v>
      </c>
      <c r="O221">
        <f ca="1">IF(N221 &lt; Parameter!$B$21, Parameter!$B$21, IF(N221 &gt; Parameter!$C$21, Parameter!$C$21, N221)) * Parameter!$B$11
+ IF(M221 &lt; Parameter!$B$22, Parameter!$B$22, IF(M221 &gt; Parameter!$C$22, Parameter!$C$22, M221)) * Parameter!$B$12
+ Parameter!$B$2
+ SUM(I221:L221)</f>
        <v>9.7544238174313094</v>
      </c>
      <c r="P221">
        <f t="shared" ca="1" si="15"/>
        <v>17229.284089019835</v>
      </c>
    </row>
    <row r="222" spans="1:16" x14ac:dyDescent="0.2">
      <c r="A222">
        <f ca="1"/>
        <v>0</v>
      </c>
      <c r="B222">
        <f ca="1"/>
        <v>0</v>
      </c>
      <c r="C222">
        <f ca="1"/>
        <v>0</v>
      </c>
      <c r="D222">
        <f ca="1"/>
        <v>0</v>
      </c>
      <c r="E222">
        <f ca="1"/>
        <v>0</v>
      </c>
      <c r="F222">
        <f ca="1"/>
        <v>0</v>
      </c>
      <c r="G222">
        <f t="shared" ca="1" si="14"/>
        <v>2</v>
      </c>
      <c r="H222">
        <f ca="1"/>
        <v>0</v>
      </c>
      <c r="I222">
        <f ca="1">IF(G222=1, Parameter!$B$5, IF(G222=2, Parameter!$B$6, 0))</f>
        <v>0.14699999999999999</v>
      </c>
      <c r="J222">
        <f ca="1">IF(H222=1, Parameter!$B$3, IF(H222=2, Parameter!$B$4, 0))</f>
        <v>0</v>
      </c>
      <c r="K222">
        <f ca="1">IF(G222=1,IF(F222=1,Parameter!$B$14,0),IF(F222=1,Parameter!$B$13,0))</f>
        <v>0</v>
      </c>
      <c r="L222">
        <f ca="1">IF(AND(G222=1,H222=1), Parameter!$B$7, IF(AND(G222=2, H222=1), Parameter!$B$9, IF(AND(G222=1, H222=2),Parameter!$B$8, IF(AND(G222=2, H222=2), Parameter!$B$10, 0))))</f>
        <v>0</v>
      </c>
      <c r="M222">
        <f t="shared" ca="1" si="12"/>
        <v>0</v>
      </c>
      <c r="N222">
        <f t="shared" ca="1" si="13"/>
        <v>0</v>
      </c>
      <c r="O222">
        <f ca="1">IF(N222 &lt; Parameter!$B$21, Parameter!$B$21, IF(N222 &gt; Parameter!$C$21, Parameter!$C$21, N222)) * Parameter!$B$11
+ IF(M222 &lt; Parameter!$B$22, Parameter!$B$22, IF(M222 &gt; Parameter!$C$22, Parameter!$C$22, M222)) * Parameter!$B$12
+ Parameter!$B$2
+ SUM(I222:L222)</f>
        <v>9.7544238174313094</v>
      </c>
      <c r="P222">
        <f t="shared" ca="1" si="15"/>
        <v>17229.284089019835</v>
      </c>
    </row>
    <row r="223" spans="1:16" x14ac:dyDescent="0.2">
      <c r="A223">
        <f ca="1"/>
        <v>0</v>
      </c>
      <c r="B223">
        <f ca="1"/>
        <v>0</v>
      </c>
      <c r="C223">
        <f ca="1"/>
        <v>0</v>
      </c>
      <c r="D223">
        <f ca="1"/>
        <v>0</v>
      </c>
      <c r="E223">
        <f ca="1"/>
        <v>0</v>
      </c>
      <c r="F223">
        <f ca="1"/>
        <v>0</v>
      </c>
      <c r="G223">
        <f t="shared" ca="1" si="14"/>
        <v>2</v>
      </c>
      <c r="H223">
        <f ca="1"/>
        <v>0</v>
      </c>
      <c r="I223">
        <f ca="1">IF(G223=1, Parameter!$B$5, IF(G223=2, Parameter!$B$6, 0))</f>
        <v>0.14699999999999999</v>
      </c>
      <c r="J223">
        <f ca="1">IF(H223=1, Parameter!$B$3, IF(H223=2, Parameter!$B$4, 0))</f>
        <v>0</v>
      </c>
      <c r="K223">
        <f ca="1">IF(G223=1,IF(F223=1,Parameter!$B$14,0),IF(F223=1,Parameter!$B$13,0))</f>
        <v>0</v>
      </c>
      <c r="L223">
        <f ca="1">IF(AND(G223=1,H223=1), Parameter!$B$7, IF(AND(G223=2, H223=1), Parameter!$B$9, IF(AND(G223=1, H223=2),Parameter!$B$8, IF(AND(G223=2, H223=2), Parameter!$B$10, 0))))</f>
        <v>0</v>
      </c>
      <c r="M223">
        <f t="shared" ca="1" si="12"/>
        <v>0</v>
      </c>
      <c r="N223">
        <f t="shared" ca="1" si="13"/>
        <v>0</v>
      </c>
      <c r="O223">
        <f ca="1">IF(N223 &lt; Parameter!$B$21, Parameter!$B$21, IF(N223 &gt; Parameter!$C$21, Parameter!$C$21, N223)) * Parameter!$B$11
+ IF(M223 &lt; Parameter!$B$22, Parameter!$B$22, IF(M223 &gt; Parameter!$C$22, Parameter!$C$22, M223)) * Parameter!$B$12
+ Parameter!$B$2
+ SUM(I223:L223)</f>
        <v>9.7544238174313094</v>
      </c>
      <c r="P223">
        <f t="shared" ca="1" si="15"/>
        <v>17229.284089019835</v>
      </c>
    </row>
    <row r="224" spans="1:16" x14ac:dyDescent="0.2">
      <c r="A224">
        <f ca="1"/>
        <v>0</v>
      </c>
      <c r="B224">
        <f ca="1"/>
        <v>0</v>
      </c>
      <c r="C224">
        <f ca="1"/>
        <v>0</v>
      </c>
      <c r="D224">
        <f ca="1"/>
        <v>0</v>
      </c>
      <c r="E224">
        <f ca="1"/>
        <v>0</v>
      </c>
      <c r="F224">
        <f ca="1"/>
        <v>0</v>
      </c>
      <c r="G224">
        <f t="shared" ca="1" si="14"/>
        <v>2</v>
      </c>
      <c r="H224">
        <f ca="1"/>
        <v>0</v>
      </c>
      <c r="I224">
        <f ca="1">IF(G224=1, Parameter!$B$5, IF(G224=2, Parameter!$B$6, 0))</f>
        <v>0.14699999999999999</v>
      </c>
      <c r="J224">
        <f ca="1">IF(H224=1, Parameter!$B$3, IF(H224=2, Parameter!$B$4, 0))</f>
        <v>0</v>
      </c>
      <c r="K224">
        <f ca="1">IF(G224=1,IF(F224=1,Parameter!$B$14,0),IF(F224=1,Parameter!$B$13,0))</f>
        <v>0</v>
      </c>
      <c r="L224">
        <f ca="1">IF(AND(G224=1,H224=1), Parameter!$B$7, IF(AND(G224=2, H224=1), Parameter!$B$9, IF(AND(G224=1, H224=2),Parameter!$B$8, IF(AND(G224=2, H224=2), Parameter!$B$10, 0))))</f>
        <v>0</v>
      </c>
      <c r="M224">
        <f t="shared" ca="1" si="12"/>
        <v>0</v>
      </c>
      <c r="N224">
        <f t="shared" ca="1" si="13"/>
        <v>0</v>
      </c>
      <c r="O224">
        <f ca="1">IF(N224 &lt; Parameter!$B$21, Parameter!$B$21, IF(N224 &gt; Parameter!$C$21, Parameter!$C$21, N224)) * Parameter!$B$11
+ IF(M224 &lt; Parameter!$B$22, Parameter!$B$22, IF(M224 &gt; Parameter!$C$22, Parameter!$C$22, M224)) * Parameter!$B$12
+ Parameter!$B$2
+ SUM(I224:L224)</f>
        <v>9.7544238174313094</v>
      </c>
      <c r="P224">
        <f t="shared" ca="1" si="15"/>
        <v>17229.284089019835</v>
      </c>
    </row>
    <row r="225" spans="1:16" x14ac:dyDescent="0.2">
      <c r="A225">
        <f ca="1"/>
        <v>0</v>
      </c>
      <c r="B225">
        <f ca="1"/>
        <v>0</v>
      </c>
      <c r="C225">
        <f ca="1"/>
        <v>0</v>
      </c>
      <c r="D225">
        <f ca="1"/>
        <v>0</v>
      </c>
      <c r="E225">
        <f ca="1"/>
        <v>0</v>
      </c>
      <c r="F225">
        <f ca="1"/>
        <v>0</v>
      </c>
      <c r="G225">
        <f t="shared" ca="1" si="14"/>
        <v>2</v>
      </c>
      <c r="H225">
        <f ca="1"/>
        <v>0</v>
      </c>
      <c r="I225">
        <f ca="1">IF(G225=1, Parameter!$B$5, IF(G225=2, Parameter!$B$6, 0))</f>
        <v>0.14699999999999999</v>
      </c>
      <c r="J225">
        <f ca="1">IF(H225=1, Parameter!$B$3, IF(H225=2, Parameter!$B$4, 0))</f>
        <v>0</v>
      </c>
      <c r="K225">
        <f ca="1">IF(G225=1,IF(F225=1,Parameter!$B$14,0),IF(F225=1,Parameter!$B$13,0))</f>
        <v>0</v>
      </c>
      <c r="L225">
        <f ca="1">IF(AND(G225=1,H225=1), Parameter!$B$7, IF(AND(G225=2, H225=1), Parameter!$B$9, IF(AND(G225=1, H225=2),Parameter!$B$8, IF(AND(G225=2, H225=2), Parameter!$B$10, 0))))</f>
        <v>0</v>
      </c>
      <c r="M225">
        <f t="shared" ca="1" si="12"/>
        <v>0</v>
      </c>
      <c r="N225">
        <f t="shared" ca="1" si="13"/>
        <v>0</v>
      </c>
      <c r="O225">
        <f ca="1">IF(N225 &lt; Parameter!$B$21, Parameter!$B$21, IF(N225 &gt; Parameter!$C$21, Parameter!$C$21, N225)) * Parameter!$B$11
+ IF(M225 &lt; Parameter!$B$22, Parameter!$B$22, IF(M225 &gt; Parameter!$C$22, Parameter!$C$22, M225)) * Parameter!$B$12
+ Parameter!$B$2
+ SUM(I225:L225)</f>
        <v>9.7544238174313094</v>
      </c>
      <c r="P225">
        <f t="shared" ca="1" si="15"/>
        <v>17229.284089019835</v>
      </c>
    </row>
    <row r="226" spans="1:16" x14ac:dyDescent="0.2">
      <c r="A226">
        <f ca="1"/>
        <v>0</v>
      </c>
      <c r="B226">
        <f ca="1"/>
        <v>0</v>
      </c>
      <c r="C226">
        <f ca="1"/>
        <v>0</v>
      </c>
      <c r="D226">
        <f ca="1"/>
        <v>0</v>
      </c>
      <c r="E226">
        <f ca="1"/>
        <v>0</v>
      </c>
      <c r="F226">
        <f ca="1"/>
        <v>0</v>
      </c>
      <c r="G226">
        <f t="shared" ca="1" si="14"/>
        <v>2</v>
      </c>
      <c r="H226">
        <f ca="1"/>
        <v>0</v>
      </c>
      <c r="I226">
        <f ca="1">IF(G226=1, Parameter!$B$5, IF(G226=2, Parameter!$B$6, 0))</f>
        <v>0.14699999999999999</v>
      </c>
      <c r="J226">
        <f ca="1">IF(H226=1, Parameter!$B$3, IF(H226=2, Parameter!$B$4, 0))</f>
        <v>0</v>
      </c>
      <c r="K226">
        <f ca="1">IF(G226=1,IF(F226=1,Parameter!$B$14,0),IF(F226=1,Parameter!$B$13,0))</f>
        <v>0</v>
      </c>
      <c r="L226">
        <f ca="1">IF(AND(G226=1,H226=1), Parameter!$B$7, IF(AND(G226=2, H226=1), Parameter!$B$9, IF(AND(G226=1, H226=2),Parameter!$B$8, IF(AND(G226=2, H226=2), Parameter!$B$10, 0))))</f>
        <v>0</v>
      </c>
      <c r="M226">
        <f t="shared" ca="1" si="12"/>
        <v>0</v>
      </c>
      <c r="N226">
        <f t="shared" ca="1" si="13"/>
        <v>0</v>
      </c>
      <c r="O226">
        <f ca="1">IF(N226 &lt; Parameter!$B$21, Parameter!$B$21, IF(N226 &gt; Parameter!$C$21, Parameter!$C$21, N226)) * Parameter!$B$11
+ IF(M226 &lt; Parameter!$B$22, Parameter!$B$22, IF(M226 &gt; Parameter!$C$22, Parameter!$C$22, M226)) * Parameter!$B$12
+ Parameter!$B$2
+ SUM(I226:L226)</f>
        <v>9.7544238174313094</v>
      </c>
      <c r="P226">
        <f t="shared" ca="1" si="15"/>
        <v>17229.284089019835</v>
      </c>
    </row>
    <row r="227" spans="1:16" x14ac:dyDescent="0.2">
      <c r="A227">
        <f ca="1"/>
        <v>0</v>
      </c>
      <c r="B227">
        <f ca="1"/>
        <v>0</v>
      </c>
      <c r="C227">
        <f ca="1"/>
        <v>0</v>
      </c>
      <c r="D227">
        <f ca="1"/>
        <v>0</v>
      </c>
      <c r="E227">
        <f ca="1"/>
        <v>0</v>
      </c>
      <c r="F227">
        <f ca="1"/>
        <v>0</v>
      </c>
      <c r="G227">
        <f t="shared" ca="1" si="14"/>
        <v>2</v>
      </c>
      <c r="H227">
        <f ca="1"/>
        <v>0</v>
      </c>
      <c r="I227">
        <f ca="1">IF(G227=1, Parameter!$B$5, IF(G227=2, Parameter!$B$6, 0))</f>
        <v>0.14699999999999999</v>
      </c>
      <c r="J227">
        <f ca="1">IF(H227=1, Parameter!$B$3, IF(H227=2, Parameter!$B$4, 0))</f>
        <v>0</v>
      </c>
      <c r="K227">
        <f ca="1">IF(G227=1,IF(F227=1,Parameter!$B$14,0),IF(F227=1,Parameter!$B$13,0))</f>
        <v>0</v>
      </c>
      <c r="L227">
        <f ca="1">IF(AND(G227=1,H227=1), Parameter!$B$7, IF(AND(G227=2, H227=1), Parameter!$B$9, IF(AND(G227=1, H227=2),Parameter!$B$8, IF(AND(G227=2, H227=2), Parameter!$B$10, 0))))</f>
        <v>0</v>
      </c>
      <c r="M227">
        <f t="shared" ca="1" si="12"/>
        <v>0</v>
      </c>
      <c r="N227">
        <f t="shared" ca="1" si="13"/>
        <v>0</v>
      </c>
      <c r="O227">
        <f ca="1">IF(N227 &lt; Parameter!$B$21, Parameter!$B$21, IF(N227 &gt; Parameter!$C$21, Parameter!$C$21, N227)) * Parameter!$B$11
+ IF(M227 &lt; Parameter!$B$22, Parameter!$B$22, IF(M227 &gt; Parameter!$C$22, Parameter!$C$22, M227)) * Parameter!$B$12
+ Parameter!$B$2
+ SUM(I227:L227)</f>
        <v>9.7544238174313094</v>
      </c>
      <c r="P227">
        <f t="shared" ca="1" si="15"/>
        <v>17229.284089019835</v>
      </c>
    </row>
    <row r="228" spans="1:16" x14ac:dyDescent="0.2">
      <c r="A228">
        <f ca="1"/>
        <v>0</v>
      </c>
      <c r="B228">
        <f ca="1"/>
        <v>0</v>
      </c>
      <c r="C228">
        <f ca="1"/>
        <v>0</v>
      </c>
      <c r="D228">
        <f ca="1"/>
        <v>0</v>
      </c>
      <c r="E228">
        <f ca="1"/>
        <v>0</v>
      </c>
      <c r="F228">
        <f ca="1"/>
        <v>0</v>
      </c>
      <c r="G228">
        <f t="shared" ca="1" si="14"/>
        <v>2</v>
      </c>
      <c r="H228">
        <f ca="1"/>
        <v>0</v>
      </c>
      <c r="I228">
        <f ca="1">IF(G228=1, Parameter!$B$5, IF(G228=2, Parameter!$B$6, 0))</f>
        <v>0.14699999999999999</v>
      </c>
      <c r="J228">
        <f ca="1">IF(H228=1, Parameter!$B$3, IF(H228=2, Parameter!$B$4, 0))</f>
        <v>0</v>
      </c>
      <c r="K228">
        <f ca="1">IF(G228=1,IF(F228=1,Parameter!$B$14,0),IF(F228=1,Parameter!$B$13,0))</f>
        <v>0</v>
      </c>
      <c r="L228">
        <f ca="1">IF(AND(G228=1,H228=1), Parameter!$B$7, IF(AND(G228=2, H228=1), Parameter!$B$9, IF(AND(G228=1, H228=2),Parameter!$B$8, IF(AND(G228=2, H228=2), Parameter!$B$10, 0))))</f>
        <v>0</v>
      </c>
      <c r="M228">
        <f t="shared" ca="1" si="12"/>
        <v>0</v>
      </c>
      <c r="N228">
        <f t="shared" ca="1" si="13"/>
        <v>0</v>
      </c>
      <c r="O228">
        <f ca="1">IF(N228 &lt; Parameter!$B$21, Parameter!$B$21, IF(N228 &gt; Parameter!$C$21, Parameter!$C$21, N228)) * Parameter!$B$11
+ IF(M228 &lt; Parameter!$B$22, Parameter!$B$22, IF(M228 &gt; Parameter!$C$22, Parameter!$C$22, M228)) * Parameter!$B$12
+ Parameter!$B$2
+ SUM(I228:L228)</f>
        <v>9.7544238174313094</v>
      </c>
      <c r="P228">
        <f t="shared" ca="1" si="15"/>
        <v>17229.284089019835</v>
      </c>
    </row>
    <row r="229" spans="1:16" x14ac:dyDescent="0.2">
      <c r="A229">
        <f ca="1"/>
        <v>0</v>
      </c>
      <c r="B229">
        <f ca="1"/>
        <v>0</v>
      </c>
      <c r="C229">
        <f ca="1"/>
        <v>0</v>
      </c>
      <c r="D229">
        <f ca="1"/>
        <v>0</v>
      </c>
      <c r="E229">
        <f ca="1"/>
        <v>0</v>
      </c>
      <c r="F229">
        <f ca="1"/>
        <v>0</v>
      </c>
      <c r="G229">
        <f t="shared" ca="1" si="14"/>
        <v>2</v>
      </c>
      <c r="H229">
        <f ca="1"/>
        <v>0</v>
      </c>
      <c r="I229">
        <f ca="1">IF(G229=1, Parameter!$B$5, IF(G229=2, Parameter!$B$6, 0))</f>
        <v>0.14699999999999999</v>
      </c>
      <c r="J229">
        <f ca="1">IF(H229=1, Parameter!$B$3, IF(H229=2, Parameter!$B$4, 0))</f>
        <v>0</v>
      </c>
      <c r="K229">
        <f ca="1">IF(G229=1,IF(F229=1,Parameter!$B$14,0),IF(F229=1,Parameter!$B$13,0))</f>
        <v>0</v>
      </c>
      <c r="L229">
        <f ca="1">IF(AND(G229=1,H229=1), Parameter!$B$7, IF(AND(G229=2, H229=1), Parameter!$B$9, IF(AND(G229=1, H229=2),Parameter!$B$8, IF(AND(G229=2, H229=2), Parameter!$B$10, 0))))</f>
        <v>0</v>
      </c>
      <c r="M229">
        <f t="shared" ca="1" si="12"/>
        <v>0</v>
      </c>
      <c r="N229">
        <f t="shared" ca="1" si="13"/>
        <v>0</v>
      </c>
      <c r="O229">
        <f ca="1">IF(N229 &lt; Parameter!$B$21, Parameter!$B$21, IF(N229 &gt; Parameter!$C$21, Parameter!$C$21, N229)) * Parameter!$B$11
+ IF(M229 &lt; Parameter!$B$22, Parameter!$B$22, IF(M229 &gt; Parameter!$C$22, Parameter!$C$22, M229)) * Parameter!$B$12
+ Parameter!$B$2
+ SUM(I229:L229)</f>
        <v>9.7544238174313094</v>
      </c>
      <c r="P229">
        <f t="shared" ca="1" si="15"/>
        <v>17229.284089019835</v>
      </c>
    </row>
    <row r="230" spans="1:16" x14ac:dyDescent="0.2">
      <c r="A230">
        <f ca="1"/>
        <v>0</v>
      </c>
      <c r="B230">
        <f ca="1"/>
        <v>0</v>
      </c>
      <c r="C230">
        <f ca="1"/>
        <v>0</v>
      </c>
      <c r="D230">
        <f ca="1"/>
        <v>0</v>
      </c>
      <c r="E230">
        <f ca="1"/>
        <v>0</v>
      </c>
      <c r="F230">
        <f ca="1"/>
        <v>0</v>
      </c>
      <c r="G230">
        <f t="shared" ca="1" si="14"/>
        <v>2</v>
      </c>
      <c r="H230">
        <f ca="1"/>
        <v>0</v>
      </c>
      <c r="I230">
        <f ca="1">IF(G230=1, Parameter!$B$5, IF(G230=2, Parameter!$B$6, 0))</f>
        <v>0.14699999999999999</v>
      </c>
      <c r="J230">
        <f ca="1">IF(H230=1, Parameter!$B$3, IF(H230=2, Parameter!$B$4, 0))</f>
        <v>0</v>
      </c>
      <c r="K230">
        <f ca="1">IF(G230=1,IF(F230=1,Parameter!$B$14,0),IF(F230=1,Parameter!$B$13,0))</f>
        <v>0</v>
      </c>
      <c r="L230">
        <f ca="1">IF(AND(G230=1,H230=1), Parameter!$B$7, IF(AND(G230=2, H230=1), Parameter!$B$9, IF(AND(G230=1, H230=2),Parameter!$B$8, IF(AND(G230=2, H230=2), Parameter!$B$10, 0))))</f>
        <v>0</v>
      </c>
      <c r="M230">
        <f t="shared" ca="1" si="12"/>
        <v>0</v>
      </c>
      <c r="N230">
        <f t="shared" ca="1" si="13"/>
        <v>0</v>
      </c>
      <c r="O230">
        <f ca="1">IF(N230 &lt; Parameter!$B$21, Parameter!$B$21, IF(N230 &gt; Parameter!$C$21, Parameter!$C$21, N230)) * Parameter!$B$11
+ IF(M230 &lt; Parameter!$B$22, Parameter!$B$22, IF(M230 &gt; Parameter!$C$22, Parameter!$C$22, M230)) * Parameter!$B$12
+ Parameter!$B$2
+ SUM(I230:L230)</f>
        <v>9.7544238174313094</v>
      </c>
      <c r="P230">
        <f t="shared" ca="1" si="15"/>
        <v>17229.284089019835</v>
      </c>
    </row>
    <row r="231" spans="1:16" x14ac:dyDescent="0.2">
      <c r="A231">
        <f ca="1"/>
        <v>0</v>
      </c>
      <c r="B231">
        <f ca="1"/>
        <v>0</v>
      </c>
      <c r="C231">
        <f ca="1"/>
        <v>0</v>
      </c>
      <c r="D231">
        <f ca="1"/>
        <v>0</v>
      </c>
      <c r="E231">
        <f ca="1"/>
        <v>0</v>
      </c>
      <c r="F231">
        <f ca="1"/>
        <v>0</v>
      </c>
      <c r="G231">
        <f t="shared" ca="1" si="14"/>
        <v>2</v>
      </c>
      <c r="H231">
        <f ca="1"/>
        <v>0</v>
      </c>
      <c r="I231">
        <f ca="1">IF(G231=1, Parameter!$B$5, IF(G231=2, Parameter!$B$6, 0))</f>
        <v>0.14699999999999999</v>
      </c>
      <c r="J231">
        <f ca="1">IF(H231=1, Parameter!$B$3, IF(H231=2, Parameter!$B$4, 0))</f>
        <v>0</v>
      </c>
      <c r="K231">
        <f ca="1">IF(G231=1,IF(F231=1,Parameter!$B$14,0),IF(F231=1,Parameter!$B$13,0))</f>
        <v>0</v>
      </c>
      <c r="L231">
        <f ca="1">IF(AND(G231=1,H231=1), Parameter!$B$7, IF(AND(G231=2, H231=1), Parameter!$B$9, IF(AND(G231=1, H231=2),Parameter!$B$8, IF(AND(G231=2, H231=2), Parameter!$B$10, 0))))</f>
        <v>0</v>
      </c>
      <c r="M231">
        <f t="shared" ca="1" si="12"/>
        <v>0</v>
      </c>
      <c r="N231">
        <f t="shared" ca="1" si="13"/>
        <v>0</v>
      </c>
      <c r="O231">
        <f ca="1">IF(N231 &lt; Parameter!$B$21, Parameter!$B$21, IF(N231 &gt; Parameter!$C$21, Parameter!$C$21, N231)) * Parameter!$B$11
+ IF(M231 &lt; Parameter!$B$22, Parameter!$B$22, IF(M231 &gt; Parameter!$C$22, Parameter!$C$22, M231)) * Parameter!$B$12
+ Parameter!$B$2
+ SUM(I231:L231)</f>
        <v>9.7544238174313094</v>
      </c>
      <c r="P231">
        <f t="shared" ca="1" si="15"/>
        <v>17229.284089019835</v>
      </c>
    </row>
    <row r="232" spans="1:16" x14ac:dyDescent="0.2">
      <c r="A232">
        <f ca="1"/>
        <v>0</v>
      </c>
      <c r="B232">
        <f ca="1"/>
        <v>0</v>
      </c>
      <c r="C232">
        <f ca="1"/>
        <v>0</v>
      </c>
      <c r="D232">
        <f ca="1"/>
        <v>0</v>
      </c>
      <c r="E232">
        <f ca="1"/>
        <v>0</v>
      </c>
      <c r="F232">
        <f ca="1"/>
        <v>0</v>
      </c>
      <c r="G232">
        <f t="shared" ca="1" si="14"/>
        <v>2</v>
      </c>
      <c r="H232">
        <f ca="1"/>
        <v>0</v>
      </c>
      <c r="I232">
        <f ca="1">IF(G232=1, Parameter!$B$5, IF(G232=2, Parameter!$B$6, 0))</f>
        <v>0.14699999999999999</v>
      </c>
      <c r="J232">
        <f ca="1">IF(H232=1, Parameter!$B$3, IF(H232=2, Parameter!$B$4, 0))</f>
        <v>0</v>
      </c>
      <c r="K232">
        <f ca="1">IF(G232=1,IF(F232=1,Parameter!$B$14,0),IF(F232=1,Parameter!$B$13,0))</f>
        <v>0</v>
      </c>
      <c r="L232">
        <f ca="1">IF(AND(G232=1,H232=1), Parameter!$B$7, IF(AND(G232=2, H232=1), Parameter!$B$9, IF(AND(G232=1, H232=2),Parameter!$B$8, IF(AND(G232=2, H232=2), Parameter!$B$10, 0))))</f>
        <v>0</v>
      </c>
      <c r="M232">
        <f t="shared" ca="1" si="12"/>
        <v>0</v>
      </c>
      <c r="N232">
        <f t="shared" ca="1" si="13"/>
        <v>0</v>
      </c>
      <c r="O232">
        <f ca="1">IF(N232 &lt; Parameter!$B$21, Parameter!$B$21, IF(N232 &gt; Parameter!$C$21, Parameter!$C$21, N232)) * Parameter!$B$11
+ IF(M232 &lt; Parameter!$B$22, Parameter!$B$22, IF(M232 &gt; Parameter!$C$22, Parameter!$C$22, M232)) * Parameter!$B$12
+ Parameter!$B$2
+ SUM(I232:L232)</f>
        <v>9.7544238174313094</v>
      </c>
      <c r="P232">
        <f t="shared" ca="1" si="15"/>
        <v>17229.284089019835</v>
      </c>
    </row>
    <row r="233" spans="1:16" x14ac:dyDescent="0.2">
      <c r="A233">
        <f ca="1"/>
        <v>0</v>
      </c>
      <c r="B233">
        <f ca="1"/>
        <v>0</v>
      </c>
      <c r="C233">
        <f ca="1"/>
        <v>0</v>
      </c>
      <c r="D233">
        <f ca="1"/>
        <v>0</v>
      </c>
      <c r="E233">
        <f ca="1"/>
        <v>0</v>
      </c>
      <c r="F233">
        <f ca="1"/>
        <v>0</v>
      </c>
      <c r="G233">
        <f t="shared" ca="1" si="14"/>
        <v>2</v>
      </c>
      <c r="H233">
        <f ca="1"/>
        <v>0</v>
      </c>
      <c r="I233">
        <f ca="1">IF(G233=1, Parameter!$B$5, IF(G233=2, Parameter!$B$6, 0))</f>
        <v>0.14699999999999999</v>
      </c>
      <c r="J233">
        <f ca="1">IF(H233=1, Parameter!$B$3, IF(H233=2, Parameter!$B$4, 0))</f>
        <v>0</v>
      </c>
      <c r="K233">
        <f ca="1">IF(G233=1,IF(F233=1,Parameter!$B$14,0),IF(F233=1,Parameter!$B$13,0))</f>
        <v>0</v>
      </c>
      <c r="L233">
        <f ca="1">IF(AND(G233=1,H233=1), Parameter!$B$7, IF(AND(G233=2, H233=1), Parameter!$B$9, IF(AND(G233=1, H233=2),Parameter!$B$8, IF(AND(G233=2, H233=2), Parameter!$B$10, 0))))</f>
        <v>0</v>
      </c>
      <c r="M233">
        <f t="shared" ca="1" si="12"/>
        <v>0</v>
      </c>
      <c r="N233">
        <f t="shared" ca="1" si="13"/>
        <v>0</v>
      </c>
      <c r="O233">
        <f ca="1">IF(N233 &lt; Parameter!$B$21, Parameter!$B$21, IF(N233 &gt; Parameter!$C$21, Parameter!$C$21, N233)) * Parameter!$B$11
+ IF(M233 &lt; Parameter!$B$22, Parameter!$B$22, IF(M233 &gt; Parameter!$C$22, Parameter!$C$22, M233)) * Parameter!$B$12
+ Parameter!$B$2
+ SUM(I233:L233)</f>
        <v>9.7544238174313094</v>
      </c>
      <c r="P233">
        <f t="shared" ca="1" si="15"/>
        <v>17229.284089019835</v>
      </c>
    </row>
    <row r="234" spans="1:16" x14ac:dyDescent="0.2">
      <c r="A234">
        <f ca="1"/>
        <v>0</v>
      </c>
      <c r="B234">
        <f ca="1"/>
        <v>0</v>
      </c>
      <c r="C234">
        <f ca="1"/>
        <v>0</v>
      </c>
      <c r="D234">
        <f ca="1"/>
        <v>0</v>
      </c>
      <c r="E234">
        <f ca="1"/>
        <v>0</v>
      </c>
      <c r="F234">
        <f ca="1"/>
        <v>0</v>
      </c>
      <c r="G234">
        <f t="shared" ca="1" si="14"/>
        <v>2</v>
      </c>
      <c r="H234">
        <f ca="1"/>
        <v>0</v>
      </c>
      <c r="I234">
        <f ca="1">IF(G234=1, Parameter!$B$5, IF(G234=2, Parameter!$B$6, 0))</f>
        <v>0.14699999999999999</v>
      </c>
      <c r="J234">
        <f ca="1">IF(H234=1, Parameter!$B$3, IF(H234=2, Parameter!$B$4, 0))</f>
        <v>0</v>
      </c>
      <c r="K234">
        <f ca="1">IF(G234=1,IF(F234=1,Parameter!$B$14,0),IF(F234=1,Parameter!$B$13,0))</f>
        <v>0</v>
      </c>
      <c r="L234">
        <f ca="1">IF(AND(G234=1,H234=1), Parameter!$B$7, IF(AND(G234=2, H234=1), Parameter!$B$9, IF(AND(G234=1, H234=2),Parameter!$B$8, IF(AND(G234=2, H234=2), Parameter!$B$10, 0))))</f>
        <v>0</v>
      </c>
      <c r="M234">
        <f t="shared" ca="1" si="12"/>
        <v>0</v>
      </c>
      <c r="N234">
        <f t="shared" ca="1" si="13"/>
        <v>0</v>
      </c>
      <c r="O234">
        <f ca="1">IF(N234 &lt; Parameter!$B$21, Parameter!$B$21, IF(N234 &gt; Parameter!$C$21, Parameter!$C$21, N234)) * Parameter!$B$11
+ IF(M234 &lt; Parameter!$B$22, Parameter!$B$22, IF(M234 &gt; Parameter!$C$22, Parameter!$C$22, M234)) * Parameter!$B$12
+ Parameter!$B$2
+ SUM(I234:L234)</f>
        <v>9.7544238174313094</v>
      </c>
      <c r="P234">
        <f t="shared" ca="1" si="15"/>
        <v>17229.284089019835</v>
      </c>
    </row>
    <row r="235" spans="1:16" x14ac:dyDescent="0.2">
      <c r="A235">
        <f ca="1"/>
        <v>0</v>
      </c>
      <c r="B235">
        <f ca="1"/>
        <v>0</v>
      </c>
      <c r="C235">
        <f ca="1"/>
        <v>0</v>
      </c>
      <c r="D235">
        <f ca="1"/>
        <v>0</v>
      </c>
      <c r="E235">
        <f ca="1"/>
        <v>0</v>
      </c>
      <c r="F235">
        <f ca="1"/>
        <v>0</v>
      </c>
      <c r="G235">
        <f t="shared" ca="1" si="14"/>
        <v>2</v>
      </c>
      <c r="H235">
        <f ca="1"/>
        <v>0</v>
      </c>
      <c r="I235">
        <f ca="1">IF(G235=1, Parameter!$B$5, IF(G235=2, Parameter!$B$6, 0))</f>
        <v>0.14699999999999999</v>
      </c>
      <c r="J235">
        <f ca="1">IF(H235=1, Parameter!$B$3, IF(H235=2, Parameter!$B$4, 0))</f>
        <v>0</v>
      </c>
      <c r="K235">
        <f ca="1">IF(G235=1,IF(F235=1,Parameter!$B$14,0),IF(F235=1,Parameter!$B$13,0))</f>
        <v>0</v>
      </c>
      <c r="L235">
        <f ca="1">IF(AND(G235=1,H235=1), Parameter!$B$7, IF(AND(G235=2, H235=1), Parameter!$B$9, IF(AND(G235=1, H235=2),Parameter!$B$8, IF(AND(G235=2, H235=2), Parameter!$B$10, 0))))</f>
        <v>0</v>
      </c>
      <c r="M235">
        <f t="shared" ca="1" si="12"/>
        <v>0</v>
      </c>
      <c r="N235">
        <f t="shared" ca="1" si="13"/>
        <v>0</v>
      </c>
      <c r="O235">
        <f ca="1">IF(N235 &lt; Parameter!$B$21, Parameter!$B$21, IF(N235 &gt; Parameter!$C$21, Parameter!$C$21, N235)) * Parameter!$B$11
+ IF(M235 &lt; Parameter!$B$22, Parameter!$B$22, IF(M235 &gt; Parameter!$C$22, Parameter!$C$22, M235)) * Parameter!$B$12
+ Parameter!$B$2
+ SUM(I235:L235)</f>
        <v>9.7544238174313094</v>
      </c>
      <c r="P235">
        <f t="shared" ca="1" si="15"/>
        <v>17229.284089019835</v>
      </c>
    </row>
    <row r="236" spans="1:16" x14ac:dyDescent="0.2">
      <c r="A236">
        <f ca="1"/>
        <v>0</v>
      </c>
      <c r="B236">
        <f ca="1"/>
        <v>0</v>
      </c>
      <c r="C236">
        <f ca="1"/>
        <v>0</v>
      </c>
      <c r="D236">
        <f ca="1"/>
        <v>0</v>
      </c>
      <c r="E236">
        <f ca="1"/>
        <v>0</v>
      </c>
      <c r="F236">
        <f ca="1"/>
        <v>0</v>
      </c>
      <c r="G236">
        <f t="shared" ca="1" si="14"/>
        <v>2</v>
      </c>
      <c r="H236">
        <f ca="1"/>
        <v>0</v>
      </c>
      <c r="I236">
        <f ca="1">IF(G236=1, Parameter!$B$5, IF(G236=2, Parameter!$B$6, 0))</f>
        <v>0.14699999999999999</v>
      </c>
      <c r="J236">
        <f ca="1">IF(H236=1, Parameter!$B$3, IF(H236=2, Parameter!$B$4, 0))</f>
        <v>0</v>
      </c>
      <c r="K236">
        <f ca="1">IF(G236=1,IF(F236=1,Parameter!$B$14,0),IF(F236=1,Parameter!$B$13,0))</f>
        <v>0</v>
      </c>
      <c r="L236">
        <f ca="1">IF(AND(G236=1,H236=1), Parameter!$B$7, IF(AND(G236=2, H236=1), Parameter!$B$9, IF(AND(G236=1, H236=2),Parameter!$B$8, IF(AND(G236=2, H236=2), Parameter!$B$10, 0))))</f>
        <v>0</v>
      </c>
      <c r="M236">
        <f t="shared" ca="1" si="12"/>
        <v>0</v>
      </c>
      <c r="N236">
        <f t="shared" ca="1" si="13"/>
        <v>0</v>
      </c>
      <c r="O236">
        <f ca="1">IF(N236 &lt; Parameter!$B$21, Parameter!$B$21, IF(N236 &gt; Parameter!$C$21, Parameter!$C$21, N236)) * Parameter!$B$11
+ IF(M236 &lt; Parameter!$B$22, Parameter!$B$22, IF(M236 &gt; Parameter!$C$22, Parameter!$C$22, M236)) * Parameter!$B$12
+ Parameter!$B$2
+ SUM(I236:L236)</f>
        <v>9.7544238174313094</v>
      </c>
      <c r="P236">
        <f t="shared" ca="1" si="15"/>
        <v>17229.284089019835</v>
      </c>
    </row>
    <row r="237" spans="1:16" x14ac:dyDescent="0.2">
      <c r="A237">
        <f ca="1"/>
        <v>0</v>
      </c>
      <c r="B237">
        <f ca="1"/>
        <v>0</v>
      </c>
      <c r="C237">
        <f ca="1"/>
        <v>0</v>
      </c>
      <c r="D237">
        <f ca="1"/>
        <v>0</v>
      </c>
      <c r="E237">
        <f ca="1"/>
        <v>0</v>
      </c>
      <c r="F237">
        <f ca="1"/>
        <v>0</v>
      </c>
      <c r="G237">
        <f t="shared" ca="1" si="14"/>
        <v>2</v>
      </c>
      <c r="H237">
        <f ca="1"/>
        <v>0</v>
      </c>
      <c r="I237">
        <f ca="1">IF(G237=1, Parameter!$B$5, IF(G237=2, Parameter!$B$6, 0))</f>
        <v>0.14699999999999999</v>
      </c>
      <c r="J237">
        <f ca="1">IF(H237=1, Parameter!$B$3, IF(H237=2, Parameter!$B$4, 0))</f>
        <v>0</v>
      </c>
      <c r="K237">
        <f ca="1">IF(G237=1,IF(F237=1,Parameter!$B$14,0),IF(F237=1,Parameter!$B$13,0))</f>
        <v>0</v>
      </c>
      <c r="L237">
        <f ca="1">IF(AND(G237=1,H237=1), Parameter!$B$7, IF(AND(G237=2, H237=1), Parameter!$B$9, IF(AND(G237=1, H237=2),Parameter!$B$8, IF(AND(G237=2, H237=2), Parameter!$B$10, 0))))</f>
        <v>0</v>
      </c>
      <c r="M237">
        <f t="shared" ca="1" si="12"/>
        <v>0</v>
      </c>
      <c r="N237">
        <f t="shared" ca="1" si="13"/>
        <v>0</v>
      </c>
      <c r="O237">
        <f ca="1">IF(N237 &lt; Parameter!$B$21, Parameter!$B$21, IF(N237 &gt; Parameter!$C$21, Parameter!$C$21, N237)) * Parameter!$B$11
+ IF(M237 &lt; Parameter!$B$22, Parameter!$B$22, IF(M237 &gt; Parameter!$C$22, Parameter!$C$22, M237)) * Parameter!$B$12
+ Parameter!$B$2
+ SUM(I237:L237)</f>
        <v>9.7544238174313094</v>
      </c>
      <c r="P237">
        <f t="shared" ca="1" si="15"/>
        <v>17229.284089019835</v>
      </c>
    </row>
    <row r="238" spans="1:16" x14ac:dyDescent="0.2">
      <c r="A238">
        <f ca="1"/>
        <v>0</v>
      </c>
      <c r="B238">
        <f ca="1"/>
        <v>0</v>
      </c>
      <c r="C238">
        <f ca="1"/>
        <v>0</v>
      </c>
      <c r="D238">
        <f ca="1"/>
        <v>0</v>
      </c>
      <c r="E238">
        <f ca="1"/>
        <v>0</v>
      </c>
      <c r="F238">
        <f ca="1"/>
        <v>0</v>
      </c>
      <c r="G238">
        <f t="shared" ca="1" si="14"/>
        <v>2</v>
      </c>
      <c r="H238">
        <f ca="1"/>
        <v>0</v>
      </c>
      <c r="I238">
        <f ca="1">IF(G238=1, Parameter!$B$5, IF(G238=2, Parameter!$B$6, 0))</f>
        <v>0.14699999999999999</v>
      </c>
      <c r="J238">
        <f ca="1">IF(H238=1, Parameter!$B$3, IF(H238=2, Parameter!$B$4, 0))</f>
        <v>0</v>
      </c>
      <c r="K238">
        <f ca="1">IF(G238=1,IF(F238=1,Parameter!$B$14,0),IF(F238=1,Parameter!$B$13,0))</f>
        <v>0</v>
      </c>
      <c r="L238">
        <f ca="1">IF(AND(G238=1,H238=1), Parameter!$B$7, IF(AND(G238=2, H238=1), Parameter!$B$9, IF(AND(G238=1, H238=2),Parameter!$B$8, IF(AND(G238=2, H238=2), Parameter!$B$10, 0))))</f>
        <v>0</v>
      </c>
      <c r="M238">
        <f t="shared" ca="1" si="12"/>
        <v>0</v>
      </c>
      <c r="N238">
        <f t="shared" ca="1" si="13"/>
        <v>0</v>
      </c>
      <c r="O238">
        <f ca="1">IF(N238 &lt; Parameter!$B$21, Parameter!$B$21, IF(N238 &gt; Parameter!$C$21, Parameter!$C$21, N238)) * Parameter!$B$11
+ IF(M238 &lt; Parameter!$B$22, Parameter!$B$22, IF(M238 &gt; Parameter!$C$22, Parameter!$C$22, M238)) * Parameter!$B$12
+ Parameter!$B$2
+ SUM(I238:L238)</f>
        <v>9.7544238174313094</v>
      </c>
      <c r="P238">
        <f t="shared" ca="1" si="15"/>
        <v>17229.284089019835</v>
      </c>
    </row>
    <row r="239" spans="1:16" x14ac:dyDescent="0.2">
      <c r="A239">
        <f ca="1"/>
        <v>0</v>
      </c>
      <c r="B239">
        <f ca="1"/>
        <v>0</v>
      </c>
      <c r="C239">
        <f ca="1"/>
        <v>0</v>
      </c>
      <c r="D239">
        <f ca="1"/>
        <v>0</v>
      </c>
      <c r="E239">
        <f ca="1"/>
        <v>0</v>
      </c>
      <c r="F239">
        <f ca="1"/>
        <v>0</v>
      </c>
      <c r="G239">
        <f t="shared" ca="1" si="14"/>
        <v>2</v>
      </c>
      <c r="H239">
        <f ca="1"/>
        <v>0</v>
      </c>
      <c r="I239">
        <f ca="1">IF(G239=1, Parameter!$B$5, IF(G239=2, Parameter!$B$6, 0))</f>
        <v>0.14699999999999999</v>
      </c>
      <c r="J239">
        <f ca="1">IF(H239=1, Parameter!$B$3, IF(H239=2, Parameter!$B$4, 0))</f>
        <v>0</v>
      </c>
      <c r="K239">
        <f ca="1">IF(G239=1,IF(F239=1,Parameter!$B$14,0),IF(F239=1,Parameter!$B$13,0))</f>
        <v>0</v>
      </c>
      <c r="L239">
        <f ca="1">IF(AND(G239=1,H239=1), Parameter!$B$7, IF(AND(G239=2, H239=1), Parameter!$B$9, IF(AND(G239=1, H239=2),Parameter!$B$8, IF(AND(G239=2, H239=2), Parameter!$B$10, 0))))</f>
        <v>0</v>
      </c>
      <c r="M239">
        <f t="shared" ca="1" si="12"/>
        <v>0</v>
      </c>
      <c r="N239">
        <f t="shared" ca="1" si="13"/>
        <v>0</v>
      </c>
      <c r="O239">
        <f ca="1">IF(N239 &lt; Parameter!$B$21, Parameter!$B$21, IF(N239 &gt; Parameter!$C$21, Parameter!$C$21, N239)) * Parameter!$B$11
+ IF(M239 &lt; Parameter!$B$22, Parameter!$B$22, IF(M239 &gt; Parameter!$C$22, Parameter!$C$22, M239)) * Parameter!$B$12
+ Parameter!$B$2
+ SUM(I239:L239)</f>
        <v>9.7544238174313094</v>
      </c>
      <c r="P239">
        <f t="shared" ca="1" si="15"/>
        <v>17229.284089019835</v>
      </c>
    </row>
    <row r="240" spans="1:16" x14ac:dyDescent="0.2">
      <c r="A240">
        <f ca="1"/>
        <v>0</v>
      </c>
      <c r="B240">
        <f ca="1"/>
        <v>0</v>
      </c>
      <c r="C240">
        <f ca="1"/>
        <v>0</v>
      </c>
      <c r="D240">
        <f ca="1"/>
        <v>0</v>
      </c>
      <c r="E240">
        <f ca="1"/>
        <v>0</v>
      </c>
      <c r="F240">
        <f ca="1"/>
        <v>0</v>
      </c>
      <c r="G240">
        <f t="shared" ca="1" si="14"/>
        <v>2</v>
      </c>
      <c r="H240">
        <f ca="1"/>
        <v>0</v>
      </c>
      <c r="I240">
        <f ca="1">IF(G240=1, Parameter!$B$5, IF(G240=2, Parameter!$B$6, 0))</f>
        <v>0.14699999999999999</v>
      </c>
      <c r="J240">
        <f ca="1">IF(H240=1, Parameter!$B$3, IF(H240=2, Parameter!$B$4, 0))</f>
        <v>0</v>
      </c>
      <c r="K240">
        <f ca="1">IF(G240=1,IF(F240=1,Parameter!$B$14,0),IF(F240=1,Parameter!$B$13,0))</f>
        <v>0</v>
      </c>
      <c r="L240">
        <f ca="1">IF(AND(G240=1,H240=1), Parameter!$B$7, IF(AND(G240=2, H240=1), Parameter!$B$9, IF(AND(G240=1, H240=2),Parameter!$B$8, IF(AND(G240=2, H240=2), Parameter!$B$10, 0))))</f>
        <v>0</v>
      </c>
      <c r="M240">
        <f t="shared" ca="1" si="12"/>
        <v>0</v>
      </c>
      <c r="N240">
        <f t="shared" ca="1" si="13"/>
        <v>0</v>
      </c>
      <c r="O240">
        <f ca="1">IF(N240 &lt; Parameter!$B$21, Parameter!$B$21, IF(N240 &gt; Parameter!$C$21, Parameter!$C$21, N240)) * Parameter!$B$11
+ IF(M240 &lt; Parameter!$B$22, Parameter!$B$22, IF(M240 &gt; Parameter!$C$22, Parameter!$C$22, M240)) * Parameter!$B$12
+ Parameter!$B$2
+ SUM(I240:L240)</f>
        <v>9.7544238174313094</v>
      </c>
      <c r="P240">
        <f t="shared" ca="1" si="15"/>
        <v>17229.284089019835</v>
      </c>
    </row>
    <row r="241" spans="1:16" x14ac:dyDescent="0.2">
      <c r="A241">
        <f ca="1"/>
        <v>0</v>
      </c>
      <c r="B241">
        <f ca="1"/>
        <v>0</v>
      </c>
      <c r="C241">
        <f ca="1"/>
        <v>0</v>
      </c>
      <c r="D241">
        <f ca="1"/>
        <v>0</v>
      </c>
      <c r="E241">
        <f ca="1"/>
        <v>0</v>
      </c>
      <c r="F241">
        <f ca="1"/>
        <v>0</v>
      </c>
      <c r="G241">
        <f t="shared" ca="1" si="14"/>
        <v>2</v>
      </c>
      <c r="H241">
        <f ca="1"/>
        <v>0</v>
      </c>
      <c r="I241">
        <f ca="1">IF(G241=1, Parameter!$B$5, IF(G241=2, Parameter!$B$6, 0))</f>
        <v>0.14699999999999999</v>
      </c>
      <c r="J241">
        <f ca="1">IF(H241=1, Parameter!$B$3, IF(H241=2, Parameter!$B$4, 0))</f>
        <v>0</v>
      </c>
      <c r="K241">
        <f ca="1">IF(G241=1,IF(F241=1,Parameter!$B$14,0),IF(F241=1,Parameter!$B$13,0))</f>
        <v>0</v>
      </c>
      <c r="L241">
        <f ca="1">IF(AND(G241=1,H241=1), Parameter!$B$7, IF(AND(G241=2, H241=1), Parameter!$B$9, IF(AND(G241=1, H241=2),Parameter!$B$8, IF(AND(G241=2, H241=2), Parameter!$B$10, 0))))</f>
        <v>0</v>
      </c>
      <c r="M241">
        <f t="shared" ca="1" si="12"/>
        <v>0</v>
      </c>
      <c r="N241">
        <f t="shared" ca="1" si="13"/>
        <v>0</v>
      </c>
      <c r="O241">
        <f ca="1">IF(N241 &lt; Parameter!$B$21, Parameter!$B$21, IF(N241 &gt; Parameter!$C$21, Parameter!$C$21, N241)) * Parameter!$B$11
+ IF(M241 &lt; Parameter!$B$22, Parameter!$B$22, IF(M241 &gt; Parameter!$C$22, Parameter!$C$22, M241)) * Parameter!$B$12
+ Parameter!$B$2
+ SUM(I241:L241)</f>
        <v>9.7544238174313094</v>
      </c>
      <c r="P241">
        <f t="shared" ca="1" si="15"/>
        <v>17229.284089019835</v>
      </c>
    </row>
    <row r="242" spans="1:16" x14ac:dyDescent="0.2">
      <c r="A242">
        <f ca="1"/>
        <v>0</v>
      </c>
      <c r="B242">
        <f ca="1"/>
        <v>0</v>
      </c>
      <c r="C242">
        <f ca="1"/>
        <v>0</v>
      </c>
      <c r="D242">
        <f ca="1"/>
        <v>0</v>
      </c>
      <c r="E242">
        <f ca="1"/>
        <v>0</v>
      </c>
      <c r="F242">
        <f ca="1"/>
        <v>0</v>
      </c>
      <c r="G242">
        <f t="shared" ca="1" si="14"/>
        <v>2</v>
      </c>
      <c r="H242">
        <f ca="1"/>
        <v>0</v>
      </c>
      <c r="I242">
        <f ca="1">IF(G242=1, Parameter!$B$5, IF(G242=2, Parameter!$B$6, 0))</f>
        <v>0.14699999999999999</v>
      </c>
      <c r="J242">
        <f ca="1">IF(H242=1, Parameter!$B$3, IF(H242=2, Parameter!$B$4, 0))</f>
        <v>0</v>
      </c>
      <c r="K242">
        <f ca="1">IF(G242=1,IF(F242=1,Parameter!$B$14,0),IF(F242=1,Parameter!$B$13,0))</f>
        <v>0</v>
      </c>
      <c r="L242">
        <f ca="1">IF(AND(G242=1,H242=1), Parameter!$B$7, IF(AND(G242=2, H242=1), Parameter!$B$9, IF(AND(G242=1, H242=2),Parameter!$B$8, IF(AND(G242=2, H242=2), Parameter!$B$10, 0))))</f>
        <v>0</v>
      </c>
      <c r="M242">
        <f t="shared" ca="1" si="12"/>
        <v>0</v>
      </c>
      <c r="N242">
        <f t="shared" ca="1" si="13"/>
        <v>0</v>
      </c>
      <c r="O242">
        <f ca="1">IF(N242 &lt; Parameter!$B$21, Parameter!$B$21, IF(N242 &gt; Parameter!$C$21, Parameter!$C$21, N242)) * Parameter!$B$11
+ IF(M242 &lt; Parameter!$B$22, Parameter!$B$22, IF(M242 &gt; Parameter!$C$22, Parameter!$C$22, M242)) * Parameter!$B$12
+ Parameter!$B$2
+ SUM(I242:L242)</f>
        <v>9.7544238174313094</v>
      </c>
      <c r="P242">
        <f t="shared" ca="1" si="15"/>
        <v>17229.284089019835</v>
      </c>
    </row>
    <row r="243" spans="1:16" x14ac:dyDescent="0.2">
      <c r="A243">
        <f ca="1"/>
        <v>0</v>
      </c>
      <c r="B243">
        <f ca="1"/>
        <v>0</v>
      </c>
      <c r="C243">
        <f ca="1"/>
        <v>0</v>
      </c>
      <c r="D243">
        <f ca="1"/>
        <v>0</v>
      </c>
      <c r="E243">
        <f ca="1"/>
        <v>0</v>
      </c>
      <c r="F243">
        <f ca="1"/>
        <v>0</v>
      </c>
      <c r="G243">
        <f t="shared" ca="1" si="14"/>
        <v>2</v>
      </c>
      <c r="H243">
        <f ca="1"/>
        <v>0</v>
      </c>
      <c r="I243">
        <f ca="1">IF(G243=1, Parameter!$B$5, IF(G243=2, Parameter!$B$6, 0))</f>
        <v>0.14699999999999999</v>
      </c>
      <c r="J243">
        <f ca="1">IF(H243=1, Parameter!$B$3, IF(H243=2, Parameter!$B$4, 0))</f>
        <v>0</v>
      </c>
      <c r="K243">
        <f ca="1">IF(G243=1,IF(F243=1,Parameter!$B$14,0),IF(F243=1,Parameter!$B$13,0))</f>
        <v>0</v>
      </c>
      <c r="L243">
        <f ca="1">IF(AND(G243=1,H243=1), Parameter!$B$7, IF(AND(G243=2, H243=1), Parameter!$B$9, IF(AND(G243=1, H243=2),Parameter!$B$8, IF(AND(G243=2, H243=2), Parameter!$B$10, 0))))</f>
        <v>0</v>
      </c>
      <c r="M243">
        <f t="shared" ca="1" si="12"/>
        <v>0</v>
      </c>
      <c r="N243">
        <f t="shared" ca="1" si="13"/>
        <v>0</v>
      </c>
      <c r="O243">
        <f ca="1">IF(N243 &lt; Parameter!$B$21, Parameter!$B$21, IF(N243 &gt; Parameter!$C$21, Parameter!$C$21, N243)) * Parameter!$B$11
+ IF(M243 &lt; Parameter!$B$22, Parameter!$B$22, IF(M243 &gt; Parameter!$C$22, Parameter!$C$22, M243)) * Parameter!$B$12
+ Parameter!$B$2
+ SUM(I243:L243)</f>
        <v>9.7544238174313094</v>
      </c>
      <c r="P243">
        <f t="shared" ca="1" si="15"/>
        <v>17229.284089019835</v>
      </c>
    </row>
    <row r="244" spans="1:16" x14ac:dyDescent="0.2">
      <c r="A244">
        <f ca="1"/>
        <v>0</v>
      </c>
      <c r="B244">
        <f ca="1"/>
        <v>0</v>
      </c>
      <c r="C244">
        <f ca="1"/>
        <v>0</v>
      </c>
      <c r="D244">
        <f ca="1"/>
        <v>0</v>
      </c>
      <c r="E244">
        <f ca="1"/>
        <v>0</v>
      </c>
      <c r="F244">
        <f ca="1"/>
        <v>0</v>
      </c>
      <c r="G244">
        <f t="shared" ca="1" si="14"/>
        <v>2</v>
      </c>
      <c r="H244">
        <f ca="1"/>
        <v>0</v>
      </c>
      <c r="I244">
        <f ca="1">IF(G244=1, Parameter!$B$5, IF(G244=2, Parameter!$B$6, 0))</f>
        <v>0.14699999999999999</v>
      </c>
      <c r="J244">
        <f ca="1">IF(H244=1, Parameter!$B$3, IF(H244=2, Parameter!$B$4, 0))</f>
        <v>0</v>
      </c>
      <c r="K244">
        <f ca="1">IF(G244=1,IF(F244=1,Parameter!$B$14,0),IF(F244=1,Parameter!$B$13,0))</f>
        <v>0</v>
      </c>
      <c r="L244">
        <f ca="1">IF(AND(G244=1,H244=1), Parameter!$B$7, IF(AND(G244=2, H244=1), Parameter!$B$9, IF(AND(G244=1, H244=2),Parameter!$B$8, IF(AND(G244=2, H244=2), Parameter!$B$10, 0))))</f>
        <v>0</v>
      </c>
      <c r="M244">
        <f t="shared" ca="1" si="12"/>
        <v>0</v>
      </c>
      <c r="N244">
        <f t="shared" ca="1" si="13"/>
        <v>0</v>
      </c>
      <c r="O244">
        <f ca="1">IF(N244 &lt; Parameter!$B$21, Parameter!$B$21, IF(N244 &gt; Parameter!$C$21, Parameter!$C$21, N244)) * Parameter!$B$11
+ IF(M244 &lt; Parameter!$B$22, Parameter!$B$22, IF(M244 &gt; Parameter!$C$22, Parameter!$C$22, M244)) * Parameter!$B$12
+ Parameter!$B$2
+ SUM(I244:L244)</f>
        <v>9.7544238174313094</v>
      </c>
      <c r="P244">
        <f t="shared" ca="1" si="15"/>
        <v>17229.284089019835</v>
      </c>
    </row>
    <row r="245" spans="1:16" x14ac:dyDescent="0.2">
      <c r="A245">
        <f ca="1"/>
        <v>0</v>
      </c>
      <c r="B245">
        <f ca="1"/>
        <v>0</v>
      </c>
      <c r="C245">
        <f ca="1"/>
        <v>0</v>
      </c>
      <c r="D245">
        <f ca="1"/>
        <v>0</v>
      </c>
      <c r="E245">
        <f ca="1"/>
        <v>0</v>
      </c>
      <c r="F245">
        <f ca="1"/>
        <v>0</v>
      </c>
      <c r="G245">
        <f t="shared" ca="1" si="14"/>
        <v>2</v>
      </c>
      <c r="H245">
        <f ca="1"/>
        <v>0</v>
      </c>
      <c r="I245">
        <f ca="1">IF(G245=1, Parameter!$B$5, IF(G245=2, Parameter!$B$6, 0))</f>
        <v>0.14699999999999999</v>
      </c>
      <c r="J245">
        <f ca="1">IF(H245=1, Parameter!$B$3, IF(H245=2, Parameter!$B$4, 0))</f>
        <v>0</v>
      </c>
      <c r="K245">
        <f ca="1">IF(G245=1,IF(F245=1,Parameter!$B$14,0),IF(F245=1,Parameter!$B$13,0))</f>
        <v>0</v>
      </c>
      <c r="L245">
        <f ca="1">IF(AND(G245=1,H245=1), Parameter!$B$7, IF(AND(G245=2, H245=1), Parameter!$B$9, IF(AND(G245=1, H245=2),Parameter!$B$8, IF(AND(G245=2, H245=2), Parameter!$B$10, 0))))</f>
        <v>0</v>
      </c>
      <c r="M245">
        <f t="shared" ca="1" si="12"/>
        <v>0</v>
      </c>
      <c r="N245">
        <f t="shared" ca="1" si="13"/>
        <v>0</v>
      </c>
      <c r="O245">
        <f ca="1">IF(N245 &lt; Parameter!$B$21, Parameter!$B$21, IF(N245 &gt; Parameter!$C$21, Parameter!$C$21, N245)) * Parameter!$B$11
+ IF(M245 &lt; Parameter!$B$22, Parameter!$B$22, IF(M245 &gt; Parameter!$C$22, Parameter!$C$22, M245)) * Parameter!$B$12
+ Parameter!$B$2
+ SUM(I245:L245)</f>
        <v>9.7544238174313094</v>
      </c>
      <c r="P245">
        <f t="shared" ca="1" si="15"/>
        <v>17229.284089019835</v>
      </c>
    </row>
    <row r="246" spans="1:16" x14ac:dyDescent="0.2">
      <c r="A246">
        <f ca="1"/>
        <v>0</v>
      </c>
      <c r="B246">
        <f ca="1"/>
        <v>0</v>
      </c>
      <c r="C246">
        <f ca="1"/>
        <v>0</v>
      </c>
      <c r="D246">
        <f ca="1"/>
        <v>0</v>
      </c>
      <c r="E246">
        <f ca="1"/>
        <v>0</v>
      </c>
      <c r="F246">
        <f ca="1"/>
        <v>0</v>
      </c>
      <c r="G246">
        <f t="shared" ca="1" si="14"/>
        <v>2</v>
      </c>
      <c r="H246">
        <f ca="1"/>
        <v>0</v>
      </c>
      <c r="I246">
        <f ca="1">IF(G246=1, Parameter!$B$5, IF(G246=2, Parameter!$B$6, 0))</f>
        <v>0.14699999999999999</v>
      </c>
      <c r="J246">
        <f ca="1">IF(H246=1, Parameter!$B$3, IF(H246=2, Parameter!$B$4, 0))</f>
        <v>0</v>
      </c>
      <c r="K246">
        <f ca="1">IF(G246=1,IF(F246=1,Parameter!$B$14,0),IF(F246=1,Parameter!$B$13,0))</f>
        <v>0</v>
      </c>
      <c r="L246">
        <f ca="1">IF(AND(G246=1,H246=1), Parameter!$B$7, IF(AND(G246=2, H246=1), Parameter!$B$9, IF(AND(G246=1, H246=2),Parameter!$B$8, IF(AND(G246=2, H246=2), Parameter!$B$10, 0))))</f>
        <v>0</v>
      </c>
      <c r="M246">
        <f t="shared" ca="1" si="12"/>
        <v>0</v>
      </c>
      <c r="N246">
        <f t="shared" ca="1" si="13"/>
        <v>0</v>
      </c>
      <c r="O246">
        <f ca="1">IF(N246 &lt; Parameter!$B$21, Parameter!$B$21, IF(N246 &gt; Parameter!$C$21, Parameter!$C$21, N246)) * Parameter!$B$11
+ IF(M246 &lt; Parameter!$B$22, Parameter!$B$22, IF(M246 &gt; Parameter!$C$22, Parameter!$C$22, M246)) * Parameter!$B$12
+ Parameter!$B$2
+ SUM(I246:L246)</f>
        <v>9.7544238174313094</v>
      </c>
      <c r="P246">
        <f t="shared" ca="1" si="15"/>
        <v>17229.284089019835</v>
      </c>
    </row>
    <row r="247" spans="1:16" x14ac:dyDescent="0.2">
      <c r="A247">
        <f ca="1"/>
        <v>0</v>
      </c>
      <c r="B247">
        <f ca="1"/>
        <v>0</v>
      </c>
      <c r="C247">
        <f ca="1"/>
        <v>0</v>
      </c>
      <c r="D247">
        <f ca="1"/>
        <v>0</v>
      </c>
      <c r="E247">
        <f ca="1"/>
        <v>0</v>
      </c>
      <c r="F247">
        <f ca="1"/>
        <v>0</v>
      </c>
      <c r="G247">
        <f t="shared" ca="1" si="14"/>
        <v>2</v>
      </c>
      <c r="H247">
        <f ca="1"/>
        <v>0</v>
      </c>
      <c r="I247">
        <f ca="1">IF(G247=1, Parameter!$B$5, IF(G247=2, Parameter!$B$6, 0))</f>
        <v>0.14699999999999999</v>
      </c>
      <c r="J247">
        <f ca="1">IF(H247=1, Parameter!$B$3, IF(H247=2, Parameter!$B$4, 0))</f>
        <v>0</v>
      </c>
      <c r="K247">
        <f ca="1">IF(G247=1,IF(F247=1,Parameter!$B$14,0),IF(F247=1,Parameter!$B$13,0))</f>
        <v>0</v>
      </c>
      <c r="L247">
        <f ca="1">IF(AND(G247=1,H247=1), Parameter!$B$7, IF(AND(G247=2, H247=1), Parameter!$B$9, IF(AND(G247=1, H247=2),Parameter!$B$8, IF(AND(G247=2, H247=2), Parameter!$B$10, 0))))</f>
        <v>0</v>
      </c>
      <c r="M247">
        <f t="shared" ca="1" si="12"/>
        <v>0</v>
      </c>
      <c r="N247">
        <f t="shared" ca="1" si="13"/>
        <v>0</v>
      </c>
      <c r="O247">
        <f ca="1">IF(N247 &lt; Parameter!$B$21, Parameter!$B$21, IF(N247 &gt; Parameter!$C$21, Parameter!$C$21, N247)) * Parameter!$B$11
+ IF(M247 &lt; Parameter!$B$22, Parameter!$B$22, IF(M247 &gt; Parameter!$C$22, Parameter!$C$22, M247)) * Parameter!$B$12
+ Parameter!$B$2
+ SUM(I247:L247)</f>
        <v>9.7544238174313094</v>
      </c>
      <c r="P247">
        <f t="shared" ca="1" si="15"/>
        <v>17229.284089019835</v>
      </c>
    </row>
    <row r="248" spans="1:16" x14ac:dyDescent="0.2">
      <c r="A248">
        <f ca="1"/>
        <v>0</v>
      </c>
      <c r="B248">
        <f ca="1"/>
        <v>0</v>
      </c>
      <c r="C248">
        <f ca="1"/>
        <v>0</v>
      </c>
      <c r="D248">
        <f ca="1"/>
        <v>0</v>
      </c>
      <c r="E248">
        <f ca="1"/>
        <v>0</v>
      </c>
      <c r="F248">
        <f ca="1"/>
        <v>0</v>
      </c>
      <c r="G248">
        <f t="shared" ca="1" si="14"/>
        <v>2</v>
      </c>
      <c r="H248">
        <f ca="1"/>
        <v>0</v>
      </c>
      <c r="I248">
        <f ca="1">IF(G248=1, Parameter!$B$5, IF(G248=2, Parameter!$B$6, 0))</f>
        <v>0.14699999999999999</v>
      </c>
      <c r="J248">
        <f ca="1">IF(H248=1, Parameter!$B$3, IF(H248=2, Parameter!$B$4, 0))</f>
        <v>0</v>
      </c>
      <c r="K248">
        <f ca="1">IF(G248=1,IF(F248=1,Parameter!$B$14,0),IF(F248=1,Parameter!$B$13,0))</f>
        <v>0</v>
      </c>
      <c r="L248">
        <f ca="1">IF(AND(G248=1,H248=1), Parameter!$B$7, IF(AND(G248=2, H248=1), Parameter!$B$9, IF(AND(G248=1, H248=2),Parameter!$B$8, IF(AND(G248=2, H248=2), Parameter!$B$10, 0))))</f>
        <v>0</v>
      </c>
      <c r="M248">
        <f t="shared" ca="1" si="12"/>
        <v>0</v>
      </c>
      <c r="N248">
        <f t="shared" ca="1" si="13"/>
        <v>0</v>
      </c>
      <c r="O248">
        <f ca="1">IF(N248 &lt; Parameter!$B$21, Parameter!$B$21, IF(N248 &gt; Parameter!$C$21, Parameter!$C$21, N248)) * Parameter!$B$11
+ IF(M248 &lt; Parameter!$B$22, Parameter!$B$22, IF(M248 &gt; Parameter!$C$22, Parameter!$C$22, M248)) * Parameter!$B$12
+ Parameter!$B$2
+ SUM(I248:L248)</f>
        <v>9.7544238174313094</v>
      </c>
      <c r="P248">
        <f t="shared" ca="1" si="15"/>
        <v>17229.284089019835</v>
      </c>
    </row>
    <row r="249" spans="1:16" x14ac:dyDescent="0.2">
      <c r="A249">
        <f ca="1"/>
        <v>0</v>
      </c>
      <c r="B249">
        <f ca="1"/>
        <v>0</v>
      </c>
      <c r="C249">
        <f ca="1"/>
        <v>0</v>
      </c>
      <c r="D249">
        <f ca="1"/>
        <v>0</v>
      </c>
      <c r="E249">
        <f ca="1"/>
        <v>0</v>
      </c>
      <c r="F249">
        <f ca="1"/>
        <v>0</v>
      </c>
      <c r="G249">
        <f t="shared" ca="1" si="14"/>
        <v>2</v>
      </c>
      <c r="H249">
        <f ca="1"/>
        <v>0</v>
      </c>
      <c r="I249">
        <f ca="1">IF(G249=1, Parameter!$B$5, IF(G249=2, Parameter!$B$6, 0))</f>
        <v>0.14699999999999999</v>
      </c>
      <c r="J249">
        <f ca="1">IF(H249=1, Parameter!$B$3, IF(H249=2, Parameter!$B$4, 0))</f>
        <v>0</v>
      </c>
      <c r="K249">
        <f ca="1">IF(G249=1,IF(F249=1,Parameter!$B$14,0),IF(F249=1,Parameter!$B$13,0))</f>
        <v>0</v>
      </c>
      <c r="L249">
        <f ca="1">IF(AND(G249=1,H249=1), Parameter!$B$7, IF(AND(G249=2, H249=1), Parameter!$B$9, IF(AND(G249=1, H249=2),Parameter!$B$8, IF(AND(G249=2, H249=2), Parameter!$B$10, 0))))</f>
        <v>0</v>
      </c>
      <c r="M249">
        <f t="shared" ca="1" si="12"/>
        <v>0</v>
      </c>
      <c r="N249">
        <f t="shared" ca="1" si="13"/>
        <v>0</v>
      </c>
      <c r="O249">
        <f ca="1">IF(N249 &lt; Parameter!$B$21, Parameter!$B$21, IF(N249 &gt; Parameter!$C$21, Parameter!$C$21, N249)) * Parameter!$B$11
+ IF(M249 &lt; Parameter!$B$22, Parameter!$B$22, IF(M249 &gt; Parameter!$C$22, Parameter!$C$22, M249)) * Parameter!$B$12
+ Parameter!$B$2
+ SUM(I249:L249)</f>
        <v>9.7544238174313094</v>
      </c>
      <c r="P249">
        <f t="shared" ca="1" si="15"/>
        <v>17229.284089019835</v>
      </c>
    </row>
    <row r="250" spans="1:16" x14ac:dyDescent="0.2">
      <c r="A250">
        <f ca="1"/>
        <v>0</v>
      </c>
      <c r="B250">
        <f ca="1"/>
        <v>0</v>
      </c>
      <c r="C250">
        <f ca="1"/>
        <v>0</v>
      </c>
      <c r="D250">
        <f ca="1"/>
        <v>0</v>
      </c>
      <c r="E250">
        <f ca="1"/>
        <v>0</v>
      </c>
      <c r="F250">
        <f ca="1"/>
        <v>0</v>
      </c>
      <c r="G250">
        <f t="shared" ca="1" si="14"/>
        <v>2</v>
      </c>
      <c r="H250">
        <f ca="1"/>
        <v>0</v>
      </c>
      <c r="I250">
        <f ca="1">IF(G250=1, Parameter!$B$5, IF(G250=2, Parameter!$B$6, 0))</f>
        <v>0.14699999999999999</v>
      </c>
      <c r="J250">
        <f ca="1">IF(H250=1, Parameter!$B$3, IF(H250=2, Parameter!$B$4, 0))</f>
        <v>0</v>
      </c>
      <c r="K250">
        <f ca="1">IF(G250=1,IF(F250=1,Parameter!$B$14,0),IF(F250=1,Parameter!$B$13,0))</f>
        <v>0</v>
      </c>
      <c r="L250">
        <f ca="1">IF(AND(G250=1,H250=1), Parameter!$B$7, IF(AND(G250=2, H250=1), Parameter!$B$9, IF(AND(G250=1, H250=2),Parameter!$B$8, IF(AND(G250=2, H250=2), Parameter!$B$10, 0))))</f>
        <v>0</v>
      </c>
      <c r="M250">
        <f t="shared" ca="1" si="12"/>
        <v>0</v>
      </c>
      <c r="N250">
        <f t="shared" ca="1" si="13"/>
        <v>0</v>
      </c>
      <c r="O250">
        <f ca="1">IF(N250 &lt; Parameter!$B$21, Parameter!$B$21, IF(N250 &gt; Parameter!$C$21, Parameter!$C$21, N250)) * Parameter!$B$11
+ IF(M250 &lt; Parameter!$B$22, Parameter!$B$22, IF(M250 &gt; Parameter!$C$22, Parameter!$C$22, M250)) * Parameter!$B$12
+ Parameter!$B$2
+ SUM(I250:L250)</f>
        <v>9.7544238174313094</v>
      </c>
      <c r="P250">
        <f t="shared" ca="1" si="15"/>
        <v>17229.284089019835</v>
      </c>
    </row>
    <row r="251" spans="1:16" x14ac:dyDescent="0.2">
      <c r="A251">
        <f ca="1"/>
        <v>0</v>
      </c>
      <c r="B251">
        <f ca="1"/>
        <v>0</v>
      </c>
      <c r="C251">
        <f ca="1"/>
        <v>0</v>
      </c>
      <c r="D251">
        <f ca="1"/>
        <v>0</v>
      </c>
      <c r="E251">
        <f ca="1"/>
        <v>0</v>
      </c>
      <c r="F251">
        <f ca="1"/>
        <v>0</v>
      </c>
      <c r="G251">
        <f t="shared" ca="1" si="14"/>
        <v>2</v>
      </c>
      <c r="H251">
        <f ca="1"/>
        <v>0</v>
      </c>
      <c r="I251">
        <f ca="1">IF(G251=1, Parameter!$B$5, IF(G251=2, Parameter!$B$6, 0))</f>
        <v>0.14699999999999999</v>
      </c>
      <c r="J251">
        <f ca="1">IF(H251=1, Parameter!$B$3, IF(H251=2, Parameter!$B$4, 0))</f>
        <v>0</v>
      </c>
      <c r="K251">
        <f ca="1">IF(G251=1,IF(F251=1,Parameter!$B$14,0),IF(F251=1,Parameter!$B$13,0))</f>
        <v>0</v>
      </c>
      <c r="L251">
        <f ca="1">IF(AND(G251=1,H251=1), Parameter!$B$7, IF(AND(G251=2, H251=1), Parameter!$B$9, IF(AND(G251=1, H251=2),Parameter!$B$8, IF(AND(G251=2, H251=2), Parameter!$B$10, 0))))</f>
        <v>0</v>
      </c>
      <c r="M251">
        <f t="shared" ca="1" si="12"/>
        <v>0</v>
      </c>
      <c r="N251">
        <f t="shared" ca="1" si="13"/>
        <v>0</v>
      </c>
      <c r="O251">
        <f ca="1">IF(N251 &lt; Parameter!$B$21, Parameter!$B$21, IF(N251 &gt; Parameter!$C$21, Parameter!$C$21, N251)) * Parameter!$B$11
+ IF(M251 &lt; Parameter!$B$22, Parameter!$B$22, IF(M251 &gt; Parameter!$C$22, Parameter!$C$22, M251)) * Parameter!$B$12
+ Parameter!$B$2
+ SUM(I251:L251)</f>
        <v>9.7544238174313094</v>
      </c>
      <c r="P251">
        <f t="shared" ca="1" si="15"/>
        <v>17229.284089019835</v>
      </c>
    </row>
    <row r="252" spans="1:16" x14ac:dyDescent="0.2">
      <c r="A252">
        <f ca="1"/>
        <v>0</v>
      </c>
      <c r="B252">
        <f ca="1"/>
        <v>0</v>
      </c>
      <c r="C252">
        <f ca="1"/>
        <v>0</v>
      </c>
      <c r="D252">
        <f ca="1"/>
        <v>0</v>
      </c>
      <c r="E252">
        <f ca="1"/>
        <v>0</v>
      </c>
      <c r="F252">
        <f ca="1"/>
        <v>0</v>
      </c>
      <c r="G252">
        <f t="shared" ca="1" si="14"/>
        <v>2</v>
      </c>
      <c r="H252">
        <f ca="1"/>
        <v>0</v>
      </c>
      <c r="I252">
        <f ca="1">IF(G252=1, Parameter!$B$5, IF(G252=2, Parameter!$B$6, 0))</f>
        <v>0.14699999999999999</v>
      </c>
      <c r="J252">
        <f ca="1">IF(H252=1, Parameter!$B$3, IF(H252=2, Parameter!$B$4, 0))</f>
        <v>0</v>
      </c>
      <c r="K252">
        <f ca="1">IF(G252=1,IF(F252=1,Parameter!$B$14,0),IF(F252=1,Parameter!$B$13,0))</f>
        <v>0</v>
      </c>
      <c r="L252">
        <f ca="1">IF(AND(G252=1,H252=1), Parameter!$B$7, IF(AND(G252=2, H252=1), Parameter!$B$9, IF(AND(G252=1, H252=2),Parameter!$B$8, IF(AND(G252=2, H252=2), Parameter!$B$10, 0))))</f>
        <v>0</v>
      </c>
      <c r="M252">
        <f t="shared" ca="1" si="12"/>
        <v>0</v>
      </c>
      <c r="N252">
        <f t="shared" ca="1" si="13"/>
        <v>0</v>
      </c>
      <c r="O252">
        <f ca="1">IF(N252 &lt; Parameter!$B$21, Parameter!$B$21, IF(N252 &gt; Parameter!$C$21, Parameter!$C$21, N252)) * Parameter!$B$11
+ IF(M252 &lt; Parameter!$B$22, Parameter!$B$22, IF(M252 &gt; Parameter!$C$22, Parameter!$C$22, M252)) * Parameter!$B$12
+ Parameter!$B$2
+ SUM(I252:L252)</f>
        <v>9.7544238174313094</v>
      </c>
      <c r="P252">
        <f t="shared" ca="1" si="15"/>
        <v>17229.284089019835</v>
      </c>
    </row>
    <row r="253" spans="1:16" x14ac:dyDescent="0.2">
      <c r="A253">
        <f ca="1"/>
        <v>0</v>
      </c>
      <c r="B253">
        <f ca="1"/>
        <v>0</v>
      </c>
      <c r="C253">
        <f ca="1"/>
        <v>0</v>
      </c>
      <c r="D253">
        <f ca="1"/>
        <v>0</v>
      </c>
      <c r="E253">
        <f ca="1"/>
        <v>0</v>
      </c>
      <c r="F253">
        <f ca="1"/>
        <v>0</v>
      </c>
      <c r="G253">
        <f t="shared" ca="1" si="14"/>
        <v>2</v>
      </c>
      <c r="H253">
        <f ca="1"/>
        <v>0</v>
      </c>
      <c r="I253">
        <f ca="1">IF(G253=1, Parameter!$B$5, IF(G253=2, Parameter!$B$6, 0))</f>
        <v>0.14699999999999999</v>
      </c>
      <c r="J253">
        <f ca="1">IF(H253=1, Parameter!$B$3, IF(H253=2, Parameter!$B$4, 0))</f>
        <v>0</v>
      </c>
      <c r="K253">
        <f ca="1">IF(G253=1,IF(F253=1,Parameter!$B$14,0),IF(F253=1,Parameter!$B$13,0))</f>
        <v>0</v>
      </c>
      <c r="L253">
        <f ca="1">IF(AND(G253=1,H253=1), Parameter!$B$7, IF(AND(G253=2, H253=1), Parameter!$B$9, IF(AND(G253=1, H253=2),Parameter!$B$8, IF(AND(G253=2, H253=2), Parameter!$B$10, 0))))</f>
        <v>0</v>
      </c>
      <c r="M253">
        <f t="shared" ca="1" si="12"/>
        <v>0</v>
      </c>
      <c r="N253">
        <f t="shared" ca="1" si="13"/>
        <v>0</v>
      </c>
      <c r="O253">
        <f ca="1">IF(N253 &lt; Parameter!$B$21, Parameter!$B$21, IF(N253 &gt; Parameter!$C$21, Parameter!$C$21, N253)) * Parameter!$B$11
+ IF(M253 &lt; Parameter!$B$22, Parameter!$B$22, IF(M253 &gt; Parameter!$C$22, Parameter!$C$22, M253)) * Parameter!$B$12
+ Parameter!$B$2
+ SUM(I253:L253)</f>
        <v>9.7544238174313094</v>
      </c>
      <c r="P253">
        <f t="shared" ca="1" si="15"/>
        <v>17229.284089019835</v>
      </c>
    </row>
    <row r="254" spans="1:16" x14ac:dyDescent="0.2">
      <c r="A254">
        <f ca="1"/>
        <v>0</v>
      </c>
      <c r="B254">
        <f ca="1"/>
        <v>0</v>
      </c>
      <c r="C254">
        <f ca="1"/>
        <v>0</v>
      </c>
      <c r="D254">
        <f ca="1"/>
        <v>0</v>
      </c>
      <c r="E254">
        <f ca="1"/>
        <v>0</v>
      </c>
      <c r="F254">
        <f ca="1"/>
        <v>0</v>
      </c>
      <c r="G254">
        <f t="shared" ca="1" si="14"/>
        <v>2</v>
      </c>
      <c r="H254">
        <f ca="1"/>
        <v>0</v>
      </c>
      <c r="I254">
        <f ca="1">IF(G254=1, Parameter!$B$5, IF(G254=2, Parameter!$B$6, 0))</f>
        <v>0.14699999999999999</v>
      </c>
      <c r="J254">
        <f ca="1">IF(H254=1, Parameter!$B$3, IF(H254=2, Parameter!$B$4, 0))</f>
        <v>0</v>
      </c>
      <c r="K254">
        <f ca="1">IF(G254=1,IF(F254=1,Parameter!$B$14,0),IF(F254=1,Parameter!$B$13,0))</f>
        <v>0</v>
      </c>
      <c r="L254">
        <f ca="1">IF(AND(G254=1,H254=1), Parameter!$B$7, IF(AND(G254=2, H254=1), Parameter!$B$9, IF(AND(G254=1, H254=2),Parameter!$B$8, IF(AND(G254=2, H254=2), Parameter!$B$10, 0))))</f>
        <v>0</v>
      </c>
      <c r="M254">
        <f t="shared" ca="1" si="12"/>
        <v>0</v>
      </c>
      <c r="N254">
        <f t="shared" ca="1" si="13"/>
        <v>0</v>
      </c>
      <c r="O254">
        <f ca="1">IF(N254 &lt; Parameter!$B$21, Parameter!$B$21, IF(N254 &gt; Parameter!$C$21, Parameter!$C$21, N254)) * Parameter!$B$11
+ IF(M254 &lt; Parameter!$B$22, Parameter!$B$22, IF(M254 &gt; Parameter!$C$22, Parameter!$C$22, M254)) * Parameter!$B$12
+ Parameter!$B$2
+ SUM(I254:L254)</f>
        <v>9.7544238174313094</v>
      </c>
      <c r="P254">
        <f t="shared" ca="1" si="15"/>
        <v>17229.284089019835</v>
      </c>
    </row>
    <row r="255" spans="1:16" x14ac:dyDescent="0.2">
      <c r="A255">
        <f ca="1"/>
        <v>0</v>
      </c>
      <c r="B255">
        <f ca="1"/>
        <v>0</v>
      </c>
      <c r="C255">
        <f ca="1"/>
        <v>0</v>
      </c>
      <c r="D255">
        <f ca="1"/>
        <v>0</v>
      </c>
      <c r="E255">
        <f ca="1"/>
        <v>0</v>
      </c>
      <c r="F255">
        <f ca="1"/>
        <v>0</v>
      </c>
      <c r="G255">
        <f t="shared" ca="1" si="14"/>
        <v>2</v>
      </c>
      <c r="H255">
        <f ca="1"/>
        <v>0</v>
      </c>
      <c r="I255">
        <f ca="1">IF(G255=1, Parameter!$B$5, IF(G255=2, Parameter!$B$6, 0))</f>
        <v>0.14699999999999999</v>
      </c>
      <c r="J255">
        <f ca="1">IF(H255=1, Parameter!$B$3, IF(H255=2, Parameter!$B$4, 0))</f>
        <v>0</v>
      </c>
      <c r="K255">
        <f ca="1">IF(G255=1,IF(F255=1,Parameter!$B$14,0),IF(F255=1,Parameter!$B$13,0))</f>
        <v>0</v>
      </c>
      <c r="L255">
        <f ca="1">IF(AND(G255=1,H255=1), Parameter!$B$7, IF(AND(G255=2, H255=1), Parameter!$B$9, IF(AND(G255=1, H255=2),Parameter!$B$8, IF(AND(G255=2, H255=2), Parameter!$B$10, 0))))</f>
        <v>0</v>
      </c>
      <c r="M255">
        <f t="shared" ca="1" si="12"/>
        <v>0</v>
      </c>
      <c r="N255">
        <f t="shared" ca="1" si="13"/>
        <v>0</v>
      </c>
      <c r="O255">
        <f ca="1">IF(N255 &lt; Parameter!$B$21, Parameter!$B$21, IF(N255 &gt; Parameter!$C$21, Parameter!$C$21, N255)) * Parameter!$B$11
+ IF(M255 &lt; Parameter!$B$22, Parameter!$B$22, IF(M255 &gt; Parameter!$C$22, Parameter!$C$22, M255)) * Parameter!$B$12
+ Parameter!$B$2
+ SUM(I255:L255)</f>
        <v>9.7544238174313094</v>
      </c>
      <c r="P255">
        <f t="shared" ca="1" si="15"/>
        <v>17229.284089019835</v>
      </c>
    </row>
    <row r="256" spans="1:16" x14ac:dyDescent="0.2">
      <c r="A256">
        <f ca="1"/>
        <v>0</v>
      </c>
      <c r="B256">
        <f ca="1"/>
        <v>0</v>
      </c>
      <c r="C256">
        <f ca="1"/>
        <v>0</v>
      </c>
      <c r="D256">
        <f ca="1"/>
        <v>0</v>
      </c>
      <c r="E256">
        <f ca="1"/>
        <v>0</v>
      </c>
      <c r="F256">
        <f ca="1"/>
        <v>0</v>
      </c>
      <c r="G256">
        <f t="shared" ca="1" si="14"/>
        <v>2</v>
      </c>
      <c r="H256">
        <f ca="1"/>
        <v>0</v>
      </c>
      <c r="I256">
        <f ca="1">IF(G256=1, Parameter!$B$5, IF(G256=2, Parameter!$B$6, 0))</f>
        <v>0.14699999999999999</v>
      </c>
      <c r="J256">
        <f ca="1">IF(H256=1, Parameter!$B$3, IF(H256=2, Parameter!$B$4, 0))</f>
        <v>0</v>
      </c>
      <c r="K256">
        <f ca="1">IF(G256=1,IF(F256=1,Parameter!$B$14,0),IF(F256=1,Parameter!$B$13,0))</f>
        <v>0</v>
      </c>
      <c r="L256">
        <f ca="1">IF(AND(G256=1,H256=1), Parameter!$B$7, IF(AND(G256=2, H256=1), Parameter!$B$9, IF(AND(G256=1, H256=2),Parameter!$B$8, IF(AND(G256=2, H256=2), Parameter!$B$10, 0))))</f>
        <v>0</v>
      </c>
      <c r="M256">
        <f t="shared" ca="1" si="12"/>
        <v>0</v>
      </c>
      <c r="N256">
        <f t="shared" ca="1" si="13"/>
        <v>0</v>
      </c>
      <c r="O256">
        <f ca="1">IF(N256 &lt; Parameter!$B$21, Parameter!$B$21, IF(N256 &gt; Parameter!$C$21, Parameter!$C$21, N256)) * Parameter!$B$11
+ IF(M256 &lt; Parameter!$B$22, Parameter!$B$22, IF(M256 &gt; Parameter!$C$22, Parameter!$C$22, M256)) * Parameter!$B$12
+ Parameter!$B$2
+ SUM(I256:L256)</f>
        <v>9.7544238174313094</v>
      </c>
      <c r="P256">
        <f t="shared" ca="1" si="15"/>
        <v>17229.284089019835</v>
      </c>
    </row>
    <row r="257" spans="1:16" x14ac:dyDescent="0.2">
      <c r="A257">
        <f ca="1"/>
        <v>0</v>
      </c>
      <c r="B257">
        <f ca="1"/>
        <v>0</v>
      </c>
      <c r="C257">
        <f ca="1"/>
        <v>0</v>
      </c>
      <c r="D257">
        <f ca="1"/>
        <v>0</v>
      </c>
      <c r="E257">
        <f ca="1"/>
        <v>0</v>
      </c>
      <c r="F257">
        <f ca="1"/>
        <v>0</v>
      </c>
      <c r="G257">
        <f t="shared" ca="1" si="14"/>
        <v>2</v>
      </c>
      <c r="H257">
        <f ca="1"/>
        <v>0</v>
      </c>
      <c r="I257">
        <f ca="1">IF(G257=1, Parameter!$B$5, IF(G257=2, Parameter!$B$6, 0))</f>
        <v>0.14699999999999999</v>
      </c>
      <c r="J257">
        <f ca="1">IF(H257=1, Parameter!$B$3, IF(H257=2, Parameter!$B$4, 0))</f>
        <v>0</v>
      </c>
      <c r="K257">
        <f ca="1">IF(G257=1,IF(F257=1,Parameter!$B$14,0),IF(F257=1,Parameter!$B$13,0))</f>
        <v>0</v>
      </c>
      <c r="L257">
        <f ca="1">IF(AND(G257=1,H257=1), Parameter!$B$7, IF(AND(G257=2, H257=1), Parameter!$B$9, IF(AND(G257=1, H257=2),Parameter!$B$8, IF(AND(G257=2, H257=2), Parameter!$B$10, 0))))</f>
        <v>0</v>
      </c>
      <c r="M257">
        <f t="shared" ca="1" si="12"/>
        <v>0</v>
      </c>
      <c r="N257">
        <f t="shared" ca="1" si="13"/>
        <v>0</v>
      </c>
      <c r="O257">
        <f ca="1">IF(N257 &lt; Parameter!$B$21, Parameter!$B$21, IF(N257 &gt; Parameter!$C$21, Parameter!$C$21, N257)) * Parameter!$B$11
+ IF(M257 &lt; Parameter!$B$22, Parameter!$B$22, IF(M257 &gt; Parameter!$C$22, Parameter!$C$22, M257)) * Parameter!$B$12
+ Parameter!$B$2
+ SUM(I257:L257)</f>
        <v>9.7544238174313094</v>
      </c>
      <c r="P257">
        <f t="shared" ca="1" si="15"/>
        <v>17229.284089019835</v>
      </c>
    </row>
    <row r="258" spans="1:16" x14ac:dyDescent="0.2">
      <c r="A258">
        <f ca="1"/>
        <v>0</v>
      </c>
      <c r="B258">
        <f ca="1"/>
        <v>0</v>
      </c>
      <c r="C258">
        <f ca="1"/>
        <v>0</v>
      </c>
      <c r="D258">
        <f ca="1"/>
        <v>0</v>
      </c>
      <c r="E258">
        <f ca="1"/>
        <v>0</v>
      </c>
      <c r="F258">
        <f ca="1"/>
        <v>0</v>
      </c>
      <c r="G258">
        <f t="shared" ca="1" si="14"/>
        <v>2</v>
      </c>
      <c r="H258">
        <f ca="1"/>
        <v>0</v>
      </c>
      <c r="I258">
        <f ca="1">IF(G258=1, Parameter!$B$5, IF(G258=2, Parameter!$B$6, 0))</f>
        <v>0.14699999999999999</v>
      </c>
      <c r="J258">
        <f ca="1">IF(H258=1, Parameter!$B$3, IF(H258=2, Parameter!$B$4, 0))</f>
        <v>0</v>
      </c>
      <c r="K258">
        <f ca="1">IF(G258=1,IF(F258=1,Parameter!$B$14,0),IF(F258=1,Parameter!$B$13,0))</f>
        <v>0</v>
      </c>
      <c r="L258">
        <f ca="1">IF(AND(G258=1,H258=1), Parameter!$B$7, IF(AND(G258=2, H258=1), Parameter!$B$9, IF(AND(G258=1, H258=2),Parameter!$B$8, IF(AND(G258=2, H258=2), Parameter!$B$10, 0))))</f>
        <v>0</v>
      </c>
      <c r="M258">
        <f t="shared" ref="M258:M321" ca="1" si="16">LN(C258+1)</f>
        <v>0</v>
      </c>
      <c r="N258">
        <f t="shared" ref="N258:N321" ca="1" si="17">LN(D258+1)</f>
        <v>0</v>
      </c>
      <c r="O258">
        <f ca="1">IF(N258 &lt; Parameter!$B$21, Parameter!$B$21, IF(N258 &gt; Parameter!$C$21, Parameter!$C$21, N258)) * Parameter!$B$11
+ IF(M258 &lt; Parameter!$B$22, Parameter!$B$22, IF(M258 &gt; Parameter!$C$22, Parameter!$C$22, M258)) * Parameter!$B$12
+ Parameter!$B$2
+ SUM(I258:L258)</f>
        <v>9.7544238174313094</v>
      </c>
      <c r="P258">
        <f t="shared" ca="1" si="15"/>
        <v>17229.284089019835</v>
      </c>
    </row>
    <row r="259" spans="1:16" x14ac:dyDescent="0.2">
      <c r="A259">
        <f ca="1"/>
        <v>0</v>
      </c>
      <c r="B259">
        <f ca="1"/>
        <v>0</v>
      </c>
      <c r="C259">
        <f ca="1"/>
        <v>0</v>
      </c>
      <c r="D259">
        <f ca="1"/>
        <v>0</v>
      </c>
      <c r="E259">
        <f ca="1"/>
        <v>0</v>
      </c>
      <c r="F259">
        <f ca="1"/>
        <v>0</v>
      </c>
      <c r="G259">
        <f t="shared" ref="G259:G322" ca="1" si="18">IF(B259="Main",1,IF(B259="GJW",0,2))</f>
        <v>2</v>
      </c>
      <c r="H259">
        <f ca="1"/>
        <v>0</v>
      </c>
      <c r="I259">
        <f ca="1">IF(G259=1, Parameter!$B$5, IF(G259=2, Parameter!$B$6, 0))</f>
        <v>0.14699999999999999</v>
      </c>
      <c r="J259">
        <f ca="1">IF(H259=1, Parameter!$B$3, IF(H259=2, Parameter!$B$4, 0))</f>
        <v>0</v>
      </c>
      <c r="K259">
        <f ca="1">IF(G259=1,IF(F259=1,Parameter!$B$14,0),IF(F259=1,Parameter!$B$13,0))</f>
        <v>0</v>
      </c>
      <c r="L259">
        <f ca="1">IF(AND(G259=1,H259=1), Parameter!$B$7, IF(AND(G259=2, H259=1), Parameter!$B$9, IF(AND(G259=1, H259=2),Parameter!$B$8, IF(AND(G259=2, H259=2), Parameter!$B$10, 0))))</f>
        <v>0</v>
      </c>
      <c r="M259">
        <f t="shared" ca="1" si="16"/>
        <v>0</v>
      </c>
      <c r="N259">
        <f t="shared" ca="1" si="17"/>
        <v>0</v>
      </c>
      <c r="O259">
        <f ca="1">IF(N259 &lt; Parameter!$B$21, Parameter!$B$21, IF(N259 &gt; Parameter!$C$21, Parameter!$C$21, N259)) * Parameter!$B$11
+ IF(M259 &lt; Parameter!$B$22, Parameter!$B$22, IF(M259 &gt; Parameter!$C$22, Parameter!$C$22, M259)) * Parameter!$B$12
+ Parameter!$B$2
+ SUM(I259:L259)</f>
        <v>9.7544238174313094</v>
      </c>
      <c r="P259">
        <f t="shared" ref="P259:P322" ca="1" si="19">EXP(O259)-1</f>
        <v>17229.284089019835</v>
      </c>
    </row>
    <row r="260" spans="1:16" x14ac:dyDescent="0.2">
      <c r="A260">
        <f ca="1"/>
        <v>0</v>
      </c>
      <c r="B260">
        <f ca="1"/>
        <v>0</v>
      </c>
      <c r="C260">
        <f ca="1"/>
        <v>0</v>
      </c>
      <c r="D260">
        <f ca="1"/>
        <v>0</v>
      </c>
      <c r="E260">
        <f ca="1"/>
        <v>0</v>
      </c>
      <c r="F260">
        <f ca="1"/>
        <v>0</v>
      </c>
      <c r="G260">
        <f t="shared" ca="1" si="18"/>
        <v>2</v>
      </c>
      <c r="H260">
        <f ca="1"/>
        <v>0</v>
      </c>
      <c r="I260">
        <f ca="1">IF(G260=1, Parameter!$B$5, IF(G260=2, Parameter!$B$6, 0))</f>
        <v>0.14699999999999999</v>
      </c>
      <c r="J260">
        <f ca="1">IF(H260=1, Parameter!$B$3, IF(H260=2, Parameter!$B$4, 0))</f>
        <v>0</v>
      </c>
      <c r="K260">
        <f ca="1">IF(G260=1,IF(F260=1,Parameter!$B$14,0),IF(F260=1,Parameter!$B$13,0))</f>
        <v>0</v>
      </c>
      <c r="L260">
        <f ca="1">IF(AND(G260=1,H260=1), Parameter!$B$7, IF(AND(G260=2, H260=1), Parameter!$B$9, IF(AND(G260=1, H260=2),Parameter!$B$8, IF(AND(G260=2, H260=2), Parameter!$B$10, 0))))</f>
        <v>0</v>
      </c>
      <c r="M260">
        <f t="shared" ca="1" si="16"/>
        <v>0</v>
      </c>
      <c r="N260">
        <f t="shared" ca="1" si="17"/>
        <v>0</v>
      </c>
      <c r="O260">
        <f ca="1">IF(N260 &lt; Parameter!$B$21, Parameter!$B$21, IF(N260 &gt; Parameter!$C$21, Parameter!$C$21, N260)) * Parameter!$B$11
+ IF(M260 &lt; Parameter!$B$22, Parameter!$B$22, IF(M260 &gt; Parameter!$C$22, Parameter!$C$22, M260)) * Parameter!$B$12
+ Parameter!$B$2
+ SUM(I260:L260)</f>
        <v>9.7544238174313094</v>
      </c>
      <c r="P260">
        <f t="shared" ca="1" si="19"/>
        <v>17229.284089019835</v>
      </c>
    </row>
    <row r="261" spans="1:16" x14ac:dyDescent="0.2">
      <c r="A261">
        <f ca="1"/>
        <v>0</v>
      </c>
      <c r="B261">
        <f ca="1"/>
        <v>0</v>
      </c>
      <c r="C261">
        <f ca="1"/>
        <v>0</v>
      </c>
      <c r="D261">
        <f ca="1"/>
        <v>0</v>
      </c>
      <c r="E261">
        <f ca="1"/>
        <v>0</v>
      </c>
      <c r="F261">
        <f ca="1"/>
        <v>0</v>
      </c>
      <c r="G261">
        <f t="shared" ca="1" si="18"/>
        <v>2</v>
      </c>
      <c r="H261">
        <f ca="1"/>
        <v>0</v>
      </c>
      <c r="I261">
        <f ca="1">IF(G261=1, Parameter!$B$5, IF(G261=2, Parameter!$B$6, 0))</f>
        <v>0.14699999999999999</v>
      </c>
      <c r="J261">
        <f ca="1">IF(H261=1, Parameter!$B$3, IF(H261=2, Parameter!$B$4, 0))</f>
        <v>0</v>
      </c>
      <c r="K261">
        <f ca="1">IF(G261=1,IF(F261=1,Parameter!$B$14,0),IF(F261=1,Parameter!$B$13,0))</f>
        <v>0</v>
      </c>
      <c r="L261">
        <f ca="1">IF(AND(G261=1,H261=1), Parameter!$B$7, IF(AND(G261=2, H261=1), Parameter!$B$9, IF(AND(G261=1, H261=2),Parameter!$B$8, IF(AND(G261=2, H261=2), Parameter!$B$10, 0))))</f>
        <v>0</v>
      </c>
      <c r="M261">
        <f t="shared" ca="1" si="16"/>
        <v>0</v>
      </c>
      <c r="N261">
        <f t="shared" ca="1" si="17"/>
        <v>0</v>
      </c>
      <c r="O261">
        <f ca="1">IF(N261 &lt; Parameter!$B$21, Parameter!$B$21, IF(N261 &gt; Parameter!$C$21, Parameter!$C$21, N261)) * Parameter!$B$11
+ IF(M261 &lt; Parameter!$B$22, Parameter!$B$22, IF(M261 &gt; Parameter!$C$22, Parameter!$C$22, M261)) * Parameter!$B$12
+ Parameter!$B$2
+ SUM(I261:L261)</f>
        <v>9.7544238174313094</v>
      </c>
      <c r="P261">
        <f t="shared" ca="1" si="19"/>
        <v>17229.284089019835</v>
      </c>
    </row>
    <row r="262" spans="1:16" x14ac:dyDescent="0.2">
      <c r="A262">
        <f ca="1"/>
        <v>0</v>
      </c>
      <c r="B262">
        <f ca="1"/>
        <v>0</v>
      </c>
      <c r="C262">
        <f ca="1"/>
        <v>0</v>
      </c>
      <c r="D262">
        <f ca="1"/>
        <v>0</v>
      </c>
      <c r="E262">
        <f ca="1"/>
        <v>0</v>
      </c>
      <c r="F262">
        <f ca="1"/>
        <v>0</v>
      </c>
      <c r="G262">
        <f t="shared" ca="1" si="18"/>
        <v>2</v>
      </c>
      <c r="H262">
        <f ca="1"/>
        <v>0</v>
      </c>
      <c r="I262">
        <f ca="1">IF(G262=1, Parameter!$B$5, IF(G262=2, Parameter!$B$6, 0))</f>
        <v>0.14699999999999999</v>
      </c>
      <c r="J262">
        <f ca="1">IF(H262=1, Parameter!$B$3, IF(H262=2, Parameter!$B$4, 0))</f>
        <v>0</v>
      </c>
      <c r="K262">
        <f ca="1">IF(G262=1,IF(F262=1,Parameter!$B$14,0),IF(F262=1,Parameter!$B$13,0))</f>
        <v>0</v>
      </c>
      <c r="L262">
        <f ca="1">IF(AND(G262=1,H262=1), Parameter!$B$7, IF(AND(G262=2, H262=1), Parameter!$B$9, IF(AND(G262=1, H262=2),Parameter!$B$8, IF(AND(G262=2, H262=2), Parameter!$B$10, 0))))</f>
        <v>0</v>
      </c>
      <c r="M262">
        <f t="shared" ca="1" si="16"/>
        <v>0</v>
      </c>
      <c r="N262">
        <f t="shared" ca="1" si="17"/>
        <v>0</v>
      </c>
      <c r="O262">
        <f ca="1">IF(N262 &lt; Parameter!$B$21, Parameter!$B$21, IF(N262 &gt; Parameter!$C$21, Parameter!$C$21, N262)) * Parameter!$B$11
+ IF(M262 &lt; Parameter!$B$22, Parameter!$B$22, IF(M262 &gt; Parameter!$C$22, Parameter!$C$22, M262)) * Parameter!$B$12
+ Parameter!$B$2
+ SUM(I262:L262)</f>
        <v>9.7544238174313094</v>
      </c>
      <c r="P262">
        <f t="shared" ca="1" si="19"/>
        <v>17229.284089019835</v>
      </c>
    </row>
    <row r="263" spans="1:16" x14ac:dyDescent="0.2">
      <c r="A263">
        <f ca="1"/>
        <v>0</v>
      </c>
      <c r="B263">
        <f ca="1"/>
        <v>0</v>
      </c>
      <c r="C263">
        <f ca="1"/>
        <v>0</v>
      </c>
      <c r="D263">
        <f ca="1"/>
        <v>0</v>
      </c>
      <c r="E263">
        <f ca="1"/>
        <v>0</v>
      </c>
      <c r="F263">
        <f ca="1"/>
        <v>0</v>
      </c>
      <c r="G263">
        <f t="shared" ca="1" si="18"/>
        <v>2</v>
      </c>
      <c r="H263">
        <f ca="1"/>
        <v>0</v>
      </c>
      <c r="I263">
        <f ca="1">IF(G263=1, Parameter!$B$5, IF(G263=2, Parameter!$B$6, 0))</f>
        <v>0.14699999999999999</v>
      </c>
      <c r="J263">
        <f ca="1">IF(H263=1, Parameter!$B$3, IF(H263=2, Parameter!$B$4, 0))</f>
        <v>0</v>
      </c>
      <c r="K263">
        <f ca="1">IF(G263=1,IF(F263=1,Parameter!$B$14,0),IF(F263=1,Parameter!$B$13,0))</f>
        <v>0</v>
      </c>
      <c r="L263">
        <f ca="1">IF(AND(G263=1,H263=1), Parameter!$B$7, IF(AND(G263=2, H263=1), Parameter!$B$9, IF(AND(G263=1, H263=2),Parameter!$B$8, IF(AND(G263=2, H263=2), Parameter!$B$10, 0))))</f>
        <v>0</v>
      </c>
      <c r="M263">
        <f t="shared" ca="1" si="16"/>
        <v>0</v>
      </c>
      <c r="N263">
        <f t="shared" ca="1" si="17"/>
        <v>0</v>
      </c>
      <c r="O263">
        <f ca="1">IF(N263 &lt; Parameter!$B$21, Parameter!$B$21, IF(N263 &gt; Parameter!$C$21, Parameter!$C$21, N263)) * Parameter!$B$11
+ IF(M263 &lt; Parameter!$B$22, Parameter!$B$22, IF(M263 &gt; Parameter!$C$22, Parameter!$C$22, M263)) * Parameter!$B$12
+ Parameter!$B$2
+ SUM(I263:L263)</f>
        <v>9.7544238174313094</v>
      </c>
      <c r="P263">
        <f t="shared" ca="1" si="19"/>
        <v>17229.284089019835</v>
      </c>
    </row>
    <row r="264" spans="1:16" x14ac:dyDescent="0.2">
      <c r="A264">
        <f ca="1"/>
        <v>0</v>
      </c>
      <c r="B264">
        <f ca="1"/>
        <v>0</v>
      </c>
      <c r="C264">
        <f ca="1"/>
        <v>0</v>
      </c>
      <c r="D264">
        <f ca="1"/>
        <v>0</v>
      </c>
      <c r="E264">
        <f ca="1"/>
        <v>0</v>
      </c>
      <c r="F264">
        <f ca="1"/>
        <v>0</v>
      </c>
      <c r="G264">
        <f t="shared" ca="1" si="18"/>
        <v>2</v>
      </c>
      <c r="H264">
        <f ca="1"/>
        <v>0</v>
      </c>
      <c r="I264">
        <f ca="1">IF(G264=1, Parameter!$B$5, IF(G264=2, Parameter!$B$6, 0))</f>
        <v>0.14699999999999999</v>
      </c>
      <c r="J264">
        <f ca="1">IF(H264=1, Parameter!$B$3, IF(H264=2, Parameter!$B$4, 0))</f>
        <v>0</v>
      </c>
      <c r="K264">
        <f ca="1">IF(G264=1,IF(F264=1,Parameter!$B$14,0),IF(F264=1,Parameter!$B$13,0))</f>
        <v>0</v>
      </c>
      <c r="L264">
        <f ca="1">IF(AND(G264=1,H264=1), Parameter!$B$7, IF(AND(G264=2, H264=1), Parameter!$B$9, IF(AND(G264=1, H264=2),Parameter!$B$8, IF(AND(G264=2, H264=2), Parameter!$B$10, 0))))</f>
        <v>0</v>
      </c>
      <c r="M264">
        <f t="shared" ca="1" si="16"/>
        <v>0</v>
      </c>
      <c r="N264">
        <f t="shared" ca="1" si="17"/>
        <v>0</v>
      </c>
      <c r="O264">
        <f ca="1">IF(N264 &lt; Parameter!$B$21, Parameter!$B$21, IF(N264 &gt; Parameter!$C$21, Parameter!$C$21, N264)) * Parameter!$B$11
+ IF(M264 &lt; Parameter!$B$22, Parameter!$B$22, IF(M264 &gt; Parameter!$C$22, Parameter!$C$22, M264)) * Parameter!$B$12
+ Parameter!$B$2
+ SUM(I264:L264)</f>
        <v>9.7544238174313094</v>
      </c>
      <c r="P264">
        <f t="shared" ca="1" si="19"/>
        <v>17229.284089019835</v>
      </c>
    </row>
    <row r="265" spans="1:16" x14ac:dyDescent="0.2">
      <c r="A265">
        <f ca="1"/>
        <v>0</v>
      </c>
      <c r="B265">
        <f ca="1"/>
        <v>0</v>
      </c>
      <c r="C265">
        <f ca="1"/>
        <v>0</v>
      </c>
      <c r="D265">
        <f ca="1"/>
        <v>0</v>
      </c>
      <c r="E265">
        <f ca="1"/>
        <v>0</v>
      </c>
      <c r="F265">
        <f ca="1"/>
        <v>0</v>
      </c>
      <c r="G265">
        <f t="shared" ca="1" si="18"/>
        <v>2</v>
      </c>
      <c r="H265">
        <f ca="1"/>
        <v>0</v>
      </c>
      <c r="I265">
        <f ca="1">IF(G265=1, Parameter!$B$5, IF(G265=2, Parameter!$B$6, 0))</f>
        <v>0.14699999999999999</v>
      </c>
      <c r="J265">
        <f ca="1">IF(H265=1, Parameter!$B$3, IF(H265=2, Parameter!$B$4, 0))</f>
        <v>0</v>
      </c>
      <c r="K265">
        <f ca="1">IF(G265=1,IF(F265=1,Parameter!$B$14,0),IF(F265=1,Parameter!$B$13,0))</f>
        <v>0</v>
      </c>
      <c r="L265">
        <f ca="1">IF(AND(G265=1,H265=1), Parameter!$B$7, IF(AND(G265=2, H265=1), Parameter!$B$9, IF(AND(G265=1, H265=2),Parameter!$B$8, IF(AND(G265=2, H265=2), Parameter!$B$10, 0))))</f>
        <v>0</v>
      </c>
      <c r="M265">
        <f t="shared" ca="1" si="16"/>
        <v>0</v>
      </c>
      <c r="N265">
        <f t="shared" ca="1" si="17"/>
        <v>0</v>
      </c>
      <c r="O265">
        <f ca="1">IF(N265 &lt; Parameter!$B$21, Parameter!$B$21, IF(N265 &gt; Parameter!$C$21, Parameter!$C$21, N265)) * Parameter!$B$11
+ IF(M265 &lt; Parameter!$B$22, Parameter!$B$22, IF(M265 &gt; Parameter!$C$22, Parameter!$C$22, M265)) * Parameter!$B$12
+ Parameter!$B$2
+ SUM(I265:L265)</f>
        <v>9.7544238174313094</v>
      </c>
      <c r="P265">
        <f t="shared" ca="1" si="19"/>
        <v>17229.284089019835</v>
      </c>
    </row>
    <row r="266" spans="1:16" x14ac:dyDescent="0.2">
      <c r="A266">
        <f ca="1"/>
        <v>0</v>
      </c>
      <c r="B266">
        <f ca="1"/>
        <v>0</v>
      </c>
      <c r="C266">
        <f ca="1"/>
        <v>0</v>
      </c>
      <c r="D266">
        <f ca="1"/>
        <v>0</v>
      </c>
      <c r="E266">
        <f ca="1"/>
        <v>0</v>
      </c>
      <c r="F266">
        <f ca="1"/>
        <v>0</v>
      </c>
      <c r="G266">
        <f t="shared" ca="1" si="18"/>
        <v>2</v>
      </c>
      <c r="H266">
        <f ca="1"/>
        <v>0</v>
      </c>
      <c r="I266">
        <f ca="1">IF(G266=1, Parameter!$B$5, IF(G266=2, Parameter!$B$6, 0))</f>
        <v>0.14699999999999999</v>
      </c>
      <c r="J266">
        <f ca="1">IF(H266=1, Parameter!$B$3, IF(H266=2, Parameter!$B$4, 0))</f>
        <v>0</v>
      </c>
      <c r="K266">
        <f ca="1">IF(G266=1,IF(F266=1,Parameter!$B$14,0),IF(F266=1,Parameter!$B$13,0))</f>
        <v>0</v>
      </c>
      <c r="L266">
        <f ca="1">IF(AND(G266=1,H266=1), Parameter!$B$7, IF(AND(G266=2, H266=1), Parameter!$B$9, IF(AND(G266=1, H266=2),Parameter!$B$8, IF(AND(G266=2, H266=2), Parameter!$B$10, 0))))</f>
        <v>0</v>
      </c>
      <c r="M266">
        <f t="shared" ca="1" si="16"/>
        <v>0</v>
      </c>
      <c r="N266">
        <f t="shared" ca="1" si="17"/>
        <v>0</v>
      </c>
      <c r="O266">
        <f ca="1">IF(N266 &lt; Parameter!$B$21, Parameter!$B$21, IF(N266 &gt; Parameter!$C$21, Parameter!$C$21, N266)) * Parameter!$B$11
+ IF(M266 &lt; Parameter!$B$22, Parameter!$B$22, IF(M266 &gt; Parameter!$C$22, Parameter!$C$22, M266)) * Parameter!$B$12
+ Parameter!$B$2
+ SUM(I266:L266)</f>
        <v>9.7544238174313094</v>
      </c>
      <c r="P266">
        <f t="shared" ca="1" si="19"/>
        <v>17229.284089019835</v>
      </c>
    </row>
    <row r="267" spans="1:16" x14ac:dyDescent="0.2">
      <c r="A267">
        <f ca="1"/>
        <v>0</v>
      </c>
      <c r="B267">
        <f ca="1"/>
        <v>0</v>
      </c>
      <c r="C267">
        <f ca="1"/>
        <v>0</v>
      </c>
      <c r="D267">
        <f ca="1"/>
        <v>0</v>
      </c>
      <c r="E267">
        <f ca="1"/>
        <v>0</v>
      </c>
      <c r="F267">
        <f ca="1"/>
        <v>0</v>
      </c>
      <c r="G267">
        <f t="shared" ca="1" si="18"/>
        <v>2</v>
      </c>
      <c r="H267">
        <f ca="1"/>
        <v>0</v>
      </c>
      <c r="I267">
        <f ca="1">IF(G267=1, Parameter!$B$5, IF(G267=2, Parameter!$B$6, 0))</f>
        <v>0.14699999999999999</v>
      </c>
      <c r="J267">
        <f ca="1">IF(H267=1, Parameter!$B$3, IF(H267=2, Parameter!$B$4, 0))</f>
        <v>0</v>
      </c>
      <c r="K267">
        <f ca="1">IF(G267=1,IF(F267=1,Parameter!$B$14,0),IF(F267=1,Parameter!$B$13,0))</f>
        <v>0</v>
      </c>
      <c r="L267">
        <f ca="1">IF(AND(G267=1,H267=1), Parameter!$B$7, IF(AND(G267=2, H267=1), Parameter!$B$9, IF(AND(G267=1, H267=2),Parameter!$B$8, IF(AND(G267=2, H267=2), Parameter!$B$10, 0))))</f>
        <v>0</v>
      </c>
      <c r="M267">
        <f t="shared" ca="1" si="16"/>
        <v>0</v>
      </c>
      <c r="N267">
        <f t="shared" ca="1" si="17"/>
        <v>0</v>
      </c>
      <c r="O267">
        <f ca="1">IF(N267 &lt; Parameter!$B$21, Parameter!$B$21, IF(N267 &gt; Parameter!$C$21, Parameter!$C$21, N267)) * Parameter!$B$11
+ IF(M267 &lt; Parameter!$B$22, Parameter!$B$22, IF(M267 &gt; Parameter!$C$22, Parameter!$C$22, M267)) * Parameter!$B$12
+ Parameter!$B$2
+ SUM(I267:L267)</f>
        <v>9.7544238174313094</v>
      </c>
      <c r="P267">
        <f t="shared" ca="1" si="19"/>
        <v>17229.284089019835</v>
      </c>
    </row>
    <row r="268" spans="1:16" x14ac:dyDescent="0.2">
      <c r="A268">
        <f ca="1"/>
        <v>0</v>
      </c>
      <c r="B268">
        <f ca="1"/>
        <v>0</v>
      </c>
      <c r="C268">
        <f ca="1"/>
        <v>0</v>
      </c>
      <c r="D268">
        <f ca="1"/>
        <v>0</v>
      </c>
      <c r="E268">
        <f ca="1"/>
        <v>0</v>
      </c>
      <c r="F268">
        <f ca="1"/>
        <v>0</v>
      </c>
      <c r="G268">
        <f t="shared" ca="1" si="18"/>
        <v>2</v>
      </c>
      <c r="H268">
        <f ca="1"/>
        <v>0</v>
      </c>
      <c r="I268">
        <f ca="1">IF(G268=1, Parameter!$B$5, IF(G268=2, Parameter!$B$6, 0))</f>
        <v>0.14699999999999999</v>
      </c>
      <c r="J268">
        <f ca="1">IF(H268=1, Parameter!$B$3, IF(H268=2, Parameter!$B$4, 0))</f>
        <v>0</v>
      </c>
      <c r="K268">
        <f ca="1">IF(G268=1,IF(F268=1,Parameter!$B$14,0),IF(F268=1,Parameter!$B$13,0))</f>
        <v>0</v>
      </c>
      <c r="L268">
        <f ca="1">IF(AND(G268=1,H268=1), Parameter!$B$7, IF(AND(G268=2, H268=1), Parameter!$B$9, IF(AND(G268=1, H268=2),Parameter!$B$8, IF(AND(G268=2, H268=2), Parameter!$B$10, 0))))</f>
        <v>0</v>
      </c>
      <c r="M268">
        <f t="shared" ca="1" si="16"/>
        <v>0</v>
      </c>
      <c r="N268">
        <f t="shared" ca="1" si="17"/>
        <v>0</v>
      </c>
      <c r="O268">
        <f ca="1">IF(N268 &lt; Parameter!$B$21, Parameter!$B$21, IF(N268 &gt; Parameter!$C$21, Parameter!$C$21, N268)) * Parameter!$B$11
+ IF(M268 &lt; Parameter!$B$22, Parameter!$B$22, IF(M268 &gt; Parameter!$C$22, Parameter!$C$22, M268)) * Parameter!$B$12
+ Parameter!$B$2
+ SUM(I268:L268)</f>
        <v>9.7544238174313094</v>
      </c>
      <c r="P268">
        <f t="shared" ca="1" si="19"/>
        <v>17229.284089019835</v>
      </c>
    </row>
    <row r="269" spans="1:16" x14ac:dyDescent="0.2">
      <c r="A269">
        <f ca="1"/>
        <v>0</v>
      </c>
      <c r="B269">
        <f ca="1"/>
        <v>0</v>
      </c>
      <c r="C269">
        <f ca="1"/>
        <v>0</v>
      </c>
      <c r="D269">
        <f ca="1"/>
        <v>0</v>
      </c>
      <c r="E269">
        <f ca="1"/>
        <v>0</v>
      </c>
      <c r="F269">
        <f ca="1"/>
        <v>0</v>
      </c>
      <c r="G269">
        <f t="shared" ca="1" si="18"/>
        <v>2</v>
      </c>
      <c r="H269">
        <f ca="1"/>
        <v>0</v>
      </c>
      <c r="I269">
        <f ca="1">IF(G269=1, Parameter!$B$5, IF(G269=2, Parameter!$B$6, 0))</f>
        <v>0.14699999999999999</v>
      </c>
      <c r="J269">
        <f ca="1">IF(H269=1, Parameter!$B$3, IF(H269=2, Parameter!$B$4, 0))</f>
        <v>0</v>
      </c>
      <c r="K269">
        <f ca="1">IF(G269=1,IF(F269=1,Parameter!$B$14,0),IF(F269=1,Parameter!$B$13,0))</f>
        <v>0</v>
      </c>
      <c r="L269">
        <f ca="1">IF(AND(G269=1,H269=1), Parameter!$B$7, IF(AND(G269=2, H269=1), Parameter!$B$9, IF(AND(G269=1, H269=2),Parameter!$B$8, IF(AND(G269=2, H269=2), Parameter!$B$10, 0))))</f>
        <v>0</v>
      </c>
      <c r="M269">
        <f t="shared" ca="1" si="16"/>
        <v>0</v>
      </c>
      <c r="N269">
        <f t="shared" ca="1" si="17"/>
        <v>0</v>
      </c>
      <c r="O269">
        <f ca="1">IF(N269 &lt; Parameter!$B$21, Parameter!$B$21, IF(N269 &gt; Parameter!$C$21, Parameter!$C$21, N269)) * Parameter!$B$11
+ IF(M269 &lt; Parameter!$B$22, Parameter!$B$22, IF(M269 &gt; Parameter!$C$22, Parameter!$C$22, M269)) * Parameter!$B$12
+ Parameter!$B$2
+ SUM(I269:L269)</f>
        <v>9.7544238174313094</v>
      </c>
      <c r="P269">
        <f t="shared" ca="1" si="19"/>
        <v>17229.284089019835</v>
      </c>
    </row>
    <row r="270" spans="1:16" x14ac:dyDescent="0.2">
      <c r="A270">
        <f ca="1"/>
        <v>0</v>
      </c>
      <c r="B270">
        <f ca="1"/>
        <v>0</v>
      </c>
      <c r="C270">
        <f ca="1"/>
        <v>0</v>
      </c>
      <c r="D270">
        <f ca="1"/>
        <v>0</v>
      </c>
      <c r="E270">
        <f ca="1"/>
        <v>0</v>
      </c>
      <c r="F270">
        <f ca="1"/>
        <v>0</v>
      </c>
      <c r="G270">
        <f t="shared" ca="1" si="18"/>
        <v>2</v>
      </c>
      <c r="H270">
        <f ca="1"/>
        <v>0</v>
      </c>
      <c r="I270">
        <f ca="1">IF(G270=1, Parameter!$B$5, IF(G270=2, Parameter!$B$6, 0))</f>
        <v>0.14699999999999999</v>
      </c>
      <c r="J270">
        <f ca="1">IF(H270=1, Parameter!$B$3, IF(H270=2, Parameter!$B$4, 0))</f>
        <v>0</v>
      </c>
      <c r="K270">
        <f ca="1">IF(G270=1,IF(F270=1,Parameter!$B$14,0),IF(F270=1,Parameter!$B$13,0))</f>
        <v>0</v>
      </c>
      <c r="L270">
        <f ca="1">IF(AND(G270=1,H270=1), Parameter!$B$7, IF(AND(G270=2, H270=1), Parameter!$B$9, IF(AND(G270=1, H270=2),Parameter!$B$8, IF(AND(G270=2, H270=2), Parameter!$B$10, 0))))</f>
        <v>0</v>
      </c>
      <c r="M270">
        <f t="shared" ca="1" si="16"/>
        <v>0</v>
      </c>
      <c r="N270">
        <f t="shared" ca="1" si="17"/>
        <v>0</v>
      </c>
      <c r="O270">
        <f ca="1">IF(N270 &lt; Parameter!$B$21, Parameter!$B$21, IF(N270 &gt; Parameter!$C$21, Parameter!$C$21, N270)) * Parameter!$B$11
+ IF(M270 &lt; Parameter!$B$22, Parameter!$B$22, IF(M270 &gt; Parameter!$C$22, Parameter!$C$22, M270)) * Parameter!$B$12
+ Parameter!$B$2
+ SUM(I270:L270)</f>
        <v>9.7544238174313094</v>
      </c>
      <c r="P270">
        <f t="shared" ca="1" si="19"/>
        <v>17229.284089019835</v>
      </c>
    </row>
    <row r="271" spans="1:16" x14ac:dyDescent="0.2">
      <c r="A271">
        <f ca="1"/>
        <v>0</v>
      </c>
      <c r="B271">
        <f ca="1"/>
        <v>0</v>
      </c>
      <c r="C271">
        <f ca="1"/>
        <v>0</v>
      </c>
      <c r="D271">
        <f ca="1"/>
        <v>0</v>
      </c>
      <c r="E271">
        <f ca="1"/>
        <v>0</v>
      </c>
      <c r="F271">
        <f ca="1"/>
        <v>0</v>
      </c>
      <c r="G271">
        <f t="shared" ca="1" si="18"/>
        <v>2</v>
      </c>
      <c r="H271">
        <f ca="1"/>
        <v>0</v>
      </c>
      <c r="I271">
        <f ca="1">IF(G271=1, Parameter!$B$5, IF(G271=2, Parameter!$B$6, 0))</f>
        <v>0.14699999999999999</v>
      </c>
      <c r="J271">
        <f ca="1">IF(H271=1, Parameter!$B$3, IF(H271=2, Parameter!$B$4, 0))</f>
        <v>0</v>
      </c>
      <c r="K271">
        <f ca="1">IF(G271=1,IF(F271=1,Parameter!$B$14,0),IF(F271=1,Parameter!$B$13,0))</f>
        <v>0</v>
      </c>
      <c r="L271">
        <f ca="1">IF(AND(G271=1,H271=1), Parameter!$B$7, IF(AND(G271=2, H271=1), Parameter!$B$9, IF(AND(G271=1, H271=2),Parameter!$B$8, IF(AND(G271=2, H271=2), Parameter!$B$10, 0))))</f>
        <v>0</v>
      </c>
      <c r="M271">
        <f t="shared" ca="1" si="16"/>
        <v>0</v>
      </c>
      <c r="N271">
        <f t="shared" ca="1" si="17"/>
        <v>0</v>
      </c>
      <c r="O271">
        <f ca="1">IF(N271 &lt; Parameter!$B$21, Parameter!$B$21, IF(N271 &gt; Parameter!$C$21, Parameter!$C$21, N271)) * Parameter!$B$11
+ IF(M271 &lt; Parameter!$B$22, Parameter!$B$22, IF(M271 &gt; Parameter!$C$22, Parameter!$C$22, M271)) * Parameter!$B$12
+ Parameter!$B$2
+ SUM(I271:L271)</f>
        <v>9.7544238174313094</v>
      </c>
      <c r="P271">
        <f t="shared" ca="1" si="19"/>
        <v>17229.284089019835</v>
      </c>
    </row>
    <row r="272" spans="1:16" x14ac:dyDescent="0.2">
      <c r="A272">
        <f ca="1"/>
        <v>0</v>
      </c>
      <c r="B272">
        <f ca="1"/>
        <v>0</v>
      </c>
      <c r="C272">
        <f ca="1"/>
        <v>0</v>
      </c>
      <c r="D272">
        <f ca="1"/>
        <v>0</v>
      </c>
      <c r="E272">
        <f ca="1"/>
        <v>0</v>
      </c>
      <c r="F272">
        <f ca="1"/>
        <v>0</v>
      </c>
      <c r="G272">
        <f t="shared" ca="1" si="18"/>
        <v>2</v>
      </c>
      <c r="H272">
        <f ca="1"/>
        <v>0</v>
      </c>
      <c r="I272">
        <f ca="1">IF(G272=1, Parameter!$B$5, IF(G272=2, Parameter!$B$6, 0))</f>
        <v>0.14699999999999999</v>
      </c>
      <c r="J272">
        <f ca="1">IF(H272=1, Parameter!$B$3, IF(H272=2, Parameter!$B$4, 0))</f>
        <v>0</v>
      </c>
      <c r="K272">
        <f ca="1">IF(G272=1,IF(F272=1,Parameter!$B$14,0),IF(F272=1,Parameter!$B$13,0))</f>
        <v>0</v>
      </c>
      <c r="L272">
        <f ca="1">IF(AND(G272=1,H272=1), Parameter!$B$7, IF(AND(G272=2, H272=1), Parameter!$B$9, IF(AND(G272=1, H272=2),Parameter!$B$8, IF(AND(G272=2, H272=2), Parameter!$B$10, 0))))</f>
        <v>0</v>
      </c>
      <c r="M272">
        <f t="shared" ca="1" si="16"/>
        <v>0</v>
      </c>
      <c r="N272">
        <f t="shared" ca="1" si="17"/>
        <v>0</v>
      </c>
      <c r="O272">
        <f ca="1">IF(N272 &lt; Parameter!$B$21, Parameter!$B$21, IF(N272 &gt; Parameter!$C$21, Parameter!$C$21, N272)) * Parameter!$B$11
+ IF(M272 &lt; Parameter!$B$22, Parameter!$B$22, IF(M272 &gt; Parameter!$C$22, Parameter!$C$22, M272)) * Parameter!$B$12
+ Parameter!$B$2
+ SUM(I272:L272)</f>
        <v>9.7544238174313094</v>
      </c>
      <c r="P272">
        <f t="shared" ca="1" si="19"/>
        <v>17229.284089019835</v>
      </c>
    </row>
    <row r="273" spans="1:16" x14ac:dyDescent="0.2">
      <c r="A273">
        <f ca="1"/>
        <v>0</v>
      </c>
      <c r="B273">
        <f ca="1"/>
        <v>0</v>
      </c>
      <c r="C273">
        <f ca="1"/>
        <v>0</v>
      </c>
      <c r="D273">
        <f ca="1"/>
        <v>0</v>
      </c>
      <c r="E273">
        <f ca="1"/>
        <v>0</v>
      </c>
      <c r="F273">
        <f ca="1"/>
        <v>0</v>
      </c>
      <c r="G273">
        <f t="shared" ca="1" si="18"/>
        <v>2</v>
      </c>
      <c r="H273">
        <f ca="1"/>
        <v>0</v>
      </c>
      <c r="I273">
        <f ca="1">IF(G273=1, Parameter!$B$5, IF(G273=2, Parameter!$B$6, 0))</f>
        <v>0.14699999999999999</v>
      </c>
      <c r="J273">
        <f ca="1">IF(H273=1, Parameter!$B$3, IF(H273=2, Parameter!$B$4, 0))</f>
        <v>0</v>
      </c>
      <c r="K273">
        <f ca="1">IF(G273=1,IF(F273=1,Parameter!$B$14,0),IF(F273=1,Parameter!$B$13,0))</f>
        <v>0</v>
      </c>
      <c r="L273">
        <f ca="1">IF(AND(G273=1,H273=1), Parameter!$B$7, IF(AND(G273=2, H273=1), Parameter!$B$9, IF(AND(G273=1, H273=2),Parameter!$B$8, IF(AND(G273=2, H273=2), Parameter!$B$10, 0))))</f>
        <v>0</v>
      </c>
      <c r="M273">
        <f t="shared" ca="1" si="16"/>
        <v>0</v>
      </c>
      <c r="N273">
        <f t="shared" ca="1" si="17"/>
        <v>0</v>
      </c>
      <c r="O273">
        <f ca="1">IF(N273 &lt; Parameter!$B$21, Parameter!$B$21, IF(N273 &gt; Parameter!$C$21, Parameter!$C$21, N273)) * Parameter!$B$11
+ IF(M273 &lt; Parameter!$B$22, Parameter!$B$22, IF(M273 &gt; Parameter!$C$22, Parameter!$C$22, M273)) * Parameter!$B$12
+ Parameter!$B$2
+ SUM(I273:L273)</f>
        <v>9.7544238174313094</v>
      </c>
      <c r="P273">
        <f t="shared" ca="1" si="19"/>
        <v>17229.284089019835</v>
      </c>
    </row>
    <row r="274" spans="1:16" x14ac:dyDescent="0.2">
      <c r="A274">
        <f ca="1"/>
        <v>0</v>
      </c>
      <c r="B274">
        <f ca="1"/>
        <v>0</v>
      </c>
      <c r="C274">
        <f ca="1"/>
        <v>0</v>
      </c>
      <c r="D274">
        <f ca="1"/>
        <v>0</v>
      </c>
      <c r="E274">
        <f ca="1"/>
        <v>0</v>
      </c>
      <c r="F274">
        <f ca="1"/>
        <v>0</v>
      </c>
      <c r="G274">
        <f t="shared" ca="1" si="18"/>
        <v>2</v>
      </c>
      <c r="H274">
        <f ca="1"/>
        <v>0</v>
      </c>
      <c r="I274">
        <f ca="1">IF(G274=1, Parameter!$B$5, IF(G274=2, Parameter!$B$6, 0))</f>
        <v>0.14699999999999999</v>
      </c>
      <c r="J274">
        <f ca="1">IF(H274=1, Parameter!$B$3, IF(H274=2, Parameter!$B$4, 0))</f>
        <v>0</v>
      </c>
      <c r="K274">
        <f ca="1">IF(G274=1,IF(F274=1,Parameter!$B$14,0),IF(F274=1,Parameter!$B$13,0))</f>
        <v>0</v>
      </c>
      <c r="L274">
        <f ca="1">IF(AND(G274=1,H274=1), Parameter!$B$7, IF(AND(G274=2, H274=1), Parameter!$B$9, IF(AND(G274=1, H274=2),Parameter!$B$8, IF(AND(G274=2, H274=2), Parameter!$B$10, 0))))</f>
        <v>0</v>
      </c>
      <c r="M274">
        <f t="shared" ca="1" si="16"/>
        <v>0</v>
      </c>
      <c r="N274">
        <f t="shared" ca="1" si="17"/>
        <v>0</v>
      </c>
      <c r="O274">
        <f ca="1">IF(N274 &lt; Parameter!$B$21, Parameter!$B$21, IF(N274 &gt; Parameter!$C$21, Parameter!$C$21, N274)) * Parameter!$B$11
+ IF(M274 &lt; Parameter!$B$22, Parameter!$B$22, IF(M274 &gt; Parameter!$C$22, Parameter!$C$22, M274)) * Parameter!$B$12
+ Parameter!$B$2
+ SUM(I274:L274)</f>
        <v>9.7544238174313094</v>
      </c>
      <c r="P274">
        <f t="shared" ca="1" si="19"/>
        <v>17229.284089019835</v>
      </c>
    </row>
    <row r="275" spans="1:16" x14ac:dyDescent="0.2">
      <c r="A275">
        <f ca="1"/>
        <v>0</v>
      </c>
      <c r="B275">
        <f ca="1"/>
        <v>0</v>
      </c>
      <c r="C275">
        <f ca="1"/>
        <v>0</v>
      </c>
      <c r="D275">
        <f ca="1"/>
        <v>0</v>
      </c>
      <c r="E275">
        <f ca="1"/>
        <v>0</v>
      </c>
      <c r="F275">
        <f ca="1"/>
        <v>0</v>
      </c>
      <c r="G275">
        <f t="shared" ca="1" si="18"/>
        <v>2</v>
      </c>
      <c r="H275">
        <f ca="1"/>
        <v>0</v>
      </c>
      <c r="I275">
        <f ca="1">IF(G275=1, Parameter!$B$5, IF(G275=2, Parameter!$B$6, 0))</f>
        <v>0.14699999999999999</v>
      </c>
      <c r="J275">
        <f ca="1">IF(H275=1, Parameter!$B$3, IF(H275=2, Parameter!$B$4, 0))</f>
        <v>0</v>
      </c>
      <c r="K275">
        <f ca="1">IF(G275=1,IF(F275=1,Parameter!$B$14,0),IF(F275=1,Parameter!$B$13,0))</f>
        <v>0</v>
      </c>
      <c r="L275">
        <f ca="1">IF(AND(G275=1,H275=1), Parameter!$B$7, IF(AND(G275=2, H275=1), Parameter!$B$9, IF(AND(G275=1, H275=2),Parameter!$B$8, IF(AND(G275=2, H275=2), Parameter!$B$10, 0))))</f>
        <v>0</v>
      </c>
      <c r="M275">
        <f t="shared" ca="1" si="16"/>
        <v>0</v>
      </c>
      <c r="N275">
        <f t="shared" ca="1" si="17"/>
        <v>0</v>
      </c>
      <c r="O275">
        <f ca="1">IF(N275 &lt; Parameter!$B$21, Parameter!$B$21, IF(N275 &gt; Parameter!$C$21, Parameter!$C$21, N275)) * Parameter!$B$11
+ IF(M275 &lt; Parameter!$B$22, Parameter!$B$22, IF(M275 &gt; Parameter!$C$22, Parameter!$C$22, M275)) * Parameter!$B$12
+ Parameter!$B$2
+ SUM(I275:L275)</f>
        <v>9.7544238174313094</v>
      </c>
      <c r="P275">
        <f t="shared" ca="1" si="19"/>
        <v>17229.284089019835</v>
      </c>
    </row>
    <row r="276" spans="1:16" x14ac:dyDescent="0.2">
      <c r="A276">
        <f ca="1"/>
        <v>0</v>
      </c>
      <c r="B276">
        <f ca="1"/>
        <v>0</v>
      </c>
      <c r="C276">
        <f ca="1"/>
        <v>0</v>
      </c>
      <c r="D276">
        <f ca="1"/>
        <v>0</v>
      </c>
      <c r="E276">
        <f ca="1"/>
        <v>0</v>
      </c>
      <c r="F276">
        <f ca="1"/>
        <v>0</v>
      </c>
      <c r="G276">
        <f t="shared" ca="1" si="18"/>
        <v>2</v>
      </c>
      <c r="H276">
        <f ca="1"/>
        <v>0</v>
      </c>
      <c r="I276">
        <f ca="1">IF(G276=1, Parameter!$B$5, IF(G276=2, Parameter!$B$6, 0))</f>
        <v>0.14699999999999999</v>
      </c>
      <c r="J276">
        <f ca="1">IF(H276=1, Parameter!$B$3, IF(H276=2, Parameter!$B$4, 0))</f>
        <v>0</v>
      </c>
      <c r="K276">
        <f ca="1">IF(G276=1,IF(F276=1,Parameter!$B$14,0),IF(F276=1,Parameter!$B$13,0))</f>
        <v>0</v>
      </c>
      <c r="L276">
        <f ca="1">IF(AND(G276=1,H276=1), Parameter!$B$7, IF(AND(G276=2, H276=1), Parameter!$B$9, IF(AND(G276=1, H276=2),Parameter!$B$8, IF(AND(G276=2, H276=2), Parameter!$B$10, 0))))</f>
        <v>0</v>
      </c>
      <c r="M276">
        <f t="shared" ca="1" si="16"/>
        <v>0</v>
      </c>
      <c r="N276">
        <f t="shared" ca="1" si="17"/>
        <v>0</v>
      </c>
      <c r="O276">
        <f ca="1">IF(N276 &lt; Parameter!$B$21, Parameter!$B$21, IF(N276 &gt; Parameter!$C$21, Parameter!$C$21, N276)) * Parameter!$B$11
+ IF(M276 &lt; Parameter!$B$22, Parameter!$B$22, IF(M276 &gt; Parameter!$C$22, Parameter!$C$22, M276)) * Parameter!$B$12
+ Parameter!$B$2
+ SUM(I276:L276)</f>
        <v>9.7544238174313094</v>
      </c>
      <c r="P276">
        <f t="shared" ca="1" si="19"/>
        <v>17229.284089019835</v>
      </c>
    </row>
    <row r="277" spans="1:16" x14ac:dyDescent="0.2">
      <c r="A277">
        <f ca="1"/>
        <v>0</v>
      </c>
      <c r="B277">
        <f ca="1"/>
        <v>0</v>
      </c>
      <c r="C277">
        <f ca="1"/>
        <v>0</v>
      </c>
      <c r="D277">
        <f ca="1"/>
        <v>0</v>
      </c>
      <c r="E277">
        <f ca="1"/>
        <v>0</v>
      </c>
      <c r="F277">
        <f ca="1"/>
        <v>0</v>
      </c>
      <c r="G277">
        <f t="shared" ca="1" si="18"/>
        <v>2</v>
      </c>
      <c r="H277">
        <f ca="1"/>
        <v>0</v>
      </c>
      <c r="I277">
        <f ca="1">IF(G277=1, Parameter!$B$5, IF(G277=2, Parameter!$B$6, 0))</f>
        <v>0.14699999999999999</v>
      </c>
      <c r="J277">
        <f ca="1">IF(H277=1, Parameter!$B$3, IF(H277=2, Parameter!$B$4, 0))</f>
        <v>0</v>
      </c>
      <c r="K277">
        <f ca="1">IF(G277=1,IF(F277=1,Parameter!$B$14,0),IF(F277=1,Parameter!$B$13,0))</f>
        <v>0</v>
      </c>
      <c r="L277">
        <f ca="1">IF(AND(G277=1,H277=1), Parameter!$B$7, IF(AND(G277=2, H277=1), Parameter!$B$9, IF(AND(G277=1, H277=2),Parameter!$B$8, IF(AND(G277=2, H277=2), Parameter!$B$10, 0))))</f>
        <v>0</v>
      </c>
      <c r="M277">
        <f t="shared" ca="1" si="16"/>
        <v>0</v>
      </c>
      <c r="N277">
        <f t="shared" ca="1" si="17"/>
        <v>0</v>
      </c>
      <c r="O277">
        <f ca="1">IF(N277 &lt; Parameter!$B$21, Parameter!$B$21, IF(N277 &gt; Parameter!$C$21, Parameter!$C$21, N277)) * Parameter!$B$11
+ IF(M277 &lt; Parameter!$B$22, Parameter!$B$22, IF(M277 &gt; Parameter!$C$22, Parameter!$C$22, M277)) * Parameter!$B$12
+ Parameter!$B$2
+ SUM(I277:L277)</f>
        <v>9.7544238174313094</v>
      </c>
      <c r="P277">
        <f t="shared" ca="1" si="19"/>
        <v>17229.284089019835</v>
      </c>
    </row>
    <row r="278" spans="1:16" x14ac:dyDescent="0.2">
      <c r="A278">
        <f ca="1"/>
        <v>0</v>
      </c>
      <c r="B278">
        <f ca="1"/>
        <v>0</v>
      </c>
      <c r="C278">
        <f ca="1"/>
        <v>0</v>
      </c>
      <c r="D278">
        <f ca="1"/>
        <v>0</v>
      </c>
      <c r="E278">
        <f ca="1"/>
        <v>0</v>
      </c>
      <c r="F278">
        <f ca="1"/>
        <v>0</v>
      </c>
      <c r="G278">
        <f t="shared" ca="1" si="18"/>
        <v>2</v>
      </c>
      <c r="H278">
        <f ca="1"/>
        <v>0</v>
      </c>
      <c r="I278">
        <f ca="1">IF(G278=1, Parameter!$B$5, IF(G278=2, Parameter!$B$6, 0))</f>
        <v>0.14699999999999999</v>
      </c>
      <c r="J278">
        <f ca="1">IF(H278=1, Parameter!$B$3, IF(H278=2, Parameter!$B$4, 0))</f>
        <v>0</v>
      </c>
      <c r="K278">
        <f ca="1">IF(G278=1,IF(F278=1,Parameter!$B$14,0),IF(F278=1,Parameter!$B$13,0))</f>
        <v>0</v>
      </c>
      <c r="L278">
        <f ca="1">IF(AND(G278=1,H278=1), Parameter!$B$7, IF(AND(G278=2, H278=1), Parameter!$B$9, IF(AND(G278=1, H278=2),Parameter!$B$8, IF(AND(G278=2, H278=2), Parameter!$B$10, 0))))</f>
        <v>0</v>
      </c>
      <c r="M278">
        <f t="shared" ca="1" si="16"/>
        <v>0</v>
      </c>
      <c r="N278">
        <f t="shared" ca="1" si="17"/>
        <v>0</v>
      </c>
      <c r="O278">
        <f ca="1">IF(N278 &lt; Parameter!$B$21, Parameter!$B$21, IF(N278 &gt; Parameter!$C$21, Parameter!$C$21, N278)) * Parameter!$B$11
+ IF(M278 &lt; Parameter!$B$22, Parameter!$B$22, IF(M278 &gt; Parameter!$C$22, Parameter!$C$22, M278)) * Parameter!$B$12
+ Parameter!$B$2
+ SUM(I278:L278)</f>
        <v>9.7544238174313094</v>
      </c>
      <c r="P278">
        <f t="shared" ca="1" si="19"/>
        <v>17229.284089019835</v>
      </c>
    </row>
    <row r="279" spans="1:16" x14ac:dyDescent="0.2">
      <c r="A279">
        <f ca="1"/>
        <v>0</v>
      </c>
      <c r="B279">
        <f ca="1"/>
        <v>0</v>
      </c>
      <c r="C279">
        <f ca="1"/>
        <v>0</v>
      </c>
      <c r="D279">
        <f ca="1"/>
        <v>0</v>
      </c>
      <c r="E279">
        <f ca="1"/>
        <v>0</v>
      </c>
      <c r="F279">
        <f ca="1"/>
        <v>0</v>
      </c>
      <c r="G279">
        <f t="shared" ca="1" si="18"/>
        <v>2</v>
      </c>
      <c r="H279">
        <f ca="1"/>
        <v>0</v>
      </c>
      <c r="I279">
        <f ca="1">IF(G279=1, Parameter!$B$5, IF(G279=2, Parameter!$B$6, 0))</f>
        <v>0.14699999999999999</v>
      </c>
      <c r="J279">
        <f ca="1">IF(H279=1, Parameter!$B$3, IF(H279=2, Parameter!$B$4, 0))</f>
        <v>0</v>
      </c>
      <c r="K279">
        <f ca="1">IF(G279=1,IF(F279=1,Parameter!$B$14,0),IF(F279=1,Parameter!$B$13,0))</f>
        <v>0</v>
      </c>
      <c r="L279">
        <f ca="1">IF(AND(G279=1,H279=1), Parameter!$B$7, IF(AND(G279=2, H279=1), Parameter!$B$9, IF(AND(G279=1, H279=2),Parameter!$B$8, IF(AND(G279=2, H279=2), Parameter!$B$10, 0))))</f>
        <v>0</v>
      </c>
      <c r="M279">
        <f t="shared" ca="1" si="16"/>
        <v>0</v>
      </c>
      <c r="N279">
        <f t="shared" ca="1" si="17"/>
        <v>0</v>
      </c>
      <c r="O279">
        <f ca="1">IF(N279 &lt; Parameter!$B$21, Parameter!$B$21, IF(N279 &gt; Parameter!$C$21, Parameter!$C$21, N279)) * Parameter!$B$11
+ IF(M279 &lt; Parameter!$B$22, Parameter!$B$22, IF(M279 &gt; Parameter!$C$22, Parameter!$C$22, M279)) * Parameter!$B$12
+ Parameter!$B$2
+ SUM(I279:L279)</f>
        <v>9.7544238174313094</v>
      </c>
      <c r="P279">
        <f t="shared" ca="1" si="19"/>
        <v>17229.284089019835</v>
      </c>
    </row>
    <row r="280" spans="1:16" x14ac:dyDescent="0.2">
      <c r="A280">
        <f ca="1"/>
        <v>0</v>
      </c>
      <c r="B280">
        <f ca="1"/>
        <v>0</v>
      </c>
      <c r="C280">
        <f ca="1"/>
        <v>0</v>
      </c>
      <c r="D280">
        <f ca="1"/>
        <v>0</v>
      </c>
      <c r="E280">
        <f ca="1"/>
        <v>0</v>
      </c>
      <c r="F280">
        <f ca="1"/>
        <v>0</v>
      </c>
      <c r="G280">
        <f t="shared" ca="1" si="18"/>
        <v>2</v>
      </c>
      <c r="H280">
        <f ca="1"/>
        <v>0</v>
      </c>
      <c r="I280">
        <f ca="1">IF(G280=1, Parameter!$B$5, IF(G280=2, Parameter!$B$6, 0))</f>
        <v>0.14699999999999999</v>
      </c>
      <c r="J280">
        <f ca="1">IF(H280=1, Parameter!$B$3, IF(H280=2, Parameter!$B$4, 0))</f>
        <v>0</v>
      </c>
      <c r="K280">
        <f ca="1">IF(G280=1,IF(F280=1,Parameter!$B$14,0),IF(F280=1,Parameter!$B$13,0))</f>
        <v>0</v>
      </c>
      <c r="L280">
        <f ca="1">IF(AND(G280=1,H280=1), Parameter!$B$7, IF(AND(G280=2, H280=1), Parameter!$B$9, IF(AND(G280=1, H280=2),Parameter!$B$8, IF(AND(G280=2, H280=2), Parameter!$B$10, 0))))</f>
        <v>0</v>
      </c>
      <c r="M280">
        <f t="shared" ca="1" si="16"/>
        <v>0</v>
      </c>
      <c r="N280">
        <f t="shared" ca="1" si="17"/>
        <v>0</v>
      </c>
      <c r="O280">
        <f ca="1">IF(N280 &lt; Parameter!$B$21, Parameter!$B$21, IF(N280 &gt; Parameter!$C$21, Parameter!$C$21, N280)) * Parameter!$B$11
+ IF(M280 &lt; Parameter!$B$22, Parameter!$B$22, IF(M280 &gt; Parameter!$C$22, Parameter!$C$22, M280)) * Parameter!$B$12
+ Parameter!$B$2
+ SUM(I280:L280)</f>
        <v>9.7544238174313094</v>
      </c>
      <c r="P280">
        <f t="shared" ca="1" si="19"/>
        <v>17229.284089019835</v>
      </c>
    </row>
    <row r="281" spans="1:16" x14ac:dyDescent="0.2">
      <c r="A281">
        <f ca="1"/>
        <v>0</v>
      </c>
      <c r="B281">
        <f ca="1"/>
        <v>0</v>
      </c>
      <c r="C281">
        <f ca="1"/>
        <v>0</v>
      </c>
      <c r="D281">
        <f ca="1"/>
        <v>0</v>
      </c>
      <c r="E281">
        <f ca="1"/>
        <v>0</v>
      </c>
      <c r="F281">
        <f ca="1"/>
        <v>0</v>
      </c>
      <c r="G281">
        <f t="shared" ca="1" si="18"/>
        <v>2</v>
      </c>
      <c r="H281">
        <f ca="1"/>
        <v>0</v>
      </c>
      <c r="I281">
        <f ca="1">IF(G281=1, Parameter!$B$5, IF(G281=2, Parameter!$B$6, 0))</f>
        <v>0.14699999999999999</v>
      </c>
      <c r="J281">
        <f ca="1">IF(H281=1, Parameter!$B$3, IF(H281=2, Parameter!$B$4, 0))</f>
        <v>0</v>
      </c>
      <c r="K281">
        <f ca="1">IF(G281=1,IF(F281=1,Parameter!$B$14,0),IF(F281=1,Parameter!$B$13,0))</f>
        <v>0</v>
      </c>
      <c r="L281">
        <f ca="1">IF(AND(G281=1,H281=1), Parameter!$B$7, IF(AND(G281=2, H281=1), Parameter!$B$9, IF(AND(G281=1, H281=2),Parameter!$B$8, IF(AND(G281=2, H281=2), Parameter!$B$10, 0))))</f>
        <v>0</v>
      </c>
      <c r="M281">
        <f t="shared" ca="1" si="16"/>
        <v>0</v>
      </c>
      <c r="N281">
        <f t="shared" ca="1" si="17"/>
        <v>0</v>
      </c>
      <c r="O281">
        <f ca="1">IF(N281 &lt; Parameter!$B$21, Parameter!$B$21, IF(N281 &gt; Parameter!$C$21, Parameter!$C$21, N281)) * Parameter!$B$11
+ IF(M281 &lt; Parameter!$B$22, Parameter!$B$22, IF(M281 &gt; Parameter!$C$22, Parameter!$C$22, M281)) * Parameter!$B$12
+ Parameter!$B$2
+ SUM(I281:L281)</f>
        <v>9.7544238174313094</v>
      </c>
      <c r="P281">
        <f t="shared" ca="1" si="19"/>
        <v>17229.284089019835</v>
      </c>
    </row>
    <row r="282" spans="1:16" x14ac:dyDescent="0.2">
      <c r="A282">
        <f ca="1"/>
        <v>0</v>
      </c>
      <c r="B282">
        <f ca="1"/>
        <v>0</v>
      </c>
      <c r="C282">
        <f ca="1"/>
        <v>0</v>
      </c>
      <c r="D282">
        <f ca="1"/>
        <v>0</v>
      </c>
      <c r="E282">
        <f ca="1"/>
        <v>0</v>
      </c>
      <c r="F282">
        <f ca="1"/>
        <v>0</v>
      </c>
      <c r="G282">
        <f t="shared" ca="1" si="18"/>
        <v>2</v>
      </c>
      <c r="H282">
        <f ca="1"/>
        <v>0</v>
      </c>
      <c r="I282">
        <f ca="1">IF(G282=1, Parameter!$B$5, IF(G282=2, Parameter!$B$6, 0))</f>
        <v>0.14699999999999999</v>
      </c>
      <c r="J282">
        <f ca="1">IF(H282=1, Parameter!$B$3, IF(H282=2, Parameter!$B$4, 0))</f>
        <v>0</v>
      </c>
      <c r="K282">
        <f ca="1">IF(G282=1,IF(F282=1,Parameter!$B$14,0),IF(F282=1,Parameter!$B$13,0))</f>
        <v>0</v>
      </c>
      <c r="L282">
        <f ca="1">IF(AND(G282=1,H282=1), Parameter!$B$7, IF(AND(G282=2, H282=1), Parameter!$B$9, IF(AND(G282=1, H282=2),Parameter!$B$8, IF(AND(G282=2, H282=2), Parameter!$B$10, 0))))</f>
        <v>0</v>
      </c>
      <c r="M282">
        <f t="shared" ca="1" si="16"/>
        <v>0</v>
      </c>
      <c r="N282">
        <f t="shared" ca="1" si="17"/>
        <v>0</v>
      </c>
      <c r="O282">
        <f ca="1">IF(N282 &lt; Parameter!$B$21, Parameter!$B$21, IF(N282 &gt; Parameter!$C$21, Parameter!$C$21, N282)) * Parameter!$B$11
+ IF(M282 &lt; Parameter!$B$22, Parameter!$B$22, IF(M282 &gt; Parameter!$C$22, Parameter!$C$22, M282)) * Parameter!$B$12
+ Parameter!$B$2
+ SUM(I282:L282)</f>
        <v>9.7544238174313094</v>
      </c>
      <c r="P282">
        <f t="shared" ca="1" si="19"/>
        <v>17229.284089019835</v>
      </c>
    </row>
    <row r="283" spans="1:16" x14ac:dyDescent="0.2">
      <c r="A283">
        <f ca="1"/>
        <v>0</v>
      </c>
      <c r="B283">
        <f ca="1"/>
        <v>0</v>
      </c>
      <c r="C283">
        <f ca="1"/>
        <v>0</v>
      </c>
      <c r="D283">
        <f ca="1"/>
        <v>0</v>
      </c>
      <c r="E283">
        <f ca="1"/>
        <v>0</v>
      </c>
      <c r="F283">
        <f ca="1"/>
        <v>0</v>
      </c>
      <c r="G283">
        <f t="shared" ca="1" si="18"/>
        <v>2</v>
      </c>
      <c r="H283">
        <f ca="1"/>
        <v>0</v>
      </c>
      <c r="I283">
        <f ca="1">IF(G283=1, Parameter!$B$5, IF(G283=2, Parameter!$B$6, 0))</f>
        <v>0.14699999999999999</v>
      </c>
      <c r="J283">
        <f ca="1">IF(H283=1, Parameter!$B$3, IF(H283=2, Parameter!$B$4, 0))</f>
        <v>0</v>
      </c>
      <c r="K283">
        <f ca="1">IF(G283=1,IF(F283=1,Parameter!$B$14,0),IF(F283=1,Parameter!$B$13,0))</f>
        <v>0</v>
      </c>
      <c r="L283">
        <f ca="1">IF(AND(G283=1,H283=1), Parameter!$B$7, IF(AND(G283=2, H283=1), Parameter!$B$9, IF(AND(G283=1, H283=2),Parameter!$B$8, IF(AND(G283=2, H283=2), Parameter!$B$10, 0))))</f>
        <v>0</v>
      </c>
      <c r="M283">
        <f t="shared" ca="1" si="16"/>
        <v>0</v>
      </c>
      <c r="N283">
        <f t="shared" ca="1" si="17"/>
        <v>0</v>
      </c>
      <c r="O283">
        <f ca="1">IF(N283 &lt; Parameter!$B$21, Parameter!$B$21, IF(N283 &gt; Parameter!$C$21, Parameter!$C$21, N283)) * Parameter!$B$11
+ IF(M283 &lt; Parameter!$B$22, Parameter!$B$22, IF(M283 &gt; Parameter!$C$22, Parameter!$C$22, M283)) * Parameter!$B$12
+ Parameter!$B$2
+ SUM(I283:L283)</f>
        <v>9.7544238174313094</v>
      </c>
      <c r="P283">
        <f t="shared" ca="1" si="19"/>
        <v>17229.284089019835</v>
      </c>
    </row>
    <row r="284" spans="1:16" x14ac:dyDescent="0.2">
      <c r="A284">
        <f ca="1"/>
        <v>0</v>
      </c>
      <c r="B284">
        <f ca="1"/>
        <v>0</v>
      </c>
      <c r="C284">
        <f ca="1"/>
        <v>0</v>
      </c>
      <c r="D284">
        <f ca="1"/>
        <v>0</v>
      </c>
      <c r="E284">
        <f ca="1"/>
        <v>0</v>
      </c>
      <c r="F284">
        <f ca="1"/>
        <v>0</v>
      </c>
      <c r="G284">
        <f t="shared" ca="1" si="18"/>
        <v>2</v>
      </c>
      <c r="H284">
        <f ca="1"/>
        <v>0</v>
      </c>
      <c r="I284">
        <f ca="1">IF(G284=1, Parameter!$B$5, IF(G284=2, Parameter!$B$6, 0))</f>
        <v>0.14699999999999999</v>
      </c>
      <c r="J284">
        <f ca="1">IF(H284=1, Parameter!$B$3, IF(H284=2, Parameter!$B$4, 0))</f>
        <v>0</v>
      </c>
      <c r="K284">
        <f ca="1">IF(G284=1,IF(F284=1,Parameter!$B$14,0),IF(F284=1,Parameter!$B$13,0))</f>
        <v>0</v>
      </c>
      <c r="L284">
        <f ca="1">IF(AND(G284=1,H284=1), Parameter!$B$7, IF(AND(G284=2, H284=1), Parameter!$B$9, IF(AND(G284=1, H284=2),Parameter!$B$8, IF(AND(G284=2, H284=2), Parameter!$B$10, 0))))</f>
        <v>0</v>
      </c>
      <c r="M284">
        <f t="shared" ca="1" si="16"/>
        <v>0</v>
      </c>
      <c r="N284">
        <f t="shared" ca="1" si="17"/>
        <v>0</v>
      </c>
      <c r="O284">
        <f ca="1">IF(N284 &lt; Parameter!$B$21, Parameter!$B$21, IF(N284 &gt; Parameter!$C$21, Parameter!$C$21, N284)) * Parameter!$B$11
+ IF(M284 &lt; Parameter!$B$22, Parameter!$B$22, IF(M284 &gt; Parameter!$C$22, Parameter!$C$22, M284)) * Parameter!$B$12
+ Parameter!$B$2
+ SUM(I284:L284)</f>
        <v>9.7544238174313094</v>
      </c>
      <c r="P284">
        <f t="shared" ca="1" si="19"/>
        <v>17229.284089019835</v>
      </c>
    </row>
    <row r="285" spans="1:16" x14ac:dyDescent="0.2">
      <c r="A285">
        <f ca="1"/>
        <v>0</v>
      </c>
      <c r="B285">
        <f ca="1"/>
        <v>0</v>
      </c>
      <c r="C285">
        <f ca="1"/>
        <v>0</v>
      </c>
      <c r="D285">
        <f ca="1"/>
        <v>0</v>
      </c>
      <c r="E285">
        <f ca="1"/>
        <v>0</v>
      </c>
      <c r="F285">
        <f ca="1"/>
        <v>0</v>
      </c>
      <c r="G285">
        <f t="shared" ca="1" si="18"/>
        <v>2</v>
      </c>
      <c r="H285">
        <f ca="1"/>
        <v>0</v>
      </c>
      <c r="I285">
        <f ca="1">IF(G285=1, Parameter!$B$5, IF(G285=2, Parameter!$B$6, 0))</f>
        <v>0.14699999999999999</v>
      </c>
      <c r="J285">
        <f ca="1">IF(H285=1, Parameter!$B$3, IF(H285=2, Parameter!$B$4, 0))</f>
        <v>0</v>
      </c>
      <c r="K285">
        <f ca="1">IF(G285=1,IF(F285=1,Parameter!$B$14,0),IF(F285=1,Parameter!$B$13,0))</f>
        <v>0</v>
      </c>
      <c r="L285">
        <f ca="1">IF(AND(G285=1,H285=1), Parameter!$B$7, IF(AND(G285=2, H285=1), Parameter!$B$9, IF(AND(G285=1, H285=2),Parameter!$B$8, IF(AND(G285=2, H285=2), Parameter!$B$10, 0))))</f>
        <v>0</v>
      </c>
      <c r="M285">
        <f t="shared" ca="1" si="16"/>
        <v>0</v>
      </c>
      <c r="N285">
        <f t="shared" ca="1" si="17"/>
        <v>0</v>
      </c>
      <c r="O285">
        <f ca="1">IF(N285 &lt; Parameter!$B$21, Parameter!$B$21, IF(N285 &gt; Parameter!$C$21, Parameter!$C$21, N285)) * Parameter!$B$11
+ IF(M285 &lt; Parameter!$B$22, Parameter!$B$22, IF(M285 &gt; Parameter!$C$22, Parameter!$C$22, M285)) * Parameter!$B$12
+ Parameter!$B$2
+ SUM(I285:L285)</f>
        <v>9.7544238174313094</v>
      </c>
      <c r="P285">
        <f t="shared" ca="1" si="19"/>
        <v>17229.284089019835</v>
      </c>
    </row>
    <row r="286" spans="1:16" x14ac:dyDescent="0.2">
      <c r="A286">
        <f ca="1"/>
        <v>0</v>
      </c>
      <c r="B286">
        <f ca="1"/>
        <v>0</v>
      </c>
      <c r="C286">
        <f ca="1"/>
        <v>0</v>
      </c>
      <c r="D286">
        <f ca="1"/>
        <v>0</v>
      </c>
      <c r="E286">
        <f ca="1"/>
        <v>0</v>
      </c>
      <c r="F286">
        <f ca="1"/>
        <v>0</v>
      </c>
      <c r="G286">
        <f t="shared" ca="1" si="18"/>
        <v>2</v>
      </c>
      <c r="H286">
        <f ca="1"/>
        <v>0</v>
      </c>
      <c r="I286">
        <f ca="1">IF(G286=1, Parameter!$B$5, IF(G286=2, Parameter!$B$6, 0))</f>
        <v>0.14699999999999999</v>
      </c>
      <c r="J286">
        <f ca="1">IF(H286=1, Parameter!$B$3, IF(H286=2, Parameter!$B$4, 0))</f>
        <v>0</v>
      </c>
      <c r="K286">
        <f ca="1">IF(G286=1,IF(F286=1,Parameter!$B$14,0),IF(F286=1,Parameter!$B$13,0))</f>
        <v>0</v>
      </c>
      <c r="L286">
        <f ca="1">IF(AND(G286=1,H286=1), Parameter!$B$7, IF(AND(G286=2, H286=1), Parameter!$B$9, IF(AND(G286=1, H286=2),Parameter!$B$8, IF(AND(G286=2, H286=2), Parameter!$B$10, 0))))</f>
        <v>0</v>
      </c>
      <c r="M286">
        <f t="shared" ca="1" si="16"/>
        <v>0</v>
      </c>
      <c r="N286">
        <f t="shared" ca="1" si="17"/>
        <v>0</v>
      </c>
      <c r="O286">
        <f ca="1">IF(N286 &lt; Parameter!$B$21, Parameter!$B$21, IF(N286 &gt; Parameter!$C$21, Parameter!$C$21, N286)) * Parameter!$B$11
+ IF(M286 &lt; Parameter!$B$22, Parameter!$B$22, IF(M286 &gt; Parameter!$C$22, Parameter!$C$22, M286)) * Parameter!$B$12
+ Parameter!$B$2
+ SUM(I286:L286)</f>
        <v>9.7544238174313094</v>
      </c>
      <c r="P286">
        <f t="shared" ca="1" si="19"/>
        <v>17229.284089019835</v>
      </c>
    </row>
    <row r="287" spans="1:16" x14ac:dyDescent="0.2">
      <c r="A287">
        <f ca="1"/>
        <v>0</v>
      </c>
      <c r="B287">
        <f ca="1"/>
        <v>0</v>
      </c>
      <c r="C287">
        <f ca="1"/>
        <v>0</v>
      </c>
      <c r="D287">
        <f ca="1"/>
        <v>0</v>
      </c>
      <c r="E287">
        <f ca="1"/>
        <v>0</v>
      </c>
      <c r="F287">
        <f ca="1"/>
        <v>0</v>
      </c>
      <c r="G287">
        <f t="shared" ca="1" si="18"/>
        <v>2</v>
      </c>
      <c r="H287">
        <f ca="1"/>
        <v>0</v>
      </c>
      <c r="I287">
        <f ca="1">IF(G287=1, Parameter!$B$5, IF(G287=2, Parameter!$B$6, 0))</f>
        <v>0.14699999999999999</v>
      </c>
      <c r="J287">
        <f ca="1">IF(H287=1, Parameter!$B$3, IF(H287=2, Parameter!$B$4, 0))</f>
        <v>0</v>
      </c>
      <c r="K287">
        <f ca="1">IF(G287=1,IF(F287=1,Parameter!$B$14,0),IF(F287=1,Parameter!$B$13,0))</f>
        <v>0</v>
      </c>
      <c r="L287">
        <f ca="1">IF(AND(G287=1,H287=1), Parameter!$B$7, IF(AND(G287=2, H287=1), Parameter!$B$9, IF(AND(G287=1, H287=2),Parameter!$B$8, IF(AND(G287=2, H287=2), Parameter!$B$10, 0))))</f>
        <v>0</v>
      </c>
      <c r="M287">
        <f t="shared" ca="1" si="16"/>
        <v>0</v>
      </c>
      <c r="N287">
        <f t="shared" ca="1" si="17"/>
        <v>0</v>
      </c>
      <c r="O287">
        <f ca="1">IF(N287 &lt; Parameter!$B$21, Parameter!$B$21, IF(N287 &gt; Parameter!$C$21, Parameter!$C$21, N287)) * Parameter!$B$11
+ IF(M287 &lt; Parameter!$B$22, Parameter!$B$22, IF(M287 &gt; Parameter!$C$22, Parameter!$C$22, M287)) * Parameter!$B$12
+ Parameter!$B$2
+ SUM(I287:L287)</f>
        <v>9.7544238174313094</v>
      </c>
      <c r="P287">
        <f t="shared" ca="1" si="19"/>
        <v>17229.284089019835</v>
      </c>
    </row>
    <row r="288" spans="1:16" x14ac:dyDescent="0.2">
      <c r="A288">
        <f ca="1"/>
        <v>0</v>
      </c>
      <c r="B288">
        <f ca="1"/>
        <v>0</v>
      </c>
      <c r="C288">
        <f ca="1"/>
        <v>0</v>
      </c>
      <c r="D288">
        <f ca="1"/>
        <v>0</v>
      </c>
      <c r="E288">
        <f ca="1"/>
        <v>0</v>
      </c>
      <c r="F288">
        <f ca="1"/>
        <v>0</v>
      </c>
      <c r="G288">
        <f t="shared" ca="1" si="18"/>
        <v>2</v>
      </c>
      <c r="H288">
        <f ca="1"/>
        <v>0</v>
      </c>
      <c r="I288">
        <f ca="1">IF(G288=1, Parameter!$B$5, IF(G288=2, Parameter!$B$6, 0))</f>
        <v>0.14699999999999999</v>
      </c>
      <c r="J288">
        <f ca="1">IF(H288=1, Parameter!$B$3, IF(H288=2, Parameter!$B$4, 0))</f>
        <v>0</v>
      </c>
      <c r="K288">
        <f ca="1">IF(G288=1,IF(F288=1,Parameter!$B$14,0),IF(F288=1,Parameter!$B$13,0))</f>
        <v>0</v>
      </c>
      <c r="L288">
        <f ca="1">IF(AND(G288=1,H288=1), Parameter!$B$7, IF(AND(G288=2, H288=1), Parameter!$B$9, IF(AND(G288=1, H288=2),Parameter!$B$8, IF(AND(G288=2, H288=2), Parameter!$B$10, 0))))</f>
        <v>0</v>
      </c>
      <c r="M288">
        <f t="shared" ca="1" si="16"/>
        <v>0</v>
      </c>
      <c r="N288">
        <f t="shared" ca="1" si="17"/>
        <v>0</v>
      </c>
      <c r="O288">
        <f ca="1">IF(N288 &lt; Parameter!$B$21, Parameter!$B$21, IF(N288 &gt; Parameter!$C$21, Parameter!$C$21, N288)) * Parameter!$B$11
+ IF(M288 &lt; Parameter!$B$22, Parameter!$B$22, IF(M288 &gt; Parameter!$C$22, Parameter!$C$22, M288)) * Parameter!$B$12
+ Parameter!$B$2
+ SUM(I288:L288)</f>
        <v>9.7544238174313094</v>
      </c>
      <c r="P288">
        <f t="shared" ca="1" si="19"/>
        <v>17229.284089019835</v>
      </c>
    </row>
    <row r="289" spans="1:16" x14ac:dyDescent="0.2">
      <c r="A289">
        <f ca="1"/>
        <v>0</v>
      </c>
      <c r="B289">
        <f ca="1"/>
        <v>0</v>
      </c>
      <c r="C289">
        <f ca="1"/>
        <v>0</v>
      </c>
      <c r="D289">
        <f ca="1"/>
        <v>0</v>
      </c>
      <c r="E289">
        <f ca="1"/>
        <v>0</v>
      </c>
      <c r="F289">
        <f ca="1"/>
        <v>0</v>
      </c>
      <c r="G289">
        <f t="shared" ca="1" si="18"/>
        <v>2</v>
      </c>
      <c r="H289">
        <f ca="1"/>
        <v>0</v>
      </c>
      <c r="I289">
        <f ca="1">IF(G289=1, Parameter!$B$5, IF(G289=2, Parameter!$B$6, 0))</f>
        <v>0.14699999999999999</v>
      </c>
      <c r="J289">
        <f ca="1">IF(H289=1, Parameter!$B$3, IF(H289=2, Parameter!$B$4, 0))</f>
        <v>0</v>
      </c>
      <c r="K289">
        <f ca="1">IF(G289=1,IF(F289=1,Parameter!$B$14,0),IF(F289=1,Parameter!$B$13,0))</f>
        <v>0</v>
      </c>
      <c r="L289">
        <f ca="1">IF(AND(G289=1,H289=1), Parameter!$B$7, IF(AND(G289=2, H289=1), Parameter!$B$9, IF(AND(G289=1, H289=2),Parameter!$B$8, IF(AND(G289=2, H289=2), Parameter!$B$10, 0))))</f>
        <v>0</v>
      </c>
      <c r="M289">
        <f t="shared" ca="1" si="16"/>
        <v>0</v>
      </c>
      <c r="N289">
        <f t="shared" ca="1" si="17"/>
        <v>0</v>
      </c>
      <c r="O289">
        <f ca="1">IF(N289 &lt; Parameter!$B$21, Parameter!$B$21, IF(N289 &gt; Parameter!$C$21, Parameter!$C$21, N289)) * Parameter!$B$11
+ IF(M289 &lt; Parameter!$B$22, Parameter!$B$22, IF(M289 &gt; Parameter!$C$22, Parameter!$C$22, M289)) * Parameter!$B$12
+ Parameter!$B$2
+ SUM(I289:L289)</f>
        <v>9.7544238174313094</v>
      </c>
      <c r="P289">
        <f t="shared" ca="1" si="19"/>
        <v>17229.284089019835</v>
      </c>
    </row>
    <row r="290" spans="1:16" x14ac:dyDescent="0.2">
      <c r="A290">
        <f ca="1"/>
        <v>0</v>
      </c>
      <c r="B290">
        <f ca="1"/>
        <v>0</v>
      </c>
      <c r="C290">
        <f ca="1"/>
        <v>0</v>
      </c>
      <c r="D290">
        <f ca="1"/>
        <v>0</v>
      </c>
      <c r="E290">
        <f ca="1"/>
        <v>0</v>
      </c>
      <c r="F290">
        <f ca="1"/>
        <v>0</v>
      </c>
      <c r="G290">
        <f t="shared" ca="1" si="18"/>
        <v>2</v>
      </c>
      <c r="H290">
        <f ca="1"/>
        <v>0</v>
      </c>
      <c r="I290">
        <f ca="1">IF(G290=1, Parameter!$B$5, IF(G290=2, Parameter!$B$6, 0))</f>
        <v>0.14699999999999999</v>
      </c>
      <c r="J290">
        <f ca="1">IF(H290=1, Parameter!$B$3, IF(H290=2, Parameter!$B$4, 0))</f>
        <v>0</v>
      </c>
      <c r="K290">
        <f ca="1">IF(G290=1,IF(F290=1,Parameter!$B$14,0),IF(F290=1,Parameter!$B$13,0))</f>
        <v>0</v>
      </c>
      <c r="L290">
        <f ca="1">IF(AND(G290=1,H290=1), Parameter!$B$7, IF(AND(G290=2, H290=1), Parameter!$B$9, IF(AND(G290=1, H290=2),Parameter!$B$8, IF(AND(G290=2, H290=2), Parameter!$B$10, 0))))</f>
        <v>0</v>
      </c>
      <c r="M290">
        <f t="shared" ca="1" si="16"/>
        <v>0</v>
      </c>
      <c r="N290">
        <f t="shared" ca="1" si="17"/>
        <v>0</v>
      </c>
      <c r="O290">
        <f ca="1">IF(N290 &lt; Parameter!$B$21, Parameter!$B$21, IF(N290 &gt; Parameter!$C$21, Parameter!$C$21, N290)) * Parameter!$B$11
+ IF(M290 &lt; Parameter!$B$22, Parameter!$B$22, IF(M290 &gt; Parameter!$C$22, Parameter!$C$22, M290)) * Parameter!$B$12
+ Parameter!$B$2
+ SUM(I290:L290)</f>
        <v>9.7544238174313094</v>
      </c>
      <c r="P290">
        <f t="shared" ca="1" si="19"/>
        <v>17229.284089019835</v>
      </c>
    </row>
    <row r="291" spans="1:16" x14ac:dyDescent="0.2">
      <c r="A291">
        <f ca="1"/>
        <v>0</v>
      </c>
      <c r="B291">
        <f ca="1"/>
        <v>0</v>
      </c>
      <c r="C291">
        <f ca="1"/>
        <v>0</v>
      </c>
      <c r="D291">
        <f ca="1"/>
        <v>0</v>
      </c>
      <c r="E291">
        <f ca="1"/>
        <v>0</v>
      </c>
      <c r="F291">
        <f ca="1"/>
        <v>0</v>
      </c>
      <c r="G291">
        <f t="shared" ca="1" si="18"/>
        <v>2</v>
      </c>
      <c r="H291">
        <f ca="1"/>
        <v>0</v>
      </c>
      <c r="I291">
        <f ca="1">IF(G291=1, Parameter!$B$5, IF(G291=2, Parameter!$B$6, 0))</f>
        <v>0.14699999999999999</v>
      </c>
      <c r="J291">
        <f ca="1">IF(H291=1, Parameter!$B$3, IF(H291=2, Parameter!$B$4, 0))</f>
        <v>0</v>
      </c>
      <c r="K291">
        <f ca="1">IF(G291=1,IF(F291=1,Parameter!$B$14,0),IF(F291=1,Parameter!$B$13,0))</f>
        <v>0</v>
      </c>
      <c r="L291">
        <f ca="1">IF(AND(G291=1,H291=1), Parameter!$B$7, IF(AND(G291=2, H291=1), Parameter!$B$9, IF(AND(G291=1, H291=2),Parameter!$B$8, IF(AND(G291=2, H291=2), Parameter!$B$10, 0))))</f>
        <v>0</v>
      </c>
      <c r="M291">
        <f t="shared" ca="1" si="16"/>
        <v>0</v>
      </c>
      <c r="N291">
        <f t="shared" ca="1" si="17"/>
        <v>0</v>
      </c>
      <c r="O291">
        <f ca="1">IF(N291 &lt; Parameter!$B$21, Parameter!$B$21, IF(N291 &gt; Parameter!$C$21, Parameter!$C$21, N291)) * Parameter!$B$11
+ IF(M291 &lt; Parameter!$B$22, Parameter!$B$22, IF(M291 &gt; Parameter!$C$22, Parameter!$C$22, M291)) * Parameter!$B$12
+ Parameter!$B$2
+ SUM(I291:L291)</f>
        <v>9.7544238174313094</v>
      </c>
      <c r="P291">
        <f t="shared" ca="1" si="19"/>
        <v>17229.284089019835</v>
      </c>
    </row>
    <row r="292" spans="1:16" x14ac:dyDescent="0.2">
      <c r="A292">
        <f ca="1"/>
        <v>0</v>
      </c>
      <c r="B292">
        <f ca="1"/>
        <v>0</v>
      </c>
      <c r="C292">
        <f ca="1"/>
        <v>0</v>
      </c>
      <c r="D292">
        <f ca="1"/>
        <v>0</v>
      </c>
      <c r="E292">
        <f ca="1"/>
        <v>0</v>
      </c>
      <c r="F292">
        <f ca="1"/>
        <v>0</v>
      </c>
      <c r="G292">
        <f t="shared" ca="1" si="18"/>
        <v>2</v>
      </c>
      <c r="H292">
        <f ca="1"/>
        <v>0</v>
      </c>
      <c r="I292">
        <f ca="1">IF(G292=1, Parameter!$B$5, IF(G292=2, Parameter!$B$6, 0))</f>
        <v>0.14699999999999999</v>
      </c>
      <c r="J292">
        <f ca="1">IF(H292=1, Parameter!$B$3, IF(H292=2, Parameter!$B$4, 0))</f>
        <v>0</v>
      </c>
      <c r="K292">
        <f ca="1">IF(G292=1,IF(F292=1,Parameter!$B$14,0),IF(F292=1,Parameter!$B$13,0))</f>
        <v>0</v>
      </c>
      <c r="L292">
        <f ca="1">IF(AND(G292=1,H292=1), Parameter!$B$7, IF(AND(G292=2, H292=1), Parameter!$B$9, IF(AND(G292=1, H292=2),Parameter!$B$8, IF(AND(G292=2, H292=2), Parameter!$B$10, 0))))</f>
        <v>0</v>
      </c>
      <c r="M292">
        <f t="shared" ca="1" si="16"/>
        <v>0</v>
      </c>
      <c r="N292">
        <f t="shared" ca="1" si="17"/>
        <v>0</v>
      </c>
      <c r="O292">
        <f ca="1">IF(N292 &lt; Parameter!$B$21, Parameter!$B$21, IF(N292 &gt; Parameter!$C$21, Parameter!$C$21, N292)) * Parameter!$B$11
+ IF(M292 &lt; Parameter!$B$22, Parameter!$B$22, IF(M292 &gt; Parameter!$C$22, Parameter!$C$22, M292)) * Parameter!$B$12
+ Parameter!$B$2
+ SUM(I292:L292)</f>
        <v>9.7544238174313094</v>
      </c>
      <c r="P292">
        <f t="shared" ca="1" si="19"/>
        <v>17229.284089019835</v>
      </c>
    </row>
    <row r="293" spans="1:16" x14ac:dyDescent="0.2">
      <c r="A293">
        <f ca="1"/>
        <v>0</v>
      </c>
      <c r="B293">
        <f ca="1"/>
        <v>0</v>
      </c>
      <c r="C293">
        <f ca="1"/>
        <v>0</v>
      </c>
      <c r="D293">
        <f ca="1"/>
        <v>0</v>
      </c>
      <c r="E293">
        <f ca="1"/>
        <v>0</v>
      </c>
      <c r="F293">
        <f ca="1"/>
        <v>0</v>
      </c>
      <c r="G293">
        <f t="shared" ca="1" si="18"/>
        <v>2</v>
      </c>
      <c r="H293">
        <f ca="1"/>
        <v>0</v>
      </c>
      <c r="I293">
        <f ca="1">IF(G293=1, Parameter!$B$5, IF(G293=2, Parameter!$B$6, 0))</f>
        <v>0.14699999999999999</v>
      </c>
      <c r="J293">
        <f ca="1">IF(H293=1, Parameter!$B$3, IF(H293=2, Parameter!$B$4, 0))</f>
        <v>0</v>
      </c>
      <c r="K293">
        <f ca="1">IF(G293=1,IF(F293=1,Parameter!$B$14,0),IF(F293=1,Parameter!$B$13,0))</f>
        <v>0</v>
      </c>
      <c r="L293">
        <f ca="1">IF(AND(G293=1,H293=1), Parameter!$B$7, IF(AND(G293=2, H293=1), Parameter!$B$9, IF(AND(G293=1, H293=2),Parameter!$B$8, IF(AND(G293=2, H293=2), Parameter!$B$10, 0))))</f>
        <v>0</v>
      </c>
      <c r="M293">
        <f t="shared" ca="1" si="16"/>
        <v>0</v>
      </c>
      <c r="N293">
        <f t="shared" ca="1" si="17"/>
        <v>0</v>
      </c>
      <c r="O293">
        <f ca="1">IF(N293 &lt; Parameter!$B$21, Parameter!$B$21, IF(N293 &gt; Parameter!$C$21, Parameter!$C$21, N293)) * Parameter!$B$11
+ IF(M293 &lt; Parameter!$B$22, Parameter!$B$22, IF(M293 &gt; Parameter!$C$22, Parameter!$C$22, M293)) * Parameter!$B$12
+ Parameter!$B$2
+ SUM(I293:L293)</f>
        <v>9.7544238174313094</v>
      </c>
      <c r="P293">
        <f t="shared" ca="1" si="19"/>
        <v>17229.284089019835</v>
      </c>
    </row>
    <row r="294" spans="1:16" x14ac:dyDescent="0.2">
      <c r="A294">
        <f ca="1"/>
        <v>0</v>
      </c>
      <c r="B294">
        <f ca="1"/>
        <v>0</v>
      </c>
      <c r="C294">
        <f ca="1"/>
        <v>0</v>
      </c>
      <c r="D294">
        <f ca="1"/>
        <v>0</v>
      </c>
      <c r="E294">
        <f ca="1"/>
        <v>0</v>
      </c>
      <c r="F294">
        <f ca="1"/>
        <v>0</v>
      </c>
      <c r="G294">
        <f t="shared" ca="1" si="18"/>
        <v>2</v>
      </c>
      <c r="H294">
        <f ca="1"/>
        <v>0</v>
      </c>
      <c r="I294">
        <f ca="1">IF(G294=1, Parameter!$B$5, IF(G294=2, Parameter!$B$6, 0))</f>
        <v>0.14699999999999999</v>
      </c>
      <c r="J294">
        <f ca="1">IF(H294=1, Parameter!$B$3, IF(H294=2, Parameter!$B$4, 0))</f>
        <v>0</v>
      </c>
      <c r="K294">
        <f ca="1">IF(G294=1,IF(F294=1,Parameter!$B$14,0),IF(F294=1,Parameter!$B$13,0))</f>
        <v>0</v>
      </c>
      <c r="L294">
        <f ca="1">IF(AND(G294=1,H294=1), Parameter!$B$7, IF(AND(G294=2, H294=1), Parameter!$B$9, IF(AND(G294=1, H294=2),Parameter!$B$8, IF(AND(G294=2, H294=2), Parameter!$B$10, 0))))</f>
        <v>0</v>
      </c>
      <c r="M294">
        <f t="shared" ca="1" si="16"/>
        <v>0</v>
      </c>
      <c r="N294">
        <f t="shared" ca="1" si="17"/>
        <v>0</v>
      </c>
      <c r="O294">
        <f ca="1">IF(N294 &lt; Parameter!$B$21, Parameter!$B$21, IF(N294 &gt; Parameter!$C$21, Parameter!$C$21, N294)) * Parameter!$B$11
+ IF(M294 &lt; Parameter!$B$22, Parameter!$B$22, IF(M294 &gt; Parameter!$C$22, Parameter!$C$22, M294)) * Parameter!$B$12
+ Parameter!$B$2
+ SUM(I294:L294)</f>
        <v>9.7544238174313094</v>
      </c>
      <c r="P294">
        <f t="shared" ca="1" si="19"/>
        <v>17229.284089019835</v>
      </c>
    </row>
    <row r="295" spans="1:16" x14ac:dyDescent="0.2">
      <c r="A295">
        <f ca="1"/>
        <v>0</v>
      </c>
      <c r="B295">
        <f ca="1"/>
        <v>0</v>
      </c>
      <c r="C295">
        <f ca="1"/>
        <v>0</v>
      </c>
      <c r="D295">
        <f ca="1"/>
        <v>0</v>
      </c>
      <c r="E295">
        <f ca="1"/>
        <v>0</v>
      </c>
      <c r="F295">
        <f ca="1"/>
        <v>0</v>
      </c>
      <c r="G295">
        <f t="shared" ca="1" si="18"/>
        <v>2</v>
      </c>
      <c r="H295">
        <f ca="1"/>
        <v>0</v>
      </c>
      <c r="I295">
        <f ca="1">IF(G295=1, Parameter!$B$5, IF(G295=2, Parameter!$B$6, 0))</f>
        <v>0.14699999999999999</v>
      </c>
      <c r="J295">
        <f ca="1">IF(H295=1, Parameter!$B$3, IF(H295=2, Parameter!$B$4, 0))</f>
        <v>0</v>
      </c>
      <c r="K295">
        <f ca="1">IF(G295=1,IF(F295=1,Parameter!$B$14,0),IF(F295=1,Parameter!$B$13,0))</f>
        <v>0</v>
      </c>
      <c r="L295">
        <f ca="1">IF(AND(G295=1,H295=1), Parameter!$B$7, IF(AND(G295=2, H295=1), Parameter!$B$9, IF(AND(G295=1, H295=2),Parameter!$B$8, IF(AND(G295=2, H295=2), Parameter!$B$10, 0))))</f>
        <v>0</v>
      </c>
      <c r="M295">
        <f t="shared" ca="1" si="16"/>
        <v>0</v>
      </c>
      <c r="N295">
        <f t="shared" ca="1" si="17"/>
        <v>0</v>
      </c>
      <c r="O295">
        <f ca="1">IF(N295 &lt; Parameter!$B$21, Parameter!$B$21, IF(N295 &gt; Parameter!$C$21, Parameter!$C$21, N295)) * Parameter!$B$11
+ IF(M295 &lt; Parameter!$B$22, Parameter!$B$22, IF(M295 &gt; Parameter!$C$22, Parameter!$C$22, M295)) * Parameter!$B$12
+ Parameter!$B$2
+ SUM(I295:L295)</f>
        <v>9.7544238174313094</v>
      </c>
      <c r="P295">
        <f t="shared" ca="1" si="19"/>
        <v>17229.284089019835</v>
      </c>
    </row>
    <row r="296" spans="1:16" x14ac:dyDescent="0.2">
      <c r="A296">
        <f ca="1"/>
        <v>0</v>
      </c>
      <c r="B296">
        <f ca="1"/>
        <v>0</v>
      </c>
      <c r="C296">
        <f ca="1"/>
        <v>0</v>
      </c>
      <c r="D296">
        <f ca="1"/>
        <v>0</v>
      </c>
      <c r="E296">
        <f ca="1"/>
        <v>0</v>
      </c>
      <c r="F296">
        <f ca="1"/>
        <v>0</v>
      </c>
      <c r="G296">
        <f t="shared" ca="1" si="18"/>
        <v>2</v>
      </c>
      <c r="H296">
        <f ca="1"/>
        <v>0</v>
      </c>
      <c r="I296">
        <f ca="1">IF(G296=1, Parameter!$B$5, IF(G296=2, Parameter!$B$6, 0))</f>
        <v>0.14699999999999999</v>
      </c>
      <c r="J296">
        <f ca="1">IF(H296=1, Parameter!$B$3, IF(H296=2, Parameter!$B$4, 0))</f>
        <v>0</v>
      </c>
      <c r="K296">
        <f ca="1">IF(G296=1,IF(F296=1,Parameter!$B$14,0),IF(F296=1,Parameter!$B$13,0))</f>
        <v>0</v>
      </c>
      <c r="L296">
        <f ca="1">IF(AND(G296=1,H296=1), Parameter!$B$7, IF(AND(G296=2, H296=1), Parameter!$B$9, IF(AND(G296=1, H296=2),Parameter!$B$8, IF(AND(G296=2, H296=2), Parameter!$B$10, 0))))</f>
        <v>0</v>
      </c>
      <c r="M296">
        <f t="shared" ca="1" si="16"/>
        <v>0</v>
      </c>
      <c r="N296">
        <f t="shared" ca="1" si="17"/>
        <v>0</v>
      </c>
      <c r="O296">
        <f ca="1">IF(N296 &lt; Parameter!$B$21, Parameter!$B$21, IF(N296 &gt; Parameter!$C$21, Parameter!$C$21, N296)) * Parameter!$B$11
+ IF(M296 &lt; Parameter!$B$22, Parameter!$B$22, IF(M296 &gt; Parameter!$C$22, Parameter!$C$22, M296)) * Parameter!$B$12
+ Parameter!$B$2
+ SUM(I296:L296)</f>
        <v>9.7544238174313094</v>
      </c>
      <c r="P296">
        <f t="shared" ca="1" si="19"/>
        <v>17229.284089019835</v>
      </c>
    </row>
    <row r="297" spans="1:16" x14ac:dyDescent="0.2">
      <c r="A297">
        <f ca="1"/>
        <v>0</v>
      </c>
      <c r="B297">
        <f ca="1"/>
        <v>0</v>
      </c>
      <c r="C297">
        <f ca="1"/>
        <v>0</v>
      </c>
      <c r="D297">
        <f ca="1"/>
        <v>0</v>
      </c>
      <c r="E297">
        <f ca="1"/>
        <v>0</v>
      </c>
      <c r="F297">
        <f ca="1"/>
        <v>0</v>
      </c>
      <c r="G297">
        <f t="shared" ca="1" si="18"/>
        <v>2</v>
      </c>
      <c r="H297">
        <f ca="1"/>
        <v>0</v>
      </c>
      <c r="I297">
        <f ca="1">IF(G297=1, Parameter!$B$5, IF(G297=2, Parameter!$B$6, 0))</f>
        <v>0.14699999999999999</v>
      </c>
      <c r="J297">
        <f ca="1">IF(H297=1, Parameter!$B$3, IF(H297=2, Parameter!$B$4, 0))</f>
        <v>0</v>
      </c>
      <c r="K297">
        <f ca="1">IF(G297=1,IF(F297=1,Parameter!$B$14,0),IF(F297=1,Parameter!$B$13,0))</f>
        <v>0</v>
      </c>
      <c r="L297">
        <f ca="1">IF(AND(G297=1,H297=1), Parameter!$B$7, IF(AND(G297=2, H297=1), Parameter!$B$9, IF(AND(G297=1, H297=2),Parameter!$B$8, IF(AND(G297=2, H297=2), Parameter!$B$10, 0))))</f>
        <v>0</v>
      </c>
      <c r="M297">
        <f t="shared" ca="1" si="16"/>
        <v>0</v>
      </c>
      <c r="N297">
        <f t="shared" ca="1" si="17"/>
        <v>0</v>
      </c>
      <c r="O297">
        <f ca="1">IF(N297 &lt; Parameter!$B$21, Parameter!$B$21, IF(N297 &gt; Parameter!$C$21, Parameter!$C$21, N297)) * Parameter!$B$11
+ IF(M297 &lt; Parameter!$B$22, Parameter!$B$22, IF(M297 &gt; Parameter!$C$22, Parameter!$C$22, M297)) * Parameter!$B$12
+ Parameter!$B$2
+ SUM(I297:L297)</f>
        <v>9.7544238174313094</v>
      </c>
      <c r="P297">
        <f t="shared" ca="1" si="19"/>
        <v>17229.284089019835</v>
      </c>
    </row>
    <row r="298" spans="1:16" x14ac:dyDescent="0.2">
      <c r="A298">
        <f ca="1"/>
        <v>0</v>
      </c>
      <c r="B298">
        <f ca="1"/>
        <v>0</v>
      </c>
      <c r="C298">
        <f ca="1"/>
        <v>0</v>
      </c>
      <c r="D298">
        <f ca="1"/>
        <v>0</v>
      </c>
      <c r="E298">
        <f ca="1"/>
        <v>0</v>
      </c>
      <c r="F298">
        <f ca="1"/>
        <v>0</v>
      </c>
      <c r="G298">
        <f t="shared" ca="1" si="18"/>
        <v>2</v>
      </c>
      <c r="H298">
        <f ca="1"/>
        <v>0</v>
      </c>
      <c r="I298">
        <f ca="1">IF(G298=1, Parameter!$B$5, IF(G298=2, Parameter!$B$6, 0))</f>
        <v>0.14699999999999999</v>
      </c>
      <c r="J298">
        <f ca="1">IF(H298=1, Parameter!$B$3, IF(H298=2, Parameter!$B$4, 0))</f>
        <v>0</v>
      </c>
      <c r="K298">
        <f ca="1">IF(G298=1,IF(F298=1,Parameter!$B$14,0),IF(F298=1,Parameter!$B$13,0))</f>
        <v>0</v>
      </c>
      <c r="L298">
        <f ca="1">IF(AND(G298=1,H298=1), Parameter!$B$7, IF(AND(G298=2, H298=1), Parameter!$B$9, IF(AND(G298=1, H298=2),Parameter!$B$8, IF(AND(G298=2, H298=2), Parameter!$B$10, 0))))</f>
        <v>0</v>
      </c>
      <c r="M298">
        <f t="shared" ca="1" si="16"/>
        <v>0</v>
      </c>
      <c r="N298">
        <f t="shared" ca="1" si="17"/>
        <v>0</v>
      </c>
      <c r="O298">
        <f ca="1">IF(N298 &lt; Parameter!$B$21, Parameter!$B$21, IF(N298 &gt; Parameter!$C$21, Parameter!$C$21, N298)) * Parameter!$B$11
+ IF(M298 &lt; Parameter!$B$22, Parameter!$B$22, IF(M298 &gt; Parameter!$C$22, Parameter!$C$22, M298)) * Parameter!$B$12
+ Parameter!$B$2
+ SUM(I298:L298)</f>
        <v>9.7544238174313094</v>
      </c>
      <c r="P298">
        <f t="shared" ca="1" si="19"/>
        <v>17229.284089019835</v>
      </c>
    </row>
    <row r="299" spans="1:16" x14ac:dyDescent="0.2">
      <c r="A299">
        <f ca="1"/>
        <v>0</v>
      </c>
      <c r="B299">
        <f ca="1"/>
        <v>0</v>
      </c>
      <c r="C299">
        <f ca="1"/>
        <v>0</v>
      </c>
      <c r="D299">
        <f ca="1"/>
        <v>0</v>
      </c>
      <c r="E299">
        <f ca="1"/>
        <v>0</v>
      </c>
      <c r="F299">
        <f ca="1"/>
        <v>0</v>
      </c>
      <c r="G299">
        <f t="shared" ca="1" si="18"/>
        <v>2</v>
      </c>
      <c r="H299">
        <f ca="1"/>
        <v>0</v>
      </c>
      <c r="I299">
        <f ca="1">IF(G299=1, Parameter!$B$5, IF(G299=2, Parameter!$B$6, 0))</f>
        <v>0.14699999999999999</v>
      </c>
      <c r="J299">
        <f ca="1">IF(H299=1, Parameter!$B$3, IF(H299=2, Parameter!$B$4, 0))</f>
        <v>0</v>
      </c>
      <c r="K299">
        <f ca="1">IF(G299=1,IF(F299=1,Parameter!$B$14,0),IF(F299=1,Parameter!$B$13,0))</f>
        <v>0</v>
      </c>
      <c r="L299">
        <f ca="1">IF(AND(G299=1,H299=1), Parameter!$B$7, IF(AND(G299=2, H299=1), Parameter!$B$9, IF(AND(G299=1, H299=2),Parameter!$B$8, IF(AND(G299=2, H299=2), Parameter!$B$10, 0))))</f>
        <v>0</v>
      </c>
      <c r="M299">
        <f t="shared" ca="1" si="16"/>
        <v>0</v>
      </c>
      <c r="N299">
        <f t="shared" ca="1" si="17"/>
        <v>0</v>
      </c>
      <c r="O299">
        <f ca="1">IF(N299 &lt; Parameter!$B$21, Parameter!$B$21, IF(N299 &gt; Parameter!$C$21, Parameter!$C$21, N299)) * Parameter!$B$11
+ IF(M299 &lt; Parameter!$B$22, Parameter!$B$22, IF(M299 &gt; Parameter!$C$22, Parameter!$C$22, M299)) * Parameter!$B$12
+ Parameter!$B$2
+ SUM(I299:L299)</f>
        <v>9.7544238174313094</v>
      </c>
      <c r="P299">
        <f t="shared" ca="1" si="19"/>
        <v>17229.284089019835</v>
      </c>
    </row>
    <row r="300" spans="1:16" x14ac:dyDescent="0.2">
      <c r="A300">
        <f ca="1"/>
        <v>0</v>
      </c>
      <c r="B300">
        <f ca="1"/>
        <v>0</v>
      </c>
      <c r="C300">
        <f ca="1"/>
        <v>0</v>
      </c>
      <c r="D300">
        <f ca="1"/>
        <v>0</v>
      </c>
      <c r="E300">
        <f ca="1"/>
        <v>0</v>
      </c>
      <c r="F300">
        <f ca="1"/>
        <v>0</v>
      </c>
      <c r="G300">
        <f t="shared" ca="1" si="18"/>
        <v>2</v>
      </c>
      <c r="H300">
        <f ca="1"/>
        <v>0</v>
      </c>
      <c r="I300">
        <f ca="1">IF(G300=1, Parameter!$B$5, IF(G300=2, Parameter!$B$6, 0))</f>
        <v>0.14699999999999999</v>
      </c>
      <c r="J300">
        <f ca="1">IF(H300=1, Parameter!$B$3, IF(H300=2, Parameter!$B$4, 0))</f>
        <v>0</v>
      </c>
      <c r="K300">
        <f ca="1">IF(G300=1,IF(F300=1,Parameter!$B$14,0),IF(F300=1,Parameter!$B$13,0))</f>
        <v>0</v>
      </c>
      <c r="L300">
        <f ca="1">IF(AND(G300=1,H300=1), Parameter!$B$7, IF(AND(G300=2, H300=1), Parameter!$B$9, IF(AND(G300=1, H300=2),Parameter!$B$8, IF(AND(G300=2, H300=2), Parameter!$B$10, 0))))</f>
        <v>0</v>
      </c>
      <c r="M300">
        <f t="shared" ca="1" si="16"/>
        <v>0</v>
      </c>
      <c r="N300">
        <f t="shared" ca="1" si="17"/>
        <v>0</v>
      </c>
      <c r="O300">
        <f ca="1">IF(N300 &lt; Parameter!$B$21, Parameter!$B$21, IF(N300 &gt; Parameter!$C$21, Parameter!$C$21, N300)) * Parameter!$B$11
+ IF(M300 &lt; Parameter!$B$22, Parameter!$B$22, IF(M300 &gt; Parameter!$C$22, Parameter!$C$22, M300)) * Parameter!$B$12
+ Parameter!$B$2
+ SUM(I300:L300)</f>
        <v>9.7544238174313094</v>
      </c>
      <c r="P300">
        <f t="shared" ca="1" si="19"/>
        <v>17229.284089019835</v>
      </c>
    </row>
    <row r="301" spans="1:16" x14ac:dyDescent="0.2">
      <c r="A301">
        <f ca="1"/>
        <v>0</v>
      </c>
      <c r="B301">
        <f ca="1"/>
        <v>0</v>
      </c>
      <c r="C301">
        <f ca="1"/>
        <v>0</v>
      </c>
      <c r="D301">
        <f ca="1"/>
        <v>0</v>
      </c>
      <c r="E301">
        <f ca="1"/>
        <v>0</v>
      </c>
      <c r="F301">
        <f ca="1"/>
        <v>0</v>
      </c>
      <c r="G301">
        <f t="shared" ca="1" si="18"/>
        <v>2</v>
      </c>
      <c r="H301">
        <f ca="1"/>
        <v>0</v>
      </c>
      <c r="I301">
        <f ca="1">IF(G301=1, Parameter!$B$5, IF(G301=2, Parameter!$B$6, 0))</f>
        <v>0.14699999999999999</v>
      </c>
      <c r="J301">
        <f ca="1">IF(H301=1, Parameter!$B$3, IF(H301=2, Parameter!$B$4, 0))</f>
        <v>0</v>
      </c>
      <c r="K301">
        <f ca="1">IF(G301=1,IF(F301=1,Parameter!$B$14,0),IF(F301=1,Parameter!$B$13,0))</f>
        <v>0</v>
      </c>
      <c r="L301">
        <f ca="1">IF(AND(G301=1,H301=1), Parameter!$B$7, IF(AND(G301=2, H301=1), Parameter!$B$9, IF(AND(G301=1, H301=2),Parameter!$B$8, IF(AND(G301=2, H301=2), Parameter!$B$10, 0))))</f>
        <v>0</v>
      </c>
      <c r="M301">
        <f t="shared" ca="1" si="16"/>
        <v>0</v>
      </c>
      <c r="N301">
        <f t="shared" ca="1" si="17"/>
        <v>0</v>
      </c>
      <c r="O301">
        <f ca="1">IF(N301 &lt; Parameter!$B$21, Parameter!$B$21, IF(N301 &gt; Parameter!$C$21, Parameter!$C$21, N301)) * Parameter!$B$11
+ IF(M301 &lt; Parameter!$B$22, Parameter!$B$22, IF(M301 &gt; Parameter!$C$22, Parameter!$C$22, M301)) * Parameter!$B$12
+ Parameter!$B$2
+ SUM(I301:L301)</f>
        <v>9.7544238174313094</v>
      </c>
      <c r="P301">
        <f t="shared" ca="1" si="19"/>
        <v>17229.284089019835</v>
      </c>
    </row>
    <row r="302" spans="1:16" x14ac:dyDescent="0.2">
      <c r="A302">
        <f ca="1"/>
        <v>0</v>
      </c>
      <c r="B302">
        <f ca="1"/>
        <v>0</v>
      </c>
      <c r="C302">
        <f ca="1"/>
        <v>0</v>
      </c>
      <c r="D302">
        <f ca="1"/>
        <v>0</v>
      </c>
      <c r="E302">
        <f ca="1"/>
        <v>0</v>
      </c>
      <c r="F302">
        <f ca="1"/>
        <v>0</v>
      </c>
      <c r="G302">
        <f t="shared" ca="1" si="18"/>
        <v>2</v>
      </c>
      <c r="H302">
        <f ca="1"/>
        <v>0</v>
      </c>
      <c r="I302">
        <f ca="1">IF(G302=1, Parameter!$B$5, IF(G302=2, Parameter!$B$6, 0))</f>
        <v>0.14699999999999999</v>
      </c>
      <c r="J302">
        <f ca="1">IF(H302=1, Parameter!$B$3, IF(H302=2, Parameter!$B$4, 0))</f>
        <v>0</v>
      </c>
      <c r="K302">
        <f ca="1">IF(G302=1,IF(F302=1,Parameter!$B$14,0),IF(F302=1,Parameter!$B$13,0))</f>
        <v>0</v>
      </c>
      <c r="L302">
        <f ca="1">IF(AND(G302=1,H302=1), Parameter!$B$7, IF(AND(G302=2, H302=1), Parameter!$B$9, IF(AND(G302=1, H302=2),Parameter!$B$8, IF(AND(G302=2, H302=2), Parameter!$B$10, 0))))</f>
        <v>0</v>
      </c>
      <c r="M302">
        <f t="shared" ca="1" si="16"/>
        <v>0</v>
      </c>
      <c r="N302">
        <f t="shared" ca="1" si="17"/>
        <v>0</v>
      </c>
      <c r="O302">
        <f ca="1">IF(N302 &lt; Parameter!$B$21, Parameter!$B$21, IF(N302 &gt; Parameter!$C$21, Parameter!$C$21, N302)) * Parameter!$B$11
+ IF(M302 &lt; Parameter!$B$22, Parameter!$B$22, IF(M302 &gt; Parameter!$C$22, Parameter!$C$22, M302)) * Parameter!$B$12
+ Parameter!$B$2
+ SUM(I302:L302)</f>
        <v>9.7544238174313094</v>
      </c>
      <c r="P302">
        <f t="shared" ca="1" si="19"/>
        <v>17229.284089019835</v>
      </c>
    </row>
    <row r="303" spans="1:16" x14ac:dyDescent="0.2">
      <c r="A303">
        <f ca="1"/>
        <v>0</v>
      </c>
      <c r="B303">
        <f ca="1"/>
        <v>0</v>
      </c>
      <c r="C303">
        <f ca="1"/>
        <v>0</v>
      </c>
      <c r="D303">
        <f ca="1"/>
        <v>0</v>
      </c>
      <c r="E303">
        <f ca="1"/>
        <v>0</v>
      </c>
      <c r="F303">
        <f ca="1"/>
        <v>0</v>
      </c>
      <c r="G303">
        <f t="shared" ca="1" si="18"/>
        <v>2</v>
      </c>
      <c r="H303">
        <f ca="1"/>
        <v>0</v>
      </c>
      <c r="I303">
        <f ca="1">IF(G303=1, Parameter!$B$5, IF(G303=2, Parameter!$B$6, 0))</f>
        <v>0.14699999999999999</v>
      </c>
      <c r="J303">
        <f ca="1">IF(H303=1, Parameter!$B$3, IF(H303=2, Parameter!$B$4, 0))</f>
        <v>0</v>
      </c>
      <c r="K303">
        <f ca="1">IF(G303=1,IF(F303=1,Parameter!$B$14,0),IF(F303=1,Parameter!$B$13,0))</f>
        <v>0</v>
      </c>
      <c r="L303">
        <f ca="1">IF(AND(G303=1,H303=1), Parameter!$B$7, IF(AND(G303=2, H303=1), Parameter!$B$9, IF(AND(G303=1, H303=2),Parameter!$B$8, IF(AND(G303=2, H303=2), Parameter!$B$10, 0))))</f>
        <v>0</v>
      </c>
      <c r="M303">
        <f t="shared" ca="1" si="16"/>
        <v>0</v>
      </c>
      <c r="N303">
        <f t="shared" ca="1" si="17"/>
        <v>0</v>
      </c>
      <c r="O303">
        <f ca="1">IF(N303 &lt; Parameter!$B$21, Parameter!$B$21, IF(N303 &gt; Parameter!$C$21, Parameter!$C$21, N303)) * Parameter!$B$11
+ IF(M303 &lt; Parameter!$B$22, Parameter!$B$22, IF(M303 &gt; Parameter!$C$22, Parameter!$C$22, M303)) * Parameter!$B$12
+ Parameter!$B$2
+ SUM(I303:L303)</f>
        <v>9.7544238174313094</v>
      </c>
      <c r="P303">
        <f t="shared" ca="1" si="19"/>
        <v>17229.284089019835</v>
      </c>
    </row>
    <row r="304" spans="1:16" x14ac:dyDescent="0.2">
      <c r="A304">
        <f ca="1"/>
        <v>0</v>
      </c>
      <c r="B304">
        <f ca="1"/>
        <v>0</v>
      </c>
      <c r="C304">
        <f ca="1"/>
        <v>0</v>
      </c>
      <c r="D304">
        <f ca="1"/>
        <v>0</v>
      </c>
      <c r="E304">
        <f ca="1"/>
        <v>0</v>
      </c>
      <c r="F304">
        <f ca="1"/>
        <v>0</v>
      </c>
      <c r="G304">
        <f t="shared" ca="1" si="18"/>
        <v>2</v>
      </c>
      <c r="H304">
        <f ca="1"/>
        <v>0</v>
      </c>
      <c r="I304">
        <f ca="1">IF(G304=1, Parameter!$B$5, IF(G304=2, Parameter!$B$6, 0))</f>
        <v>0.14699999999999999</v>
      </c>
      <c r="J304">
        <f ca="1">IF(H304=1, Parameter!$B$3, IF(H304=2, Parameter!$B$4, 0))</f>
        <v>0</v>
      </c>
      <c r="K304">
        <f ca="1">IF(G304=1,IF(F304=1,Parameter!$B$14,0),IF(F304=1,Parameter!$B$13,0))</f>
        <v>0</v>
      </c>
      <c r="L304">
        <f ca="1">IF(AND(G304=1,H304=1), Parameter!$B$7, IF(AND(G304=2, H304=1), Parameter!$B$9, IF(AND(G304=1, H304=2),Parameter!$B$8, IF(AND(G304=2, H304=2), Parameter!$B$10, 0))))</f>
        <v>0</v>
      </c>
      <c r="M304">
        <f t="shared" ca="1" si="16"/>
        <v>0</v>
      </c>
      <c r="N304">
        <f t="shared" ca="1" si="17"/>
        <v>0</v>
      </c>
      <c r="O304">
        <f ca="1">IF(N304 &lt; Parameter!$B$21, Parameter!$B$21, IF(N304 &gt; Parameter!$C$21, Parameter!$C$21, N304)) * Parameter!$B$11
+ IF(M304 &lt; Parameter!$B$22, Parameter!$B$22, IF(M304 &gt; Parameter!$C$22, Parameter!$C$22, M304)) * Parameter!$B$12
+ Parameter!$B$2
+ SUM(I304:L304)</f>
        <v>9.7544238174313094</v>
      </c>
      <c r="P304">
        <f t="shared" ca="1" si="19"/>
        <v>17229.284089019835</v>
      </c>
    </row>
    <row r="305" spans="1:16" x14ac:dyDescent="0.2">
      <c r="A305">
        <f ca="1"/>
        <v>0</v>
      </c>
      <c r="B305">
        <f ca="1"/>
        <v>0</v>
      </c>
      <c r="C305">
        <f ca="1"/>
        <v>0</v>
      </c>
      <c r="D305">
        <f ca="1"/>
        <v>0</v>
      </c>
      <c r="E305">
        <f ca="1"/>
        <v>0</v>
      </c>
      <c r="F305">
        <f ca="1"/>
        <v>0</v>
      </c>
      <c r="G305">
        <f t="shared" ca="1" si="18"/>
        <v>2</v>
      </c>
      <c r="H305">
        <f ca="1"/>
        <v>0</v>
      </c>
      <c r="I305">
        <f ca="1">IF(G305=1, Parameter!$B$5, IF(G305=2, Parameter!$B$6, 0))</f>
        <v>0.14699999999999999</v>
      </c>
      <c r="J305">
        <f ca="1">IF(H305=1, Parameter!$B$3, IF(H305=2, Parameter!$B$4, 0))</f>
        <v>0</v>
      </c>
      <c r="K305">
        <f ca="1">IF(G305=1,IF(F305=1,Parameter!$B$14,0),IF(F305=1,Parameter!$B$13,0))</f>
        <v>0</v>
      </c>
      <c r="L305">
        <f ca="1">IF(AND(G305=1,H305=1), Parameter!$B$7, IF(AND(G305=2, H305=1), Parameter!$B$9, IF(AND(G305=1, H305=2),Parameter!$B$8, IF(AND(G305=2, H305=2), Parameter!$B$10, 0))))</f>
        <v>0</v>
      </c>
      <c r="M305">
        <f t="shared" ca="1" si="16"/>
        <v>0</v>
      </c>
      <c r="N305">
        <f t="shared" ca="1" si="17"/>
        <v>0</v>
      </c>
      <c r="O305">
        <f ca="1">IF(N305 &lt; Parameter!$B$21, Parameter!$B$21, IF(N305 &gt; Parameter!$C$21, Parameter!$C$21, N305)) * Parameter!$B$11
+ IF(M305 &lt; Parameter!$B$22, Parameter!$B$22, IF(M305 &gt; Parameter!$C$22, Parameter!$C$22, M305)) * Parameter!$B$12
+ Parameter!$B$2
+ SUM(I305:L305)</f>
        <v>9.7544238174313094</v>
      </c>
      <c r="P305">
        <f t="shared" ca="1" si="19"/>
        <v>17229.284089019835</v>
      </c>
    </row>
    <row r="306" spans="1:16" x14ac:dyDescent="0.2">
      <c r="A306">
        <f ca="1"/>
        <v>0</v>
      </c>
      <c r="B306">
        <f ca="1"/>
        <v>0</v>
      </c>
      <c r="C306">
        <f ca="1"/>
        <v>0</v>
      </c>
      <c r="D306">
        <f ca="1"/>
        <v>0</v>
      </c>
      <c r="E306">
        <f ca="1"/>
        <v>0</v>
      </c>
      <c r="F306">
        <f ca="1"/>
        <v>0</v>
      </c>
      <c r="G306">
        <f t="shared" ca="1" si="18"/>
        <v>2</v>
      </c>
      <c r="H306">
        <f ca="1"/>
        <v>0</v>
      </c>
      <c r="I306">
        <f ca="1">IF(G306=1, Parameter!$B$5, IF(G306=2, Parameter!$B$6, 0))</f>
        <v>0.14699999999999999</v>
      </c>
      <c r="J306">
        <f ca="1">IF(H306=1, Parameter!$B$3, IF(H306=2, Parameter!$B$4, 0))</f>
        <v>0</v>
      </c>
      <c r="K306">
        <f ca="1">IF(G306=1,IF(F306=1,Parameter!$B$14,0),IF(F306=1,Parameter!$B$13,0))</f>
        <v>0</v>
      </c>
      <c r="L306">
        <f ca="1">IF(AND(G306=1,H306=1), Parameter!$B$7, IF(AND(G306=2, H306=1), Parameter!$B$9, IF(AND(G306=1, H306=2),Parameter!$B$8, IF(AND(G306=2, H306=2), Parameter!$B$10, 0))))</f>
        <v>0</v>
      </c>
      <c r="M306">
        <f t="shared" ca="1" si="16"/>
        <v>0</v>
      </c>
      <c r="N306">
        <f t="shared" ca="1" si="17"/>
        <v>0</v>
      </c>
      <c r="O306">
        <f ca="1">IF(N306 &lt; Parameter!$B$21, Parameter!$B$21, IF(N306 &gt; Parameter!$C$21, Parameter!$C$21, N306)) * Parameter!$B$11
+ IF(M306 &lt; Parameter!$B$22, Parameter!$B$22, IF(M306 &gt; Parameter!$C$22, Parameter!$C$22, M306)) * Parameter!$B$12
+ Parameter!$B$2
+ SUM(I306:L306)</f>
        <v>9.7544238174313094</v>
      </c>
      <c r="P306">
        <f t="shared" ca="1" si="19"/>
        <v>17229.284089019835</v>
      </c>
    </row>
    <row r="307" spans="1:16" x14ac:dyDescent="0.2">
      <c r="A307">
        <f ca="1"/>
        <v>0</v>
      </c>
      <c r="B307">
        <f ca="1"/>
        <v>0</v>
      </c>
      <c r="C307">
        <f ca="1"/>
        <v>0</v>
      </c>
      <c r="D307">
        <f ca="1"/>
        <v>0</v>
      </c>
      <c r="E307">
        <f ca="1"/>
        <v>0</v>
      </c>
      <c r="F307">
        <f ca="1"/>
        <v>0</v>
      </c>
      <c r="G307">
        <f t="shared" ca="1" si="18"/>
        <v>2</v>
      </c>
      <c r="H307">
        <f ca="1"/>
        <v>0</v>
      </c>
      <c r="I307">
        <f ca="1">IF(G307=1, Parameter!$B$5, IF(G307=2, Parameter!$B$6, 0))</f>
        <v>0.14699999999999999</v>
      </c>
      <c r="J307">
        <f ca="1">IF(H307=1, Parameter!$B$3, IF(H307=2, Parameter!$B$4, 0))</f>
        <v>0</v>
      </c>
      <c r="K307">
        <f ca="1">IF(G307=1,IF(F307=1,Parameter!$B$14,0),IF(F307=1,Parameter!$B$13,0))</f>
        <v>0</v>
      </c>
      <c r="L307">
        <f ca="1">IF(AND(G307=1,H307=1), Parameter!$B$7, IF(AND(G307=2, H307=1), Parameter!$B$9, IF(AND(G307=1, H307=2),Parameter!$B$8, IF(AND(G307=2, H307=2), Parameter!$B$10, 0))))</f>
        <v>0</v>
      </c>
      <c r="M307">
        <f t="shared" ca="1" si="16"/>
        <v>0</v>
      </c>
      <c r="N307">
        <f t="shared" ca="1" si="17"/>
        <v>0</v>
      </c>
      <c r="O307">
        <f ca="1">IF(N307 &lt; Parameter!$B$21, Parameter!$B$21, IF(N307 &gt; Parameter!$C$21, Parameter!$C$21, N307)) * Parameter!$B$11
+ IF(M307 &lt; Parameter!$B$22, Parameter!$B$22, IF(M307 &gt; Parameter!$C$22, Parameter!$C$22, M307)) * Parameter!$B$12
+ Parameter!$B$2
+ SUM(I307:L307)</f>
        <v>9.7544238174313094</v>
      </c>
      <c r="P307">
        <f t="shared" ca="1" si="19"/>
        <v>17229.284089019835</v>
      </c>
    </row>
    <row r="308" spans="1:16" x14ac:dyDescent="0.2">
      <c r="A308">
        <f ca="1"/>
        <v>0</v>
      </c>
      <c r="B308">
        <f ca="1"/>
        <v>0</v>
      </c>
      <c r="C308">
        <f ca="1"/>
        <v>0</v>
      </c>
      <c r="D308">
        <f ca="1"/>
        <v>0</v>
      </c>
      <c r="E308">
        <f ca="1"/>
        <v>0</v>
      </c>
      <c r="F308">
        <f ca="1"/>
        <v>0</v>
      </c>
      <c r="G308">
        <f t="shared" ca="1" si="18"/>
        <v>2</v>
      </c>
      <c r="H308">
        <f ca="1"/>
        <v>0</v>
      </c>
      <c r="I308">
        <f ca="1">IF(G308=1, Parameter!$B$5, IF(G308=2, Parameter!$B$6, 0))</f>
        <v>0.14699999999999999</v>
      </c>
      <c r="J308">
        <f ca="1">IF(H308=1, Parameter!$B$3, IF(H308=2, Parameter!$B$4, 0))</f>
        <v>0</v>
      </c>
      <c r="K308">
        <f ca="1">IF(G308=1,IF(F308=1,Parameter!$B$14,0),IF(F308=1,Parameter!$B$13,0))</f>
        <v>0</v>
      </c>
      <c r="L308">
        <f ca="1">IF(AND(G308=1,H308=1), Parameter!$B$7, IF(AND(G308=2, H308=1), Parameter!$B$9, IF(AND(G308=1, H308=2),Parameter!$B$8, IF(AND(G308=2, H308=2), Parameter!$B$10, 0))))</f>
        <v>0</v>
      </c>
      <c r="M308">
        <f t="shared" ca="1" si="16"/>
        <v>0</v>
      </c>
      <c r="N308">
        <f t="shared" ca="1" si="17"/>
        <v>0</v>
      </c>
      <c r="O308">
        <f ca="1">IF(N308 &lt; Parameter!$B$21, Parameter!$B$21, IF(N308 &gt; Parameter!$C$21, Parameter!$C$21, N308)) * Parameter!$B$11
+ IF(M308 &lt; Parameter!$B$22, Parameter!$B$22, IF(M308 &gt; Parameter!$C$22, Parameter!$C$22, M308)) * Parameter!$B$12
+ Parameter!$B$2
+ SUM(I308:L308)</f>
        <v>9.7544238174313094</v>
      </c>
      <c r="P308">
        <f t="shared" ca="1" si="19"/>
        <v>17229.284089019835</v>
      </c>
    </row>
    <row r="309" spans="1:16" x14ac:dyDescent="0.2">
      <c r="A309">
        <f ca="1"/>
        <v>0</v>
      </c>
      <c r="B309">
        <f ca="1"/>
        <v>0</v>
      </c>
      <c r="C309">
        <f ca="1"/>
        <v>0</v>
      </c>
      <c r="D309">
        <f ca="1"/>
        <v>0</v>
      </c>
      <c r="E309">
        <f ca="1"/>
        <v>0</v>
      </c>
      <c r="F309">
        <f ca="1"/>
        <v>0</v>
      </c>
      <c r="G309">
        <f t="shared" ca="1" si="18"/>
        <v>2</v>
      </c>
      <c r="H309">
        <f ca="1"/>
        <v>0</v>
      </c>
      <c r="I309">
        <f ca="1">IF(G309=1, Parameter!$B$5, IF(G309=2, Parameter!$B$6, 0))</f>
        <v>0.14699999999999999</v>
      </c>
      <c r="J309">
        <f ca="1">IF(H309=1, Parameter!$B$3, IF(H309=2, Parameter!$B$4, 0))</f>
        <v>0</v>
      </c>
      <c r="K309">
        <f ca="1">IF(G309=1,IF(F309=1,Parameter!$B$14,0),IF(F309=1,Parameter!$B$13,0))</f>
        <v>0</v>
      </c>
      <c r="L309">
        <f ca="1">IF(AND(G309=1,H309=1), Parameter!$B$7, IF(AND(G309=2, H309=1), Parameter!$B$9, IF(AND(G309=1, H309=2),Parameter!$B$8, IF(AND(G309=2, H309=2), Parameter!$B$10, 0))))</f>
        <v>0</v>
      </c>
      <c r="M309">
        <f t="shared" ca="1" si="16"/>
        <v>0</v>
      </c>
      <c r="N309">
        <f t="shared" ca="1" si="17"/>
        <v>0</v>
      </c>
      <c r="O309">
        <f ca="1">IF(N309 &lt; Parameter!$B$21, Parameter!$B$21, IF(N309 &gt; Parameter!$C$21, Parameter!$C$21, N309)) * Parameter!$B$11
+ IF(M309 &lt; Parameter!$B$22, Parameter!$B$22, IF(M309 &gt; Parameter!$C$22, Parameter!$C$22, M309)) * Parameter!$B$12
+ Parameter!$B$2
+ SUM(I309:L309)</f>
        <v>9.7544238174313094</v>
      </c>
      <c r="P309">
        <f t="shared" ca="1" si="19"/>
        <v>17229.284089019835</v>
      </c>
    </row>
    <row r="310" spans="1:16" x14ac:dyDescent="0.2">
      <c r="A310">
        <f ca="1"/>
        <v>0</v>
      </c>
      <c r="B310">
        <f ca="1"/>
        <v>0</v>
      </c>
      <c r="C310">
        <f ca="1"/>
        <v>0</v>
      </c>
      <c r="D310">
        <f ca="1"/>
        <v>0</v>
      </c>
      <c r="E310">
        <f ca="1"/>
        <v>0</v>
      </c>
      <c r="F310">
        <f ca="1"/>
        <v>0</v>
      </c>
      <c r="G310">
        <f t="shared" ca="1" si="18"/>
        <v>2</v>
      </c>
      <c r="H310">
        <f ca="1"/>
        <v>0</v>
      </c>
      <c r="I310">
        <f ca="1">IF(G310=1, Parameter!$B$5, IF(G310=2, Parameter!$B$6, 0))</f>
        <v>0.14699999999999999</v>
      </c>
      <c r="J310">
        <f ca="1">IF(H310=1, Parameter!$B$3, IF(H310=2, Parameter!$B$4, 0))</f>
        <v>0</v>
      </c>
      <c r="K310">
        <f ca="1">IF(G310=1,IF(F310=1,Parameter!$B$14,0),IF(F310=1,Parameter!$B$13,0))</f>
        <v>0</v>
      </c>
      <c r="L310">
        <f ca="1">IF(AND(G310=1,H310=1), Parameter!$B$7, IF(AND(G310=2, H310=1), Parameter!$B$9, IF(AND(G310=1, H310=2),Parameter!$B$8, IF(AND(G310=2, H310=2), Parameter!$B$10, 0))))</f>
        <v>0</v>
      </c>
      <c r="M310">
        <f t="shared" ca="1" si="16"/>
        <v>0</v>
      </c>
      <c r="N310">
        <f t="shared" ca="1" si="17"/>
        <v>0</v>
      </c>
      <c r="O310">
        <f ca="1">IF(N310 &lt; Parameter!$B$21, Parameter!$B$21, IF(N310 &gt; Parameter!$C$21, Parameter!$C$21, N310)) * Parameter!$B$11
+ IF(M310 &lt; Parameter!$B$22, Parameter!$B$22, IF(M310 &gt; Parameter!$C$22, Parameter!$C$22, M310)) * Parameter!$B$12
+ Parameter!$B$2
+ SUM(I310:L310)</f>
        <v>9.7544238174313094</v>
      </c>
      <c r="P310">
        <f t="shared" ca="1" si="19"/>
        <v>17229.284089019835</v>
      </c>
    </row>
    <row r="311" spans="1:16" x14ac:dyDescent="0.2">
      <c r="A311">
        <f ca="1"/>
        <v>0</v>
      </c>
      <c r="B311">
        <f ca="1"/>
        <v>0</v>
      </c>
      <c r="C311">
        <f ca="1"/>
        <v>0</v>
      </c>
      <c r="D311">
        <f ca="1"/>
        <v>0</v>
      </c>
      <c r="E311">
        <f ca="1"/>
        <v>0</v>
      </c>
      <c r="F311">
        <f ca="1"/>
        <v>0</v>
      </c>
      <c r="G311">
        <f t="shared" ca="1" si="18"/>
        <v>2</v>
      </c>
      <c r="H311">
        <f ca="1"/>
        <v>0</v>
      </c>
      <c r="I311">
        <f ca="1">IF(G311=1, Parameter!$B$5, IF(G311=2, Parameter!$B$6, 0))</f>
        <v>0.14699999999999999</v>
      </c>
      <c r="J311">
        <f ca="1">IF(H311=1, Parameter!$B$3, IF(H311=2, Parameter!$B$4, 0))</f>
        <v>0</v>
      </c>
      <c r="K311">
        <f ca="1">IF(G311=1,IF(F311=1,Parameter!$B$14,0),IF(F311=1,Parameter!$B$13,0))</f>
        <v>0</v>
      </c>
      <c r="L311">
        <f ca="1">IF(AND(G311=1,H311=1), Parameter!$B$7, IF(AND(G311=2, H311=1), Parameter!$B$9, IF(AND(G311=1, H311=2),Parameter!$B$8, IF(AND(G311=2, H311=2), Parameter!$B$10, 0))))</f>
        <v>0</v>
      </c>
      <c r="M311">
        <f t="shared" ca="1" si="16"/>
        <v>0</v>
      </c>
      <c r="N311">
        <f t="shared" ca="1" si="17"/>
        <v>0</v>
      </c>
      <c r="O311">
        <f ca="1">IF(N311 &lt; Parameter!$B$21, Parameter!$B$21, IF(N311 &gt; Parameter!$C$21, Parameter!$C$21, N311)) * Parameter!$B$11
+ IF(M311 &lt; Parameter!$B$22, Parameter!$B$22, IF(M311 &gt; Parameter!$C$22, Parameter!$C$22, M311)) * Parameter!$B$12
+ Parameter!$B$2
+ SUM(I311:L311)</f>
        <v>9.7544238174313094</v>
      </c>
      <c r="P311">
        <f t="shared" ca="1" si="19"/>
        <v>17229.284089019835</v>
      </c>
    </row>
    <row r="312" spans="1:16" x14ac:dyDescent="0.2">
      <c r="A312">
        <f ca="1"/>
        <v>0</v>
      </c>
      <c r="B312">
        <f ca="1"/>
        <v>0</v>
      </c>
      <c r="C312">
        <f ca="1"/>
        <v>0</v>
      </c>
      <c r="D312">
        <f ca="1"/>
        <v>0</v>
      </c>
      <c r="E312">
        <f ca="1"/>
        <v>0</v>
      </c>
      <c r="F312">
        <f ca="1"/>
        <v>0</v>
      </c>
      <c r="G312">
        <f t="shared" ca="1" si="18"/>
        <v>2</v>
      </c>
      <c r="H312">
        <f ca="1"/>
        <v>0</v>
      </c>
      <c r="I312">
        <f ca="1">IF(G312=1, Parameter!$B$5, IF(G312=2, Parameter!$B$6, 0))</f>
        <v>0.14699999999999999</v>
      </c>
      <c r="J312">
        <f ca="1">IF(H312=1, Parameter!$B$3, IF(H312=2, Parameter!$B$4, 0))</f>
        <v>0</v>
      </c>
      <c r="K312">
        <f ca="1">IF(G312=1,IF(F312=1,Parameter!$B$14,0),IF(F312=1,Parameter!$B$13,0))</f>
        <v>0</v>
      </c>
      <c r="L312">
        <f ca="1">IF(AND(G312=1,H312=1), Parameter!$B$7, IF(AND(G312=2, H312=1), Parameter!$B$9, IF(AND(G312=1, H312=2),Parameter!$B$8, IF(AND(G312=2, H312=2), Parameter!$B$10, 0))))</f>
        <v>0</v>
      </c>
      <c r="M312">
        <f t="shared" ca="1" si="16"/>
        <v>0</v>
      </c>
      <c r="N312">
        <f t="shared" ca="1" si="17"/>
        <v>0</v>
      </c>
      <c r="O312">
        <f ca="1">IF(N312 &lt; Parameter!$B$21, Parameter!$B$21, IF(N312 &gt; Parameter!$C$21, Parameter!$C$21, N312)) * Parameter!$B$11
+ IF(M312 &lt; Parameter!$B$22, Parameter!$B$22, IF(M312 &gt; Parameter!$C$22, Parameter!$C$22, M312)) * Parameter!$B$12
+ Parameter!$B$2
+ SUM(I312:L312)</f>
        <v>9.7544238174313094</v>
      </c>
      <c r="P312">
        <f t="shared" ca="1" si="19"/>
        <v>17229.284089019835</v>
      </c>
    </row>
    <row r="313" spans="1:16" x14ac:dyDescent="0.2">
      <c r="A313">
        <f ca="1"/>
        <v>0</v>
      </c>
      <c r="B313">
        <f ca="1"/>
        <v>0</v>
      </c>
      <c r="C313">
        <f ca="1"/>
        <v>0</v>
      </c>
      <c r="D313">
        <f ca="1"/>
        <v>0</v>
      </c>
      <c r="E313">
        <f ca="1"/>
        <v>0</v>
      </c>
      <c r="F313">
        <f ca="1"/>
        <v>0</v>
      </c>
      <c r="G313">
        <f t="shared" ca="1" si="18"/>
        <v>2</v>
      </c>
      <c r="H313">
        <f ca="1"/>
        <v>0</v>
      </c>
      <c r="I313">
        <f ca="1">IF(G313=1, Parameter!$B$5, IF(G313=2, Parameter!$B$6, 0))</f>
        <v>0.14699999999999999</v>
      </c>
      <c r="J313">
        <f ca="1">IF(H313=1, Parameter!$B$3, IF(H313=2, Parameter!$B$4, 0))</f>
        <v>0</v>
      </c>
      <c r="K313">
        <f ca="1">IF(G313=1,IF(F313=1,Parameter!$B$14,0),IF(F313=1,Parameter!$B$13,0))</f>
        <v>0</v>
      </c>
      <c r="L313">
        <f ca="1">IF(AND(G313=1,H313=1), Parameter!$B$7, IF(AND(G313=2, H313=1), Parameter!$B$9, IF(AND(G313=1, H313=2),Parameter!$B$8, IF(AND(G313=2, H313=2), Parameter!$B$10, 0))))</f>
        <v>0</v>
      </c>
      <c r="M313">
        <f t="shared" ca="1" si="16"/>
        <v>0</v>
      </c>
      <c r="N313">
        <f t="shared" ca="1" si="17"/>
        <v>0</v>
      </c>
      <c r="O313">
        <f ca="1">IF(N313 &lt; Parameter!$B$21, Parameter!$B$21, IF(N313 &gt; Parameter!$C$21, Parameter!$C$21, N313)) * Parameter!$B$11
+ IF(M313 &lt; Parameter!$B$22, Parameter!$B$22, IF(M313 &gt; Parameter!$C$22, Parameter!$C$22, M313)) * Parameter!$B$12
+ Parameter!$B$2
+ SUM(I313:L313)</f>
        <v>9.7544238174313094</v>
      </c>
      <c r="P313">
        <f t="shared" ca="1" si="19"/>
        <v>17229.284089019835</v>
      </c>
    </row>
    <row r="314" spans="1:16" x14ac:dyDescent="0.2">
      <c r="A314">
        <f ca="1"/>
        <v>0</v>
      </c>
      <c r="B314">
        <f ca="1"/>
        <v>0</v>
      </c>
      <c r="C314">
        <f ca="1"/>
        <v>0</v>
      </c>
      <c r="D314">
        <f ca="1"/>
        <v>0</v>
      </c>
      <c r="E314">
        <f ca="1"/>
        <v>0</v>
      </c>
      <c r="F314">
        <f ca="1"/>
        <v>0</v>
      </c>
      <c r="G314">
        <f t="shared" ca="1" si="18"/>
        <v>2</v>
      </c>
      <c r="H314">
        <f ca="1"/>
        <v>0</v>
      </c>
      <c r="I314">
        <f ca="1">IF(G314=1, Parameter!$B$5, IF(G314=2, Parameter!$B$6, 0))</f>
        <v>0.14699999999999999</v>
      </c>
      <c r="J314">
        <f ca="1">IF(H314=1, Parameter!$B$3, IF(H314=2, Parameter!$B$4, 0))</f>
        <v>0</v>
      </c>
      <c r="K314">
        <f ca="1">IF(G314=1,IF(F314=1,Parameter!$B$14,0),IF(F314=1,Parameter!$B$13,0))</f>
        <v>0</v>
      </c>
      <c r="L314">
        <f ca="1">IF(AND(G314=1,H314=1), Parameter!$B$7, IF(AND(G314=2, H314=1), Parameter!$B$9, IF(AND(G314=1, H314=2),Parameter!$B$8, IF(AND(G314=2, H314=2), Parameter!$B$10, 0))))</f>
        <v>0</v>
      </c>
      <c r="M314">
        <f t="shared" ca="1" si="16"/>
        <v>0</v>
      </c>
      <c r="N314">
        <f t="shared" ca="1" si="17"/>
        <v>0</v>
      </c>
      <c r="O314">
        <f ca="1">IF(N314 &lt; Parameter!$B$21, Parameter!$B$21, IF(N314 &gt; Parameter!$C$21, Parameter!$C$21, N314)) * Parameter!$B$11
+ IF(M314 &lt; Parameter!$B$22, Parameter!$B$22, IF(M314 &gt; Parameter!$C$22, Parameter!$C$22, M314)) * Parameter!$B$12
+ Parameter!$B$2
+ SUM(I314:L314)</f>
        <v>9.7544238174313094</v>
      </c>
      <c r="P314">
        <f t="shared" ca="1" si="19"/>
        <v>17229.284089019835</v>
      </c>
    </row>
    <row r="315" spans="1:16" x14ac:dyDescent="0.2">
      <c r="A315">
        <f ca="1"/>
        <v>0</v>
      </c>
      <c r="B315">
        <f ca="1"/>
        <v>0</v>
      </c>
      <c r="C315">
        <f ca="1"/>
        <v>0</v>
      </c>
      <c r="D315">
        <f ca="1"/>
        <v>0</v>
      </c>
      <c r="E315">
        <f ca="1"/>
        <v>0</v>
      </c>
      <c r="F315">
        <f ca="1"/>
        <v>0</v>
      </c>
      <c r="G315">
        <f t="shared" ca="1" si="18"/>
        <v>2</v>
      </c>
      <c r="H315">
        <f ca="1"/>
        <v>0</v>
      </c>
      <c r="I315">
        <f ca="1">IF(G315=1, Parameter!$B$5, IF(G315=2, Parameter!$B$6, 0))</f>
        <v>0.14699999999999999</v>
      </c>
      <c r="J315">
        <f ca="1">IF(H315=1, Parameter!$B$3, IF(H315=2, Parameter!$B$4, 0))</f>
        <v>0</v>
      </c>
      <c r="K315">
        <f ca="1">IF(G315=1,IF(F315=1,Parameter!$B$14,0),IF(F315=1,Parameter!$B$13,0))</f>
        <v>0</v>
      </c>
      <c r="L315">
        <f ca="1">IF(AND(G315=1,H315=1), Parameter!$B$7, IF(AND(G315=2, H315=1), Parameter!$B$9, IF(AND(G315=1, H315=2),Parameter!$B$8, IF(AND(G315=2, H315=2), Parameter!$B$10, 0))))</f>
        <v>0</v>
      </c>
      <c r="M315">
        <f t="shared" ca="1" si="16"/>
        <v>0</v>
      </c>
      <c r="N315">
        <f t="shared" ca="1" si="17"/>
        <v>0</v>
      </c>
      <c r="O315">
        <f ca="1">IF(N315 &lt; Parameter!$B$21, Parameter!$B$21, IF(N315 &gt; Parameter!$C$21, Parameter!$C$21, N315)) * Parameter!$B$11
+ IF(M315 &lt; Parameter!$B$22, Parameter!$B$22, IF(M315 &gt; Parameter!$C$22, Parameter!$C$22, M315)) * Parameter!$B$12
+ Parameter!$B$2
+ SUM(I315:L315)</f>
        <v>9.7544238174313094</v>
      </c>
      <c r="P315">
        <f t="shared" ca="1" si="19"/>
        <v>17229.284089019835</v>
      </c>
    </row>
    <row r="316" spans="1:16" x14ac:dyDescent="0.2">
      <c r="A316">
        <f ca="1"/>
        <v>0</v>
      </c>
      <c r="B316">
        <f ca="1"/>
        <v>0</v>
      </c>
      <c r="C316">
        <f ca="1"/>
        <v>0</v>
      </c>
      <c r="D316">
        <f ca="1"/>
        <v>0</v>
      </c>
      <c r="E316">
        <f ca="1"/>
        <v>0</v>
      </c>
      <c r="F316">
        <f ca="1"/>
        <v>0</v>
      </c>
      <c r="G316">
        <f t="shared" ca="1" si="18"/>
        <v>2</v>
      </c>
      <c r="H316">
        <f ca="1"/>
        <v>0</v>
      </c>
      <c r="I316">
        <f ca="1">IF(G316=1, Parameter!$B$5, IF(G316=2, Parameter!$B$6, 0))</f>
        <v>0.14699999999999999</v>
      </c>
      <c r="J316">
        <f ca="1">IF(H316=1, Parameter!$B$3, IF(H316=2, Parameter!$B$4, 0))</f>
        <v>0</v>
      </c>
      <c r="K316">
        <f ca="1">IF(G316=1,IF(F316=1,Parameter!$B$14,0),IF(F316=1,Parameter!$B$13,0))</f>
        <v>0</v>
      </c>
      <c r="L316">
        <f ca="1">IF(AND(G316=1,H316=1), Parameter!$B$7, IF(AND(G316=2, H316=1), Parameter!$B$9, IF(AND(G316=1, H316=2),Parameter!$B$8, IF(AND(G316=2, H316=2), Parameter!$B$10, 0))))</f>
        <v>0</v>
      </c>
      <c r="M316">
        <f t="shared" ca="1" si="16"/>
        <v>0</v>
      </c>
      <c r="N316">
        <f t="shared" ca="1" si="17"/>
        <v>0</v>
      </c>
      <c r="O316">
        <f ca="1">IF(N316 &lt; Parameter!$B$21, Parameter!$B$21, IF(N316 &gt; Parameter!$C$21, Parameter!$C$21, N316)) * Parameter!$B$11
+ IF(M316 &lt; Parameter!$B$22, Parameter!$B$22, IF(M316 &gt; Parameter!$C$22, Parameter!$C$22, M316)) * Parameter!$B$12
+ Parameter!$B$2
+ SUM(I316:L316)</f>
        <v>9.7544238174313094</v>
      </c>
      <c r="P316">
        <f t="shared" ca="1" si="19"/>
        <v>17229.284089019835</v>
      </c>
    </row>
    <row r="317" spans="1:16" x14ac:dyDescent="0.2">
      <c r="A317">
        <f ca="1"/>
        <v>0</v>
      </c>
      <c r="B317">
        <f ca="1"/>
        <v>0</v>
      </c>
      <c r="C317">
        <f ca="1"/>
        <v>0</v>
      </c>
      <c r="D317">
        <f ca="1"/>
        <v>0</v>
      </c>
      <c r="E317">
        <f ca="1"/>
        <v>0</v>
      </c>
      <c r="F317">
        <f ca="1"/>
        <v>0</v>
      </c>
      <c r="G317">
        <f t="shared" ca="1" si="18"/>
        <v>2</v>
      </c>
      <c r="H317">
        <f ca="1"/>
        <v>0</v>
      </c>
      <c r="I317">
        <f ca="1">IF(G317=1, Parameter!$B$5, IF(G317=2, Parameter!$B$6, 0))</f>
        <v>0.14699999999999999</v>
      </c>
      <c r="J317">
        <f ca="1">IF(H317=1, Parameter!$B$3, IF(H317=2, Parameter!$B$4, 0))</f>
        <v>0</v>
      </c>
      <c r="K317">
        <f ca="1">IF(G317=1,IF(F317=1,Parameter!$B$14,0),IF(F317=1,Parameter!$B$13,0))</f>
        <v>0</v>
      </c>
      <c r="L317">
        <f ca="1">IF(AND(G317=1,H317=1), Parameter!$B$7, IF(AND(G317=2, H317=1), Parameter!$B$9, IF(AND(G317=1, H317=2),Parameter!$B$8, IF(AND(G317=2, H317=2), Parameter!$B$10, 0))))</f>
        <v>0</v>
      </c>
      <c r="M317">
        <f t="shared" ca="1" si="16"/>
        <v>0</v>
      </c>
      <c r="N317">
        <f t="shared" ca="1" si="17"/>
        <v>0</v>
      </c>
      <c r="O317">
        <f ca="1">IF(N317 &lt; Parameter!$B$21, Parameter!$B$21, IF(N317 &gt; Parameter!$C$21, Parameter!$C$21, N317)) * Parameter!$B$11
+ IF(M317 &lt; Parameter!$B$22, Parameter!$B$22, IF(M317 &gt; Parameter!$C$22, Parameter!$C$22, M317)) * Parameter!$B$12
+ Parameter!$B$2
+ SUM(I317:L317)</f>
        <v>9.7544238174313094</v>
      </c>
      <c r="P317">
        <f t="shared" ca="1" si="19"/>
        <v>17229.284089019835</v>
      </c>
    </row>
    <row r="318" spans="1:16" x14ac:dyDescent="0.2">
      <c r="A318">
        <f ca="1"/>
        <v>0</v>
      </c>
      <c r="B318">
        <f ca="1"/>
        <v>0</v>
      </c>
      <c r="C318">
        <f ca="1"/>
        <v>0</v>
      </c>
      <c r="D318">
        <f ca="1"/>
        <v>0</v>
      </c>
      <c r="E318">
        <f ca="1"/>
        <v>0</v>
      </c>
      <c r="F318">
        <f ca="1"/>
        <v>0</v>
      </c>
      <c r="G318">
        <f t="shared" ca="1" si="18"/>
        <v>2</v>
      </c>
      <c r="H318">
        <f ca="1"/>
        <v>0</v>
      </c>
      <c r="I318">
        <f ca="1">IF(G318=1, Parameter!$B$5, IF(G318=2, Parameter!$B$6, 0))</f>
        <v>0.14699999999999999</v>
      </c>
      <c r="J318">
        <f ca="1">IF(H318=1, Parameter!$B$3, IF(H318=2, Parameter!$B$4, 0))</f>
        <v>0</v>
      </c>
      <c r="K318">
        <f ca="1">IF(G318=1,IF(F318=1,Parameter!$B$14,0),IF(F318=1,Parameter!$B$13,0))</f>
        <v>0</v>
      </c>
      <c r="L318">
        <f ca="1">IF(AND(G318=1,H318=1), Parameter!$B$7, IF(AND(G318=2, H318=1), Parameter!$B$9, IF(AND(G318=1, H318=2),Parameter!$B$8, IF(AND(G318=2, H318=2), Parameter!$B$10, 0))))</f>
        <v>0</v>
      </c>
      <c r="M318">
        <f t="shared" ca="1" si="16"/>
        <v>0</v>
      </c>
      <c r="N318">
        <f t="shared" ca="1" si="17"/>
        <v>0</v>
      </c>
      <c r="O318">
        <f ca="1">IF(N318 &lt; Parameter!$B$21, Parameter!$B$21, IF(N318 &gt; Parameter!$C$21, Parameter!$C$21, N318)) * Parameter!$B$11
+ IF(M318 &lt; Parameter!$B$22, Parameter!$B$22, IF(M318 &gt; Parameter!$C$22, Parameter!$C$22, M318)) * Parameter!$B$12
+ Parameter!$B$2
+ SUM(I318:L318)</f>
        <v>9.7544238174313094</v>
      </c>
      <c r="P318">
        <f t="shared" ca="1" si="19"/>
        <v>17229.284089019835</v>
      </c>
    </row>
    <row r="319" spans="1:16" x14ac:dyDescent="0.2">
      <c r="A319">
        <f ca="1"/>
        <v>0</v>
      </c>
      <c r="B319">
        <f ca="1"/>
        <v>0</v>
      </c>
      <c r="C319">
        <f ca="1"/>
        <v>0</v>
      </c>
      <c r="D319">
        <f ca="1"/>
        <v>0</v>
      </c>
      <c r="E319">
        <f ca="1"/>
        <v>0</v>
      </c>
      <c r="F319">
        <f ca="1"/>
        <v>0</v>
      </c>
      <c r="G319">
        <f t="shared" ca="1" si="18"/>
        <v>2</v>
      </c>
      <c r="H319">
        <f ca="1"/>
        <v>0</v>
      </c>
      <c r="I319">
        <f ca="1">IF(G319=1, Parameter!$B$5, IF(G319=2, Parameter!$B$6, 0))</f>
        <v>0.14699999999999999</v>
      </c>
      <c r="J319">
        <f ca="1">IF(H319=1, Parameter!$B$3, IF(H319=2, Parameter!$B$4, 0))</f>
        <v>0</v>
      </c>
      <c r="K319">
        <f ca="1">IF(G319=1,IF(F319=1,Parameter!$B$14,0),IF(F319=1,Parameter!$B$13,0))</f>
        <v>0</v>
      </c>
      <c r="L319">
        <f ca="1">IF(AND(G319=1,H319=1), Parameter!$B$7, IF(AND(G319=2, H319=1), Parameter!$B$9, IF(AND(G319=1, H319=2),Parameter!$B$8, IF(AND(G319=2, H319=2), Parameter!$B$10, 0))))</f>
        <v>0</v>
      </c>
      <c r="M319">
        <f t="shared" ca="1" si="16"/>
        <v>0</v>
      </c>
      <c r="N319">
        <f t="shared" ca="1" si="17"/>
        <v>0</v>
      </c>
      <c r="O319">
        <f ca="1">IF(N319 &lt; Parameter!$B$21, Parameter!$B$21, IF(N319 &gt; Parameter!$C$21, Parameter!$C$21, N319)) * Parameter!$B$11
+ IF(M319 &lt; Parameter!$B$22, Parameter!$B$22, IF(M319 &gt; Parameter!$C$22, Parameter!$C$22, M319)) * Parameter!$B$12
+ Parameter!$B$2
+ SUM(I319:L319)</f>
        <v>9.7544238174313094</v>
      </c>
      <c r="P319">
        <f t="shared" ca="1" si="19"/>
        <v>17229.284089019835</v>
      </c>
    </row>
    <row r="320" spans="1:16" x14ac:dyDescent="0.2">
      <c r="A320">
        <f ca="1"/>
        <v>0</v>
      </c>
      <c r="B320">
        <f ca="1"/>
        <v>0</v>
      </c>
      <c r="C320">
        <f ca="1"/>
        <v>0</v>
      </c>
      <c r="D320">
        <f ca="1"/>
        <v>0</v>
      </c>
      <c r="E320">
        <f ca="1"/>
        <v>0</v>
      </c>
      <c r="F320">
        <f ca="1"/>
        <v>0</v>
      </c>
      <c r="G320">
        <f t="shared" ca="1" si="18"/>
        <v>2</v>
      </c>
      <c r="H320">
        <f ca="1"/>
        <v>0</v>
      </c>
      <c r="I320">
        <f ca="1">IF(G320=1, Parameter!$B$5, IF(G320=2, Parameter!$B$6, 0))</f>
        <v>0.14699999999999999</v>
      </c>
      <c r="J320">
        <f ca="1">IF(H320=1, Parameter!$B$3, IF(H320=2, Parameter!$B$4, 0))</f>
        <v>0</v>
      </c>
      <c r="K320">
        <f ca="1">IF(G320=1,IF(F320=1,Parameter!$B$14,0),IF(F320=1,Parameter!$B$13,0))</f>
        <v>0</v>
      </c>
      <c r="L320">
        <f ca="1">IF(AND(G320=1,H320=1), Parameter!$B$7, IF(AND(G320=2, H320=1), Parameter!$B$9, IF(AND(G320=1, H320=2),Parameter!$B$8, IF(AND(G320=2, H320=2), Parameter!$B$10, 0))))</f>
        <v>0</v>
      </c>
      <c r="M320">
        <f t="shared" ca="1" si="16"/>
        <v>0</v>
      </c>
      <c r="N320">
        <f t="shared" ca="1" si="17"/>
        <v>0</v>
      </c>
      <c r="O320">
        <f ca="1">IF(N320 &lt; Parameter!$B$21, Parameter!$B$21, IF(N320 &gt; Parameter!$C$21, Parameter!$C$21, N320)) * Parameter!$B$11
+ IF(M320 &lt; Parameter!$B$22, Parameter!$B$22, IF(M320 &gt; Parameter!$C$22, Parameter!$C$22, M320)) * Parameter!$B$12
+ Parameter!$B$2
+ SUM(I320:L320)</f>
        <v>9.7544238174313094</v>
      </c>
      <c r="P320">
        <f t="shared" ca="1" si="19"/>
        <v>17229.284089019835</v>
      </c>
    </row>
    <row r="321" spans="1:16" x14ac:dyDescent="0.2">
      <c r="A321">
        <f ca="1"/>
        <v>0</v>
      </c>
      <c r="B321">
        <f ca="1"/>
        <v>0</v>
      </c>
      <c r="C321">
        <f ca="1"/>
        <v>0</v>
      </c>
      <c r="D321">
        <f ca="1"/>
        <v>0</v>
      </c>
      <c r="E321">
        <f ca="1"/>
        <v>0</v>
      </c>
      <c r="F321">
        <f ca="1"/>
        <v>0</v>
      </c>
      <c r="G321">
        <f t="shared" ca="1" si="18"/>
        <v>2</v>
      </c>
      <c r="H321">
        <f ca="1"/>
        <v>0</v>
      </c>
      <c r="I321">
        <f ca="1">IF(G321=1, Parameter!$B$5, IF(G321=2, Parameter!$B$6, 0))</f>
        <v>0.14699999999999999</v>
      </c>
      <c r="J321">
        <f ca="1">IF(H321=1, Parameter!$B$3, IF(H321=2, Parameter!$B$4, 0))</f>
        <v>0</v>
      </c>
      <c r="K321">
        <f ca="1">IF(G321=1,IF(F321=1,Parameter!$B$14,0),IF(F321=1,Parameter!$B$13,0))</f>
        <v>0</v>
      </c>
      <c r="L321">
        <f ca="1">IF(AND(G321=1,H321=1), Parameter!$B$7, IF(AND(G321=2, H321=1), Parameter!$B$9, IF(AND(G321=1, H321=2),Parameter!$B$8, IF(AND(G321=2, H321=2), Parameter!$B$10, 0))))</f>
        <v>0</v>
      </c>
      <c r="M321">
        <f t="shared" ca="1" si="16"/>
        <v>0</v>
      </c>
      <c r="N321">
        <f t="shared" ca="1" si="17"/>
        <v>0</v>
      </c>
      <c r="O321">
        <f ca="1">IF(N321 &lt; Parameter!$B$21, Parameter!$B$21, IF(N321 &gt; Parameter!$C$21, Parameter!$C$21, N321)) * Parameter!$B$11
+ IF(M321 &lt; Parameter!$B$22, Parameter!$B$22, IF(M321 &gt; Parameter!$C$22, Parameter!$C$22, M321)) * Parameter!$B$12
+ Parameter!$B$2
+ SUM(I321:L321)</f>
        <v>9.7544238174313094</v>
      </c>
      <c r="P321">
        <f t="shared" ca="1" si="19"/>
        <v>17229.284089019835</v>
      </c>
    </row>
    <row r="322" spans="1:16" x14ac:dyDescent="0.2">
      <c r="A322">
        <f ca="1"/>
        <v>0</v>
      </c>
      <c r="B322">
        <f ca="1"/>
        <v>0</v>
      </c>
      <c r="C322">
        <f ca="1"/>
        <v>0</v>
      </c>
      <c r="D322">
        <f ca="1"/>
        <v>0</v>
      </c>
      <c r="E322">
        <f ca="1"/>
        <v>0</v>
      </c>
      <c r="F322">
        <f ca="1"/>
        <v>0</v>
      </c>
      <c r="G322">
        <f t="shared" ca="1" si="18"/>
        <v>2</v>
      </c>
      <c r="H322">
        <f ca="1"/>
        <v>0</v>
      </c>
      <c r="I322">
        <f ca="1">IF(G322=1, Parameter!$B$5, IF(G322=2, Parameter!$B$6, 0))</f>
        <v>0.14699999999999999</v>
      </c>
      <c r="J322">
        <f ca="1">IF(H322=1, Parameter!$B$3, IF(H322=2, Parameter!$B$4, 0))</f>
        <v>0</v>
      </c>
      <c r="K322">
        <f ca="1">IF(G322=1,IF(F322=1,Parameter!$B$14,0),IF(F322=1,Parameter!$B$13,0))</f>
        <v>0</v>
      </c>
      <c r="L322">
        <f ca="1">IF(AND(G322=1,H322=1), Parameter!$B$7, IF(AND(G322=2, H322=1), Parameter!$B$9, IF(AND(G322=1, H322=2),Parameter!$B$8, IF(AND(G322=2, H322=2), Parameter!$B$10, 0))))</f>
        <v>0</v>
      </c>
      <c r="M322">
        <f t="shared" ref="M322:M385" ca="1" si="20">LN(C322+1)</f>
        <v>0</v>
      </c>
      <c r="N322">
        <f t="shared" ref="N322:N385" ca="1" si="21">LN(D322+1)</f>
        <v>0</v>
      </c>
      <c r="O322">
        <f ca="1">IF(N322 &lt; Parameter!$B$21, Parameter!$B$21, IF(N322 &gt; Parameter!$C$21, Parameter!$C$21, N322)) * Parameter!$B$11
+ IF(M322 &lt; Parameter!$B$22, Parameter!$B$22, IF(M322 &gt; Parameter!$C$22, Parameter!$C$22, M322)) * Parameter!$B$12
+ Parameter!$B$2
+ SUM(I322:L322)</f>
        <v>9.7544238174313094</v>
      </c>
      <c r="P322">
        <f t="shared" ca="1" si="19"/>
        <v>17229.284089019835</v>
      </c>
    </row>
    <row r="323" spans="1:16" x14ac:dyDescent="0.2">
      <c r="A323">
        <f ca="1"/>
        <v>0</v>
      </c>
      <c r="B323">
        <f ca="1"/>
        <v>0</v>
      </c>
      <c r="C323">
        <f ca="1"/>
        <v>0</v>
      </c>
      <c r="D323">
        <f ca="1"/>
        <v>0</v>
      </c>
      <c r="E323">
        <f ca="1"/>
        <v>0</v>
      </c>
      <c r="F323">
        <f ca="1"/>
        <v>0</v>
      </c>
      <c r="G323">
        <f t="shared" ref="G323:G386" ca="1" si="22">IF(B323="Main",1,IF(B323="GJW",0,2))</f>
        <v>2</v>
      </c>
      <c r="H323">
        <f ca="1"/>
        <v>0</v>
      </c>
      <c r="I323">
        <f ca="1">IF(G323=1, Parameter!$B$5, IF(G323=2, Parameter!$B$6, 0))</f>
        <v>0.14699999999999999</v>
      </c>
      <c r="J323">
        <f ca="1">IF(H323=1, Parameter!$B$3, IF(H323=2, Parameter!$B$4, 0))</f>
        <v>0</v>
      </c>
      <c r="K323">
        <f ca="1">IF(G323=1,IF(F323=1,Parameter!$B$14,0),IF(F323=1,Parameter!$B$13,0))</f>
        <v>0</v>
      </c>
      <c r="L323">
        <f ca="1">IF(AND(G323=1,H323=1), Parameter!$B$7, IF(AND(G323=2, H323=1), Parameter!$B$9, IF(AND(G323=1, H323=2),Parameter!$B$8, IF(AND(G323=2, H323=2), Parameter!$B$10, 0))))</f>
        <v>0</v>
      </c>
      <c r="M323">
        <f t="shared" ca="1" si="20"/>
        <v>0</v>
      </c>
      <c r="N323">
        <f t="shared" ca="1" si="21"/>
        <v>0</v>
      </c>
      <c r="O323">
        <f ca="1">IF(N323 &lt; Parameter!$B$21, Parameter!$B$21, IF(N323 &gt; Parameter!$C$21, Parameter!$C$21, N323)) * Parameter!$B$11
+ IF(M323 &lt; Parameter!$B$22, Parameter!$B$22, IF(M323 &gt; Parameter!$C$22, Parameter!$C$22, M323)) * Parameter!$B$12
+ Parameter!$B$2
+ SUM(I323:L323)</f>
        <v>9.7544238174313094</v>
      </c>
      <c r="P323">
        <f t="shared" ref="P323:P386" ca="1" si="23">EXP(O323)-1</f>
        <v>17229.284089019835</v>
      </c>
    </row>
    <row r="324" spans="1:16" x14ac:dyDescent="0.2">
      <c r="A324">
        <f ca="1"/>
        <v>0</v>
      </c>
      <c r="B324">
        <f ca="1"/>
        <v>0</v>
      </c>
      <c r="C324">
        <f ca="1"/>
        <v>0</v>
      </c>
      <c r="D324">
        <f ca="1"/>
        <v>0</v>
      </c>
      <c r="E324">
        <f ca="1"/>
        <v>0</v>
      </c>
      <c r="F324">
        <f ca="1"/>
        <v>0</v>
      </c>
      <c r="G324">
        <f t="shared" ca="1" si="22"/>
        <v>2</v>
      </c>
      <c r="H324">
        <f ca="1"/>
        <v>0</v>
      </c>
      <c r="I324">
        <f ca="1">IF(G324=1, Parameter!$B$5, IF(G324=2, Parameter!$B$6, 0))</f>
        <v>0.14699999999999999</v>
      </c>
      <c r="J324">
        <f ca="1">IF(H324=1, Parameter!$B$3, IF(H324=2, Parameter!$B$4, 0))</f>
        <v>0</v>
      </c>
      <c r="K324">
        <f ca="1">IF(G324=1,IF(F324=1,Parameter!$B$14,0),IF(F324=1,Parameter!$B$13,0))</f>
        <v>0</v>
      </c>
      <c r="L324">
        <f ca="1">IF(AND(G324=1,H324=1), Parameter!$B$7, IF(AND(G324=2, H324=1), Parameter!$B$9, IF(AND(G324=1, H324=2),Parameter!$B$8, IF(AND(G324=2, H324=2), Parameter!$B$10, 0))))</f>
        <v>0</v>
      </c>
      <c r="M324">
        <f t="shared" ca="1" si="20"/>
        <v>0</v>
      </c>
      <c r="N324">
        <f t="shared" ca="1" si="21"/>
        <v>0</v>
      </c>
      <c r="O324">
        <f ca="1">IF(N324 &lt; Parameter!$B$21, Parameter!$B$21, IF(N324 &gt; Parameter!$C$21, Parameter!$C$21, N324)) * Parameter!$B$11
+ IF(M324 &lt; Parameter!$B$22, Parameter!$B$22, IF(M324 &gt; Parameter!$C$22, Parameter!$C$22, M324)) * Parameter!$B$12
+ Parameter!$B$2
+ SUM(I324:L324)</f>
        <v>9.7544238174313094</v>
      </c>
      <c r="P324">
        <f t="shared" ca="1" si="23"/>
        <v>17229.284089019835</v>
      </c>
    </row>
    <row r="325" spans="1:16" x14ac:dyDescent="0.2">
      <c r="A325">
        <f ca="1"/>
        <v>0</v>
      </c>
      <c r="B325">
        <f ca="1"/>
        <v>0</v>
      </c>
      <c r="C325">
        <f ca="1"/>
        <v>0</v>
      </c>
      <c r="D325">
        <f ca="1"/>
        <v>0</v>
      </c>
      <c r="E325">
        <f ca="1"/>
        <v>0</v>
      </c>
      <c r="F325">
        <f ca="1"/>
        <v>0</v>
      </c>
      <c r="G325">
        <f t="shared" ca="1" si="22"/>
        <v>2</v>
      </c>
      <c r="H325">
        <f ca="1"/>
        <v>0</v>
      </c>
      <c r="I325">
        <f ca="1">IF(G325=1, Parameter!$B$5, IF(G325=2, Parameter!$B$6, 0))</f>
        <v>0.14699999999999999</v>
      </c>
      <c r="J325">
        <f ca="1">IF(H325=1, Parameter!$B$3, IF(H325=2, Parameter!$B$4, 0))</f>
        <v>0</v>
      </c>
      <c r="K325">
        <f ca="1">IF(G325=1,IF(F325=1,Parameter!$B$14,0),IF(F325=1,Parameter!$B$13,0))</f>
        <v>0</v>
      </c>
      <c r="L325">
        <f ca="1">IF(AND(G325=1,H325=1), Parameter!$B$7, IF(AND(G325=2, H325=1), Parameter!$B$9, IF(AND(G325=1, H325=2),Parameter!$B$8, IF(AND(G325=2, H325=2), Parameter!$B$10, 0))))</f>
        <v>0</v>
      </c>
      <c r="M325">
        <f t="shared" ca="1" si="20"/>
        <v>0</v>
      </c>
      <c r="N325">
        <f t="shared" ca="1" si="21"/>
        <v>0</v>
      </c>
      <c r="O325">
        <f ca="1">IF(N325 &lt; Parameter!$B$21, Parameter!$B$21, IF(N325 &gt; Parameter!$C$21, Parameter!$C$21, N325)) * Parameter!$B$11
+ IF(M325 &lt; Parameter!$B$22, Parameter!$B$22, IF(M325 &gt; Parameter!$C$22, Parameter!$C$22, M325)) * Parameter!$B$12
+ Parameter!$B$2
+ SUM(I325:L325)</f>
        <v>9.7544238174313094</v>
      </c>
      <c r="P325">
        <f t="shared" ca="1" si="23"/>
        <v>17229.284089019835</v>
      </c>
    </row>
    <row r="326" spans="1:16" x14ac:dyDescent="0.2">
      <c r="A326">
        <f ca="1"/>
        <v>0</v>
      </c>
      <c r="B326">
        <f ca="1"/>
        <v>0</v>
      </c>
      <c r="C326">
        <f ca="1"/>
        <v>0</v>
      </c>
      <c r="D326">
        <f ca="1"/>
        <v>0</v>
      </c>
      <c r="E326">
        <f ca="1"/>
        <v>0</v>
      </c>
      <c r="F326">
        <f ca="1"/>
        <v>0</v>
      </c>
      <c r="G326">
        <f t="shared" ca="1" si="22"/>
        <v>2</v>
      </c>
      <c r="H326">
        <f ca="1"/>
        <v>0</v>
      </c>
      <c r="I326">
        <f ca="1">IF(G326=1, Parameter!$B$5, IF(G326=2, Parameter!$B$6, 0))</f>
        <v>0.14699999999999999</v>
      </c>
      <c r="J326">
        <f ca="1">IF(H326=1, Parameter!$B$3, IF(H326=2, Parameter!$B$4, 0))</f>
        <v>0</v>
      </c>
      <c r="K326">
        <f ca="1">IF(G326=1,IF(F326=1,Parameter!$B$14,0),IF(F326=1,Parameter!$B$13,0))</f>
        <v>0</v>
      </c>
      <c r="L326">
        <f ca="1">IF(AND(G326=1,H326=1), Parameter!$B$7, IF(AND(G326=2, H326=1), Parameter!$B$9, IF(AND(G326=1, H326=2),Parameter!$B$8, IF(AND(G326=2, H326=2), Parameter!$B$10, 0))))</f>
        <v>0</v>
      </c>
      <c r="M326">
        <f t="shared" ca="1" si="20"/>
        <v>0</v>
      </c>
      <c r="N326">
        <f t="shared" ca="1" si="21"/>
        <v>0</v>
      </c>
      <c r="O326">
        <f ca="1">IF(N326 &lt; Parameter!$B$21, Parameter!$B$21, IF(N326 &gt; Parameter!$C$21, Parameter!$C$21, N326)) * Parameter!$B$11
+ IF(M326 &lt; Parameter!$B$22, Parameter!$B$22, IF(M326 &gt; Parameter!$C$22, Parameter!$C$22, M326)) * Parameter!$B$12
+ Parameter!$B$2
+ SUM(I326:L326)</f>
        <v>9.7544238174313094</v>
      </c>
      <c r="P326">
        <f t="shared" ca="1" si="23"/>
        <v>17229.284089019835</v>
      </c>
    </row>
    <row r="327" spans="1:16" x14ac:dyDescent="0.2">
      <c r="A327">
        <f ca="1"/>
        <v>0</v>
      </c>
      <c r="B327">
        <f ca="1"/>
        <v>0</v>
      </c>
      <c r="C327">
        <f ca="1"/>
        <v>0</v>
      </c>
      <c r="D327">
        <f ca="1"/>
        <v>0</v>
      </c>
      <c r="E327">
        <f ca="1"/>
        <v>0</v>
      </c>
      <c r="F327">
        <f ca="1"/>
        <v>0</v>
      </c>
      <c r="G327">
        <f t="shared" ca="1" si="22"/>
        <v>2</v>
      </c>
      <c r="H327">
        <f ca="1"/>
        <v>0</v>
      </c>
      <c r="I327">
        <f ca="1">IF(G327=1, Parameter!$B$5, IF(G327=2, Parameter!$B$6, 0))</f>
        <v>0.14699999999999999</v>
      </c>
      <c r="J327">
        <f ca="1">IF(H327=1, Parameter!$B$3, IF(H327=2, Parameter!$B$4, 0))</f>
        <v>0</v>
      </c>
      <c r="K327">
        <f ca="1">IF(G327=1,IF(F327=1,Parameter!$B$14,0),IF(F327=1,Parameter!$B$13,0))</f>
        <v>0</v>
      </c>
      <c r="L327">
        <f ca="1">IF(AND(G327=1,H327=1), Parameter!$B$7, IF(AND(G327=2, H327=1), Parameter!$B$9, IF(AND(G327=1, H327=2),Parameter!$B$8, IF(AND(G327=2, H327=2), Parameter!$B$10, 0))))</f>
        <v>0</v>
      </c>
      <c r="M327">
        <f t="shared" ca="1" si="20"/>
        <v>0</v>
      </c>
      <c r="N327">
        <f t="shared" ca="1" si="21"/>
        <v>0</v>
      </c>
      <c r="O327">
        <f ca="1">IF(N327 &lt; Parameter!$B$21, Parameter!$B$21, IF(N327 &gt; Parameter!$C$21, Parameter!$C$21, N327)) * Parameter!$B$11
+ IF(M327 &lt; Parameter!$B$22, Parameter!$B$22, IF(M327 &gt; Parameter!$C$22, Parameter!$C$22, M327)) * Parameter!$B$12
+ Parameter!$B$2
+ SUM(I327:L327)</f>
        <v>9.7544238174313094</v>
      </c>
      <c r="P327">
        <f t="shared" ca="1" si="23"/>
        <v>17229.284089019835</v>
      </c>
    </row>
    <row r="328" spans="1:16" x14ac:dyDescent="0.2">
      <c r="A328">
        <f ca="1"/>
        <v>0</v>
      </c>
      <c r="B328">
        <f ca="1"/>
        <v>0</v>
      </c>
      <c r="C328">
        <f ca="1"/>
        <v>0</v>
      </c>
      <c r="D328">
        <f ca="1"/>
        <v>0</v>
      </c>
      <c r="E328">
        <f ca="1"/>
        <v>0</v>
      </c>
      <c r="F328">
        <f ca="1"/>
        <v>0</v>
      </c>
      <c r="G328">
        <f t="shared" ca="1" si="22"/>
        <v>2</v>
      </c>
      <c r="H328">
        <f ca="1"/>
        <v>0</v>
      </c>
      <c r="I328">
        <f ca="1">IF(G328=1, Parameter!$B$5, IF(G328=2, Parameter!$B$6, 0))</f>
        <v>0.14699999999999999</v>
      </c>
      <c r="J328">
        <f ca="1">IF(H328=1, Parameter!$B$3, IF(H328=2, Parameter!$B$4, 0))</f>
        <v>0</v>
      </c>
      <c r="K328">
        <f ca="1">IF(G328=1,IF(F328=1,Parameter!$B$14,0),IF(F328=1,Parameter!$B$13,0))</f>
        <v>0</v>
      </c>
      <c r="L328">
        <f ca="1">IF(AND(G328=1,H328=1), Parameter!$B$7, IF(AND(G328=2, H328=1), Parameter!$B$9, IF(AND(G328=1, H328=2),Parameter!$B$8, IF(AND(G328=2, H328=2), Parameter!$B$10, 0))))</f>
        <v>0</v>
      </c>
      <c r="M328">
        <f t="shared" ca="1" si="20"/>
        <v>0</v>
      </c>
      <c r="N328">
        <f t="shared" ca="1" si="21"/>
        <v>0</v>
      </c>
      <c r="O328">
        <f ca="1">IF(N328 &lt; Parameter!$B$21, Parameter!$B$21, IF(N328 &gt; Parameter!$C$21, Parameter!$C$21, N328)) * Parameter!$B$11
+ IF(M328 &lt; Parameter!$B$22, Parameter!$B$22, IF(M328 &gt; Parameter!$C$22, Parameter!$C$22, M328)) * Parameter!$B$12
+ Parameter!$B$2
+ SUM(I328:L328)</f>
        <v>9.7544238174313094</v>
      </c>
      <c r="P328">
        <f t="shared" ca="1" si="23"/>
        <v>17229.284089019835</v>
      </c>
    </row>
    <row r="329" spans="1:16" x14ac:dyDescent="0.2">
      <c r="A329">
        <f ca="1"/>
        <v>0</v>
      </c>
      <c r="B329">
        <f ca="1"/>
        <v>0</v>
      </c>
      <c r="C329">
        <f ca="1"/>
        <v>0</v>
      </c>
      <c r="D329">
        <f ca="1"/>
        <v>0</v>
      </c>
      <c r="E329">
        <f ca="1"/>
        <v>0</v>
      </c>
      <c r="F329">
        <f ca="1"/>
        <v>0</v>
      </c>
      <c r="G329">
        <f t="shared" ca="1" si="22"/>
        <v>2</v>
      </c>
      <c r="H329">
        <f ca="1"/>
        <v>0</v>
      </c>
      <c r="I329">
        <f ca="1">IF(G329=1, Parameter!$B$5, IF(G329=2, Parameter!$B$6, 0))</f>
        <v>0.14699999999999999</v>
      </c>
      <c r="J329">
        <f ca="1">IF(H329=1, Parameter!$B$3, IF(H329=2, Parameter!$B$4, 0))</f>
        <v>0</v>
      </c>
      <c r="K329">
        <f ca="1">IF(G329=1,IF(F329=1,Parameter!$B$14,0),IF(F329=1,Parameter!$B$13,0))</f>
        <v>0</v>
      </c>
      <c r="L329">
        <f ca="1">IF(AND(G329=1,H329=1), Parameter!$B$7, IF(AND(G329=2, H329=1), Parameter!$B$9, IF(AND(G329=1, H329=2),Parameter!$B$8, IF(AND(G329=2, H329=2), Parameter!$B$10, 0))))</f>
        <v>0</v>
      </c>
      <c r="M329">
        <f t="shared" ca="1" si="20"/>
        <v>0</v>
      </c>
      <c r="N329">
        <f t="shared" ca="1" si="21"/>
        <v>0</v>
      </c>
      <c r="O329">
        <f ca="1">IF(N329 &lt; Parameter!$B$21, Parameter!$B$21, IF(N329 &gt; Parameter!$C$21, Parameter!$C$21, N329)) * Parameter!$B$11
+ IF(M329 &lt; Parameter!$B$22, Parameter!$B$22, IF(M329 &gt; Parameter!$C$22, Parameter!$C$22, M329)) * Parameter!$B$12
+ Parameter!$B$2
+ SUM(I329:L329)</f>
        <v>9.7544238174313094</v>
      </c>
      <c r="P329">
        <f t="shared" ca="1" si="23"/>
        <v>17229.284089019835</v>
      </c>
    </row>
    <row r="330" spans="1:16" x14ac:dyDescent="0.2">
      <c r="A330">
        <f ca="1"/>
        <v>0</v>
      </c>
      <c r="B330">
        <f ca="1"/>
        <v>0</v>
      </c>
      <c r="C330">
        <f ca="1"/>
        <v>0</v>
      </c>
      <c r="D330">
        <f ca="1"/>
        <v>0</v>
      </c>
      <c r="E330">
        <f ca="1"/>
        <v>0</v>
      </c>
      <c r="F330">
        <f ca="1"/>
        <v>0</v>
      </c>
      <c r="G330">
        <f t="shared" ca="1" si="22"/>
        <v>2</v>
      </c>
      <c r="H330">
        <f ca="1"/>
        <v>0</v>
      </c>
      <c r="I330">
        <f ca="1">IF(G330=1, Parameter!$B$5, IF(G330=2, Parameter!$B$6, 0))</f>
        <v>0.14699999999999999</v>
      </c>
      <c r="J330">
        <f ca="1">IF(H330=1, Parameter!$B$3, IF(H330=2, Parameter!$B$4, 0))</f>
        <v>0</v>
      </c>
      <c r="K330">
        <f ca="1">IF(G330=1,IF(F330=1,Parameter!$B$14,0),IF(F330=1,Parameter!$B$13,0))</f>
        <v>0</v>
      </c>
      <c r="L330">
        <f ca="1">IF(AND(G330=1,H330=1), Parameter!$B$7, IF(AND(G330=2, H330=1), Parameter!$B$9, IF(AND(G330=1, H330=2),Parameter!$B$8, IF(AND(G330=2, H330=2), Parameter!$B$10, 0))))</f>
        <v>0</v>
      </c>
      <c r="M330">
        <f t="shared" ca="1" si="20"/>
        <v>0</v>
      </c>
      <c r="N330">
        <f t="shared" ca="1" si="21"/>
        <v>0</v>
      </c>
      <c r="O330">
        <f ca="1">IF(N330 &lt; Parameter!$B$21, Parameter!$B$21, IF(N330 &gt; Parameter!$C$21, Parameter!$C$21, N330)) * Parameter!$B$11
+ IF(M330 &lt; Parameter!$B$22, Parameter!$B$22, IF(M330 &gt; Parameter!$C$22, Parameter!$C$22, M330)) * Parameter!$B$12
+ Parameter!$B$2
+ SUM(I330:L330)</f>
        <v>9.7544238174313094</v>
      </c>
      <c r="P330">
        <f t="shared" ca="1" si="23"/>
        <v>17229.284089019835</v>
      </c>
    </row>
    <row r="331" spans="1:16" x14ac:dyDescent="0.2">
      <c r="A331">
        <f ca="1"/>
        <v>0</v>
      </c>
      <c r="B331">
        <f ca="1"/>
        <v>0</v>
      </c>
      <c r="C331">
        <f ca="1"/>
        <v>0</v>
      </c>
      <c r="D331">
        <f ca="1"/>
        <v>0</v>
      </c>
      <c r="E331">
        <f ca="1"/>
        <v>0</v>
      </c>
      <c r="F331">
        <f ca="1"/>
        <v>0</v>
      </c>
      <c r="G331">
        <f t="shared" ca="1" si="22"/>
        <v>2</v>
      </c>
      <c r="H331">
        <f ca="1"/>
        <v>0</v>
      </c>
      <c r="I331">
        <f ca="1">IF(G331=1, Parameter!$B$5, IF(G331=2, Parameter!$B$6, 0))</f>
        <v>0.14699999999999999</v>
      </c>
      <c r="J331">
        <f ca="1">IF(H331=1, Parameter!$B$3, IF(H331=2, Parameter!$B$4, 0))</f>
        <v>0</v>
      </c>
      <c r="K331">
        <f ca="1">IF(G331=1,IF(F331=1,Parameter!$B$14,0),IF(F331=1,Parameter!$B$13,0))</f>
        <v>0</v>
      </c>
      <c r="L331">
        <f ca="1">IF(AND(G331=1,H331=1), Parameter!$B$7, IF(AND(G331=2, H331=1), Parameter!$B$9, IF(AND(G331=1, H331=2),Parameter!$B$8, IF(AND(G331=2, H331=2), Parameter!$B$10, 0))))</f>
        <v>0</v>
      </c>
      <c r="M331">
        <f t="shared" ca="1" si="20"/>
        <v>0</v>
      </c>
      <c r="N331">
        <f t="shared" ca="1" si="21"/>
        <v>0</v>
      </c>
      <c r="O331">
        <f ca="1">IF(N331 &lt; Parameter!$B$21, Parameter!$B$21, IF(N331 &gt; Parameter!$C$21, Parameter!$C$21, N331)) * Parameter!$B$11
+ IF(M331 &lt; Parameter!$B$22, Parameter!$B$22, IF(M331 &gt; Parameter!$C$22, Parameter!$C$22, M331)) * Parameter!$B$12
+ Parameter!$B$2
+ SUM(I331:L331)</f>
        <v>9.7544238174313094</v>
      </c>
      <c r="P331">
        <f t="shared" ca="1" si="23"/>
        <v>17229.284089019835</v>
      </c>
    </row>
    <row r="332" spans="1:16" x14ac:dyDescent="0.2">
      <c r="A332">
        <f ca="1"/>
        <v>0</v>
      </c>
      <c r="B332">
        <f ca="1"/>
        <v>0</v>
      </c>
      <c r="C332">
        <f ca="1"/>
        <v>0</v>
      </c>
      <c r="D332">
        <f ca="1"/>
        <v>0</v>
      </c>
      <c r="E332">
        <f ca="1"/>
        <v>0</v>
      </c>
      <c r="F332">
        <f ca="1"/>
        <v>0</v>
      </c>
      <c r="G332">
        <f t="shared" ca="1" si="22"/>
        <v>2</v>
      </c>
      <c r="H332">
        <f ca="1"/>
        <v>0</v>
      </c>
      <c r="I332">
        <f ca="1">IF(G332=1, Parameter!$B$5, IF(G332=2, Parameter!$B$6, 0))</f>
        <v>0.14699999999999999</v>
      </c>
      <c r="J332">
        <f ca="1">IF(H332=1, Parameter!$B$3, IF(H332=2, Parameter!$B$4, 0))</f>
        <v>0</v>
      </c>
      <c r="K332">
        <f ca="1">IF(G332=1,IF(F332=1,Parameter!$B$14,0),IF(F332=1,Parameter!$B$13,0))</f>
        <v>0</v>
      </c>
      <c r="L332">
        <f ca="1">IF(AND(G332=1,H332=1), Parameter!$B$7, IF(AND(G332=2, H332=1), Parameter!$B$9, IF(AND(G332=1, H332=2),Parameter!$B$8, IF(AND(G332=2, H332=2), Parameter!$B$10, 0))))</f>
        <v>0</v>
      </c>
      <c r="M332">
        <f t="shared" ca="1" si="20"/>
        <v>0</v>
      </c>
      <c r="N332">
        <f t="shared" ca="1" si="21"/>
        <v>0</v>
      </c>
      <c r="O332">
        <f ca="1">IF(N332 &lt; Parameter!$B$21, Parameter!$B$21, IF(N332 &gt; Parameter!$C$21, Parameter!$C$21, N332)) * Parameter!$B$11
+ IF(M332 &lt; Parameter!$B$22, Parameter!$B$22, IF(M332 &gt; Parameter!$C$22, Parameter!$C$22, M332)) * Parameter!$B$12
+ Parameter!$B$2
+ SUM(I332:L332)</f>
        <v>9.7544238174313094</v>
      </c>
      <c r="P332">
        <f t="shared" ca="1" si="23"/>
        <v>17229.284089019835</v>
      </c>
    </row>
    <row r="333" spans="1:16" x14ac:dyDescent="0.2">
      <c r="A333">
        <f ca="1"/>
        <v>0</v>
      </c>
      <c r="B333">
        <f ca="1"/>
        <v>0</v>
      </c>
      <c r="C333">
        <f ca="1"/>
        <v>0</v>
      </c>
      <c r="D333">
        <f ca="1"/>
        <v>0</v>
      </c>
      <c r="E333">
        <f ca="1"/>
        <v>0</v>
      </c>
      <c r="F333">
        <f ca="1"/>
        <v>0</v>
      </c>
      <c r="G333">
        <f t="shared" ca="1" si="22"/>
        <v>2</v>
      </c>
      <c r="H333">
        <f ca="1"/>
        <v>0</v>
      </c>
      <c r="I333">
        <f ca="1">IF(G333=1, Parameter!$B$5, IF(G333=2, Parameter!$B$6, 0))</f>
        <v>0.14699999999999999</v>
      </c>
      <c r="J333">
        <f ca="1">IF(H333=1, Parameter!$B$3, IF(H333=2, Parameter!$B$4, 0))</f>
        <v>0</v>
      </c>
      <c r="K333">
        <f ca="1">IF(G333=1,IF(F333=1,Parameter!$B$14,0),IF(F333=1,Parameter!$B$13,0))</f>
        <v>0</v>
      </c>
      <c r="L333">
        <f ca="1">IF(AND(G333=1,H333=1), Parameter!$B$7, IF(AND(G333=2, H333=1), Parameter!$B$9, IF(AND(G333=1, H333=2),Parameter!$B$8, IF(AND(G333=2, H333=2), Parameter!$B$10, 0))))</f>
        <v>0</v>
      </c>
      <c r="M333">
        <f t="shared" ca="1" si="20"/>
        <v>0</v>
      </c>
      <c r="N333">
        <f t="shared" ca="1" si="21"/>
        <v>0</v>
      </c>
      <c r="O333">
        <f ca="1">IF(N333 &lt; Parameter!$B$21, Parameter!$B$21, IF(N333 &gt; Parameter!$C$21, Parameter!$C$21, N333)) * Parameter!$B$11
+ IF(M333 &lt; Parameter!$B$22, Parameter!$B$22, IF(M333 &gt; Parameter!$C$22, Parameter!$C$22, M333)) * Parameter!$B$12
+ Parameter!$B$2
+ SUM(I333:L333)</f>
        <v>9.7544238174313094</v>
      </c>
      <c r="P333">
        <f t="shared" ca="1" si="23"/>
        <v>17229.284089019835</v>
      </c>
    </row>
    <row r="334" spans="1:16" x14ac:dyDescent="0.2">
      <c r="A334">
        <f ca="1"/>
        <v>0</v>
      </c>
      <c r="B334">
        <f ca="1"/>
        <v>0</v>
      </c>
      <c r="C334">
        <f ca="1"/>
        <v>0</v>
      </c>
      <c r="D334">
        <f ca="1"/>
        <v>0</v>
      </c>
      <c r="E334">
        <f ca="1"/>
        <v>0</v>
      </c>
      <c r="F334">
        <f ca="1"/>
        <v>0</v>
      </c>
      <c r="G334">
        <f t="shared" ca="1" si="22"/>
        <v>2</v>
      </c>
      <c r="H334">
        <f ca="1"/>
        <v>0</v>
      </c>
      <c r="I334">
        <f ca="1">IF(G334=1, Parameter!$B$5, IF(G334=2, Parameter!$B$6, 0))</f>
        <v>0.14699999999999999</v>
      </c>
      <c r="J334">
        <f ca="1">IF(H334=1, Parameter!$B$3, IF(H334=2, Parameter!$B$4, 0))</f>
        <v>0</v>
      </c>
      <c r="K334">
        <f ca="1">IF(G334=1,IF(F334=1,Parameter!$B$14,0),IF(F334=1,Parameter!$B$13,0))</f>
        <v>0</v>
      </c>
      <c r="L334">
        <f ca="1">IF(AND(G334=1,H334=1), Parameter!$B$7, IF(AND(G334=2, H334=1), Parameter!$B$9, IF(AND(G334=1, H334=2),Parameter!$B$8, IF(AND(G334=2, H334=2), Parameter!$B$10, 0))))</f>
        <v>0</v>
      </c>
      <c r="M334">
        <f t="shared" ca="1" si="20"/>
        <v>0</v>
      </c>
      <c r="N334">
        <f t="shared" ca="1" si="21"/>
        <v>0</v>
      </c>
      <c r="O334">
        <f ca="1">IF(N334 &lt; Parameter!$B$21, Parameter!$B$21, IF(N334 &gt; Parameter!$C$21, Parameter!$C$21, N334)) * Parameter!$B$11
+ IF(M334 &lt; Parameter!$B$22, Parameter!$B$22, IF(M334 &gt; Parameter!$C$22, Parameter!$C$22, M334)) * Parameter!$B$12
+ Parameter!$B$2
+ SUM(I334:L334)</f>
        <v>9.7544238174313094</v>
      </c>
      <c r="P334">
        <f t="shared" ca="1" si="23"/>
        <v>17229.284089019835</v>
      </c>
    </row>
    <row r="335" spans="1:16" x14ac:dyDescent="0.2">
      <c r="A335">
        <f ca="1"/>
        <v>0</v>
      </c>
      <c r="B335">
        <f ca="1"/>
        <v>0</v>
      </c>
      <c r="C335">
        <f ca="1"/>
        <v>0</v>
      </c>
      <c r="D335">
        <f ca="1"/>
        <v>0</v>
      </c>
      <c r="E335">
        <f ca="1"/>
        <v>0</v>
      </c>
      <c r="F335">
        <f ca="1"/>
        <v>0</v>
      </c>
      <c r="G335">
        <f t="shared" ca="1" si="22"/>
        <v>2</v>
      </c>
      <c r="H335">
        <f ca="1"/>
        <v>0</v>
      </c>
      <c r="I335">
        <f ca="1">IF(G335=1, Parameter!$B$5, IF(G335=2, Parameter!$B$6, 0))</f>
        <v>0.14699999999999999</v>
      </c>
      <c r="J335">
        <f ca="1">IF(H335=1, Parameter!$B$3, IF(H335=2, Parameter!$B$4, 0))</f>
        <v>0</v>
      </c>
      <c r="K335">
        <f ca="1">IF(G335=1,IF(F335=1,Parameter!$B$14,0),IF(F335=1,Parameter!$B$13,0))</f>
        <v>0</v>
      </c>
      <c r="L335">
        <f ca="1">IF(AND(G335=1,H335=1), Parameter!$B$7, IF(AND(G335=2, H335=1), Parameter!$B$9, IF(AND(G335=1, H335=2),Parameter!$B$8, IF(AND(G335=2, H335=2), Parameter!$B$10, 0))))</f>
        <v>0</v>
      </c>
      <c r="M335">
        <f t="shared" ca="1" si="20"/>
        <v>0</v>
      </c>
      <c r="N335">
        <f t="shared" ca="1" si="21"/>
        <v>0</v>
      </c>
      <c r="O335">
        <f ca="1">IF(N335 &lt; Parameter!$B$21, Parameter!$B$21, IF(N335 &gt; Parameter!$C$21, Parameter!$C$21, N335)) * Parameter!$B$11
+ IF(M335 &lt; Parameter!$B$22, Parameter!$B$22, IF(M335 &gt; Parameter!$C$22, Parameter!$C$22, M335)) * Parameter!$B$12
+ Parameter!$B$2
+ SUM(I335:L335)</f>
        <v>9.7544238174313094</v>
      </c>
      <c r="P335">
        <f t="shared" ca="1" si="23"/>
        <v>17229.284089019835</v>
      </c>
    </row>
    <row r="336" spans="1:16" x14ac:dyDescent="0.2">
      <c r="A336">
        <f ca="1"/>
        <v>0</v>
      </c>
      <c r="B336">
        <f ca="1"/>
        <v>0</v>
      </c>
      <c r="C336">
        <f ca="1"/>
        <v>0</v>
      </c>
      <c r="D336">
        <f ca="1"/>
        <v>0</v>
      </c>
      <c r="E336">
        <f ca="1"/>
        <v>0</v>
      </c>
      <c r="F336">
        <f ca="1"/>
        <v>0</v>
      </c>
      <c r="G336">
        <f t="shared" ca="1" si="22"/>
        <v>2</v>
      </c>
      <c r="H336">
        <f ca="1"/>
        <v>0</v>
      </c>
      <c r="I336">
        <f ca="1">IF(G336=1, Parameter!$B$5, IF(G336=2, Parameter!$B$6, 0))</f>
        <v>0.14699999999999999</v>
      </c>
      <c r="J336">
        <f ca="1">IF(H336=1, Parameter!$B$3, IF(H336=2, Parameter!$B$4, 0))</f>
        <v>0</v>
      </c>
      <c r="K336">
        <f ca="1">IF(G336=1,IF(F336=1,Parameter!$B$14,0),IF(F336=1,Parameter!$B$13,0))</f>
        <v>0</v>
      </c>
      <c r="L336">
        <f ca="1">IF(AND(G336=1,H336=1), Parameter!$B$7, IF(AND(G336=2, H336=1), Parameter!$B$9, IF(AND(G336=1, H336=2),Parameter!$B$8, IF(AND(G336=2, H336=2), Parameter!$B$10, 0))))</f>
        <v>0</v>
      </c>
      <c r="M336">
        <f t="shared" ca="1" si="20"/>
        <v>0</v>
      </c>
      <c r="N336">
        <f t="shared" ca="1" si="21"/>
        <v>0</v>
      </c>
      <c r="O336">
        <f ca="1">IF(N336 &lt; Parameter!$B$21, Parameter!$B$21, IF(N336 &gt; Parameter!$C$21, Parameter!$C$21, N336)) * Parameter!$B$11
+ IF(M336 &lt; Parameter!$B$22, Parameter!$B$22, IF(M336 &gt; Parameter!$C$22, Parameter!$C$22, M336)) * Parameter!$B$12
+ Parameter!$B$2
+ SUM(I336:L336)</f>
        <v>9.7544238174313094</v>
      </c>
      <c r="P336">
        <f t="shared" ca="1" si="23"/>
        <v>17229.284089019835</v>
      </c>
    </row>
    <row r="337" spans="1:16" x14ac:dyDescent="0.2">
      <c r="A337">
        <f ca="1"/>
        <v>0</v>
      </c>
      <c r="B337">
        <f ca="1"/>
        <v>0</v>
      </c>
      <c r="C337">
        <f ca="1"/>
        <v>0</v>
      </c>
      <c r="D337">
        <f ca="1"/>
        <v>0</v>
      </c>
      <c r="E337">
        <f ca="1"/>
        <v>0</v>
      </c>
      <c r="F337">
        <f ca="1"/>
        <v>0</v>
      </c>
      <c r="G337">
        <f t="shared" ca="1" si="22"/>
        <v>2</v>
      </c>
      <c r="H337">
        <f ca="1"/>
        <v>0</v>
      </c>
      <c r="I337">
        <f ca="1">IF(G337=1, Parameter!$B$5, IF(G337=2, Parameter!$B$6, 0))</f>
        <v>0.14699999999999999</v>
      </c>
      <c r="J337">
        <f ca="1">IF(H337=1, Parameter!$B$3, IF(H337=2, Parameter!$B$4, 0))</f>
        <v>0</v>
      </c>
      <c r="K337">
        <f ca="1">IF(G337=1,IF(F337=1,Parameter!$B$14,0),IF(F337=1,Parameter!$B$13,0))</f>
        <v>0</v>
      </c>
      <c r="L337">
        <f ca="1">IF(AND(G337=1,H337=1), Parameter!$B$7, IF(AND(G337=2, H337=1), Parameter!$B$9, IF(AND(G337=1, H337=2),Parameter!$B$8, IF(AND(G337=2, H337=2), Parameter!$B$10, 0))))</f>
        <v>0</v>
      </c>
      <c r="M337">
        <f t="shared" ca="1" si="20"/>
        <v>0</v>
      </c>
      <c r="N337">
        <f t="shared" ca="1" si="21"/>
        <v>0</v>
      </c>
      <c r="O337">
        <f ca="1">IF(N337 &lt; Parameter!$B$21, Parameter!$B$21, IF(N337 &gt; Parameter!$C$21, Parameter!$C$21, N337)) * Parameter!$B$11
+ IF(M337 &lt; Parameter!$B$22, Parameter!$B$22, IF(M337 &gt; Parameter!$C$22, Parameter!$C$22, M337)) * Parameter!$B$12
+ Parameter!$B$2
+ SUM(I337:L337)</f>
        <v>9.7544238174313094</v>
      </c>
      <c r="P337">
        <f t="shared" ca="1" si="23"/>
        <v>17229.284089019835</v>
      </c>
    </row>
    <row r="338" spans="1:16" x14ac:dyDescent="0.2">
      <c r="A338">
        <f ca="1"/>
        <v>0</v>
      </c>
      <c r="B338">
        <f ca="1"/>
        <v>0</v>
      </c>
      <c r="C338">
        <f ca="1"/>
        <v>0</v>
      </c>
      <c r="D338">
        <f ca="1"/>
        <v>0</v>
      </c>
      <c r="E338">
        <f ca="1"/>
        <v>0</v>
      </c>
      <c r="F338">
        <f ca="1"/>
        <v>0</v>
      </c>
      <c r="G338">
        <f t="shared" ca="1" si="22"/>
        <v>2</v>
      </c>
      <c r="H338">
        <f ca="1"/>
        <v>0</v>
      </c>
      <c r="I338">
        <f ca="1">IF(G338=1, Parameter!$B$5, IF(G338=2, Parameter!$B$6, 0))</f>
        <v>0.14699999999999999</v>
      </c>
      <c r="J338">
        <f ca="1">IF(H338=1, Parameter!$B$3, IF(H338=2, Parameter!$B$4, 0))</f>
        <v>0</v>
      </c>
      <c r="K338">
        <f ca="1">IF(G338=1,IF(F338=1,Parameter!$B$14,0),IF(F338=1,Parameter!$B$13,0))</f>
        <v>0</v>
      </c>
      <c r="L338">
        <f ca="1">IF(AND(G338=1,H338=1), Parameter!$B$7, IF(AND(G338=2, H338=1), Parameter!$B$9, IF(AND(G338=1, H338=2),Parameter!$B$8, IF(AND(G338=2, H338=2), Parameter!$B$10, 0))))</f>
        <v>0</v>
      </c>
      <c r="M338">
        <f t="shared" ca="1" si="20"/>
        <v>0</v>
      </c>
      <c r="N338">
        <f t="shared" ca="1" si="21"/>
        <v>0</v>
      </c>
      <c r="O338">
        <f ca="1">IF(N338 &lt; Parameter!$B$21, Parameter!$B$21, IF(N338 &gt; Parameter!$C$21, Parameter!$C$21, N338)) * Parameter!$B$11
+ IF(M338 &lt; Parameter!$B$22, Parameter!$B$22, IF(M338 &gt; Parameter!$C$22, Parameter!$C$22, M338)) * Parameter!$B$12
+ Parameter!$B$2
+ SUM(I338:L338)</f>
        <v>9.7544238174313094</v>
      </c>
      <c r="P338">
        <f t="shared" ca="1" si="23"/>
        <v>17229.284089019835</v>
      </c>
    </row>
    <row r="339" spans="1:16" x14ac:dyDescent="0.2">
      <c r="A339">
        <f ca="1"/>
        <v>0</v>
      </c>
      <c r="B339">
        <f ca="1"/>
        <v>0</v>
      </c>
      <c r="C339">
        <f ca="1"/>
        <v>0</v>
      </c>
      <c r="D339">
        <f ca="1"/>
        <v>0</v>
      </c>
      <c r="E339">
        <f ca="1"/>
        <v>0</v>
      </c>
      <c r="F339">
        <f ca="1"/>
        <v>0</v>
      </c>
      <c r="G339">
        <f t="shared" ca="1" si="22"/>
        <v>2</v>
      </c>
      <c r="H339">
        <f ca="1"/>
        <v>0</v>
      </c>
      <c r="I339">
        <f ca="1">IF(G339=1, Parameter!$B$5, IF(G339=2, Parameter!$B$6, 0))</f>
        <v>0.14699999999999999</v>
      </c>
      <c r="J339">
        <f ca="1">IF(H339=1, Parameter!$B$3, IF(H339=2, Parameter!$B$4, 0))</f>
        <v>0</v>
      </c>
      <c r="K339">
        <f ca="1">IF(G339=1,IF(F339=1,Parameter!$B$14,0),IF(F339=1,Parameter!$B$13,0))</f>
        <v>0</v>
      </c>
      <c r="L339">
        <f ca="1">IF(AND(G339=1,H339=1), Parameter!$B$7, IF(AND(G339=2, H339=1), Parameter!$B$9, IF(AND(G339=1, H339=2),Parameter!$B$8, IF(AND(G339=2, H339=2), Parameter!$B$10, 0))))</f>
        <v>0</v>
      </c>
      <c r="M339">
        <f t="shared" ca="1" si="20"/>
        <v>0</v>
      </c>
      <c r="N339">
        <f t="shared" ca="1" si="21"/>
        <v>0</v>
      </c>
      <c r="O339">
        <f ca="1">IF(N339 &lt; Parameter!$B$21, Parameter!$B$21, IF(N339 &gt; Parameter!$C$21, Parameter!$C$21, N339)) * Parameter!$B$11
+ IF(M339 &lt; Parameter!$B$22, Parameter!$B$22, IF(M339 &gt; Parameter!$C$22, Parameter!$C$22, M339)) * Parameter!$B$12
+ Parameter!$B$2
+ SUM(I339:L339)</f>
        <v>9.7544238174313094</v>
      </c>
      <c r="P339">
        <f t="shared" ca="1" si="23"/>
        <v>17229.284089019835</v>
      </c>
    </row>
    <row r="340" spans="1:16" x14ac:dyDescent="0.2">
      <c r="A340">
        <f ca="1"/>
        <v>0</v>
      </c>
      <c r="B340">
        <f ca="1"/>
        <v>0</v>
      </c>
      <c r="C340">
        <f ca="1"/>
        <v>0</v>
      </c>
      <c r="D340">
        <f ca="1"/>
        <v>0</v>
      </c>
      <c r="E340">
        <f ca="1"/>
        <v>0</v>
      </c>
      <c r="F340">
        <f ca="1"/>
        <v>0</v>
      </c>
      <c r="G340">
        <f t="shared" ca="1" si="22"/>
        <v>2</v>
      </c>
      <c r="H340">
        <f ca="1"/>
        <v>0</v>
      </c>
      <c r="I340">
        <f ca="1">IF(G340=1, Parameter!$B$5, IF(G340=2, Parameter!$B$6, 0))</f>
        <v>0.14699999999999999</v>
      </c>
      <c r="J340">
        <f ca="1">IF(H340=1, Parameter!$B$3, IF(H340=2, Parameter!$B$4, 0))</f>
        <v>0</v>
      </c>
      <c r="K340">
        <f ca="1">IF(G340=1,IF(F340=1,Parameter!$B$14,0),IF(F340=1,Parameter!$B$13,0))</f>
        <v>0</v>
      </c>
      <c r="L340">
        <f ca="1">IF(AND(G340=1,H340=1), Parameter!$B$7, IF(AND(G340=2, H340=1), Parameter!$B$9, IF(AND(G340=1, H340=2),Parameter!$B$8, IF(AND(G340=2, H340=2), Parameter!$B$10, 0))))</f>
        <v>0</v>
      </c>
      <c r="M340">
        <f t="shared" ca="1" si="20"/>
        <v>0</v>
      </c>
      <c r="N340">
        <f t="shared" ca="1" si="21"/>
        <v>0</v>
      </c>
      <c r="O340">
        <f ca="1">IF(N340 &lt; Parameter!$B$21, Parameter!$B$21, IF(N340 &gt; Parameter!$C$21, Parameter!$C$21, N340)) * Parameter!$B$11
+ IF(M340 &lt; Parameter!$B$22, Parameter!$B$22, IF(M340 &gt; Parameter!$C$22, Parameter!$C$22, M340)) * Parameter!$B$12
+ Parameter!$B$2
+ SUM(I340:L340)</f>
        <v>9.7544238174313094</v>
      </c>
      <c r="P340">
        <f t="shared" ca="1" si="23"/>
        <v>17229.284089019835</v>
      </c>
    </row>
    <row r="341" spans="1:16" x14ac:dyDescent="0.2">
      <c r="A341">
        <f ca="1"/>
        <v>0</v>
      </c>
      <c r="B341">
        <f ca="1"/>
        <v>0</v>
      </c>
      <c r="C341">
        <f ca="1"/>
        <v>0</v>
      </c>
      <c r="D341">
        <f ca="1"/>
        <v>0</v>
      </c>
      <c r="E341">
        <f ca="1"/>
        <v>0</v>
      </c>
      <c r="F341">
        <f ca="1"/>
        <v>0</v>
      </c>
      <c r="G341">
        <f t="shared" ca="1" si="22"/>
        <v>2</v>
      </c>
      <c r="H341">
        <f ca="1"/>
        <v>0</v>
      </c>
      <c r="I341">
        <f ca="1">IF(G341=1, Parameter!$B$5, IF(G341=2, Parameter!$B$6, 0))</f>
        <v>0.14699999999999999</v>
      </c>
      <c r="J341">
        <f ca="1">IF(H341=1, Parameter!$B$3, IF(H341=2, Parameter!$B$4, 0))</f>
        <v>0</v>
      </c>
      <c r="K341">
        <f ca="1">IF(G341=1,IF(F341=1,Parameter!$B$14,0),IF(F341=1,Parameter!$B$13,0))</f>
        <v>0</v>
      </c>
      <c r="L341">
        <f ca="1">IF(AND(G341=1,H341=1), Parameter!$B$7, IF(AND(G341=2, H341=1), Parameter!$B$9, IF(AND(G341=1, H341=2),Parameter!$B$8, IF(AND(G341=2, H341=2), Parameter!$B$10, 0))))</f>
        <v>0</v>
      </c>
      <c r="M341">
        <f t="shared" ca="1" si="20"/>
        <v>0</v>
      </c>
      <c r="N341">
        <f t="shared" ca="1" si="21"/>
        <v>0</v>
      </c>
      <c r="O341">
        <f ca="1">IF(N341 &lt; Parameter!$B$21, Parameter!$B$21, IF(N341 &gt; Parameter!$C$21, Parameter!$C$21, N341)) * Parameter!$B$11
+ IF(M341 &lt; Parameter!$B$22, Parameter!$B$22, IF(M341 &gt; Parameter!$C$22, Parameter!$C$22, M341)) * Parameter!$B$12
+ Parameter!$B$2
+ SUM(I341:L341)</f>
        <v>9.7544238174313094</v>
      </c>
      <c r="P341">
        <f t="shared" ca="1" si="23"/>
        <v>17229.284089019835</v>
      </c>
    </row>
    <row r="342" spans="1:16" x14ac:dyDescent="0.2">
      <c r="A342">
        <f ca="1"/>
        <v>0</v>
      </c>
      <c r="B342">
        <f ca="1"/>
        <v>0</v>
      </c>
      <c r="C342">
        <f ca="1"/>
        <v>0</v>
      </c>
      <c r="D342">
        <f ca="1"/>
        <v>0</v>
      </c>
      <c r="E342">
        <f ca="1"/>
        <v>0</v>
      </c>
      <c r="F342">
        <f ca="1"/>
        <v>0</v>
      </c>
      <c r="G342">
        <f t="shared" ca="1" si="22"/>
        <v>2</v>
      </c>
      <c r="H342">
        <f ca="1"/>
        <v>0</v>
      </c>
      <c r="I342">
        <f ca="1">IF(G342=1, Parameter!$B$5, IF(G342=2, Parameter!$B$6, 0))</f>
        <v>0.14699999999999999</v>
      </c>
      <c r="J342">
        <f ca="1">IF(H342=1, Parameter!$B$3, IF(H342=2, Parameter!$B$4, 0))</f>
        <v>0</v>
      </c>
      <c r="K342">
        <f ca="1">IF(G342=1,IF(F342=1,Parameter!$B$14,0),IF(F342=1,Parameter!$B$13,0))</f>
        <v>0</v>
      </c>
      <c r="L342">
        <f ca="1">IF(AND(G342=1,H342=1), Parameter!$B$7, IF(AND(G342=2, H342=1), Parameter!$B$9, IF(AND(G342=1, H342=2),Parameter!$B$8, IF(AND(G342=2, H342=2), Parameter!$B$10, 0))))</f>
        <v>0</v>
      </c>
      <c r="M342">
        <f t="shared" ca="1" si="20"/>
        <v>0</v>
      </c>
      <c r="N342">
        <f t="shared" ca="1" si="21"/>
        <v>0</v>
      </c>
      <c r="O342">
        <f ca="1">IF(N342 &lt; Parameter!$B$21, Parameter!$B$21, IF(N342 &gt; Parameter!$C$21, Parameter!$C$21, N342)) * Parameter!$B$11
+ IF(M342 &lt; Parameter!$B$22, Parameter!$B$22, IF(M342 &gt; Parameter!$C$22, Parameter!$C$22, M342)) * Parameter!$B$12
+ Parameter!$B$2
+ SUM(I342:L342)</f>
        <v>9.7544238174313094</v>
      </c>
      <c r="P342">
        <f t="shared" ca="1" si="23"/>
        <v>17229.284089019835</v>
      </c>
    </row>
    <row r="343" spans="1:16" x14ac:dyDescent="0.2">
      <c r="A343">
        <f ca="1"/>
        <v>0</v>
      </c>
      <c r="B343">
        <f ca="1"/>
        <v>0</v>
      </c>
      <c r="C343">
        <f ca="1"/>
        <v>0</v>
      </c>
      <c r="D343">
        <f ca="1"/>
        <v>0</v>
      </c>
      <c r="E343">
        <f ca="1"/>
        <v>0</v>
      </c>
      <c r="F343">
        <f ca="1"/>
        <v>0</v>
      </c>
      <c r="G343">
        <f t="shared" ca="1" si="22"/>
        <v>2</v>
      </c>
      <c r="H343">
        <f ca="1"/>
        <v>0</v>
      </c>
      <c r="I343">
        <f ca="1">IF(G343=1, Parameter!$B$5, IF(G343=2, Parameter!$B$6, 0))</f>
        <v>0.14699999999999999</v>
      </c>
      <c r="J343">
        <f ca="1">IF(H343=1, Parameter!$B$3, IF(H343=2, Parameter!$B$4, 0))</f>
        <v>0</v>
      </c>
      <c r="K343">
        <f ca="1">IF(G343=1,IF(F343=1,Parameter!$B$14,0),IF(F343=1,Parameter!$B$13,0))</f>
        <v>0</v>
      </c>
      <c r="L343">
        <f ca="1">IF(AND(G343=1,H343=1), Parameter!$B$7, IF(AND(G343=2, H343=1), Parameter!$B$9, IF(AND(G343=1, H343=2),Parameter!$B$8, IF(AND(G343=2, H343=2), Parameter!$B$10, 0))))</f>
        <v>0</v>
      </c>
      <c r="M343">
        <f t="shared" ca="1" si="20"/>
        <v>0</v>
      </c>
      <c r="N343">
        <f t="shared" ca="1" si="21"/>
        <v>0</v>
      </c>
      <c r="O343">
        <f ca="1">IF(N343 &lt; Parameter!$B$21, Parameter!$B$21, IF(N343 &gt; Parameter!$C$21, Parameter!$C$21, N343)) * Parameter!$B$11
+ IF(M343 &lt; Parameter!$B$22, Parameter!$B$22, IF(M343 &gt; Parameter!$C$22, Parameter!$C$22, M343)) * Parameter!$B$12
+ Parameter!$B$2
+ SUM(I343:L343)</f>
        <v>9.7544238174313094</v>
      </c>
      <c r="P343">
        <f t="shared" ca="1" si="23"/>
        <v>17229.284089019835</v>
      </c>
    </row>
    <row r="344" spans="1:16" x14ac:dyDescent="0.2">
      <c r="A344">
        <f ca="1"/>
        <v>0</v>
      </c>
      <c r="B344">
        <f ca="1"/>
        <v>0</v>
      </c>
      <c r="C344">
        <f ca="1"/>
        <v>0</v>
      </c>
      <c r="D344">
        <f ca="1"/>
        <v>0</v>
      </c>
      <c r="E344">
        <f ca="1"/>
        <v>0</v>
      </c>
      <c r="F344">
        <f ca="1"/>
        <v>0</v>
      </c>
      <c r="G344">
        <f t="shared" ca="1" si="22"/>
        <v>2</v>
      </c>
      <c r="H344">
        <f ca="1"/>
        <v>0</v>
      </c>
      <c r="I344">
        <f ca="1">IF(G344=1, Parameter!$B$5, IF(G344=2, Parameter!$B$6, 0))</f>
        <v>0.14699999999999999</v>
      </c>
      <c r="J344">
        <f ca="1">IF(H344=1, Parameter!$B$3, IF(H344=2, Parameter!$B$4, 0))</f>
        <v>0</v>
      </c>
      <c r="K344">
        <f ca="1">IF(G344=1,IF(F344=1,Parameter!$B$14,0),IF(F344=1,Parameter!$B$13,0))</f>
        <v>0</v>
      </c>
      <c r="L344">
        <f ca="1">IF(AND(G344=1,H344=1), Parameter!$B$7, IF(AND(G344=2, H344=1), Parameter!$B$9, IF(AND(G344=1, H344=2),Parameter!$B$8, IF(AND(G344=2, H344=2), Parameter!$B$10, 0))))</f>
        <v>0</v>
      </c>
      <c r="M344">
        <f t="shared" ca="1" si="20"/>
        <v>0</v>
      </c>
      <c r="N344">
        <f t="shared" ca="1" si="21"/>
        <v>0</v>
      </c>
      <c r="O344">
        <f ca="1">IF(N344 &lt; Parameter!$B$21, Parameter!$B$21, IF(N344 &gt; Parameter!$C$21, Parameter!$C$21, N344)) * Parameter!$B$11
+ IF(M344 &lt; Parameter!$B$22, Parameter!$B$22, IF(M344 &gt; Parameter!$C$22, Parameter!$C$22, M344)) * Parameter!$B$12
+ Parameter!$B$2
+ SUM(I344:L344)</f>
        <v>9.7544238174313094</v>
      </c>
      <c r="P344">
        <f t="shared" ca="1" si="23"/>
        <v>17229.284089019835</v>
      </c>
    </row>
    <row r="345" spans="1:16" x14ac:dyDescent="0.2">
      <c r="A345">
        <f ca="1"/>
        <v>0</v>
      </c>
      <c r="B345">
        <f ca="1"/>
        <v>0</v>
      </c>
      <c r="C345">
        <f ca="1"/>
        <v>0</v>
      </c>
      <c r="D345">
        <f ca="1"/>
        <v>0</v>
      </c>
      <c r="E345">
        <f ca="1"/>
        <v>0</v>
      </c>
      <c r="F345">
        <f ca="1"/>
        <v>0</v>
      </c>
      <c r="G345">
        <f t="shared" ca="1" si="22"/>
        <v>2</v>
      </c>
      <c r="H345">
        <f ca="1"/>
        <v>0</v>
      </c>
      <c r="I345">
        <f ca="1">IF(G345=1, Parameter!$B$5, IF(G345=2, Parameter!$B$6, 0))</f>
        <v>0.14699999999999999</v>
      </c>
      <c r="J345">
        <f ca="1">IF(H345=1, Parameter!$B$3, IF(H345=2, Parameter!$B$4, 0))</f>
        <v>0</v>
      </c>
      <c r="K345">
        <f ca="1">IF(G345=1,IF(F345=1,Parameter!$B$14,0),IF(F345=1,Parameter!$B$13,0))</f>
        <v>0</v>
      </c>
      <c r="L345">
        <f ca="1">IF(AND(G345=1,H345=1), Parameter!$B$7, IF(AND(G345=2, H345=1), Parameter!$B$9, IF(AND(G345=1, H345=2),Parameter!$B$8, IF(AND(G345=2, H345=2), Parameter!$B$10, 0))))</f>
        <v>0</v>
      </c>
      <c r="M345">
        <f t="shared" ca="1" si="20"/>
        <v>0</v>
      </c>
      <c r="N345">
        <f t="shared" ca="1" si="21"/>
        <v>0</v>
      </c>
      <c r="O345">
        <f ca="1">IF(N345 &lt; Parameter!$B$21, Parameter!$B$21, IF(N345 &gt; Parameter!$C$21, Parameter!$C$21, N345)) * Parameter!$B$11
+ IF(M345 &lt; Parameter!$B$22, Parameter!$B$22, IF(M345 &gt; Parameter!$C$22, Parameter!$C$22, M345)) * Parameter!$B$12
+ Parameter!$B$2
+ SUM(I345:L345)</f>
        <v>9.7544238174313094</v>
      </c>
      <c r="P345">
        <f t="shared" ca="1" si="23"/>
        <v>17229.284089019835</v>
      </c>
    </row>
    <row r="346" spans="1:16" x14ac:dyDescent="0.2">
      <c r="A346">
        <f ca="1"/>
        <v>0</v>
      </c>
      <c r="B346">
        <f ca="1"/>
        <v>0</v>
      </c>
      <c r="C346">
        <f ca="1"/>
        <v>0</v>
      </c>
      <c r="D346">
        <f ca="1"/>
        <v>0</v>
      </c>
      <c r="E346">
        <f ca="1"/>
        <v>0</v>
      </c>
      <c r="F346">
        <f ca="1"/>
        <v>0</v>
      </c>
      <c r="G346">
        <f t="shared" ca="1" si="22"/>
        <v>2</v>
      </c>
      <c r="H346">
        <f ca="1"/>
        <v>0</v>
      </c>
      <c r="I346">
        <f ca="1">IF(G346=1, Parameter!$B$5, IF(G346=2, Parameter!$B$6, 0))</f>
        <v>0.14699999999999999</v>
      </c>
      <c r="J346">
        <f ca="1">IF(H346=1, Parameter!$B$3, IF(H346=2, Parameter!$B$4, 0))</f>
        <v>0</v>
      </c>
      <c r="K346">
        <f ca="1">IF(G346=1,IF(F346=1,Parameter!$B$14,0),IF(F346=1,Parameter!$B$13,0))</f>
        <v>0</v>
      </c>
      <c r="L346">
        <f ca="1">IF(AND(G346=1,H346=1), Parameter!$B$7, IF(AND(G346=2, H346=1), Parameter!$B$9, IF(AND(G346=1, H346=2),Parameter!$B$8, IF(AND(G346=2, H346=2), Parameter!$B$10, 0))))</f>
        <v>0</v>
      </c>
      <c r="M346">
        <f t="shared" ca="1" si="20"/>
        <v>0</v>
      </c>
      <c r="N346">
        <f t="shared" ca="1" si="21"/>
        <v>0</v>
      </c>
      <c r="O346">
        <f ca="1">IF(N346 &lt; Parameter!$B$21, Parameter!$B$21, IF(N346 &gt; Parameter!$C$21, Parameter!$C$21, N346)) * Parameter!$B$11
+ IF(M346 &lt; Parameter!$B$22, Parameter!$B$22, IF(M346 &gt; Parameter!$C$22, Parameter!$C$22, M346)) * Parameter!$B$12
+ Parameter!$B$2
+ SUM(I346:L346)</f>
        <v>9.7544238174313094</v>
      </c>
      <c r="P346">
        <f t="shared" ca="1" si="23"/>
        <v>17229.284089019835</v>
      </c>
    </row>
    <row r="347" spans="1:16" x14ac:dyDescent="0.2">
      <c r="A347">
        <f ca="1"/>
        <v>0</v>
      </c>
      <c r="B347">
        <f ca="1"/>
        <v>0</v>
      </c>
      <c r="C347">
        <f ca="1"/>
        <v>0</v>
      </c>
      <c r="D347">
        <f ca="1"/>
        <v>0</v>
      </c>
      <c r="E347">
        <f ca="1"/>
        <v>0</v>
      </c>
      <c r="F347">
        <f ca="1"/>
        <v>0</v>
      </c>
      <c r="G347">
        <f t="shared" ca="1" si="22"/>
        <v>2</v>
      </c>
      <c r="H347">
        <f ca="1"/>
        <v>0</v>
      </c>
      <c r="I347">
        <f ca="1">IF(G347=1, Parameter!$B$5, IF(G347=2, Parameter!$B$6, 0))</f>
        <v>0.14699999999999999</v>
      </c>
      <c r="J347">
        <f ca="1">IF(H347=1, Parameter!$B$3, IF(H347=2, Parameter!$B$4, 0))</f>
        <v>0</v>
      </c>
      <c r="K347">
        <f ca="1">IF(G347=1,IF(F347=1,Parameter!$B$14,0),IF(F347=1,Parameter!$B$13,0))</f>
        <v>0</v>
      </c>
      <c r="L347">
        <f ca="1">IF(AND(G347=1,H347=1), Parameter!$B$7, IF(AND(G347=2, H347=1), Parameter!$B$9, IF(AND(G347=1, H347=2),Parameter!$B$8, IF(AND(G347=2, H347=2), Parameter!$B$10, 0))))</f>
        <v>0</v>
      </c>
      <c r="M347">
        <f t="shared" ca="1" si="20"/>
        <v>0</v>
      </c>
      <c r="N347">
        <f t="shared" ca="1" si="21"/>
        <v>0</v>
      </c>
      <c r="O347">
        <f ca="1">IF(N347 &lt; Parameter!$B$21, Parameter!$B$21, IF(N347 &gt; Parameter!$C$21, Parameter!$C$21, N347)) * Parameter!$B$11
+ IF(M347 &lt; Parameter!$B$22, Parameter!$B$22, IF(M347 &gt; Parameter!$C$22, Parameter!$C$22, M347)) * Parameter!$B$12
+ Parameter!$B$2
+ SUM(I347:L347)</f>
        <v>9.7544238174313094</v>
      </c>
      <c r="P347">
        <f t="shared" ca="1" si="23"/>
        <v>17229.284089019835</v>
      </c>
    </row>
    <row r="348" spans="1:16" x14ac:dyDescent="0.2">
      <c r="A348">
        <f ca="1"/>
        <v>0</v>
      </c>
      <c r="B348">
        <f ca="1"/>
        <v>0</v>
      </c>
      <c r="C348">
        <f ca="1"/>
        <v>0</v>
      </c>
      <c r="D348">
        <f ca="1"/>
        <v>0</v>
      </c>
      <c r="E348">
        <f ca="1"/>
        <v>0</v>
      </c>
      <c r="F348">
        <f ca="1"/>
        <v>0</v>
      </c>
      <c r="G348">
        <f t="shared" ca="1" si="22"/>
        <v>2</v>
      </c>
      <c r="H348">
        <f ca="1"/>
        <v>0</v>
      </c>
      <c r="I348">
        <f ca="1">IF(G348=1, Parameter!$B$5, IF(G348=2, Parameter!$B$6, 0))</f>
        <v>0.14699999999999999</v>
      </c>
      <c r="J348">
        <f ca="1">IF(H348=1, Parameter!$B$3, IF(H348=2, Parameter!$B$4, 0))</f>
        <v>0</v>
      </c>
      <c r="K348">
        <f ca="1">IF(G348=1,IF(F348=1,Parameter!$B$14,0),IF(F348=1,Parameter!$B$13,0))</f>
        <v>0</v>
      </c>
      <c r="L348">
        <f ca="1">IF(AND(G348=1,H348=1), Parameter!$B$7, IF(AND(G348=2, H348=1), Parameter!$B$9, IF(AND(G348=1, H348=2),Parameter!$B$8, IF(AND(G348=2, H348=2), Parameter!$B$10, 0))))</f>
        <v>0</v>
      </c>
      <c r="M348">
        <f t="shared" ca="1" si="20"/>
        <v>0</v>
      </c>
      <c r="N348">
        <f t="shared" ca="1" si="21"/>
        <v>0</v>
      </c>
      <c r="O348">
        <f ca="1">IF(N348 &lt; Parameter!$B$21, Parameter!$B$21, IF(N348 &gt; Parameter!$C$21, Parameter!$C$21, N348)) * Parameter!$B$11
+ IF(M348 &lt; Parameter!$B$22, Parameter!$B$22, IF(M348 &gt; Parameter!$C$22, Parameter!$C$22, M348)) * Parameter!$B$12
+ Parameter!$B$2
+ SUM(I348:L348)</f>
        <v>9.7544238174313094</v>
      </c>
      <c r="P348">
        <f t="shared" ca="1" si="23"/>
        <v>17229.284089019835</v>
      </c>
    </row>
    <row r="349" spans="1:16" x14ac:dyDescent="0.2">
      <c r="A349">
        <f ca="1"/>
        <v>0</v>
      </c>
      <c r="B349">
        <f ca="1"/>
        <v>0</v>
      </c>
      <c r="C349">
        <f ca="1"/>
        <v>0</v>
      </c>
      <c r="D349">
        <f ca="1"/>
        <v>0</v>
      </c>
      <c r="E349">
        <f ca="1"/>
        <v>0</v>
      </c>
      <c r="F349">
        <f ca="1"/>
        <v>0</v>
      </c>
      <c r="G349">
        <f t="shared" ca="1" si="22"/>
        <v>2</v>
      </c>
      <c r="H349">
        <f ca="1"/>
        <v>0</v>
      </c>
      <c r="I349">
        <f ca="1">IF(G349=1, Parameter!$B$5, IF(G349=2, Parameter!$B$6, 0))</f>
        <v>0.14699999999999999</v>
      </c>
      <c r="J349">
        <f ca="1">IF(H349=1, Parameter!$B$3, IF(H349=2, Parameter!$B$4, 0))</f>
        <v>0</v>
      </c>
      <c r="K349">
        <f ca="1">IF(G349=1,IF(F349=1,Parameter!$B$14,0),IF(F349=1,Parameter!$B$13,0))</f>
        <v>0</v>
      </c>
      <c r="L349">
        <f ca="1">IF(AND(G349=1,H349=1), Parameter!$B$7, IF(AND(G349=2, H349=1), Parameter!$B$9, IF(AND(G349=1, H349=2),Parameter!$B$8, IF(AND(G349=2, H349=2), Parameter!$B$10, 0))))</f>
        <v>0</v>
      </c>
      <c r="M349">
        <f t="shared" ca="1" si="20"/>
        <v>0</v>
      </c>
      <c r="N349">
        <f t="shared" ca="1" si="21"/>
        <v>0</v>
      </c>
      <c r="O349">
        <f ca="1">IF(N349 &lt; Parameter!$B$21, Parameter!$B$21, IF(N349 &gt; Parameter!$C$21, Parameter!$C$21, N349)) * Parameter!$B$11
+ IF(M349 &lt; Parameter!$B$22, Parameter!$B$22, IF(M349 &gt; Parameter!$C$22, Parameter!$C$22, M349)) * Parameter!$B$12
+ Parameter!$B$2
+ SUM(I349:L349)</f>
        <v>9.7544238174313094</v>
      </c>
      <c r="P349">
        <f t="shared" ca="1" si="23"/>
        <v>17229.284089019835</v>
      </c>
    </row>
    <row r="350" spans="1:16" x14ac:dyDescent="0.2">
      <c r="A350">
        <f ca="1"/>
        <v>0</v>
      </c>
      <c r="B350">
        <f ca="1"/>
        <v>0</v>
      </c>
      <c r="C350">
        <f ca="1"/>
        <v>0</v>
      </c>
      <c r="D350">
        <f ca="1"/>
        <v>0</v>
      </c>
      <c r="E350">
        <f ca="1"/>
        <v>0</v>
      </c>
      <c r="F350">
        <f ca="1"/>
        <v>0</v>
      </c>
      <c r="G350">
        <f t="shared" ca="1" si="22"/>
        <v>2</v>
      </c>
      <c r="H350">
        <f ca="1"/>
        <v>0</v>
      </c>
      <c r="I350">
        <f ca="1">IF(G350=1, Parameter!$B$5, IF(G350=2, Parameter!$B$6, 0))</f>
        <v>0.14699999999999999</v>
      </c>
      <c r="J350">
        <f ca="1">IF(H350=1, Parameter!$B$3, IF(H350=2, Parameter!$B$4, 0))</f>
        <v>0</v>
      </c>
      <c r="K350">
        <f ca="1">IF(G350=1,IF(F350=1,Parameter!$B$14,0),IF(F350=1,Parameter!$B$13,0))</f>
        <v>0</v>
      </c>
      <c r="L350">
        <f ca="1">IF(AND(G350=1,H350=1), Parameter!$B$7, IF(AND(G350=2, H350=1), Parameter!$B$9, IF(AND(G350=1, H350=2),Parameter!$B$8, IF(AND(G350=2, H350=2), Parameter!$B$10, 0))))</f>
        <v>0</v>
      </c>
      <c r="M350">
        <f t="shared" ca="1" si="20"/>
        <v>0</v>
      </c>
      <c r="N350">
        <f t="shared" ca="1" si="21"/>
        <v>0</v>
      </c>
      <c r="O350">
        <f ca="1">IF(N350 &lt; Parameter!$B$21, Parameter!$B$21, IF(N350 &gt; Parameter!$C$21, Parameter!$C$21, N350)) * Parameter!$B$11
+ IF(M350 &lt; Parameter!$B$22, Parameter!$B$22, IF(M350 &gt; Parameter!$C$22, Parameter!$C$22, M350)) * Parameter!$B$12
+ Parameter!$B$2
+ SUM(I350:L350)</f>
        <v>9.7544238174313094</v>
      </c>
      <c r="P350">
        <f t="shared" ca="1" si="23"/>
        <v>17229.284089019835</v>
      </c>
    </row>
    <row r="351" spans="1:16" x14ac:dyDescent="0.2">
      <c r="A351">
        <f ca="1"/>
        <v>0</v>
      </c>
      <c r="B351">
        <f ca="1"/>
        <v>0</v>
      </c>
      <c r="C351">
        <f ca="1"/>
        <v>0</v>
      </c>
      <c r="D351">
        <f ca="1"/>
        <v>0</v>
      </c>
      <c r="E351">
        <f ca="1"/>
        <v>0</v>
      </c>
      <c r="F351">
        <f ca="1"/>
        <v>0</v>
      </c>
      <c r="G351">
        <f t="shared" ca="1" si="22"/>
        <v>2</v>
      </c>
      <c r="H351">
        <f ca="1"/>
        <v>0</v>
      </c>
      <c r="I351">
        <f ca="1">IF(G351=1, Parameter!$B$5, IF(G351=2, Parameter!$B$6, 0))</f>
        <v>0.14699999999999999</v>
      </c>
      <c r="J351">
        <f ca="1">IF(H351=1, Parameter!$B$3, IF(H351=2, Parameter!$B$4, 0))</f>
        <v>0</v>
      </c>
      <c r="K351">
        <f ca="1">IF(G351=1,IF(F351=1,Parameter!$B$14,0),IF(F351=1,Parameter!$B$13,0))</f>
        <v>0</v>
      </c>
      <c r="L351">
        <f ca="1">IF(AND(G351=1,H351=1), Parameter!$B$7, IF(AND(G351=2, H351=1), Parameter!$B$9, IF(AND(G351=1, H351=2),Parameter!$B$8, IF(AND(G351=2, H351=2), Parameter!$B$10, 0))))</f>
        <v>0</v>
      </c>
      <c r="M351">
        <f t="shared" ca="1" si="20"/>
        <v>0</v>
      </c>
      <c r="N351">
        <f t="shared" ca="1" si="21"/>
        <v>0</v>
      </c>
      <c r="O351">
        <f ca="1">IF(N351 &lt; Parameter!$B$21, Parameter!$B$21, IF(N351 &gt; Parameter!$C$21, Parameter!$C$21, N351)) * Parameter!$B$11
+ IF(M351 &lt; Parameter!$B$22, Parameter!$B$22, IF(M351 &gt; Parameter!$C$22, Parameter!$C$22, M351)) * Parameter!$B$12
+ Parameter!$B$2
+ SUM(I351:L351)</f>
        <v>9.7544238174313094</v>
      </c>
      <c r="P351">
        <f t="shared" ca="1" si="23"/>
        <v>17229.284089019835</v>
      </c>
    </row>
    <row r="352" spans="1:16" x14ac:dyDescent="0.2">
      <c r="A352">
        <f ca="1"/>
        <v>0</v>
      </c>
      <c r="B352">
        <f ca="1"/>
        <v>0</v>
      </c>
      <c r="C352">
        <f ca="1"/>
        <v>0</v>
      </c>
      <c r="D352">
        <f ca="1"/>
        <v>0</v>
      </c>
      <c r="E352">
        <f ca="1"/>
        <v>0</v>
      </c>
      <c r="F352">
        <f ca="1"/>
        <v>0</v>
      </c>
      <c r="G352">
        <f t="shared" ca="1" si="22"/>
        <v>2</v>
      </c>
      <c r="H352">
        <f ca="1"/>
        <v>0</v>
      </c>
      <c r="I352">
        <f ca="1">IF(G352=1, Parameter!$B$5, IF(G352=2, Parameter!$B$6, 0))</f>
        <v>0.14699999999999999</v>
      </c>
      <c r="J352">
        <f ca="1">IF(H352=1, Parameter!$B$3, IF(H352=2, Parameter!$B$4, 0))</f>
        <v>0</v>
      </c>
      <c r="K352">
        <f ca="1">IF(G352=1,IF(F352=1,Parameter!$B$14,0),IF(F352=1,Parameter!$B$13,0))</f>
        <v>0</v>
      </c>
      <c r="L352">
        <f ca="1">IF(AND(G352=1,H352=1), Parameter!$B$7, IF(AND(G352=2, H352=1), Parameter!$B$9, IF(AND(G352=1, H352=2),Parameter!$B$8, IF(AND(G352=2, H352=2), Parameter!$B$10, 0))))</f>
        <v>0</v>
      </c>
      <c r="M352">
        <f t="shared" ca="1" si="20"/>
        <v>0</v>
      </c>
      <c r="N352">
        <f t="shared" ca="1" si="21"/>
        <v>0</v>
      </c>
      <c r="O352">
        <f ca="1">IF(N352 &lt; Parameter!$B$21, Parameter!$B$21, IF(N352 &gt; Parameter!$C$21, Parameter!$C$21, N352)) * Parameter!$B$11
+ IF(M352 &lt; Parameter!$B$22, Parameter!$B$22, IF(M352 &gt; Parameter!$C$22, Parameter!$C$22, M352)) * Parameter!$B$12
+ Parameter!$B$2
+ SUM(I352:L352)</f>
        <v>9.7544238174313094</v>
      </c>
      <c r="P352">
        <f t="shared" ca="1" si="23"/>
        <v>17229.284089019835</v>
      </c>
    </row>
    <row r="353" spans="1:16" x14ac:dyDescent="0.2">
      <c r="A353">
        <f ca="1"/>
        <v>0</v>
      </c>
      <c r="B353">
        <f ca="1"/>
        <v>0</v>
      </c>
      <c r="C353">
        <f ca="1"/>
        <v>0</v>
      </c>
      <c r="D353">
        <f ca="1"/>
        <v>0</v>
      </c>
      <c r="E353">
        <f ca="1"/>
        <v>0</v>
      </c>
      <c r="F353">
        <f ca="1"/>
        <v>0</v>
      </c>
      <c r="G353">
        <f t="shared" ca="1" si="22"/>
        <v>2</v>
      </c>
      <c r="H353">
        <f ca="1"/>
        <v>0</v>
      </c>
      <c r="I353">
        <f ca="1">IF(G353=1, Parameter!$B$5, IF(G353=2, Parameter!$B$6, 0))</f>
        <v>0.14699999999999999</v>
      </c>
      <c r="J353">
        <f ca="1">IF(H353=1, Parameter!$B$3, IF(H353=2, Parameter!$B$4, 0))</f>
        <v>0</v>
      </c>
      <c r="K353">
        <f ca="1">IF(G353=1,IF(F353=1,Parameter!$B$14,0),IF(F353=1,Parameter!$B$13,0))</f>
        <v>0</v>
      </c>
      <c r="L353">
        <f ca="1">IF(AND(G353=1,H353=1), Parameter!$B$7, IF(AND(G353=2, H353=1), Parameter!$B$9, IF(AND(G353=1, H353=2),Parameter!$B$8, IF(AND(G353=2, H353=2), Parameter!$B$10, 0))))</f>
        <v>0</v>
      </c>
      <c r="M353">
        <f t="shared" ca="1" si="20"/>
        <v>0</v>
      </c>
      <c r="N353">
        <f t="shared" ca="1" si="21"/>
        <v>0</v>
      </c>
      <c r="O353">
        <f ca="1">IF(N353 &lt; Parameter!$B$21, Parameter!$B$21, IF(N353 &gt; Parameter!$C$21, Parameter!$C$21, N353)) * Parameter!$B$11
+ IF(M353 &lt; Parameter!$B$22, Parameter!$B$22, IF(M353 &gt; Parameter!$C$22, Parameter!$C$22, M353)) * Parameter!$B$12
+ Parameter!$B$2
+ SUM(I353:L353)</f>
        <v>9.7544238174313094</v>
      </c>
      <c r="P353">
        <f t="shared" ca="1" si="23"/>
        <v>17229.284089019835</v>
      </c>
    </row>
    <row r="354" spans="1:16" x14ac:dyDescent="0.2">
      <c r="A354">
        <f ca="1"/>
        <v>0</v>
      </c>
      <c r="B354">
        <f ca="1"/>
        <v>0</v>
      </c>
      <c r="C354">
        <f ca="1"/>
        <v>0</v>
      </c>
      <c r="D354">
        <f ca="1"/>
        <v>0</v>
      </c>
      <c r="E354">
        <f ca="1"/>
        <v>0</v>
      </c>
      <c r="F354">
        <f ca="1"/>
        <v>0</v>
      </c>
      <c r="G354">
        <f t="shared" ca="1" si="22"/>
        <v>2</v>
      </c>
      <c r="H354">
        <f ca="1"/>
        <v>0</v>
      </c>
      <c r="I354">
        <f ca="1">IF(G354=1, Parameter!$B$5, IF(G354=2, Parameter!$B$6, 0))</f>
        <v>0.14699999999999999</v>
      </c>
      <c r="J354">
        <f ca="1">IF(H354=1, Parameter!$B$3, IF(H354=2, Parameter!$B$4, 0))</f>
        <v>0</v>
      </c>
      <c r="K354">
        <f ca="1">IF(G354=1,IF(F354=1,Parameter!$B$14,0),IF(F354=1,Parameter!$B$13,0))</f>
        <v>0</v>
      </c>
      <c r="L354">
        <f ca="1">IF(AND(G354=1,H354=1), Parameter!$B$7, IF(AND(G354=2, H354=1), Parameter!$B$9, IF(AND(G354=1, H354=2),Parameter!$B$8, IF(AND(G354=2, H354=2), Parameter!$B$10, 0))))</f>
        <v>0</v>
      </c>
      <c r="M354">
        <f t="shared" ca="1" si="20"/>
        <v>0</v>
      </c>
      <c r="N354">
        <f t="shared" ca="1" si="21"/>
        <v>0</v>
      </c>
      <c r="O354">
        <f ca="1">IF(N354 &lt; Parameter!$B$21, Parameter!$B$21, IF(N354 &gt; Parameter!$C$21, Parameter!$C$21, N354)) * Parameter!$B$11
+ IF(M354 &lt; Parameter!$B$22, Parameter!$B$22, IF(M354 &gt; Parameter!$C$22, Parameter!$C$22, M354)) * Parameter!$B$12
+ Parameter!$B$2
+ SUM(I354:L354)</f>
        <v>9.7544238174313094</v>
      </c>
      <c r="P354">
        <f t="shared" ca="1" si="23"/>
        <v>17229.284089019835</v>
      </c>
    </row>
    <row r="355" spans="1:16" x14ac:dyDescent="0.2">
      <c r="A355">
        <f ca="1"/>
        <v>0</v>
      </c>
      <c r="B355">
        <f ca="1"/>
        <v>0</v>
      </c>
      <c r="C355">
        <f ca="1"/>
        <v>0</v>
      </c>
      <c r="D355">
        <f ca="1"/>
        <v>0</v>
      </c>
      <c r="E355">
        <f ca="1"/>
        <v>0</v>
      </c>
      <c r="F355">
        <f ca="1"/>
        <v>0</v>
      </c>
      <c r="G355">
        <f t="shared" ca="1" si="22"/>
        <v>2</v>
      </c>
      <c r="H355">
        <f ca="1"/>
        <v>0</v>
      </c>
      <c r="I355">
        <f ca="1">IF(G355=1, Parameter!$B$5, IF(G355=2, Parameter!$B$6, 0))</f>
        <v>0.14699999999999999</v>
      </c>
      <c r="J355">
        <f ca="1">IF(H355=1, Parameter!$B$3, IF(H355=2, Parameter!$B$4, 0))</f>
        <v>0</v>
      </c>
      <c r="K355">
        <f ca="1">IF(G355=1,IF(F355=1,Parameter!$B$14,0),IF(F355=1,Parameter!$B$13,0))</f>
        <v>0</v>
      </c>
      <c r="L355">
        <f ca="1">IF(AND(G355=1,H355=1), Parameter!$B$7, IF(AND(G355=2, H355=1), Parameter!$B$9, IF(AND(G355=1, H355=2),Parameter!$B$8, IF(AND(G355=2, H355=2), Parameter!$B$10, 0))))</f>
        <v>0</v>
      </c>
      <c r="M355">
        <f t="shared" ca="1" si="20"/>
        <v>0</v>
      </c>
      <c r="N355">
        <f t="shared" ca="1" si="21"/>
        <v>0</v>
      </c>
      <c r="O355">
        <f ca="1">IF(N355 &lt; Parameter!$B$21, Parameter!$B$21, IF(N355 &gt; Parameter!$C$21, Parameter!$C$21, N355)) * Parameter!$B$11
+ IF(M355 &lt; Parameter!$B$22, Parameter!$B$22, IF(M355 &gt; Parameter!$C$22, Parameter!$C$22, M355)) * Parameter!$B$12
+ Parameter!$B$2
+ SUM(I355:L355)</f>
        <v>9.7544238174313094</v>
      </c>
      <c r="P355">
        <f t="shared" ca="1" si="23"/>
        <v>17229.284089019835</v>
      </c>
    </row>
    <row r="356" spans="1:16" x14ac:dyDescent="0.2">
      <c r="A356">
        <f ca="1"/>
        <v>0</v>
      </c>
      <c r="B356">
        <f ca="1"/>
        <v>0</v>
      </c>
      <c r="C356">
        <f ca="1"/>
        <v>0</v>
      </c>
      <c r="D356">
        <f ca="1"/>
        <v>0</v>
      </c>
      <c r="E356">
        <f ca="1"/>
        <v>0</v>
      </c>
      <c r="F356">
        <f ca="1"/>
        <v>0</v>
      </c>
      <c r="G356">
        <f t="shared" ca="1" si="22"/>
        <v>2</v>
      </c>
      <c r="H356">
        <f ca="1"/>
        <v>0</v>
      </c>
      <c r="I356">
        <f ca="1">IF(G356=1, Parameter!$B$5, IF(G356=2, Parameter!$B$6, 0))</f>
        <v>0.14699999999999999</v>
      </c>
      <c r="J356">
        <f ca="1">IF(H356=1, Parameter!$B$3, IF(H356=2, Parameter!$B$4, 0))</f>
        <v>0</v>
      </c>
      <c r="K356">
        <f ca="1">IF(G356=1,IF(F356=1,Parameter!$B$14,0),IF(F356=1,Parameter!$B$13,0))</f>
        <v>0</v>
      </c>
      <c r="L356">
        <f ca="1">IF(AND(G356=1,H356=1), Parameter!$B$7, IF(AND(G356=2, H356=1), Parameter!$B$9, IF(AND(G356=1, H356=2),Parameter!$B$8, IF(AND(G356=2, H356=2), Parameter!$B$10, 0))))</f>
        <v>0</v>
      </c>
      <c r="M356">
        <f t="shared" ca="1" si="20"/>
        <v>0</v>
      </c>
      <c r="N356">
        <f t="shared" ca="1" si="21"/>
        <v>0</v>
      </c>
      <c r="O356">
        <f ca="1">IF(N356 &lt; Parameter!$B$21, Parameter!$B$21, IF(N356 &gt; Parameter!$C$21, Parameter!$C$21, N356)) * Parameter!$B$11
+ IF(M356 &lt; Parameter!$B$22, Parameter!$B$22, IF(M356 &gt; Parameter!$C$22, Parameter!$C$22, M356)) * Parameter!$B$12
+ Parameter!$B$2
+ SUM(I356:L356)</f>
        <v>9.7544238174313094</v>
      </c>
      <c r="P356">
        <f t="shared" ca="1" si="23"/>
        <v>17229.284089019835</v>
      </c>
    </row>
    <row r="357" spans="1:16" x14ac:dyDescent="0.2">
      <c r="A357">
        <f ca="1"/>
        <v>0</v>
      </c>
      <c r="B357">
        <f ca="1"/>
        <v>0</v>
      </c>
      <c r="C357">
        <f ca="1"/>
        <v>0</v>
      </c>
      <c r="D357">
        <f ca="1"/>
        <v>0</v>
      </c>
      <c r="E357">
        <f ca="1"/>
        <v>0</v>
      </c>
      <c r="F357">
        <f ca="1"/>
        <v>0</v>
      </c>
      <c r="G357">
        <f t="shared" ca="1" si="22"/>
        <v>2</v>
      </c>
      <c r="H357">
        <f ca="1"/>
        <v>0</v>
      </c>
      <c r="I357">
        <f ca="1">IF(G357=1, Parameter!$B$5, IF(G357=2, Parameter!$B$6, 0))</f>
        <v>0.14699999999999999</v>
      </c>
      <c r="J357">
        <f ca="1">IF(H357=1, Parameter!$B$3, IF(H357=2, Parameter!$B$4, 0))</f>
        <v>0</v>
      </c>
      <c r="K357">
        <f ca="1">IF(G357=1,IF(F357=1,Parameter!$B$14,0),IF(F357=1,Parameter!$B$13,0))</f>
        <v>0</v>
      </c>
      <c r="L357">
        <f ca="1">IF(AND(G357=1,H357=1), Parameter!$B$7, IF(AND(G357=2, H357=1), Parameter!$B$9, IF(AND(G357=1, H357=2),Parameter!$B$8, IF(AND(G357=2, H357=2), Parameter!$B$10, 0))))</f>
        <v>0</v>
      </c>
      <c r="M357">
        <f t="shared" ca="1" si="20"/>
        <v>0</v>
      </c>
      <c r="N357">
        <f t="shared" ca="1" si="21"/>
        <v>0</v>
      </c>
      <c r="O357">
        <f ca="1">IF(N357 &lt; Parameter!$B$21, Parameter!$B$21, IF(N357 &gt; Parameter!$C$21, Parameter!$C$21, N357)) * Parameter!$B$11
+ IF(M357 &lt; Parameter!$B$22, Parameter!$B$22, IF(M357 &gt; Parameter!$C$22, Parameter!$C$22, M357)) * Parameter!$B$12
+ Parameter!$B$2
+ SUM(I357:L357)</f>
        <v>9.7544238174313094</v>
      </c>
      <c r="P357">
        <f t="shared" ca="1" si="23"/>
        <v>17229.284089019835</v>
      </c>
    </row>
    <row r="358" spans="1:16" x14ac:dyDescent="0.2">
      <c r="A358">
        <f ca="1"/>
        <v>0</v>
      </c>
      <c r="B358">
        <f ca="1"/>
        <v>0</v>
      </c>
      <c r="C358">
        <f ca="1"/>
        <v>0</v>
      </c>
      <c r="D358">
        <f ca="1"/>
        <v>0</v>
      </c>
      <c r="E358">
        <f ca="1"/>
        <v>0</v>
      </c>
      <c r="F358">
        <f ca="1"/>
        <v>0</v>
      </c>
      <c r="G358">
        <f t="shared" ca="1" si="22"/>
        <v>2</v>
      </c>
      <c r="H358">
        <f ca="1"/>
        <v>0</v>
      </c>
      <c r="I358">
        <f ca="1">IF(G358=1, Parameter!$B$5, IF(G358=2, Parameter!$B$6, 0))</f>
        <v>0.14699999999999999</v>
      </c>
      <c r="J358">
        <f ca="1">IF(H358=1, Parameter!$B$3, IF(H358=2, Parameter!$B$4, 0))</f>
        <v>0</v>
      </c>
      <c r="K358">
        <f ca="1">IF(G358=1,IF(F358=1,Parameter!$B$14,0),IF(F358=1,Parameter!$B$13,0))</f>
        <v>0</v>
      </c>
      <c r="L358">
        <f ca="1">IF(AND(G358=1,H358=1), Parameter!$B$7, IF(AND(G358=2, H358=1), Parameter!$B$9, IF(AND(G358=1, H358=2),Parameter!$B$8, IF(AND(G358=2, H358=2), Parameter!$B$10, 0))))</f>
        <v>0</v>
      </c>
      <c r="M358">
        <f t="shared" ca="1" si="20"/>
        <v>0</v>
      </c>
      <c r="N358">
        <f t="shared" ca="1" si="21"/>
        <v>0</v>
      </c>
      <c r="O358">
        <f ca="1">IF(N358 &lt; Parameter!$B$21, Parameter!$B$21, IF(N358 &gt; Parameter!$C$21, Parameter!$C$21, N358)) * Parameter!$B$11
+ IF(M358 &lt; Parameter!$B$22, Parameter!$B$22, IF(M358 &gt; Parameter!$C$22, Parameter!$C$22, M358)) * Parameter!$B$12
+ Parameter!$B$2
+ SUM(I358:L358)</f>
        <v>9.7544238174313094</v>
      </c>
      <c r="P358">
        <f t="shared" ca="1" si="23"/>
        <v>17229.284089019835</v>
      </c>
    </row>
    <row r="359" spans="1:16" x14ac:dyDescent="0.2">
      <c r="A359">
        <f ca="1"/>
        <v>0</v>
      </c>
      <c r="B359">
        <f ca="1"/>
        <v>0</v>
      </c>
      <c r="C359">
        <f ca="1"/>
        <v>0</v>
      </c>
      <c r="D359">
        <f ca="1"/>
        <v>0</v>
      </c>
      <c r="E359">
        <f ca="1"/>
        <v>0</v>
      </c>
      <c r="F359">
        <f ca="1"/>
        <v>0</v>
      </c>
      <c r="G359">
        <f t="shared" ca="1" si="22"/>
        <v>2</v>
      </c>
      <c r="H359">
        <f ca="1"/>
        <v>0</v>
      </c>
      <c r="I359">
        <f ca="1">IF(G359=1, Parameter!$B$5, IF(G359=2, Parameter!$B$6, 0))</f>
        <v>0.14699999999999999</v>
      </c>
      <c r="J359">
        <f ca="1">IF(H359=1, Parameter!$B$3, IF(H359=2, Parameter!$B$4, 0))</f>
        <v>0</v>
      </c>
      <c r="K359">
        <f ca="1">IF(G359=1,IF(F359=1,Parameter!$B$14,0),IF(F359=1,Parameter!$B$13,0))</f>
        <v>0</v>
      </c>
      <c r="L359">
        <f ca="1">IF(AND(G359=1,H359=1), Parameter!$B$7, IF(AND(G359=2, H359=1), Parameter!$B$9, IF(AND(G359=1, H359=2),Parameter!$B$8, IF(AND(G359=2, H359=2), Parameter!$B$10, 0))))</f>
        <v>0</v>
      </c>
      <c r="M359">
        <f t="shared" ca="1" si="20"/>
        <v>0</v>
      </c>
      <c r="N359">
        <f t="shared" ca="1" si="21"/>
        <v>0</v>
      </c>
      <c r="O359">
        <f ca="1">IF(N359 &lt; Parameter!$B$21, Parameter!$B$21, IF(N359 &gt; Parameter!$C$21, Parameter!$C$21, N359)) * Parameter!$B$11
+ IF(M359 &lt; Parameter!$B$22, Parameter!$B$22, IF(M359 &gt; Parameter!$C$22, Parameter!$C$22, M359)) * Parameter!$B$12
+ Parameter!$B$2
+ SUM(I359:L359)</f>
        <v>9.7544238174313094</v>
      </c>
      <c r="P359">
        <f t="shared" ca="1" si="23"/>
        <v>17229.284089019835</v>
      </c>
    </row>
    <row r="360" spans="1:16" x14ac:dyDescent="0.2">
      <c r="A360">
        <f ca="1"/>
        <v>0</v>
      </c>
      <c r="B360">
        <f ca="1"/>
        <v>0</v>
      </c>
      <c r="C360">
        <f ca="1"/>
        <v>0</v>
      </c>
      <c r="D360">
        <f ca="1"/>
        <v>0</v>
      </c>
      <c r="E360">
        <f ca="1"/>
        <v>0</v>
      </c>
      <c r="F360">
        <f ca="1"/>
        <v>0</v>
      </c>
      <c r="G360">
        <f t="shared" ca="1" si="22"/>
        <v>2</v>
      </c>
      <c r="H360">
        <f ca="1"/>
        <v>0</v>
      </c>
      <c r="I360">
        <f ca="1">IF(G360=1, Parameter!$B$5, IF(G360=2, Parameter!$B$6, 0))</f>
        <v>0.14699999999999999</v>
      </c>
      <c r="J360">
        <f ca="1">IF(H360=1, Parameter!$B$3, IF(H360=2, Parameter!$B$4, 0))</f>
        <v>0</v>
      </c>
      <c r="K360">
        <f ca="1">IF(G360=1,IF(F360=1,Parameter!$B$14,0),IF(F360=1,Parameter!$B$13,0))</f>
        <v>0</v>
      </c>
      <c r="L360">
        <f ca="1">IF(AND(G360=1,H360=1), Parameter!$B$7, IF(AND(G360=2, H360=1), Parameter!$B$9, IF(AND(G360=1, H360=2),Parameter!$B$8, IF(AND(G360=2, H360=2), Parameter!$B$10, 0))))</f>
        <v>0</v>
      </c>
      <c r="M360">
        <f t="shared" ca="1" si="20"/>
        <v>0</v>
      </c>
      <c r="N360">
        <f t="shared" ca="1" si="21"/>
        <v>0</v>
      </c>
      <c r="O360">
        <f ca="1">IF(N360 &lt; Parameter!$B$21, Parameter!$B$21, IF(N360 &gt; Parameter!$C$21, Parameter!$C$21, N360)) * Parameter!$B$11
+ IF(M360 &lt; Parameter!$B$22, Parameter!$B$22, IF(M360 &gt; Parameter!$C$22, Parameter!$C$22, M360)) * Parameter!$B$12
+ Parameter!$B$2
+ SUM(I360:L360)</f>
        <v>9.7544238174313094</v>
      </c>
      <c r="P360">
        <f t="shared" ca="1" si="23"/>
        <v>17229.284089019835</v>
      </c>
    </row>
    <row r="361" spans="1:16" x14ac:dyDescent="0.2">
      <c r="A361">
        <f ca="1"/>
        <v>0</v>
      </c>
      <c r="B361">
        <f ca="1"/>
        <v>0</v>
      </c>
      <c r="C361">
        <f ca="1"/>
        <v>0</v>
      </c>
      <c r="D361">
        <f ca="1"/>
        <v>0</v>
      </c>
      <c r="E361">
        <f ca="1"/>
        <v>0</v>
      </c>
      <c r="F361">
        <f ca="1"/>
        <v>0</v>
      </c>
      <c r="G361">
        <f t="shared" ca="1" si="22"/>
        <v>2</v>
      </c>
      <c r="H361">
        <f ca="1"/>
        <v>0</v>
      </c>
      <c r="I361">
        <f ca="1">IF(G361=1, Parameter!$B$5, IF(G361=2, Parameter!$B$6, 0))</f>
        <v>0.14699999999999999</v>
      </c>
      <c r="J361">
        <f ca="1">IF(H361=1, Parameter!$B$3, IF(H361=2, Parameter!$B$4, 0))</f>
        <v>0</v>
      </c>
      <c r="K361">
        <f ca="1">IF(G361=1,IF(F361=1,Parameter!$B$14,0),IF(F361=1,Parameter!$B$13,0))</f>
        <v>0</v>
      </c>
      <c r="L361">
        <f ca="1">IF(AND(G361=1,H361=1), Parameter!$B$7, IF(AND(G361=2, H361=1), Parameter!$B$9, IF(AND(G361=1, H361=2),Parameter!$B$8, IF(AND(G361=2, H361=2), Parameter!$B$10, 0))))</f>
        <v>0</v>
      </c>
      <c r="M361">
        <f t="shared" ca="1" si="20"/>
        <v>0</v>
      </c>
      <c r="N361">
        <f t="shared" ca="1" si="21"/>
        <v>0</v>
      </c>
      <c r="O361">
        <f ca="1">IF(N361 &lt; Parameter!$B$21, Parameter!$B$21, IF(N361 &gt; Parameter!$C$21, Parameter!$C$21, N361)) * Parameter!$B$11
+ IF(M361 &lt; Parameter!$B$22, Parameter!$B$22, IF(M361 &gt; Parameter!$C$22, Parameter!$C$22, M361)) * Parameter!$B$12
+ Parameter!$B$2
+ SUM(I361:L361)</f>
        <v>9.7544238174313094</v>
      </c>
      <c r="P361">
        <f t="shared" ca="1" si="23"/>
        <v>17229.284089019835</v>
      </c>
    </row>
    <row r="362" spans="1:16" x14ac:dyDescent="0.2">
      <c r="A362">
        <f ca="1"/>
        <v>0</v>
      </c>
      <c r="B362">
        <f ca="1"/>
        <v>0</v>
      </c>
      <c r="C362">
        <f ca="1"/>
        <v>0</v>
      </c>
      <c r="D362">
        <f ca="1"/>
        <v>0</v>
      </c>
      <c r="E362">
        <f ca="1"/>
        <v>0</v>
      </c>
      <c r="F362">
        <f ca="1"/>
        <v>0</v>
      </c>
      <c r="G362">
        <f t="shared" ca="1" si="22"/>
        <v>2</v>
      </c>
      <c r="H362">
        <f ca="1"/>
        <v>0</v>
      </c>
      <c r="I362">
        <f ca="1">IF(G362=1, Parameter!$B$5, IF(G362=2, Parameter!$B$6, 0))</f>
        <v>0.14699999999999999</v>
      </c>
      <c r="J362">
        <f ca="1">IF(H362=1, Parameter!$B$3, IF(H362=2, Parameter!$B$4, 0))</f>
        <v>0</v>
      </c>
      <c r="K362">
        <f ca="1">IF(G362=1,IF(F362=1,Parameter!$B$14,0),IF(F362=1,Parameter!$B$13,0))</f>
        <v>0</v>
      </c>
      <c r="L362">
        <f ca="1">IF(AND(G362=1,H362=1), Parameter!$B$7, IF(AND(G362=2, H362=1), Parameter!$B$9, IF(AND(G362=1, H362=2),Parameter!$B$8, IF(AND(G362=2, H362=2), Parameter!$B$10, 0))))</f>
        <v>0</v>
      </c>
      <c r="M362">
        <f t="shared" ca="1" si="20"/>
        <v>0</v>
      </c>
      <c r="N362">
        <f t="shared" ca="1" si="21"/>
        <v>0</v>
      </c>
      <c r="O362">
        <f ca="1">IF(N362 &lt; Parameter!$B$21, Parameter!$B$21, IF(N362 &gt; Parameter!$C$21, Parameter!$C$21, N362)) * Parameter!$B$11
+ IF(M362 &lt; Parameter!$B$22, Parameter!$B$22, IF(M362 &gt; Parameter!$C$22, Parameter!$C$22, M362)) * Parameter!$B$12
+ Parameter!$B$2
+ SUM(I362:L362)</f>
        <v>9.7544238174313094</v>
      </c>
      <c r="P362">
        <f t="shared" ca="1" si="23"/>
        <v>17229.284089019835</v>
      </c>
    </row>
    <row r="363" spans="1:16" x14ac:dyDescent="0.2">
      <c r="A363">
        <f ca="1"/>
        <v>0</v>
      </c>
      <c r="B363">
        <f ca="1"/>
        <v>0</v>
      </c>
      <c r="C363">
        <f ca="1"/>
        <v>0</v>
      </c>
      <c r="D363">
        <f ca="1"/>
        <v>0</v>
      </c>
      <c r="E363">
        <f ca="1"/>
        <v>0</v>
      </c>
      <c r="F363">
        <f ca="1"/>
        <v>0</v>
      </c>
      <c r="G363">
        <f t="shared" ca="1" si="22"/>
        <v>2</v>
      </c>
      <c r="H363">
        <f ca="1"/>
        <v>0</v>
      </c>
      <c r="I363">
        <f ca="1">IF(G363=1, Parameter!$B$5, IF(G363=2, Parameter!$B$6, 0))</f>
        <v>0.14699999999999999</v>
      </c>
      <c r="J363">
        <f ca="1">IF(H363=1, Parameter!$B$3, IF(H363=2, Parameter!$B$4, 0))</f>
        <v>0</v>
      </c>
      <c r="K363">
        <f ca="1">IF(G363=1,IF(F363=1,Parameter!$B$14,0),IF(F363=1,Parameter!$B$13,0))</f>
        <v>0</v>
      </c>
      <c r="L363">
        <f ca="1">IF(AND(G363=1,H363=1), Parameter!$B$7, IF(AND(G363=2, H363=1), Parameter!$B$9, IF(AND(G363=1, H363=2),Parameter!$B$8, IF(AND(G363=2, H363=2), Parameter!$B$10, 0))))</f>
        <v>0</v>
      </c>
      <c r="M363">
        <f t="shared" ca="1" si="20"/>
        <v>0</v>
      </c>
      <c r="N363">
        <f t="shared" ca="1" si="21"/>
        <v>0</v>
      </c>
      <c r="O363">
        <f ca="1">IF(N363 &lt; Parameter!$B$21, Parameter!$B$21, IF(N363 &gt; Parameter!$C$21, Parameter!$C$21, N363)) * Parameter!$B$11
+ IF(M363 &lt; Parameter!$B$22, Parameter!$B$22, IF(M363 &gt; Parameter!$C$22, Parameter!$C$22, M363)) * Parameter!$B$12
+ Parameter!$B$2
+ SUM(I363:L363)</f>
        <v>9.7544238174313094</v>
      </c>
      <c r="P363">
        <f t="shared" ca="1" si="23"/>
        <v>17229.284089019835</v>
      </c>
    </row>
    <row r="364" spans="1:16" x14ac:dyDescent="0.2">
      <c r="A364">
        <f ca="1"/>
        <v>0</v>
      </c>
      <c r="B364">
        <f ca="1"/>
        <v>0</v>
      </c>
      <c r="C364">
        <f ca="1"/>
        <v>0</v>
      </c>
      <c r="D364">
        <f ca="1"/>
        <v>0</v>
      </c>
      <c r="E364">
        <f ca="1"/>
        <v>0</v>
      </c>
      <c r="F364">
        <f ca="1"/>
        <v>0</v>
      </c>
      <c r="G364">
        <f t="shared" ca="1" si="22"/>
        <v>2</v>
      </c>
      <c r="H364">
        <f ca="1"/>
        <v>0</v>
      </c>
      <c r="I364">
        <f ca="1">IF(G364=1, Parameter!$B$5, IF(G364=2, Parameter!$B$6, 0))</f>
        <v>0.14699999999999999</v>
      </c>
      <c r="J364">
        <f ca="1">IF(H364=1, Parameter!$B$3, IF(H364=2, Parameter!$B$4, 0))</f>
        <v>0</v>
      </c>
      <c r="K364">
        <f ca="1">IF(G364=1,IF(F364=1,Parameter!$B$14,0),IF(F364=1,Parameter!$B$13,0))</f>
        <v>0</v>
      </c>
      <c r="L364">
        <f ca="1">IF(AND(G364=1,H364=1), Parameter!$B$7, IF(AND(G364=2, H364=1), Parameter!$B$9, IF(AND(G364=1, H364=2),Parameter!$B$8, IF(AND(G364=2, H364=2), Parameter!$B$10, 0))))</f>
        <v>0</v>
      </c>
      <c r="M364">
        <f t="shared" ca="1" si="20"/>
        <v>0</v>
      </c>
      <c r="N364">
        <f t="shared" ca="1" si="21"/>
        <v>0</v>
      </c>
      <c r="O364">
        <f ca="1">IF(N364 &lt; Parameter!$B$21, Parameter!$B$21, IF(N364 &gt; Parameter!$C$21, Parameter!$C$21, N364)) * Parameter!$B$11
+ IF(M364 &lt; Parameter!$B$22, Parameter!$B$22, IF(M364 &gt; Parameter!$C$22, Parameter!$C$22, M364)) * Parameter!$B$12
+ Parameter!$B$2
+ SUM(I364:L364)</f>
        <v>9.7544238174313094</v>
      </c>
      <c r="P364">
        <f t="shared" ca="1" si="23"/>
        <v>17229.284089019835</v>
      </c>
    </row>
    <row r="365" spans="1:16" x14ac:dyDescent="0.2">
      <c r="A365">
        <f ca="1"/>
        <v>0</v>
      </c>
      <c r="B365">
        <f ca="1"/>
        <v>0</v>
      </c>
      <c r="C365">
        <f ca="1"/>
        <v>0</v>
      </c>
      <c r="D365">
        <f ca="1"/>
        <v>0</v>
      </c>
      <c r="E365">
        <f ca="1"/>
        <v>0</v>
      </c>
      <c r="F365">
        <f ca="1"/>
        <v>0</v>
      </c>
      <c r="G365">
        <f t="shared" ca="1" si="22"/>
        <v>2</v>
      </c>
      <c r="H365">
        <f ca="1"/>
        <v>0</v>
      </c>
      <c r="I365">
        <f ca="1">IF(G365=1, Parameter!$B$5, IF(G365=2, Parameter!$B$6, 0))</f>
        <v>0.14699999999999999</v>
      </c>
      <c r="J365">
        <f ca="1">IF(H365=1, Parameter!$B$3, IF(H365=2, Parameter!$B$4, 0))</f>
        <v>0</v>
      </c>
      <c r="K365">
        <f ca="1">IF(G365=1,IF(F365=1,Parameter!$B$14,0),IF(F365=1,Parameter!$B$13,0))</f>
        <v>0</v>
      </c>
      <c r="L365">
        <f ca="1">IF(AND(G365=1,H365=1), Parameter!$B$7, IF(AND(G365=2, H365=1), Parameter!$B$9, IF(AND(G365=1, H365=2),Parameter!$B$8, IF(AND(G365=2, H365=2), Parameter!$B$10, 0))))</f>
        <v>0</v>
      </c>
      <c r="M365">
        <f t="shared" ca="1" si="20"/>
        <v>0</v>
      </c>
      <c r="N365">
        <f t="shared" ca="1" si="21"/>
        <v>0</v>
      </c>
      <c r="O365">
        <f ca="1">IF(N365 &lt; Parameter!$B$21, Parameter!$B$21, IF(N365 &gt; Parameter!$C$21, Parameter!$C$21, N365)) * Parameter!$B$11
+ IF(M365 &lt; Parameter!$B$22, Parameter!$B$22, IF(M365 &gt; Parameter!$C$22, Parameter!$C$22, M365)) * Parameter!$B$12
+ Parameter!$B$2
+ SUM(I365:L365)</f>
        <v>9.7544238174313094</v>
      </c>
      <c r="P365">
        <f t="shared" ca="1" si="23"/>
        <v>17229.284089019835</v>
      </c>
    </row>
    <row r="366" spans="1:16" x14ac:dyDescent="0.2">
      <c r="A366">
        <f ca="1"/>
        <v>0</v>
      </c>
      <c r="B366">
        <f ca="1"/>
        <v>0</v>
      </c>
      <c r="C366">
        <f ca="1"/>
        <v>0</v>
      </c>
      <c r="D366">
        <f ca="1"/>
        <v>0</v>
      </c>
      <c r="E366">
        <f ca="1"/>
        <v>0</v>
      </c>
      <c r="F366">
        <f ca="1"/>
        <v>0</v>
      </c>
      <c r="G366">
        <f t="shared" ca="1" si="22"/>
        <v>2</v>
      </c>
      <c r="H366">
        <f ca="1"/>
        <v>0</v>
      </c>
      <c r="I366">
        <f ca="1">IF(G366=1, Parameter!$B$5, IF(G366=2, Parameter!$B$6, 0))</f>
        <v>0.14699999999999999</v>
      </c>
      <c r="J366">
        <f ca="1">IF(H366=1, Parameter!$B$3, IF(H366=2, Parameter!$B$4, 0))</f>
        <v>0</v>
      </c>
      <c r="K366">
        <f ca="1">IF(G366=1,IF(F366=1,Parameter!$B$14,0),IF(F366=1,Parameter!$B$13,0))</f>
        <v>0</v>
      </c>
      <c r="L366">
        <f ca="1">IF(AND(G366=1,H366=1), Parameter!$B$7, IF(AND(G366=2, H366=1), Parameter!$B$9, IF(AND(G366=1, H366=2),Parameter!$B$8, IF(AND(G366=2, H366=2), Parameter!$B$10, 0))))</f>
        <v>0</v>
      </c>
      <c r="M366">
        <f t="shared" ca="1" si="20"/>
        <v>0</v>
      </c>
      <c r="N366">
        <f t="shared" ca="1" si="21"/>
        <v>0</v>
      </c>
      <c r="O366">
        <f ca="1">IF(N366 &lt; Parameter!$B$21, Parameter!$B$21, IF(N366 &gt; Parameter!$C$21, Parameter!$C$21, N366)) * Parameter!$B$11
+ IF(M366 &lt; Parameter!$B$22, Parameter!$B$22, IF(M366 &gt; Parameter!$C$22, Parameter!$C$22, M366)) * Parameter!$B$12
+ Parameter!$B$2
+ SUM(I366:L366)</f>
        <v>9.7544238174313094</v>
      </c>
      <c r="P366">
        <f t="shared" ca="1" si="23"/>
        <v>17229.284089019835</v>
      </c>
    </row>
    <row r="367" spans="1:16" x14ac:dyDescent="0.2">
      <c r="A367">
        <f ca="1"/>
        <v>0</v>
      </c>
      <c r="B367">
        <f ca="1"/>
        <v>0</v>
      </c>
      <c r="C367">
        <f ca="1"/>
        <v>0</v>
      </c>
      <c r="D367">
        <f ca="1"/>
        <v>0</v>
      </c>
      <c r="E367">
        <f ca="1"/>
        <v>0</v>
      </c>
      <c r="F367">
        <f ca="1"/>
        <v>0</v>
      </c>
      <c r="G367">
        <f t="shared" ca="1" si="22"/>
        <v>2</v>
      </c>
      <c r="H367">
        <f ca="1"/>
        <v>0</v>
      </c>
      <c r="I367">
        <f ca="1">IF(G367=1, Parameter!$B$5, IF(G367=2, Parameter!$B$6, 0))</f>
        <v>0.14699999999999999</v>
      </c>
      <c r="J367">
        <f ca="1">IF(H367=1, Parameter!$B$3, IF(H367=2, Parameter!$B$4, 0))</f>
        <v>0</v>
      </c>
      <c r="K367">
        <f ca="1">IF(G367=1,IF(F367=1,Parameter!$B$14,0),IF(F367=1,Parameter!$B$13,0))</f>
        <v>0</v>
      </c>
      <c r="L367">
        <f ca="1">IF(AND(G367=1,H367=1), Parameter!$B$7, IF(AND(G367=2, H367=1), Parameter!$B$9, IF(AND(G367=1, H367=2),Parameter!$B$8, IF(AND(G367=2, H367=2), Parameter!$B$10, 0))))</f>
        <v>0</v>
      </c>
      <c r="M367">
        <f t="shared" ca="1" si="20"/>
        <v>0</v>
      </c>
      <c r="N367">
        <f t="shared" ca="1" si="21"/>
        <v>0</v>
      </c>
      <c r="O367">
        <f ca="1">IF(N367 &lt; Parameter!$B$21, Parameter!$B$21, IF(N367 &gt; Parameter!$C$21, Parameter!$C$21, N367)) * Parameter!$B$11
+ IF(M367 &lt; Parameter!$B$22, Parameter!$B$22, IF(M367 &gt; Parameter!$C$22, Parameter!$C$22, M367)) * Parameter!$B$12
+ Parameter!$B$2
+ SUM(I367:L367)</f>
        <v>9.7544238174313094</v>
      </c>
      <c r="P367">
        <f t="shared" ca="1" si="23"/>
        <v>17229.284089019835</v>
      </c>
    </row>
    <row r="368" spans="1:16" x14ac:dyDescent="0.2">
      <c r="A368">
        <f ca="1"/>
        <v>0</v>
      </c>
      <c r="B368">
        <f ca="1"/>
        <v>0</v>
      </c>
      <c r="C368">
        <f ca="1"/>
        <v>0</v>
      </c>
      <c r="D368">
        <f ca="1"/>
        <v>0</v>
      </c>
      <c r="E368">
        <f ca="1"/>
        <v>0</v>
      </c>
      <c r="F368">
        <f ca="1"/>
        <v>0</v>
      </c>
      <c r="G368">
        <f t="shared" ca="1" si="22"/>
        <v>2</v>
      </c>
      <c r="H368">
        <f ca="1"/>
        <v>0</v>
      </c>
      <c r="I368">
        <f ca="1">IF(G368=1, Parameter!$B$5, IF(G368=2, Parameter!$B$6, 0))</f>
        <v>0.14699999999999999</v>
      </c>
      <c r="J368">
        <f ca="1">IF(H368=1, Parameter!$B$3, IF(H368=2, Parameter!$B$4, 0))</f>
        <v>0</v>
      </c>
      <c r="K368">
        <f ca="1">IF(G368=1,IF(F368=1,Parameter!$B$14,0),IF(F368=1,Parameter!$B$13,0))</f>
        <v>0</v>
      </c>
      <c r="L368">
        <f ca="1">IF(AND(G368=1,H368=1), Parameter!$B$7, IF(AND(G368=2, H368=1), Parameter!$B$9, IF(AND(G368=1, H368=2),Parameter!$B$8, IF(AND(G368=2, H368=2), Parameter!$B$10, 0))))</f>
        <v>0</v>
      </c>
      <c r="M368">
        <f t="shared" ca="1" si="20"/>
        <v>0</v>
      </c>
      <c r="N368">
        <f t="shared" ca="1" si="21"/>
        <v>0</v>
      </c>
      <c r="O368">
        <f ca="1">IF(N368 &lt; Parameter!$B$21, Parameter!$B$21, IF(N368 &gt; Parameter!$C$21, Parameter!$C$21, N368)) * Parameter!$B$11
+ IF(M368 &lt; Parameter!$B$22, Parameter!$B$22, IF(M368 &gt; Parameter!$C$22, Parameter!$C$22, M368)) * Parameter!$B$12
+ Parameter!$B$2
+ SUM(I368:L368)</f>
        <v>9.7544238174313094</v>
      </c>
      <c r="P368">
        <f t="shared" ca="1" si="23"/>
        <v>17229.284089019835</v>
      </c>
    </row>
    <row r="369" spans="1:16" x14ac:dyDescent="0.2">
      <c r="A369">
        <f ca="1"/>
        <v>0</v>
      </c>
      <c r="B369">
        <f ca="1"/>
        <v>0</v>
      </c>
      <c r="C369">
        <f ca="1"/>
        <v>0</v>
      </c>
      <c r="D369">
        <f ca="1"/>
        <v>0</v>
      </c>
      <c r="E369">
        <f ca="1"/>
        <v>0</v>
      </c>
      <c r="F369">
        <f ca="1"/>
        <v>0</v>
      </c>
      <c r="G369">
        <f t="shared" ca="1" si="22"/>
        <v>2</v>
      </c>
      <c r="H369">
        <f ca="1"/>
        <v>0</v>
      </c>
      <c r="I369">
        <f ca="1">IF(G369=1, Parameter!$B$5, IF(G369=2, Parameter!$B$6, 0))</f>
        <v>0.14699999999999999</v>
      </c>
      <c r="J369">
        <f ca="1">IF(H369=1, Parameter!$B$3, IF(H369=2, Parameter!$B$4, 0))</f>
        <v>0</v>
      </c>
      <c r="K369">
        <f ca="1">IF(G369=1,IF(F369=1,Parameter!$B$14,0),IF(F369=1,Parameter!$B$13,0))</f>
        <v>0</v>
      </c>
      <c r="L369">
        <f ca="1">IF(AND(G369=1,H369=1), Parameter!$B$7, IF(AND(G369=2, H369=1), Parameter!$B$9, IF(AND(G369=1, H369=2),Parameter!$B$8, IF(AND(G369=2, H369=2), Parameter!$B$10, 0))))</f>
        <v>0</v>
      </c>
      <c r="M369">
        <f t="shared" ca="1" si="20"/>
        <v>0</v>
      </c>
      <c r="N369">
        <f t="shared" ca="1" si="21"/>
        <v>0</v>
      </c>
      <c r="O369">
        <f ca="1">IF(N369 &lt; Parameter!$B$21, Parameter!$B$21, IF(N369 &gt; Parameter!$C$21, Parameter!$C$21, N369)) * Parameter!$B$11
+ IF(M369 &lt; Parameter!$B$22, Parameter!$B$22, IF(M369 &gt; Parameter!$C$22, Parameter!$C$22, M369)) * Parameter!$B$12
+ Parameter!$B$2
+ SUM(I369:L369)</f>
        <v>9.7544238174313094</v>
      </c>
      <c r="P369">
        <f t="shared" ca="1" si="23"/>
        <v>17229.284089019835</v>
      </c>
    </row>
    <row r="370" spans="1:16" x14ac:dyDescent="0.2">
      <c r="A370">
        <f ca="1"/>
        <v>0</v>
      </c>
      <c r="B370">
        <f ca="1"/>
        <v>0</v>
      </c>
      <c r="C370">
        <f ca="1"/>
        <v>0</v>
      </c>
      <c r="D370">
        <f ca="1"/>
        <v>0</v>
      </c>
      <c r="E370">
        <f ca="1"/>
        <v>0</v>
      </c>
      <c r="F370">
        <f ca="1"/>
        <v>0</v>
      </c>
      <c r="G370">
        <f t="shared" ca="1" si="22"/>
        <v>2</v>
      </c>
      <c r="H370">
        <f ca="1"/>
        <v>0</v>
      </c>
      <c r="I370">
        <f ca="1">IF(G370=1, Parameter!$B$5, IF(G370=2, Parameter!$B$6, 0))</f>
        <v>0.14699999999999999</v>
      </c>
      <c r="J370">
        <f ca="1">IF(H370=1, Parameter!$B$3, IF(H370=2, Parameter!$B$4, 0))</f>
        <v>0</v>
      </c>
      <c r="K370">
        <f ca="1">IF(G370=1,IF(F370=1,Parameter!$B$14,0),IF(F370=1,Parameter!$B$13,0))</f>
        <v>0</v>
      </c>
      <c r="L370">
        <f ca="1">IF(AND(G370=1,H370=1), Parameter!$B$7, IF(AND(G370=2, H370=1), Parameter!$B$9, IF(AND(G370=1, H370=2),Parameter!$B$8, IF(AND(G370=2, H370=2), Parameter!$B$10, 0))))</f>
        <v>0</v>
      </c>
      <c r="M370">
        <f t="shared" ca="1" si="20"/>
        <v>0</v>
      </c>
      <c r="N370">
        <f t="shared" ca="1" si="21"/>
        <v>0</v>
      </c>
      <c r="O370">
        <f ca="1">IF(N370 &lt; Parameter!$B$21, Parameter!$B$21, IF(N370 &gt; Parameter!$C$21, Parameter!$C$21, N370)) * Parameter!$B$11
+ IF(M370 &lt; Parameter!$B$22, Parameter!$B$22, IF(M370 &gt; Parameter!$C$22, Parameter!$C$22, M370)) * Parameter!$B$12
+ Parameter!$B$2
+ SUM(I370:L370)</f>
        <v>9.7544238174313094</v>
      </c>
      <c r="P370">
        <f t="shared" ca="1" si="23"/>
        <v>17229.284089019835</v>
      </c>
    </row>
    <row r="371" spans="1:16" x14ac:dyDescent="0.2">
      <c r="A371">
        <f ca="1"/>
        <v>0</v>
      </c>
      <c r="B371">
        <f ca="1"/>
        <v>0</v>
      </c>
      <c r="C371">
        <f ca="1"/>
        <v>0</v>
      </c>
      <c r="D371">
        <f ca="1"/>
        <v>0</v>
      </c>
      <c r="E371">
        <f ca="1"/>
        <v>0</v>
      </c>
      <c r="F371">
        <f ca="1"/>
        <v>0</v>
      </c>
      <c r="G371">
        <f t="shared" ca="1" si="22"/>
        <v>2</v>
      </c>
      <c r="H371">
        <f ca="1"/>
        <v>0</v>
      </c>
      <c r="I371">
        <f ca="1">IF(G371=1, Parameter!$B$5, IF(G371=2, Parameter!$B$6, 0))</f>
        <v>0.14699999999999999</v>
      </c>
      <c r="J371">
        <f ca="1">IF(H371=1, Parameter!$B$3, IF(H371=2, Parameter!$B$4, 0))</f>
        <v>0</v>
      </c>
      <c r="K371">
        <f ca="1">IF(G371=1,IF(F371=1,Parameter!$B$14,0),IF(F371=1,Parameter!$B$13,0))</f>
        <v>0</v>
      </c>
      <c r="L371">
        <f ca="1">IF(AND(G371=1,H371=1), Parameter!$B$7, IF(AND(G371=2, H371=1), Parameter!$B$9, IF(AND(G371=1, H371=2),Parameter!$B$8, IF(AND(G371=2, H371=2), Parameter!$B$10, 0))))</f>
        <v>0</v>
      </c>
      <c r="M371">
        <f t="shared" ca="1" si="20"/>
        <v>0</v>
      </c>
      <c r="N371">
        <f t="shared" ca="1" si="21"/>
        <v>0</v>
      </c>
      <c r="O371">
        <f ca="1">IF(N371 &lt; Parameter!$B$21, Parameter!$B$21, IF(N371 &gt; Parameter!$C$21, Parameter!$C$21, N371)) * Parameter!$B$11
+ IF(M371 &lt; Parameter!$B$22, Parameter!$B$22, IF(M371 &gt; Parameter!$C$22, Parameter!$C$22, M371)) * Parameter!$B$12
+ Parameter!$B$2
+ SUM(I371:L371)</f>
        <v>9.7544238174313094</v>
      </c>
      <c r="P371">
        <f t="shared" ca="1" si="23"/>
        <v>17229.284089019835</v>
      </c>
    </row>
    <row r="372" spans="1:16" x14ac:dyDescent="0.2">
      <c r="A372">
        <f ca="1"/>
        <v>0</v>
      </c>
      <c r="B372">
        <f ca="1"/>
        <v>0</v>
      </c>
      <c r="C372">
        <f ca="1"/>
        <v>0</v>
      </c>
      <c r="D372">
        <f ca="1"/>
        <v>0</v>
      </c>
      <c r="E372">
        <f ca="1"/>
        <v>0</v>
      </c>
      <c r="F372">
        <f ca="1"/>
        <v>0</v>
      </c>
      <c r="G372">
        <f t="shared" ca="1" si="22"/>
        <v>2</v>
      </c>
      <c r="H372">
        <f ca="1"/>
        <v>0</v>
      </c>
      <c r="I372">
        <f ca="1">IF(G372=1, Parameter!$B$5, IF(G372=2, Parameter!$B$6, 0))</f>
        <v>0.14699999999999999</v>
      </c>
      <c r="J372">
        <f ca="1">IF(H372=1, Parameter!$B$3, IF(H372=2, Parameter!$B$4, 0))</f>
        <v>0</v>
      </c>
      <c r="K372">
        <f ca="1">IF(G372=1,IF(F372=1,Parameter!$B$14,0),IF(F372=1,Parameter!$B$13,0))</f>
        <v>0</v>
      </c>
      <c r="L372">
        <f ca="1">IF(AND(G372=1,H372=1), Parameter!$B$7, IF(AND(G372=2, H372=1), Parameter!$B$9, IF(AND(G372=1, H372=2),Parameter!$B$8, IF(AND(G372=2, H372=2), Parameter!$B$10, 0))))</f>
        <v>0</v>
      </c>
      <c r="M372">
        <f t="shared" ca="1" si="20"/>
        <v>0</v>
      </c>
      <c r="N372">
        <f t="shared" ca="1" si="21"/>
        <v>0</v>
      </c>
      <c r="O372">
        <f ca="1">IF(N372 &lt; Parameter!$B$21, Parameter!$B$21, IF(N372 &gt; Parameter!$C$21, Parameter!$C$21, N372)) * Parameter!$B$11
+ IF(M372 &lt; Parameter!$B$22, Parameter!$B$22, IF(M372 &gt; Parameter!$C$22, Parameter!$C$22, M372)) * Parameter!$B$12
+ Parameter!$B$2
+ SUM(I372:L372)</f>
        <v>9.7544238174313094</v>
      </c>
      <c r="P372">
        <f t="shared" ca="1" si="23"/>
        <v>17229.284089019835</v>
      </c>
    </row>
    <row r="373" spans="1:16" x14ac:dyDescent="0.2">
      <c r="A373">
        <f ca="1"/>
        <v>0</v>
      </c>
      <c r="B373">
        <f ca="1"/>
        <v>0</v>
      </c>
      <c r="C373">
        <f ca="1"/>
        <v>0</v>
      </c>
      <c r="D373">
        <f ca="1"/>
        <v>0</v>
      </c>
      <c r="E373">
        <f ca="1"/>
        <v>0</v>
      </c>
      <c r="F373">
        <f ca="1"/>
        <v>0</v>
      </c>
      <c r="G373">
        <f t="shared" ca="1" si="22"/>
        <v>2</v>
      </c>
      <c r="H373">
        <f ca="1"/>
        <v>0</v>
      </c>
      <c r="I373">
        <f ca="1">IF(G373=1, Parameter!$B$5, IF(G373=2, Parameter!$B$6, 0))</f>
        <v>0.14699999999999999</v>
      </c>
      <c r="J373">
        <f ca="1">IF(H373=1, Parameter!$B$3, IF(H373=2, Parameter!$B$4, 0))</f>
        <v>0</v>
      </c>
      <c r="K373">
        <f ca="1">IF(G373=1,IF(F373=1,Parameter!$B$14,0),IF(F373=1,Parameter!$B$13,0))</f>
        <v>0</v>
      </c>
      <c r="L373">
        <f ca="1">IF(AND(G373=1,H373=1), Parameter!$B$7, IF(AND(G373=2, H373=1), Parameter!$B$9, IF(AND(G373=1, H373=2),Parameter!$B$8, IF(AND(G373=2, H373=2), Parameter!$B$10, 0))))</f>
        <v>0</v>
      </c>
      <c r="M373">
        <f t="shared" ca="1" si="20"/>
        <v>0</v>
      </c>
      <c r="N373">
        <f t="shared" ca="1" si="21"/>
        <v>0</v>
      </c>
      <c r="O373">
        <f ca="1">IF(N373 &lt; Parameter!$B$21, Parameter!$B$21, IF(N373 &gt; Parameter!$C$21, Parameter!$C$21, N373)) * Parameter!$B$11
+ IF(M373 &lt; Parameter!$B$22, Parameter!$B$22, IF(M373 &gt; Parameter!$C$22, Parameter!$C$22, M373)) * Parameter!$B$12
+ Parameter!$B$2
+ SUM(I373:L373)</f>
        <v>9.7544238174313094</v>
      </c>
      <c r="P373">
        <f t="shared" ca="1" si="23"/>
        <v>17229.284089019835</v>
      </c>
    </row>
    <row r="374" spans="1:16" x14ac:dyDescent="0.2">
      <c r="A374">
        <f ca="1"/>
        <v>0</v>
      </c>
      <c r="B374">
        <f ca="1"/>
        <v>0</v>
      </c>
      <c r="C374">
        <f ca="1"/>
        <v>0</v>
      </c>
      <c r="D374">
        <f ca="1"/>
        <v>0</v>
      </c>
      <c r="E374">
        <f ca="1"/>
        <v>0</v>
      </c>
      <c r="F374">
        <f ca="1"/>
        <v>0</v>
      </c>
      <c r="G374">
        <f t="shared" ca="1" si="22"/>
        <v>2</v>
      </c>
      <c r="H374">
        <f ca="1"/>
        <v>0</v>
      </c>
      <c r="I374">
        <f ca="1">IF(G374=1, Parameter!$B$5, IF(G374=2, Parameter!$B$6, 0))</f>
        <v>0.14699999999999999</v>
      </c>
      <c r="J374">
        <f ca="1">IF(H374=1, Parameter!$B$3, IF(H374=2, Parameter!$B$4, 0))</f>
        <v>0</v>
      </c>
      <c r="K374">
        <f ca="1">IF(G374=1,IF(F374=1,Parameter!$B$14,0),IF(F374=1,Parameter!$B$13,0))</f>
        <v>0</v>
      </c>
      <c r="L374">
        <f ca="1">IF(AND(G374=1,H374=1), Parameter!$B$7, IF(AND(G374=2, H374=1), Parameter!$B$9, IF(AND(G374=1, H374=2),Parameter!$B$8, IF(AND(G374=2, H374=2), Parameter!$B$10, 0))))</f>
        <v>0</v>
      </c>
      <c r="M374">
        <f t="shared" ca="1" si="20"/>
        <v>0</v>
      </c>
      <c r="N374">
        <f t="shared" ca="1" si="21"/>
        <v>0</v>
      </c>
      <c r="O374">
        <f ca="1">IF(N374 &lt; Parameter!$B$21, Parameter!$B$21, IF(N374 &gt; Parameter!$C$21, Parameter!$C$21, N374)) * Parameter!$B$11
+ IF(M374 &lt; Parameter!$B$22, Parameter!$B$22, IF(M374 &gt; Parameter!$C$22, Parameter!$C$22, M374)) * Parameter!$B$12
+ Parameter!$B$2
+ SUM(I374:L374)</f>
        <v>9.7544238174313094</v>
      </c>
      <c r="P374">
        <f t="shared" ca="1" si="23"/>
        <v>17229.284089019835</v>
      </c>
    </row>
    <row r="375" spans="1:16" x14ac:dyDescent="0.2">
      <c r="A375">
        <f ca="1"/>
        <v>0</v>
      </c>
      <c r="B375">
        <f ca="1"/>
        <v>0</v>
      </c>
      <c r="C375">
        <f ca="1"/>
        <v>0</v>
      </c>
      <c r="D375">
        <f ca="1"/>
        <v>0</v>
      </c>
      <c r="E375">
        <f ca="1"/>
        <v>0</v>
      </c>
      <c r="F375">
        <f ca="1"/>
        <v>0</v>
      </c>
      <c r="G375">
        <f t="shared" ca="1" si="22"/>
        <v>2</v>
      </c>
      <c r="H375">
        <f ca="1"/>
        <v>0</v>
      </c>
      <c r="I375">
        <f ca="1">IF(G375=1, Parameter!$B$5, IF(G375=2, Parameter!$B$6, 0))</f>
        <v>0.14699999999999999</v>
      </c>
      <c r="J375">
        <f ca="1">IF(H375=1, Parameter!$B$3, IF(H375=2, Parameter!$B$4, 0))</f>
        <v>0</v>
      </c>
      <c r="K375">
        <f ca="1">IF(G375=1,IF(F375=1,Parameter!$B$14,0),IF(F375=1,Parameter!$B$13,0))</f>
        <v>0</v>
      </c>
      <c r="L375">
        <f ca="1">IF(AND(G375=1,H375=1), Parameter!$B$7, IF(AND(G375=2, H375=1), Parameter!$B$9, IF(AND(G375=1, H375=2),Parameter!$B$8, IF(AND(G375=2, H375=2), Parameter!$B$10, 0))))</f>
        <v>0</v>
      </c>
      <c r="M375">
        <f t="shared" ca="1" si="20"/>
        <v>0</v>
      </c>
      <c r="N375">
        <f t="shared" ca="1" si="21"/>
        <v>0</v>
      </c>
      <c r="O375">
        <f ca="1">IF(N375 &lt; Parameter!$B$21, Parameter!$B$21, IF(N375 &gt; Parameter!$C$21, Parameter!$C$21, N375)) * Parameter!$B$11
+ IF(M375 &lt; Parameter!$B$22, Parameter!$B$22, IF(M375 &gt; Parameter!$C$22, Parameter!$C$22, M375)) * Parameter!$B$12
+ Parameter!$B$2
+ SUM(I375:L375)</f>
        <v>9.7544238174313094</v>
      </c>
      <c r="P375">
        <f t="shared" ca="1" si="23"/>
        <v>17229.284089019835</v>
      </c>
    </row>
    <row r="376" spans="1:16" x14ac:dyDescent="0.2">
      <c r="A376">
        <f ca="1"/>
        <v>0</v>
      </c>
      <c r="B376">
        <f ca="1"/>
        <v>0</v>
      </c>
      <c r="C376">
        <f ca="1"/>
        <v>0</v>
      </c>
      <c r="D376">
        <f ca="1"/>
        <v>0</v>
      </c>
      <c r="E376">
        <f ca="1"/>
        <v>0</v>
      </c>
      <c r="F376">
        <f ca="1"/>
        <v>0</v>
      </c>
      <c r="G376">
        <f t="shared" ca="1" si="22"/>
        <v>2</v>
      </c>
      <c r="H376">
        <f ca="1"/>
        <v>0</v>
      </c>
      <c r="I376">
        <f ca="1">IF(G376=1, Parameter!$B$5, IF(G376=2, Parameter!$B$6, 0))</f>
        <v>0.14699999999999999</v>
      </c>
      <c r="J376">
        <f ca="1">IF(H376=1, Parameter!$B$3, IF(H376=2, Parameter!$B$4, 0))</f>
        <v>0</v>
      </c>
      <c r="K376">
        <f ca="1">IF(G376=1,IF(F376=1,Parameter!$B$14,0),IF(F376=1,Parameter!$B$13,0))</f>
        <v>0</v>
      </c>
      <c r="L376">
        <f ca="1">IF(AND(G376=1,H376=1), Parameter!$B$7, IF(AND(G376=2, H376=1), Parameter!$B$9, IF(AND(G376=1, H376=2),Parameter!$B$8, IF(AND(G376=2, H376=2), Parameter!$B$10, 0))))</f>
        <v>0</v>
      </c>
      <c r="M376">
        <f t="shared" ca="1" si="20"/>
        <v>0</v>
      </c>
      <c r="N376">
        <f t="shared" ca="1" si="21"/>
        <v>0</v>
      </c>
      <c r="O376">
        <f ca="1">IF(N376 &lt; Parameter!$B$21, Parameter!$B$21, IF(N376 &gt; Parameter!$C$21, Parameter!$C$21, N376)) * Parameter!$B$11
+ IF(M376 &lt; Parameter!$B$22, Parameter!$B$22, IF(M376 &gt; Parameter!$C$22, Parameter!$C$22, M376)) * Parameter!$B$12
+ Parameter!$B$2
+ SUM(I376:L376)</f>
        <v>9.7544238174313094</v>
      </c>
      <c r="P376">
        <f t="shared" ca="1" si="23"/>
        <v>17229.284089019835</v>
      </c>
    </row>
    <row r="377" spans="1:16" x14ac:dyDescent="0.2">
      <c r="A377">
        <f ca="1"/>
        <v>0</v>
      </c>
      <c r="B377">
        <f ca="1"/>
        <v>0</v>
      </c>
      <c r="C377">
        <f ca="1"/>
        <v>0</v>
      </c>
      <c r="D377">
        <f ca="1"/>
        <v>0</v>
      </c>
      <c r="E377">
        <f ca="1"/>
        <v>0</v>
      </c>
      <c r="F377">
        <f ca="1"/>
        <v>0</v>
      </c>
      <c r="G377">
        <f t="shared" ca="1" si="22"/>
        <v>2</v>
      </c>
      <c r="H377">
        <f ca="1"/>
        <v>0</v>
      </c>
      <c r="I377">
        <f ca="1">IF(G377=1, Parameter!$B$5, IF(G377=2, Parameter!$B$6, 0))</f>
        <v>0.14699999999999999</v>
      </c>
      <c r="J377">
        <f ca="1">IF(H377=1, Parameter!$B$3, IF(H377=2, Parameter!$B$4, 0))</f>
        <v>0</v>
      </c>
      <c r="K377">
        <f ca="1">IF(G377=1,IF(F377=1,Parameter!$B$14,0),IF(F377=1,Parameter!$B$13,0))</f>
        <v>0</v>
      </c>
      <c r="L377">
        <f ca="1">IF(AND(G377=1,H377=1), Parameter!$B$7, IF(AND(G377=2, H377=1), Parameter!$B$9, IF(AND(G377=1, H377=2),Parameter!$B$8, IF(AND(G377=2, H377=2), Parameter!$B$10, 0))))</f>
        <v>0</v>
      </c>
      <c r="M377">
        <f t="shared" ca="1" si="20"/>
        <v>0</v>
      </c>
      <c r="N377">
        <f t="shared" ca="1" si="21"/>
        <v>0</v>
      </c>
      <c r="O377">
        <f ca="1">IF(N377 &lt; Parameter!$B$21, Parameter!$B$21, IF(N377 &gt; Parameter!$C$21, Parameter!$C$21, N377)) * Parameter!$B$11
+ IF(M377 &lt; Parameter!$B$22, Parameter!$B$22, IF(M377 &gt; Parameter!$C$22, Parameter!$C$22, M377)) * Parameter!$B$12
+ Parameter!$B$2
+ SUM(I377:L377)</f>
        <v>9.7544238174313094</v>
      </c>
      <c r="P377">
        <f t="shared" ca="1" si="23"/>
        <v>17229.284089019835</v>
      </c>
    </row>
    <row r="378" spans="1:16" x14ac:dyDescent="0.2">
      <c r="A378">
        <f ca="1"/>
        <v>0</v>
      </c>
      <c r="B378">
        <f ca="1"/>
        <v>0</v>
      </c>
      <c r="C378">
        <f ca="1"/>
        <v>0</v>
      </c>
      <c r="D378">
        <f ca="1"/>
        <v>0</v>
      </c>
      <c r="E378">
        <f ca="1"/>
        <v>0</v>
      </c>
      <c r="F378">
        <f ca="1"/>
        <v>0</v>
      </c>
      <c r="G378">
        <f t="shared" ca="1" si="22"/>
        <v>2</v>
      </c>
      <c r="H378">
        <f ca="1"/>
        <v>0</v>
      </c>
      <c r="I378">
        <f ca="1">IF(G378=1, Parameter!$B$5, IF(G378=2, Parameter!$B$6, 0))</f>
        <v>0.14699999999999999</v>
      </c>
      <c r="J378">
        <f ca="1">IF(H378=1, Parameter!$B$3, IF(H378=2, Parameter!$B$4, 0))</f>
        <v>0</v>
      </c>
      <c r="K378">
        <f ca="1">IF(G378=1,IF(F378=1,Parameter!$B$14,0),IF(F378=1,Parameter!$B$13,0))</f>
        <v>0</v>
      </c>
      <c r="L378">
        <f ca="1">IF(AND(G378=1,H378=1), Parameter!$B$7, IF(AND(G378=2, H378=1), Parameter!$B$9, IF(AND(G378=1, H378=2),Parameter!$B$8, IF(AND(G378=2, H378=2), Parameter!$B$10, 0))))</f>
        <v>0</v>
      </c>
      <c r="M378">
        <f t="shared" ca="1" si="20"/>
        <v>0</v>
      </c>
      <c r="N378">
        <f t="shared" ca="1" si="21"/>
        <v>0</v>
      </c>
      <c r="O378">
        <f ca="1">IF(N378 &lt; Parameter!$B$21, Parameter!$B$21, IF(N378 &gt; Parameter!$C$21, Parameter!$C$21, N378)) * Parameter!$B$11
+ IF(M378 &lt; Parameter!$B$22, Parameter!$B$22, IF(M378 &gt; Parameter!$C$22, Parameter!$C$22, M378)) * Parameter!$B$12
+ Parameter!$B$2
+ SUM(I378:L378)</f>
        <v>9.7544238174313094</v>
      </c>
      <c r="P378">
        <f t="shared" ca="1" si="23"/>
        <v>17229.284089019835</v>
      </c>
    </row>
    <row r="379" spans="1:16" x14ac:dyDescent="0.2">
      <c r="A379">
        <f ca="1"/>
        <v>0</v>
      </c>
      <c r="B379">
        <f ca="1"/>
        <v>0</v>
      </c>
      <c r="C379">
        <f ca="1"/>
        <v>0</v>
      </c>
      <c r="D379">
        <f ca="1"/>
        <v>0</v>
      </c>
      <c r="E379">
        <f ca="1"/>
        <v>0</v>
      </c>
      <c r="F379">
        <f ca="1"/>
        <v>0</v>
      </c>
      <c r="G379">
        <f t="shared" ca="1" si="22"/>
        <v>2</v>
      </c>
      <c r="H379">
        <f ca="1"/>
        <v>0</v>
      </c>
      <c r="I379">
        <f ca="1">IF(G379=1, Parameter!$B$5, IF(G379=2, Parameter!$B$6, 0))</f>
        <v>0.14699999999999999</v>
      </c>
      <c r="J379">
        <f ca="1">IF(H379=1, Parameter!$B$3, IF(H379=2, Parameter!$B$4, 0))</f>
        <v>0</v>
      </c>
      <c r="K379">
        <f ca="1">IF(G379=1,IF(F379=1,Parameter!$B$14,0),IF(F379=1,Parameter!$B$13,0))</f>
        <v>0</v>
      </c>
      <c r="L379">
        <f ca="1">IF(AND(G379=1,H379=1), Parameter!$B$7, IF(AND(G379=2, H379=1), Parameter!$B$9, IF(AND(G379=1, H379=2),Parameter!$B$8, IF(AND(G379=2, H379=2), Parameter!$B$10, 0))))</f>
        <v>0</v>
      </c>
      <c r="M379">
        <f t="shared" ca="1" si="20"/>
        <v>0</v>
      </c>
      <c r="N379">
        <f t="shared" ca="1" si="21"/>
        <v>0</v>
      </c>
      <c r="O379">
        <f ca="1">IF(N379 &lt; Parameter!$B$21, Parameter!$B$21, IF(N379 &gt; Parameter!$C$21, Parameter!$C$21, N379)) * Parameter!$B$11
+ IF(M379 &lt; Parameter!$B$22, Parameter!$B$22, IF(M379 &gt; Parameter!$C$22, Parameter!$C$22, M379)) * Parameter!$B$12
+ Parameter!$B$2
+ SUM(I379:L379)</f>
        <v>9.7544238174313094</v>
      </c>
      <c r="P379">
        <f t="shared" ca="1" si="23"/>
        <v>17229.284089019835</v>
      </c>
    </row>
    <row r="380" spans="1:16" x14ac:dyDescent="0.2">
      <c r="A380">
        <f ca="1"/>
        <v>0</v>
      </c>
      <c r="B380">
        <f ca="1"/>
        <v>0</v>
      </c>
      <c r="C380">
        <f ca="1"/>
        <v>0</v>
      </c>
      <c r="D380">
        <f ca="1"/>
        <v>0</v>
      </c>
      <c r="E380">
        <f ca="1"/>
        <v>0</v>
      </c>
      <c r="F380">
        <f ca="1"/>
        <v>0</v>
      </c>
      <c r="G380">
        <f t="shared" ca="1" si="22"/>
        <v>2</v>
      </c>
      <c r="H380">
        <f ca="1"/>
        <v>0</v>
      </c>
      <c r="I380">
        <f ca="1">IF(G380=1, Parameter!$B$5, IF(G380=2, Parameter!$B$6, 0))</f>
        <v>0.14699999999999999</v>
      </c>
      <c r="J380">
        <f ca="1">IF(H380=1, Parameter!$B$3, IF(H380=2, Parameter!$B$4, 0))</f>
        <v>0</v>
      </c>
      <c r="K380">
        <f ca="1">IF(G380=1,IF(F380=1,Parameter!$B$14,0),IF(F380=1,Parameter!$B$13,0))</f>
        <v>0</v>
      </c>
      <c r="L380">
        <f ca="1">IF(AND(G380=1,H380=1), Parameter!$B$7, IF(AND(G380=2, H380=1), Parameter!$B$9, IF(AND(G380=1, H380=2),Parameter!$B$8, IF(AND(G380=2, H380=2), Parameter!$B$10, 0))))</f>
        <v>0</v>
      </c>
      <c r="M380">
        <f t="shared" ca="1" si="20"/>
        <v>0</v>
      </c>
      <c r="N380">
        <f t="shared" ca="1" si="21"/>
        <v>0</v>
      </c>
      <c r="O380">
        <f ca="1">IF(N380 &lt; Parameter!$B$21, Parameter!$B$21, IF(N380 &gt; Parameter!$C$21, Parameter!$C$21, N380)) * Parameter!$B$11
+ IF(M380 &lt; Parameter!$B$22, Parameter!$B$22, IF(M380 &gt; Parameter!$C$22, Parameter!$C$22, M380)) * Parameter!$B$12
+ Parameter!$B$2
+ SUM(I380:L380)</f>
        <v>9.7544238174313094</v>
      </c>
      <c r="P380">
        <f t="shared" ca="1" si="23"/>
        <v>17229.284089019835</v>
      </c>
    </row>
    <row r="381" spans="1:16" x14ac:dyDescent="0.2">
      <c r="A381">
        <f ca="1"/>
        <v>0</v>
      </c>
      <c r="B381">
        <f ca="1"/>
        <v>0</v>
      </c>
      <c r="C381">
        <f ca="1"/>
        <v>0</v>
      </c>
      <c r="D381">
        <f ca="1"/>
        <v>0</v>
      </c>
      <c r="E381">
        <f ca="1"/>
        <v>0</v>
      </c>
      <c r="F381">
        <f ca="1"/>
        <v>0</v>
      </c>
      <c r="G381">
        <f t="shared" ca="1" si="22"/>
        <v>2</v>
      </c>
      <c r="H381">
        <f ca="1"/>
        <v>0</v>
      </c>
      <c r="I381">
        <f ca="1">IF(G381=1, Parameter!$B$5, IF(G381=2, Parameter!$B$6, 0))</f>
        <v>0.14699999999999999</v>
      </c>
      <c r="J381">
        <f ca="1">IF(H381=1, Parameter!$B$3, IF(H381=2, Parameter!$B$4, 0))</f>
        <v>0</v>
      </c>
      <c r="K381">
        <f ca="1">IF(G381=1,IF(F381=1,Parameter!$B$14,0),IF(F381=1,Parameter!$B$13,0))</f>
        <v>0</v>
      </c>
      <c r="L381">
        <f ca="1">IF(AND(G381=1,H381=1), Parameter!$B$7, IF(AND(G381=2, H381=1), Parameter!$B$9, IF(AND(G381=1, H381=2),Parameter!$B$8, IF(AND(G381=2, H381=2), Parameter!$B$10, 0))))</f>
        <v>0</v>
      </c>
      <c r="M381">
        <f t="shared" ca="1" si="20"/>
        <v>0</v>
      </c>
      <c r="N381">
        <f t="shared" ca="1" si="21"/>
        <v>0</v>
      </c>
      <c r="O381">
        <f ca="1">IF(N381 &lt; Parameter!$B$21, Parameter!$B$21, IF(N381 &gt; Parameter!$C$21, Parameter!$C$21, N381)) * Parameter!$B$11
+ IF(M381 &lt; Parameter!$B$22, Parameter!$B$22, IF(M381 &gt; Parameter!$C$22, Parameter!$C$22, M381)) * Parameter!$B$12
+ Parameter!$B$2
+ SUM(I381:L381)</f>
        <v>9.7544238174313094</v>
      </c>
      <c r="P381">
        <f t="shared" ca="1" si="23"/>
        <v>17229.284089019835</v>
      </c>
    </row>
    <row r="382" spans="1:16" x14ac:dyDescent="0.2">
      <c r="A382">
        <f ca="1"/>
        <v>0</v>
      </c>
      <c r="B382">
        <f ca="1"/>
        <v>0</v>
      </c>
      <c r="C382">
        <f ca="1"/>
        <v>0</v>
      </c>
      <c r="D382">
        <f ca="1"/>
        <v>0</v>
      </c>
      <c r="E382">
        <f ca="1"/>
        <v>0</v>
      </c>
      <c r="F382">
        <f ca="1"/>
        <v>0</v>
      </c>
      <c r="G382">
        <f t="shared" ca="1" si="22"/>
        <v>2</v>
      </c>
      <c r="H382">
        <f ca="1"/>
        <v>0</v>
      </c>
      <c r="I382">
        <f ca="1">IF(G382=1, Parameter!$B$5, IF(G382=2, Parameter!$B$6, 0))</f>
        <v>0.14699999999999999</v>
      </c>
      <c r="J382">
        <f ca="1">IF(H382=1, Parameter!$B$3, IF(H382=2, Parameter!$B$4, 0))</f>
        <v>0</v>
      </c>
      <c r="K382">
        <f ca="1">IF(G382=1,IF(F382=1,Parameter!$B$14,0),IF(F382=1,Parameter!$B$13,0))</f>
        <v>0</v>
      </c>
      <c r="L382">
        <f ca="1">IF(AND(G382=1,H382=1), Parameter!$B$7, IF(AND(G382=2, H382=1), Parameter!$B$9, IF(AND(G382=1, H382=2),Parameter!$B$8, IF(AND(G382=2, H382=2), Parameter!$B$10, 0))))</f>
        <v>0</v>
      </c>
      <c r="M382">
        <f t="shared" ca="1" si="20"/>
        <v>0</v>
      </c>
      <c r="N382">
        <f t="shared" ca="1" si="21"/>
        <v>0</v>
      </c>
      <c r="O382">
        <f ca="1">IF(N382 &lt; Parameter!$B$21, Parameter!$B$21, IF(N382 &gt; Parameter!$C$21, Parameter!$C$21, N382)) * Parameter!$B$11
+ IF(M382 &lt; Parameter!$B$22, Parameter!$B$22, IF(M382 &gt; Parameter!$C$22, Parameter!$C$22, M382)) * Parameter!$B$12
+ Parameter!$B$2
+ SUM(I382:L382)</f>
        <v>9.7544238174313094</v>
      </c>
      <c r="P382">
        <f t="shared" ca="1" si="23"/>
        <v>17229.284089019835</v>
      </c>
    </row>
    <row r="383" spans="1:16" x14ac:dyDescent="0.2">
      <c r="A383">
        <f ca="1"/>
        <v>0</v>
      </c>
      <c r="B383">
        <f ca="1"/>
        <v>0</v>
      </c>
      <c r="C383">
        <f ca="1"/>
        <v>0</v>
      </c>
      <c r="D383">
        <f ca="1"/>
        <v>0</v>
      </c>
      <c r="E383">
        <f ca="1"/>
        <v>0</v>
      </c>
      <c r="F383">
        <f ca="1"/>
        <v>0</v>
      </c>
      <c r="G383">
        <f t="shared" ca="1" si="22"/>
        <v>2</v>
      </c>
      <c r="H383">
        <f ca="1"/>
        <v>0</v>
      </c>
      <c r="I383">
        <f ca="1">IF(G383=1, Parameter!$B$5, IF(G383=2, Parameter!$B$6, 0))</f>
        <v>0.14699999999999999</v>
      </c>
      <c r="J383">
        <f ca="1">IF(H383=1, Parameter!$B$3, IF(H383=2, Parameter!$B$4, 0))</f>
        <v>0</v>
      </c>
      <c r="K383">
        <f ca="1">IF(G383=1,IF(F383=1,Parameter!$B$14,0),IF(F383=1,Parameter!$B$13,0))</f>
        <v>0</v>
      </c>
      <c r="L383">
        <f ca="1">IF(AND(G383=1,H383=1), Parameter!$B$7, IF(AND(G383=2, H383=1), Parameter!$B$9, IF(AND(G383=1, H383=2),Parameter!$B$8, IF(AND(G383=2, H383=2), Parameter!$B$10, 0))))</f>
        <v>0</v>
      </c>
      <c r="M383">
        <f t="shared" ca="1" si="20"/>
        <v>0</v>
      </c>
      <c r="N383">
        <f t="shared" ca="1" si="21"/>
        <v>0</v>
      </c>
      <c r="O383">
        <f ca="1">IF(N383 &lt; Parameter!$B$21, Parameter!$B$21, IF(N383 &gt; Parameter!$C$21, Parameter!$C$21, N383)) * Parameter!$B$11
+ IF(M383 &lt; Parameter!$B$22, Parameter!$B$22, IF(M383 &gt; Parameter!$C$22, Parameter!$C$22, M383)) * Parameter!$B$12
+ Parameter!$B$2
+ SUM(I383:L383)</f>
        <v>9.7544238174313094</v>
      </c>
      <c r="P383">
        <f t="shared" ca="1" si="23"/>
        <v>17229.284089019835</v>
      </c>
    </row>
    <row r="384" spans="1:16" x14ac:dyDescent="0.2">
      <c r="A384">
        <f ca="1"/>
        <v>0</v>
      </c>
      <c r="B384">
        <f ca="1"/>
        <v>0</v>
      </c>
      <c r="C384">
        <f ca="1"/>
        <v>0</v>
      </c>
      <c r="D384">
        <f ca="1"/>
        <v>0</v>
      </c>
      <c r="E384">
        <f ca="1"/>
        <v>0</v>
      </c>
      <c r="F384">
        <f ca="1"/>
        <v>0</v>
      </c>
      <c r="G384">
        <f t="shared" ca="1" si="22"/>
        <v>2</v>
      </c>
      <c r="H384">
        <f ca="1"/>
        <v>0</v>
      </c>
      <c r="I384">
        <f ca="1">IF(G384=1, Parameter!$B$5, IF(G384=2, Parameter!$B$6, 0))</f>
        <v>0.14699999999999999</v>
      </c>
      <c r="J384">
        <f ca="1">IF(H384=1, Parameter!$B$3, IF(H384=2, Parameter!$B$4, 0))</f>
        <v>0</v>
      </c>
      <c r="K384">
        <f ca="1">IF(G384=1,IF(F384=1,Parameter!$B$14,0),IF(F384=1,Parameter!$B$13,0))</f>
        <v>0</v>
      </c>
      <c r="L384">
        <f ca="1">IF(AND(G384=1,H384=1), Parameter!$B$7, IF(AND(G384=2, H384=1), Parameter!$B$9, IF(AND(G384=1, H384=2),Parameter!$B$8, IF(AND(G384=2, H384=2), Parameter!$B$10, 0))))</f>
        <v>0</v>
      </c>
      <c r="M384">
        <f t="shared" ca="1" si="20"/>
        <v>0</v>
      </c>
      <c r="N384">
        <f t="shared" ca="1" si="21"/>
        <v>0</v>
      </c>
      <c r="O384">
        <f ca="1">IF(N384 &lt; Parameter!$B$21, Parameter!$B$21, IF(N384 &gt; Parameter!$C$21, Parameter!$C$21, N384)) * Parameter!$B$11
+ IF(M384 &lt; Parameter!$B$22, Parameter!$B$22, IF(M384 &gt; Parameter!$C$22, Parameter!$C$22, M384)) * Parameter!$B$12
+ Parameter!$B$2
+ SUM(I384:L384)</f>
        <v>9.7544238174313094</v>
      </c>
      <c r="P384">
        <f t="shared" ca="1" si="23"/>
        <v>17229.284089019835</v>
      </c>
    </row>
    <row r="385" spans="1:16" x14ac:dyDescent="0.2">
      <c r="A385">
        <f ca="1"/>
        <v>0</v>
      </c>
      <c r="B385">
        <f ca="1"/>
        <v>0</v>
      </c>
      <c r="C385">
        <f ca="1"/>
        <v>0</v>
      </c>
      <c r="D385">
        <f ca="1"/>
        <v>0</v>
      </c>
      <c r="E385">
        <f ca="1"/>
        <v>0</v>
      </c>
      <c r="F385">
        <f ca="1"/>
        <v>0</v>
      </c>
      <c r="G385">
        <f t="shared" ca="1" si="22"/>
        <v>2</v>
      </c>
      <c r="H385">
        <f ca="1"/>
        <v>0</v>
      </c>
      <c r="I385">
        <f ca="1">IF(G385=1, Parameter!$B$5, IF(G385=2, Parameter!$B$6, 0))</f>
        <v>0.14699999999999999</v>
      </c>
      <c r="J385">
        <f ca="1">IF(H385=1, Parameter!$B$3, IF(H385=2, Parameter!$B$4, 0))</f>
        <v>0</v>
      </c>
      <c r="K385">
        <f ca="1">IF(G385=1,IF(F385=1,Parameter!$B$14,0),IF(F385=1,Parameter!$B$13,0))</f>
        <v>0</v>
      </c>
      <c r="L385">
        <f ca="1">IF(AND(G385=1,H385=1), Parameter!$B$7, IF(AND(G385=2, H385=1), Parameter!$B$9, IF(AND(G385=1, H385=2),Parameter!$B$8, IF(AND(G385=2, H385=2), Parameter!$B$10, 0))))</f>
        <v>0</v>
      </c>
      <c r="M385">
        <f t="shared" ca="1" si="20"/>
        <v>0</v>
      </c>
      <c r="N385">
        <f t="shared" ca="1" si="21"/>
        <v>0</v>
      </c>
      <c r="O385">
        <f ca="1">IF(N385 &lt; Parameter!$B$21, Parameter!$B$21, IF(N385 &gt; Parameter!$C$21, Parameter!$C$21, N385)) * Parameter!$B$11
+ IF(M385 &lt; Parameter!$B$22, Parameter!$B$22, IF(M385 &gt; Parameter!$C$22, Parameter!$C$22, M385)) * Parameter!$B$12
+ Parameter!$B$2
+ SUM(I385:L385)</f>
        <v>9.7544238174313094</v>
      </c>
      <c r="P385">
        <f t="shared" ca="1" si="23"/>
        <v>17229.284089019835</v>
      </c>
    </row>
    <row r="386" spans="1:16" x14ac:dyDescent="0.2">
      <c r="A386">
        <f ca="1"/>
        <v>0</v>
      </c>
      <c r="B386">
        <f ca="1"/>
        <v>0</v>
      </c>
      <c r="C386">
        <f ca="1"/>
        <v>0</v>
      </c>
      <c r="D386">
        <f ca="1"/>
        <v>0</v>
      </c>
      <c r="E386">
        <f ca="1"/>
        <v>0</v>
      </c>
      <c r="F386">
        <f ca="1"/>
        <v>0</v>
      </c>
      <c r="G386">
        <f t="shared" ca="1" si="22"/>
        <v>2</v>
      </c>
      <c r="H386">
        <f ca="1"/>
        <v>0</v>
      </c>
      <c r="I386">
        <f ca="1">IF(G386=1, Parameter!$B$5, IF(G386=2, Parameter!$B$6, 0))</f>
        <v>0.14699999999999999</v>
      </c>
      <c r="J386">
        <f ca="1">IF(H386=1, Parameter!$B$3, IF(H386=2, Parameter!$B$4, 0))</f>
        <v>0</v>
      </c>
      <c r="K386">
        <f ca="1">IF(G386=1,IF(F386=1,Parameter!$B$14,0),IF(F386=1,Parameter!$B$13,0))</f>
        <v>0</v>
      </c>
      <c r="L386">
        <f ca="1">IF(AND(G386=1,H386=1), Parameter!$B$7, IF(AND(G386=2, H386=1), Parameter!$B$9, IF(AND(G386=1, H386=2),Parameter!$B$8, IF(AND(G386=2, H386=2), Parameter!$B$10, 0))))</f>
        <v>0</v>
      </c>
      <c r="M386">
        <f t="shared" ref="M386:M449" ca="1" si="24">LN(C386+1)</f>
        <v>0</v>
      </c>
      <c r="N386">
        <f t="shared" ref="N386:N449" ca="1" si="25">LN(D386+1)</f>
        <v>0</v>
      </c>
      <c r="O386">
        <f ca="1">IF(N386 &lt; Parameter!$B$21, Parameter!$B$21, IF(N386 &gt; Parameter!$C$21, Parameter!$C$21, N386)) * Parameter!$B$11
+ IF(M386 &lt; Parameter!$B$22, Parameter!$B$22, IF(M386 &gt; Parameter!$C$22, Parameter!$C$22, M386)) * Parameter!$B$12
+ Parameter!$B$2
+ SUM(I386:L386)</f>
        <v>9.7544238174313094</v>
      </c>
      <c r="P386">
        <f t="shared" ca="1" si="23"/>
        <v>17229.284089019835</v>
      </c>
    </row>
    <row r="387" spans="1:16" x14ac:dyDescent="0.2">
      <c r="A387">
        <f ca="1"/>
        <v>0</v>
      </c>
      <c r="B387">
        <f ca="1"/>
        <v>0</v>
      </c>
      <c r="C387">
        <f ca="1"/>
        <v>0</v>
      </c>
      <c r="D387">
        <f ca="1"/>
        <v>0</v>
      </c>
      <c r="E387">
        <f ca="1"/>
        <v>0</v>
      </c>
      <c r="F387">
        <f ca="1"/>
        <v>0</v>
      </c>
      <c r="G387">
        <f t="shared" ref="G387:G450" ca="1" si="26">IF(B387="Main",1,IF(B387="GJW",0,2))</f>
        <v>2</v>
      </c>
      <c r="H387">
        <f ca="1"/>
        <v>0</v>
      </c>
      <c r="I387">
        <f ca="1">IF(G387=1, Parameter!$B$5, IF(G387=2, Parameter!$B$6, 0))</f>
        <v>0.14699999999999999</v>
      </c>
      <c r="J387">
        <f ca="1">IF(H387=1, Parameter!$B$3, IF(H387=2, Parameter!$B$4, 0))</f>
        <v>0</v>
      </c>
      <c r="K387">
        <f ca="1">IF(G387=1,IF(F387=1,Parameter!$B$14,0),IF(F387=1,Parameter!$B$13,0))</f>
        <v>0</v>
      </c>
      <c r="L387">
        <f ca="1">IF(AND(G387=1,H387=1), Parameter!$B$7, IF(AND(G387=2, H387=1), Parameter!$B$9, IF(AND(G387=1, H387=2),Parameter!$B$8, IF(AND(G387=2, H387=2), Parameter!$B$10, 0))))</f>
        <v>0</v>
      </c>
      <c r="M387">
        <f t="shared" ca="1" si="24"/>
        <v>0</v>
      </c>
      <c r="N387">
        <f t="shared" ca="1" si="25"/>
        <v>0</v>
      </c>
      <c r="O387">
        <f ca="1">IF(N387 &lt; Parameter!$B$21, Parameter!$B$21, IF(N387 &gt; Parameter!$C$21, Parameter!$C$21, N387)) * Parameter!$B$11
+ IF(M387 &lt; Parameter!$B$22, Parameter!$B$22, IF(M387 &gt; Parameter!$C$22, Parameter!$C$22, M387)) * Parameter!$B$12
+ Parameter!$B$2
+ SUM(I387:L387)</f>
        <v>9.7544238174313094</v>
      </c>
      <c r="P387">
        <f t="shared" ref="P387:P450" ca="1" si="27">EXP(O387)-1</f>
        <v>17229.284089019835</v>
      </c>
    </row>
    <row r="388" spans="1:16" x14ac:dyDescent="0.2">
      <c r="A388">
        <f ca="1"/>
        <v>0</v>
      </c>
      <c r="B388">
        <f ca="1"/>
        <v>0</v>
      </c>
      <c r="C388">
        <f ca="1"/>
        <v>0</v>
      </c>
      <c r="D388">
        <f ca="1"/>
        <v>0</v>
      </c>
      <c r="E388">
        <f ca="1"/>
        <v>0</v>
      </c>
      <c r="F388">
        <f ca="1"/>
        <v>0</v>
      </c>
      <c r="G388">
        <f t="shared" ca="1" si="26"/>
        <v>2</v>
      </c>
      <c r="H388">
        <f ca="1"/>
        <v>0</v>
      </c>
      <c r="I388">
        <f ca="1">IF(G388=1, Parameter!$B$5, IF(G388=2, Parameter!$B$6, 0))</f>
        <v>0.14699999999999999</v>
      </c>
      <c r="J388">
        <f ca="1">IF(H388=1, Parameter!$B$3, IF(H388=2, Parameter!$B$4, 0))</f>
        <v>0</v>
      </c>
      <c r="K388">
        <f ca="1">IF(G388=1,IF(F388=1,Parameter!$B$14,0),IF(F388=1,Parameter!$B$13,0))</f>
        <v>0</v>
      </c>
      <c r="L388">
        <f ca="1">IF(AND(G388=1,H388=1), Parameter!$B$7, IF(AND(G388=2, H388=1), Parameter!$B$9, IF(AND(G388=1, H388=2),Parameter!$B$8, IF(AND(G388=2, H388=2), Parameter!$B$10, 0))))</f>
        <v>0</v>
      </c>
      <c r="M388">
        <f t="shared" ca="1" si="24"/>
        <v>0</v>
      </c>
      <c r="N388">
        <f t="shared" ca="1" si="25"/>
        <v>0</v>
      </c>
      <c r="O388">
        <f ca="1">IF(N388 &lt; Parameter!$B$21, Parameter!$B$21, IF(N388 &gt; Parameter!$C$21, Parameter!$C$21, N388)) * Parameter!$B$11
+ IF(M388 &lt; Parameter!$B$22, Parameter!$B$22, IF(M388 &gt; Parameter!$C$22, Parameter!$C$22, M388)) * Parameter!$B$12
+ Parameter!$B$2
+ SUM(I388:L388)</f>
        <v>9.7544238174313094</v>
      </c>
      <c r="P388">
        <f t="shared" ca="1" si="27"/>
        <v>17229.284089019835</v>
      </c>
    </row>
    <row r="389" spans="1:16" x14ac:dyDescent="0.2">
      <c r="A389">
        <f ca="1"/>
        <v>0</v>
      </c>
      <c r="B389">
        <f ca="1"/>
        <v>0</v>
      </c>
      <c r="C389">
        <f ca="1"/>
        <v>0</v>
      </c>
      <c r="D389">
        <f ca="1"/>
        <v>0</v>
      </c>
      <c r="E389">
        <f ca="1"/>
        <v>0</v>
      </c>
      <c r="F389">
        <f ca="1"/>
        <v>0</v>
      </c>
      <c r="G389">
        <f t="shared" ca="1" si="26"/>
        <v>2</v>
      </c>
      <c r="H389">
        <f ca="1"/>
        <v>0</v>
      </c>
      <c r="I389">
        <f ca="1">IF(G389=1, Parameter!$B$5, IF(G389=2, Parameter!$B$6, 0))</f>
        <v>0.14699999999999999</v>
      </c>
      <c r="J389">
        <f ca="1">IF(H389=1, Parameter!$B$3, IF(H389=2, Parameter!$B$4, 0))</f>
        <v>0</v>
      </c>
      <c r="K389">
        <f ca="1">IF(G389=1,IF(F389=1,Parameter!$B$14,0),IF(F389=1,Parameter!$B$13,0))</f>
        <v>0</v>
      </c>
      <c r="L389">
        <f ca="1">IF(AND(G389=1,H389=1), Parameter!$B$7, IF(AND(G389=2, H389=1), Parameter!$B$9, IF(AND(G389=1, H389=2),Parameter!$B$8, IF(AND(G389=2, H389=2), Parameter!$B$10, 0))))</f>
        <v>0</v>
      </c>
      <c r="M389">
        <f t="shared" ca="1" si="24"/>
        <v>0</v>
      </c>
      <c r="N389">
        <f t="shared" ca="1" si="25"/>
        <v>0</v>
      </c>
      <c r="O389">
        <f ca="1">IF(N389 &lt; Parameter!$B$21, Parameter!$B$21, IF(N389 &gt; Parameter!$C$21, Parameter!$C$21, N389)) * Parameter!$B$11
+ IF(M389 &lt; Parameter!$B$22, Parameter!$B$22, IF(M389 &gt; Parameter!$C$22, Parameter!$C$22, M389)) * Parameter!$B$12
+ Parameter!$B$2
+ SUM(I389:L389)</f>
        <v>9.7544238174313094</v>
      </c>
      <c r="P389">
        <f t="shared" ca="1" si="27"/>
        <v>17229.284089019835</v>
      </c>
    </row>
    <row r="390" spans="1:16" x14ac:dyDescent="0.2">
      <c r="A390">
        <f ca="1"/>
        <v>0</v>
      </c>
      <c r="B390">
        <f ca="1"/>
        <v>0</v>
      </c>
      <c r="C390">
        <f ca="1"/>
        <v>0</v>
      </c>
      <c r="D390">
        <f ca="1"/>
        <v>0</v>
      </c>
      <c r="E390">
        <f ca="1"/>
        <v>0</v>
      </c>
      <c r="F390">
        <f ca="1"/>
        <v>0</v>
      </c>
      <c r="G390">
        <f t="shared" ca="1" si="26"/>
        <v>2</v>
      </c>
      <c r="H390">
        <f ca="1"/>
        <v>0</v>
      </c>
      <c r="I390">
        <f ca="1">IF(G390=1, Parameter!$B$5, IF(G390=2, Parameter!$B$6, 0))</f>
        <v>0.14699999999999999</v>
      </c>
      <c r="J390">
        <f ca="1">IF(H390=1, Parameter!$B$3, IF(H390=2, Parameter!$B$4, 0))</f>
        <v>0</v>
      </c>
      <c r="K390">
        <f ca="1">IF(G390=1,IF(F390=1,Parameter!$B$14,0),IF(F390=1,Parameter!$B$13,0))</f>
        <v>0</v>
      </c>
      <c r="L390">
        <f ca="1">IF(AND(G390=1,H390=1), Parameter!$B$7, IF(AND(G390=2, H390=1), Parameter!$B$9, IF(AND(G390=1, H390=2),Parameter!$B$8, IF(AND(G390=2, H390=2), Parameter!$B$10, 0))))</f>
        <v>0</v>
      </c>
      <c r="M390">
        <f t="shared" ca="1" si="24"/>
        <v>0</v>
      </c>
      <c r="N390">
        <f t="shared" ca="1" si="25"/>
        <v>0</v>
      </c>
      <c r="O390">
        <f ca="1">IF(N390 &lt; Parameter!$B$21, Parameter!$B$21, IF(N390 &gt; Parameter!$C$21, Parameter!$C$21, N390)) * Parameter!$B$11
+ IF(M390 &lt; Parameter!$B$22, Parameter!$B$22, IF(M390 &gt; Parameter!$C$22, Parameter!$C$22, M390)) * Parameter!$B$12
+ Parameter!$B$2
+ SUM(I390:L390)</f>
        <v>9.7544238174313094</v>
      </c>
      <c r="P390">
        <f t="shared" ca="1" si="27"/>
        <v>17229.284089019835</v>
      </c>
    </row>
    <row r="391" spans="1:16" x14ac:dyDescent="0.2">
      <c r="A391">
        <f ca="1"/>
        <v>0</v>
      </c>
      <c r="B391">
        <f ca="1"/>
        <v>0</v>
      </c>
      <c r="C391">
        <f ca="1"/>
        <v>0</v>
      </c>
      <c r="D391">
        <f ca="1"/>
        <v>0</v>
      </c>
      <c r="E391">
        <f ca="1"/>
        <v>0</v>
      </c>
      <c r="F391">
        <f ca="1"/>
        <v>0</v>
      </c>
      <c r="G391">
        <f t="shared" ca="1" si="26"/>
        <v>2</v>
      </c>
      <c r="H391">
        <f ca="1"/>
        <v>0</v>
      </c>
      <c r="I391">
        <f ca="1">IF(G391=1, Parameter!$B$5, IF(G391=2, Parameter!$B$6, 0))</f>
        <v>0.14699999999999999</v>
      </c>
      <c r="J391">
        <f ca="1">IF(H391=1, Parameter!$B$3, IF(H391=2, Parameter!$B$4, 0))</f>
        <v>0</v>
      </c>
      <c r="K391">
        <f ca="1">IF(G391=1,IF(F391=1,Parameter!$B$14,0),IF(F391=1,Parameter!$B$13,0))</f>
        <v>0</v>
      </c>
      <c r="L391">
        <f ca="1">IF(AND(G391=1,H391=1), Parameter!$B$7, IF(AND(G391=2, H391=1), Parameter!$B$9, IF(AND(G391=1, H391=2),Parameter!$B$8, IF(AND(G391=2, H391=2), Parameter!$B$10, 0))))</f>
        <v>0</v>
      </c>
      <c r="M391">
        <f t="shared" ca="1" si="24"/>
        <v>0</v>
      </c>
      <c r="N391">
        <f t="shared" ca="1" si="25"/>
        <v>0</v>
      </c>
      <c r="O391">
        <f ca="1">IF(N391 &lt; Parameter!$B$21, Parameter!$B$21, IF(N391 &gt; Parameter!$C$21, Parameter!$C$21, N391)) * Parameter!$B$11
+ IF(M391 &lt; Parameter!$B$22, Parameter!$B$22, IF(M391 &gt; Parameter!$C$22, Parameter!$C$22, M391)) * Parameter!$B$12
+ Parameter!$B$2
+ SUM(I391:L391)</f>
        <v>9.7544238174313094</v>
      </c>
      <c r="P391">
        <f t="shared" ca="1" si="27"/>
        <v>17229.284089019835</v>
      </c>
    </row>
    <row r="392" spans="1:16" x14ac:dyDescent="0.2">
      <c r="A392">
        <f ca="1"/>
        <v>0</v>
      </c>
      <c r="B392">
        <f ca="1"/>
        <v>0</v>
      </c>
      <c r="C392">
        <f ca="1"/>
        <v>0</v>
      </c>
      <c r="D392">
        <f ca="1"/>
        <v>0</v>
      </c>
      <c r="E392">
        <f ca="1"/>
        <v>0</v>
      </c>
      <c r="F392">
        <f ca="1"/>
        <v>0</v>
      </c>
      <c r="G392">
        <f t="shared" ca="1" si="26"/>
        <v>2</v>
      </c>
      <c r="H392">
        <f ca="1"/>
        <v>0</v>
      </c>
      <c r="I392">
        <f ca="1">IF(G392=1, Parameter!$B$5, IF(G392=2, Parameter!$B$6, 0))</f>
        <v>0.14699999999999999</v>
      </c>
      <c r="J392">
        <f ca="1">IF(H392=1, Parameter!$B$3, IF(H392=2, Parameter!$B$4, 0))</f>
        <v>0</v>
      </c>
      <c r="K392">
        <f ca="1">IF(G392=1,IF(F392=1,Parameter!$B$14,0),IF(F392=1,Parameter!$B$13,0))</f>
        <v>0</v>
      </c>
      <c r="L392">
        <f ca="1">IF(AND(G392=1,H392=1), Parameter!$B$7, IF(AND(G392=2, H392=1), Parameter!$B$9, IF(AND(G392=1, H392=2),Parameter!$B$8, IF(AND(G392=2, H392=2), Parameter!$B$10, 0))))</f>
        <v>0</v>
      </c>
      <c r="M392">
        <f t="shared" ca="1" si="24"/>
        <v>0</v>
      </c>
      <c r="N392">
        <f t="shared" ca="1" si="25"/>
        <v>0</v>
      </c>
      <c r="O392">
        <f ca="1">IF(N392 &lt; Parameter!$B$21, Parameter!$B$21, IF(N392 &gt; Parameter!$C$21, Parameter!$C$21, N392)) * Parameter!$B$11
+ IF(M392 &lt; Parameter!$B$22, Parameter!$B$22, IF(M392 &gt; Parameter!$C$22, Parameter!$C$22, M392)) * Parameter!$B$12
+ Parameter!$B$2
+ SUM(I392:L392)</f>
        <v>9.7544238174313094</v>
      </c>
      <c r="P392">
        <f t="shared" ca="1" si="27"/>
        <v>17229.284089019835</v>
      </c>
    </row>
    <row r="393" spans="1:16" x14ac:dyDescent="0.2">
      <c r="A393">
        <f ca="1"/>
        <v>0</v>
      </c>
      <c r="B393">
        <f ca="1"/>
        <v>0</v>
      </c>
      <c r="C393">
        <f ca="1"/>
        <v>0</v>
      </c>
      <c r="D393">
        <f ca="1"/>
        <v>0</v>
      </c>
      <c r="E393">
        <f ca="1"/>
        <v>0</v>
      </c>
      <c r="F393">
        <f ca="1"/>
        <v>0</v>
      </c>
      <c r="G393">
        <f t="shared" ca="1" si="26"/>
        <v>2</v>
      </c>
      <c r="H393">
        <f ca="1"/>
        <v>0</v>
      </c>
      <c r="I393">
        <f ca="1">IF(G393=1, Parameter!$B$5, IF(G393=2, Parameter!$B$6, 0))</f>
        <v>0.14699999999999999</v>
      </c>
      <c r="J393">
        <f ca="1">IF(H393=1, Parameter!$B$3, IF(H393=2, Parameter!$B$4, 0))</f>
        <v>0</v>
      </c>
      <c r="K393">
        <f ca="1">IF(G393=1,IF(F393=1,Parameter!$B$14,0),IF(F393=1,Parameter!$B$13,0))</f>
        <v>0</v>
      </c>
      <c r="L393">
        <f ca="1">IF(AND(G393=1,H393=1), Parameter!$B$7, IF(AND(G393=2, H393=1), Parameter!$B$9, IF(AND(G393=1, H393=2),Parameter!$B$8, IF(AND(G393=2, H393=2), Parameter!$B$10, 0))))</f>
        <v>0</v>
      </c>
      <c r="M393">
        <f t="shared" ca="1" si="24"/>
        <v>0</v>
      </c>
      <c r="N393">
        <f t="shared" ca="1" si="25"/>
        <v>0</v>
      </c>
      <c r="O393">
        <f ca="1">IF(N393 &lt; Parameter!$B$21, Parameter!$B$21, IF(N393 &gt; Parameter!$C$21, Parameter!$C$21, N393)) * Parameter!$B$11
+ IF(M393 &lt; Parameter!$B$22, Parameter!$B$22, IF(M393 &gt; Parameter!$C$22, Parameter!$C$22, M393)) * Parameter!$B$12
+ Parameter!$B$2
+ SUM(I393:L393)</f>
        <v>9.7544238174313094</v>
      </c>
      <c r="P393">
        <f t="shared" ca="1" si="27"/>
        <v>17229.284089019835</v>
      </c>
    </row>
    <row r="394" spans="1:16" x14ac:dyDescent="0.2">
      <c r="A394">
        <f ca="1"/>
        <v>0</v>
      </c>
      <c r="B394">
        <f ca="1"/>
        <v>0</v>
      </c>
      <c r="C394">
        <f ca="1"/>
        <v>0</v>
      </c>
      <c r="D394">
        <f ca="1"/>
        <v>0</v>
      </c>
      <c r="E394">
        <f ca="1"/>
        <v>0</v>
      </c>
      <c r="F394">
        <f ca="1"/>
        <v>0</v>
      </c>
      <c r="G394">
        <f t="shared" ca="1" si="26"/>
        <v>2</v>
      </c>
      <c r="H394">
        <f ca="1"/>
        <v>0</v>
      </c>
      <c r="I394">
        <f ca="1">IF(G394=1, Parameter!$B$5, IF(G394=2, Parameter!$B$6, 0))</f>
        <v>0.14699999999999999</v>
      </c>
      <c r="J394">
        <f ca="1">IF(H394=1, Parameter!$B$3, IF(H394=2, Parameter!$B$4, 0))</f>
        <v>0</v>
      </c>
      <c r="K394">
        <f ca="1">IF(G394=1,IF(F394=1,Parameter!$B$14,0),IF(F394=1,Parameter!$B$13,0))</f>
        <v>0</v>
      </c>
      <c r="L394">
        <f ca="1">IF(AND(G394=1,H394=1), Parameter!$B$7, IF(AND(G394=2, H394=1), Parameter!$B$9, IF(AND(G394=1, H394=2),Parameter!$B$8, IF(AND(G394=2, H394=2), Parameter!$B$10, 0))))</f>
        <v>0</v>
      </c>
      <c r="M394">
        <f t="shared" ca="1" si="24"/>
        <v>0</v>
      </c>
      <c r="N394">
        <f t="shared" ca="1" si="25"/>
        <v>0</v>
      </c>
      <c r="O394">
        <f ca="1">IF(N394 &lt; Parameter!$B$21, Parameter!$B$21, IF(N394 &gt; Parameter!$C$21, Parameter!$C$21, N394)) * Parameter!$B$11
+ IF(M394 &lt; Parameter!$B$22, Parameter!$B$22, IF(M394 &gt; Parameter!$C$22, Parameter!$C$22, M394)) * Parameter!$B$12
+ Parameter!$B$2
+ SUM(I394:L394)</f>
        <v>9.7544238174313094</v>
      </c>
      <c r="P394">
        <f t="shared" ca="1" si="27"/>
        <v>17229.284089019835</v>
      </c>
    </row>
    <row r="395" spans="1:16" x14ac:dyDescent="0.2">
      <c r="A395">
        <f ca="1"/>
        <v>0</v>
      </c>
      <c r="B395">
        <f ca="1"/>
        <v>0</v>
      </c>
      <c r="C395">
        <f ca="1"/>
        <v>0</v>
      </c>
      <c r="D395">
        <f ca="1"/>
        <v>0</v>
      </c>
      <c r="E395">
        <f ca="1"/>
        <v>0</v>
      </c>
      <c r="F395">
        <f ca="1"/>
        <v>0</v>
      </c>
      <c r="G395">
        <f t="shared" ca="1" si="26"/>
        <v>2</v>
      </c>
      <c r="H395">
        <f ca="1"/>
        <v>0</v>
      </c>
      <c r="I395">
        <f ca="1">IF(G395=1, Parameter!$B$5, IF(G395=2, Parameter!$B$6, 0))</f>
        <v>0.14699999999999999</v>
      </c>
      <c r="J395">
        <f ca="1">IF(H395=1, Parameter!$B$3, IF(H395=2, Parameter!$B$4, 0))</f>
        <v>0</v>
      </c>
      <c r="K395">
        <f ca="1">IF(G395=1,IF(F395=1,Parameter!$B$14,0),IF(F395=1,Parameter!$B$13,0))</f>
        <v>0</v>
      </c>
      <c r="L395">
        <f ca="1">IF(AND(G395=1,H395=1), Parameter!$B$7, IF(AND(G395=2, H395=1), Parameter!$B$9, IF(AND(G395=1, H395=2),Parameter!$B$8, IF(AND(G395=2, H395=2), Parameter!$B$10, 0))))</f>
        <v>0</v>
      </c>
      <c r="M395">
        <f t="shared" ca="1" si="24"/>
        <v>0</v>
      </c>
      <c r="N395">
        <f t="shared" ca="1" si="25"/>
        <v>0</v>
      </c>
      <c r="O395">
        <f ca="1">IF(N395 &lt; Parameter!$B$21, Parameter!$B$21, IF(N395 &gt; Parameter!$C$21, Parameter!$C$21, N395)) * Parameter!$B$11
+ IF(M395 &lt; Parameter!$B$22, Parameter!$B$22, IF(M395 &gt; Parameter!$C$22, Parameter!$C$22, M395)) * Parameter!$B$12
+ Parameter!$B$2
+ SUM(I395:L395)</f>
        <v>9.7544238174313094</v>
      </c>
      <c r="P395">
        <f t="shared" ca="1" si="27"/>
        <v>17229.284089019835</v>
      </c>
    </row>
    <row r="396" spans="1:16" x14ac:dyDescent="0.2">
      <c r="A396">
        <f ca="1"/>
        <v>0</v>
      </c>
      <c r="B396">
        <f ca="1"/>
        <v>0</v>
      </c>
      <c r="C396">
        <f ca="1"/>
        <v>0</v>
      </c>
      <c r="D396">
        <f ca="1"/>
        <v>0</v>
      </c>
      <c r="E396">
        <f ca="1"/>
        <v>0</v>
      </c>
      <c r="F396">
        <f ca="1"/>
        <v>0</v>
      </c>
      <c r="G396">
        <f t="shared" ca="1" si="26"/>
        <v>2</v>
      </c>
      <c r="H396">
        <f ca="1"/>
        <v>0</v>
      </c>
      <c r="I396">
        <f ca="1">IF(G396=1, Parameter!$B$5, IF(G396=2, Parameter!$B$6, 0))</f>
        <v>0.14699999999999999</v>
      </c>
      <c r="J396">
        <f ca="1">IF(H396=1, Parameter!$B$3, IF(H396=2, Parameter!$B$4, 0))</f>
        <v>0</v>
      </c>
      <c r="K396">
        <f ca="1">IF(G396=1,IF(F396=1,Parameter!$B$14,0),IF(F396=1,Parameter!$B$13,0))</f>
        <v>0</v>
      </c>
      <c r="L396">
        <f ca="1">IF(AND(G396=1,H396=1), Parameter!$B$7, IF(AND(G396=2, H396=1), Parameter!$B$9, IF(AND(G396=1, H396=2),Parameter!$B$8, IF(AND(G396=2, H396=2), Parameter!$B$10, 0))))</f>
        <v>0</v>
      </c>
      <c r="M396">
        <f t="shared" ca="1" si="24"/>
        <v>0</v>
      </c>
      <c r="N396">
        <f t="shared" ca="1" si="25"/>
        <v>0</v>
      </c>
      <c r="O396">
        <f ca="1">IF(N396 &lt; Parameter!$B$21, Parameter!$B$21, IF(N396 &gt; Parameter!$C$21, Parameter!$C$21, N396)) * Parameter!$B$11
+ IF(M396 &lt; Parameter!$B$22, Parameter!$B$22, IF(M396 &gt; Parameter!$C$22, Parameter!$C$22, M396)) * Parameter!$B$12
+ Parameter!$B$2
+ SUM(I396:L396)</f>
        <v>9.7544238174313094</v>
      </c>
      <c r="P396">
        <f t="shared" ca="1" si="27"/>
        <v>17229.284089019835</v>
      </c>
    </row>
    <row r="397" spans="1:16" x14ac:dyDescent="0.2">
      <c r="A397">
        <f ca="1"/>
        <v>0</v>
      </c>
      <c r="B397">
        <f ca="1"/>
        <v>0</v>
      </c>
      <c r="C397">
        <f ca="1"/>
        <v>0</v>
      </c>
      <c r="D397">
        <f ca="1"/>
        <v>0</v>
      </c>
      <c r="E397">
        <f ca="1"/>
        <v>0</v>
      </c>
      <c r="F397">
        <f ca="1"/>
        <v>0</v>
      </c>
      <c r="G397">
        <f t="shared" ca="1" si="26"/>
        <v>2</v>
      </c>
      <c r="H397">
        <f ca="1"/>
        <v>0</v>
      </c>
      <c r="I397">
        <f ca="1">IF(G397=1, Parameter!$B$5, IF(G397=2, Parameter!$B$6, 0))</f>
        <v>0.14699999999999999</v>
      </c>
      <c r="J397">
        <f ca="1">IF(H397=1, Parameter!$B$3, IF(H397=2, Parameter!$B$4, 0))</f>
        <v>0</v>
      </c>
      <c r="K397">
        <f ca="1">IF(G397=1,IF(F397=1,Parameter!$B$14,0),IF(F397=1,Parameter!$B$13,0))</f>
        <v>0</v>
      </c>
      <c r="L397">
        <f ca="1">IF(AND(G397=1,H397=1), Parameter!$B$7, IF(AND(G397=2, H397=1), Parameter!$B$9, IF(AND(G397=1, H397=2),Parameter!$B$8, IF(AND(G397=2, H397=2), Parameter!$B$10, 0))))</f>
        <v>0</v>
      </c>
      <c r="M397">
        <f t="shared" ca="1" si="24"/>
        <v>0</v>
      </c>
      <c r="N397">
        <f t="shared" ca="1" si="25"/>
        <v>0</v>
      </c>
      <c r="O397">
        <f ca="1">IF(N397 &lt; Parameter!$B$21, Parameter!$B$21, IF(N397 &gt; Parameter!$C$21, Parameter!$C$21, N397)) * Parameter!$B$11
+ IF(M397 &lt; Parameter!$B$22, Parameter!$B$22, IF(M397 &gt; Parameter!$C$22, Parameter!$C$22, M397)) * Parameter!$B$12
+ Parameter!$B$2
+ SUM(I397:L397)</f>
        <v>9.7544238174313094</v>
      </c>
      <c r="P397">
        <f t="shared" ca="1" si="27"/>
        <v>17229.284089019835</v>
      </c>
    </row>
    <row r="398" spans="1:16" x14ac:dyDescent="0.2">
      <c r="A398">
        <f ca="1"/>
        <v>0</v>
      </c>
      <c r="B398">
        <f ca="1"/>
        <v>0</v>
      </c>
      <c r="C398">
        <f ca="1"/>
        <v>0</v>
      </c>
      <c r="D398">
        <f ca="1"/>
        <v>0</v>
      </c>
      <c r="E398">
        <f ca="1"/>
        <v>0</v>
      </c>
      <c r="F398">
        <f ca="1"/>
        <v>0</v>
      </c>
      <c r="G398">
        <f t="shared" ca="1" si="26"/>
        <v>2</v>
      </c>
      <c r="H398">
        <f ca="1"/>
        <v>0</v>
      </c>
      <c r="I398">
        <f ca="1">IF(G398=1, Parameter!$B$5, IF(G398=2, Parameter!$B$6, 0))</f>
        <v>0.14699999999999999</v>
      </c>
      <c r="J398">
        <f ca="1">IF(H398=1, Parameter!$B$3, IF(H398=2, Parameter!$B$4, 0))</f>
        <v>0</v>
      </c>
      <c r="K398">
        <f ca="1">IF(G398=1,IF(F398=1,Parameter!$B$14,0),IF(F398=1,Parameter!$B$13,0))</f>
        <v>0</v>
      </c>
      <c r="L398">
        <f ca="1">IF(AND(G398=1,H398=1), Parameter!$B$7, IF(AND(G398=2, H398=1), Parameter!$B$9, IF(AND(G398=1, H398=2),Parameter!$B$8, IF(AND(G398=2, H398=2), Parameter!$B$10, 0))))</f>
        <v>0</v>
      </c>
      <c r="M398">
        <f t="shared" ca="1" si="24"/>
        <v>0</v>
      </c>
      <c r="N398">
        <f t="shared" ca="1" si="25"/>
        <v>0</v>
      </c>
      <c r="O398">
        <f ca="1">IF(N398 &lt; Parameter!$B$21, Parameter!$B$21, IF(N398 &gt; Parameter!$C$21, Parameter!$C$21, N398)) * Parameter!$B$11
+ IF(M398 &lt; Parameter!$B$22, Parameter!$B$22, IF(M398 &gt; Parameter!$C$22, Parameter!$C$22, M398)) * Parameter!$B$12
+ Parameter!$B$2
+ SUM(I398:L398)</f>
        <v>9.7544238174313094</v>
      </c>
      <c r="P398">
        <f t="shared" ca="1" si="27"/>
        <v>17229.284089019835</v>
      </c>
    </row>
    <row r="399" spans="1:16" x14ac:dyDescent="0.2">
      <c r="A399">
        <f ca="1"/>
        <v>0</v>
      </c>
      <c r="B399">
        <f ca="1"/>
        <v>0</v>
      </c>
      <c r="C399">
        <f ca="1"/>
        <v>0</v>
      </c>
      <c r="D399">
        <f ca="1"/>
        <v>0</v>
      </c>
      <c r="E399">
        <f ca="1"/>
        <v>0</v>
      </c>
      <c r="F399">
        <f ca="1"/>
        <v>0</v>
      </c>
      <c r="G399">
        <f t="shared" ca="1" si="26"/>
        <v>2</v>
      </c>
      <c r="H399">
        <f ca="1"/>
        <v>0</v>
      </c>
      <c r="I399">
        <f ca="1">IF(G399=1, Parameter!$B$5, IF(G399=2, Parameter!$B$6, 0))</f>
        <v>0.14699999999999999</v>
      </c>
      <c r="J399">
        <f ca="1">IF(H399=1, Parameter!$B$3, IF(H399=2, Parameter!$B$4, 0))</f>
        <v>0</v>
      </c>
      <c r="K399">
        <f ca="1">IF(G399=1,IF(F399=1,Parameter!$B$14,0),IF(F399=1,Parameter!$B$13,0))</f>
        <v>0</v>
      </c>
      <c r="L399">
        <f ca="1">IF(AND(G399=1,H399=1), Parameter!$B$7, IF(AND(G399=2, H399=1), Parameter!$B$9, IF(AND(G399=1, H399=2),Parameter!$B$8, IF(AND(G399=2, H399=2), Parameter!$B$10, 0))))</f>
        <v>0</v>
      </c>
      <c r="M399">
        <f t="shared" ca="1" si="24"/>
        <v>0</v>
      </c>
      <c r="N399">
        <f t="shared" ca="1" si="25"/>
        <v>0</v>
      </c>
      <c r="O399">
        <f ca="1">IF(N399 &lt; Parameter!$B$21, Parameter!$B$21, IF(N399 &gt; Parameter!$C$21, Parameter!$C$21, N399)) * Parameter!$B$11
+ IF(M399 &lt; Parameter!$B$22, Parameter!$B$22, IF(M399 &gt; Parameter!$C$22, Parameter!$C$22, M399)) * Parameter!$B$12
+ Parameter!$B$2
+ SUM(I399:L399)</f>
        <v>9.7544238174313094</v>
      </c>
      <c r="P399">
        <f t="shared" ca="1" si="27"/>
        <v>17229.284089019835</v>
      </c>
    </row>
    <row r="400" spans="1:16" x14ac:dyDescent="0.2">
      <c r="A400">
        <f ca="1"/>
        <v>0</v>
      </c>
      <c r="B400">
        <f ca="1"/>
        <v>0</v>
      </c>
      <c r="C400">
        <f ca="1"/>
        <v>0</v>
      </c>
      <c r="D400">
        <f ca="1"/>
        <v>0</v>
      </c>
      <c r="E400">
        <f ca="1"/>
        <v>0</v>
      </c>
      <c r="F400">
        <f ca="1"/>
        <v>0</v>
      </c>
      <c r="G400">
        <f t="shared" ca="1" si="26"/>
        <v>2</v>
      </c>
      <c r="H400">
        <f ca="1"/>
        <v>0</v>
      </c>
      <c r="I400">
        <f ca="1">IF(G400=1, Parameter!$B$5, IF(G400=2, Parameter!$B$6, 0))</f>
        <v>0.14699999999999999</v>
      </c>
      <c r="J400">
        <f ca="1">IF(H400=1, Parameter!$B$3, IF(H400=2, Parameter!$B$4, 0))</f>
        <v>0</v>
      </c>
      <c r="K400">
        <f ca="1">IF(G400=1,IF(F400=1,Parameter!$B$14,0),IF(F400=1,Parameter!$B$13,0))</f>
        <v>0</v>
      </c>
      <c r="L400">
        <f ca="1">IF(AND(G400=1,H400=1), Parameter!$B$7, IF(AND(G400=2, H400=1), Parameter!$B$9, IF(AND(G400=1, H400=2),Parameter!$B$8, IF(AND(G400=2, H400=2), Parameter!$B$10, 0))))</f>
        <v>0</v>
      </c>
      <c r="M400">
        <f t="shared" ca="1" si="24"/>
        <v>0</v>
      </c>
      <c r="N400">
        <f t="shared" ca="1" si="25"/>
        <v>0</v>
      </c>
      <c r="O400">
        <f ca="1">IF(N400 &lt; Parameter!$B$21, Parameter!$B$21, IF(N400 &gt; Parameter!$C$21, Parameter!$C$21, N400)) * Parameter!$B$11
+ IF(M400 &lt; Parameter!$B$22, Parameter!$B$22, IF(M400 &gt; Parameter!$C$22, Parameter!$C$22, M400)) * Parameter!$B$12
+ Parameter!$B$2
+ SUM(I400:L400)</f>
        <v>9.7544238174313094</v>
      </c>
      <c r="P400">
        <f t="shared" ca="1" si="27"/>
        <v>17229.284089019835</v>
      </c>
    </row>
    <row r="401" spans="1:16" x14ac:dyDescent="0.2">
      <c r="A401">
        <f ca="1"/>
        <v>0</v>
      </c>
      <c r="B401">
        <f ca="1"/>
        <v>0</v>
      </c>
      <c r="C401">
        <f ca="1"/>
        <v>0</v>
      </c>
      <c r="D401">
        <f ca="1"/>
        <v>0</v>
      </c>
      <c r="E401">
        <f ca="1"/>
        <v>0</v>
      </c>
      <c r="F401">
        <f ca="1"/>
        <v>0</v>
      </c>
      <c r="G401">
        <f t="shared" ca="1" si="26"/>
        <v>2</v>
      </c>
      <c r="H401">
        <f ca="1"/>
        <v>0</v>
      </c>
      <c r="I401">
        <f ca="1">IF(G401=1, Parameter!$B$5, IF(G401=2, Parameter!$B$6, 0))</f>
        <v>0.14699999999999999</v>
      </c>
      <c r="J401">
        <f ca="1">IF(H401=1, Parameter!$B$3, IF(H401=2, Parameter!$B$4, 0))</f>
        <v>0</v>
      </c>
      <c r="K401">
        <f ca="1">IF(G401=1,IF(F401=1,Parameter!$B$14,0),IF(F401=1,Parameter!$B$13,0))</f>
        <v>0</v>
      </c>
      <c r="L401">
        <f ca="1">IF(AND(G401=1,H401=1), Parameter!$B$7, IF(AND(G401=2, H401=1), Parameter!$B$9, IF(AND(G401=1, H401=2),Parameter!$B$8, IF(AND(G401=2, H401=2), Parameter!$B$10, 0))))</f>
        <v>0</v>
      </c>
      <c r="M401">
        <f t="shared" ca="1" si="24"/>
        <v>0</v>
      </c>
      <c r="N401">
        <f t="shared" ca="1" si="25"/>
        <v>0</v>
      </c>
      <c r="O401">
        <f ca="1">IF(N401 &lt; Parameter!$B$21, Parameter!$B$21, IF(N401 &gt; Parameter!$C$21, Parameter!$C$21, N401)) * Parameter!$B$11
+ IF(M401 &lt; Parameter!$B$22, Parameter!$B$22, IF(M401 &gt; Parameter!$C$22, Parameter!$C$22, M401)) * Parameter!$B$12
+ Parameter!$B$2
+ SUM(I401:L401)</f>
        <v>9.7544238174313094</v>
      </c>
      <c r="P401">
        <f t="shared" ca="1" si="27"/>
        <v>17229.284089019835</v>
      </c>
    </row>
    <row r="402" spans="1:16" x14ac:dyDescent="0.2">
      <c r="A402">
        <f ca="1"/>
        <v>0</v>
      </c>
      <c r="B402">
        <f ca="1"/>
        <v>0</v>
      </c>
      <c r="C402">
        <f ca="1"/>
        <v>0</v>
      </c>
      <c r="D402">
        <f ca="1"/>
        <v>0</v>
      </c>
      <c r="E402">
        <f ca="1"/>
        <v>0</v>
      </c>
      <c r="F402">
        <f ca="1"/>
        <v>0</v>
      </c>
      <c r="G402">
        <f t="shared" ca="1" si="26"/>
        <v>2</v>
      </c>
      <c r="H402">
        <f ca="1"/>
        <v>0</v>
      </c>
      <c r="I402">
        <f ca="1">IF(G402=1, Parameter!$B$5, IF(G402=2, Parameter!$B$6, 0))</f>
        <v>0.14699999999999999</v>
      </c>
      <c r="J402">
        <f ca="1">IF(H402=1, Parameter!$B$3, IF(H402=2, Parameter!$B$4, 0))</f>
        <v>0</v>
      </c>
      <c r="K402">
        <f ca="1">IF(G402=1,IF(F402=1,Parameter!$B$14,0),IF(F402=1,Parameter!$B$13,0))</f>
        <v>0</v>
      </c>
      <c r="L402">
        <f ca="1">IF(AND(G402=1,H402=1), Parameter!$B$7, IF(AND(G402=2, H402=1), Parameter!$B$9, IF(AND(G402=1, H402=2),Parameter!$B$8, IF(AND(G402=2, H402=2), Parameter!$B$10, 0))))</f>
        <v>0</v>
      </c>
      <c r="M402">
        <f t="shared" ca="1" si="24"/>
        <v>0</v>
      </c>
      <c r="N402">
        <f t="shared" ca="1" si="25"/>
        <v>0</v>
      </c>
      <c r="O402">
        <f ca="1">IF(N402 &lt; Parameter!$B$21, Parameter!$B$21, IF(N402 &gt; Parameter!$C$21, Parameter!$C$21, N402)) * Parameter!$B$11
+ IF(M402 &lt; Parameter!$B$22, Parameter!$B$22, IF(M402 &gt; Parameter!$C$22, Parameter!$C$22, M402)) * Parameter!$B$12
+ Parameter!$B$2
+ SUM(I402:L402)</f>
        <v>9.7544238174313094</v>
      </c>
      <c r="P402">
        <f t="shared" ca="1" si="27"/>
        <v>17229.284089019835</v>
      </c>
    </row>
    <row r="403" spans="1:16" x14ac:dyDescent="0.2">
      <c r="A403">
        <f ca="1"/>
        <v>0</v>
      </c>
      <c r="B403">
        <f ca="1"/>
        <v>0</v>
      </c>
      <c r="C403">
        <f ca="1"/>
        <v>0</v>
      </c>
      <c r="D403">
        <f ca="1"/>
        <v>0</v>
      </c>
      <c r="E403">
        <f ca="1"/>
        <v>0</v>
      </c>
      <c r="F403">
        <f ca="1"/>
        <v>0</v>
      </c>
      <c r="G403">
        <f t="shared" ca="1" si="26"/>
        <v>2</v>
      </c>
      <c r="H403">
        <f ca="1"/>
        <v>0</v>
      </c>
      <c r="I403">
        <f ca="1">IF(G403=1, Parameter!$B$5, IF(G403=2, Parameter!$B$6, 0))</f>
        <v>0.14699999999999999</v>
      </c>
      <c r="J403">
        <f ca="1">IF(H403=1, Parameter!$B$3, IF(H403=2, Parameter!$B$4, 0))</f>
        <v>0</v>
      </c>
      <c r="K403">
        <f ca="1">IF(G403=1,IF(F403=1,Parameter!$B$14,0),IF(F403=1,Parameter!$B$13,0))</f>
        <v>0</v>
      </c>
      <c r="L403">
        <f ca="1">IF(AND(G403=1,H403=1), Parameter!$B$7, IF(AND(G403=2, H403=1), Parameter!$B$9, IF(AND(G403=1, H403=2),Parameter!$B$8, IF(AND(G403=2, H403=2), Parameter!$B$10, 0))))</f>
        <v>0</v>
      </c>
      <c r="M403">
        <f t="shared" ca="1" si="24"/>
        <v>0</v>
      </c>
      <c r="N403">
        <f t="shared" ca="1" si="25"/>
        <v>0</v>
      </c>
      <c r="O403">
        <f ca="1">IF(N403 &lt; Parameter!$B$21, Parameter!$B$21, IF(N403 &gt; Parameter!$C$21, Parameter!$C$21, N403)) * Parameter!$B$11
+ IF(M403 &lt; Parameter!$B$22, Parameter!$B$22, IF(M403 &gt; Parameter!$C$22, Parameter!$C$22, M403)) * Parameter!$B$12
+ Parameter!$B$2
+ SUM(I403:L403)</f>
        <v>9.7544238174313094</v>
      </c>
      <c r="P403">
        <f t="shared" ca="1" si="27"/>
        <v>17229.284089019835</v>
      </c>
    </row>
    <row r="404" spans="1:16" x14ac:dyDescent="0.2">
      <c r="A404">
        <f ca="1"/>
        <v>0</v>
      </c>
      <c r="B404">
        <f ca="1"/>
        <v>0</v>
      </c>
      <c r="C404">
        <f ca="1"/>
        <v>0</v>
      </c>
      <c r="D404">
        <f ca="1"/>
        <v>0</v>
      </c>
      <c r="E404">
        <f ca="1"/>
        <v>0</v>
      </c>
      <c r="F404">
        <f ca="1"/>
        <v>0</v>
      </c>
      <c r="G404">
        <f t="shared" ca="1" si="26"/>
        <v>2</v>
      </c>
      <c r="H404">
        <f ca="1"/>
        <v>0</v>
      </c>
      <c r="I404">
        <f ca="1">IF(G404=1, Parameter!$B$5, IF(G404=2, Parameter!$B$6, 0))</f>
        <v>0.14699999999999999</v>
      </c>
      <c r="J404">
        <f ca="1">IF(H404=1, Parameter!$B$3, IF(H404=2, Parameter!$B$4, 0))</f>
        <v>0</v>
      </c>
      <c r="K404">
        <f ca="1">IF(G404=1,IF(F404=1,Parameter!$B$14,0),IF(F404=1,Parameter!$B$13,0))</f>
        <v>0</v>
      </c>
      <c r="L404">
        <f ca="1">IF(AND(G404=1,H404=1), Parameter!$B$7, IF(AND(G404=2, H404=1), Parameter!$B$9, IF(AND(G404=1, H404=2),Parameter!$B$8, IF(AND(G404=2, H404=2), Parameter!$B$10, 0))))</f>
        <v>0</v>
      </c>
      <c r="M404">
        <f t="shared" ca="1" si="24"/>
        <v>0</v>
      </c>
      <c r="N404">
        <f t="shared" ca="1" si="25"/>
        <v>0</v>
      </c>
      <c r="O404">
        <f ca="1">IF(N404 &lt; Parameter!$B$21, Parameter!$B$21, IF(N404 &gt; Parameter!$C$21, Parameter!$C$21, N404)) * Parameter!$B$11
+ IF(M404 &lt; Parameter!$B$22, Parameter!$B$22, IF(M404 &gt; Parameter!$C$22, Parameter!$C$22, M404)) * Parameter!$B$12
+ Parameter!$B$2
+ SUM(I404:L404)</f>
        <v>9.7544238174313094</v>
      </c>
      <c r="P404">
        <f t="shared" ca="1" si="27"/>
        <v>17229.284089019835</v>
      </c>
    </row>
    <row r="405" spans="1:16" x14ac:dyDescent="0.2">
      <c r="A405">
        <f ca="1"/>
        <v>0</v>
      </c>
      <c r="B405">
        <f ca="1"/>
        <v>0</v>
      </c>
      <c r="C405">
        <f ca="1"/>
        <v>0</v>
      </c>
      <c r="D405">
        <f ca="1"/>
        <v>0</v>
      </c>
      <c r="E405">
        <f ca="1"/>
        <v>0</v>
      </c>
      <c r="F405">
        <f ca="1"/>
        <v>0</v>
      </c>
      <c r="G405">
        <f t="shared" ca="1" si="26"/>
        <v>2</v>
      </c>
      <c r="H405">
        <f ca="1"/>
        <v>0</v>
      </c>
      <c r="I405">
        <f ca="1">IF(G405=1, Parameter!$B$5, IF(G405=2, Parameter!$B$6, 0))</f>
        <v>0.14699999999999999</v>
      </c>
      <c r="J405">
        <f ca="1">IF(H405=1, Parameter!$B$3, IF(H405=2, Parameter!$B$4, 0))</f>
        <v>0</v>
      </c>
      <c r="K405">
        <f ca="1">IF(G405=1,IF(F405=1,Parameter!$B$14,0),IF(F405=1,Parameter!$B$13,0))</f>
        <v>0</v>
      </c>
      <c r="L405">
        <f ca="1">IF(AND(G405=1,H405=1), Parameter!$B$7, IF(AND(G405=2, H405=1), Parameter!$B$9, IF(AND(G405=1, H405=2),Parameter!$B$8, IF(AND(G405=2, H405=2), Parameter!$B$10, 0))))</f>
        <v>0</v>
      </c>
      <c r="M405">
        <f t="shared" ca="1" si="24"/>
        <v>0</v>
      </c>
      <c r="N405">
        <f t="shared" ca="1" si="25"/>
        <v>0</v>
      </c>
      <c r="O405">
        <f ca="1">IF(N405 &lt; Parameter!$B$21, Parameter!$B$21, IF(N405 &gt; Parameter!$C$21, Parameter!$C$21, N405)) * Parameter!$B$11
+ IF(M405 &lt; Parameter!$B$22, Parameter!$B$22, IF(M405 &gt; Parameter!$C$22, Parameter!$C$22, M405)) * Parameter!$B$12
+ Parameter!$B$2
+ SUM(I405:L405)</f>
        <v>9.7544238174313094</v>
      </c>
      <c r="P405">
        <f t="shared" ca="1" si="27"/>
        <v>17229.284089019835</v>
      </c>
    </row>
    <row r="406" spans="1:16" x14ac:dyDescent="0.2">
      <c r="A406">
        <f ca="1"/>
        <v>0</v>
      </c>
      <c r="B406">
        <f ca="1"/>
        <v>0</v>
      </c>
      <c r="C406">
        <f ca="1"/>
        <v>0</v>
      </c>
      <c r="D406">
        <f ca="1"/>
        <v>0</v>
      </c>
      <c r="E406">
        <f ca="1"/>
        <v>0</v>
      </c>
      <c r="F406">
        <f ca="1"/>
        <v>0</v>
      </c>
      <c r="G406">
        <f t="shared" ca="1" si="26"/>
        <v>2</v>
      </c>
      <c r="H406">
        <f ca="1"/>
        <v>0</v>
      </c>
      <c r="I406">
        <f ca="1">IF(G406=1, Parameter!$B$5, IF(G406=2, Parameter!$B$6, 0))</f>
        <v>0.14699999999999999</v>
      </c>
      <c r="J406">
        <f ca="1">IF(H406=1, Parameter!$B$3, IF(H406=2, Parameter!$B$4, 0))</f>
        <v>0</v>
      </c>
      <c r="K406">
        <f ca="1">IF(G406=1,IF(F406=1,Parameter!$B$14,0),IF(F406=1,Parameter!$B$13,0))</f>
        <v>0</v>
      </c>
      <c r="L406">
        <f ca="1">IF(AND(G406=1,H406=1), Parameter!$B$7, IF(AND(G406=2, H406=1), Parameter!$B$9, IF(AND(G406=1, H406=2),Parameter!$B$8, IF(AND(G406=2, H406=2), Parameter!$B$10, 0))))</f>
        <v>0</v>
      </c>
      <c r="M406">
        <f t="shared" ca="1" si="24"/>
        <v>0</v>
      </c>
      <c r="N406">
        <f t="shared" ca="1" si="25"/>
        <v>0</v>
      </c>
      <c r="O406">
        <f ca="1">IF(N406 &lt; Parameter!$B$21, Parameter!$B$21, IF(N406 &gt; Parameter!$C$21, Parameter!$C$21, N406)) * Parameter!$B$11
+ IF(M406 &lt; Parameter!$B$22, Parameter!$B$22, IF(M406 &gt; Parameter!$C$22, Parameter!$C$22, M406)) * Parameter!$B$12
+ Parameter!$B$2
+ SUM(I406:L406)</f>
        <v>9.7544238174313094</v>
      </c>
      <c r="P406">
        <f t="shared" ca="1" si="27"/>
        <v>17229.284089019835</v>
      </c>
    </row>
    <row r="407" spans="1:16" x14ac:dyDescent="0.2">
      <c r="A407">
        <f ca="1"/>
        <v>0</v>
      </c>
      <c r="B407">
        <f ca="1"/>
        <v>0</v>
      </c>
      <c r="C407">
        <f ca="1"/>
        <v>0</v>
      </c>
      <c r="D407">
        <f ca="1"/>
        <v>0</v>
      </c>
      <c r="E407">
        <f ca="1"/>
        <v>0</v>
      </c>
      <c r="F407">
        <f ca="1"/>
        <v>0</v>
      </c>
      <c r="G407">
        <f t="shared" ca="1" si="26"/>
        <v>2</v>
      </c>
      <c r="H407">
        <f ca="1"/>
        <v>0</v>
      </c>
      <c r="I407">
        <f ca="1">IF(G407=1, Parameter!$B$5, IF(G407=2, Parameter!$B$6, 0))</f>
        <v>0.14699999999999999</v>
      </c>
      <c r="J407">
        <f ca="1">IF(H407=1, Parameter!$B$3, IF(H407=2, Parameter!$B$4, 0))</f>
        <v>0</v>
      </c>
      <c r="K407">
        <f ca="1">IF(G407=1,IF(F407=1,Parameter!$B$14,0),IF(F407=1,Parameter!$B$13,0))</f>
        <v>0</v>
      </c>
      <c r="L407">
        <f ca="1">IF(AND(G407=1,H407=1), Parameter!$B$7, IF(AND(G407=2, H407=1), Parameter!$B$9, IF(AND(G407=1, H407=2),Parameter!$B$8, IF(AND(G407=2, H407=2), Parameter!$B$10, 0))))</f>
        <v>0</v>
      </c>
      <c r="M407">
        <f t="shared" ca="1" si="24"/>
        <v>0</v>
      </c>
      <c r="N407">
        <f t="shared" ca="1" si="25"/>
        <v>0</v>
      </c>
      <c r="O407">
        <f ca="1">IF(N407 &lt; Parameter!$B$21, Parameter!$B$21, IF(N407 &gt; Parameter!$C$21, Parameter!$C$21, N407)) * Parameter!$B$11
+ IF(M407 &lt; Parameter!$B$22, Parameter!$B$22, IF(M407 &gt; Parameter!$C$22, Parameter!$C$22, M407)) * Parameter!$B$12
+ Parameter!$B$2
+ SUM(I407:L407)</f>
        <v>9.7544238174313094</v>
      </c>
      <c r="P407">
        <f t="shared" ca="1" si="27"/>
        <v>17229.284089019835</v>
      </c>
    </row>
    <row r="408" spans="1:16" x14ac:dyDescent="0.2">
      <c r="A408">
        <f ca="1"/>
        <v>0</v>
      </c>
      <c r="B408">
        <f ca="1"/>
        <v>0</v>
      </c>
      <c r="C408">
        <f ca="1"/>
        <v>0</v>
      </c>
      <c r="D408">
        <f ca="1"/>
        <v>0</v>
      </c>
      <c r="E408">
        <f ca="1"/>
        <v>0</v>
      </c>
      <c r="F408">
        <f ca="1"/>
        <v>0</v>
      </c>
      <c r="G408">
        <f t="shared" ca="1" si="26"/>
        <v>2</v>
      </c>
      <c r="H408">
        <f ca="1"/>
        <v>0</v>
      </c>
      <c r="I408">
        <f ca="1">IF(G408=1, Parameter!$B$5, IF(G408=2, Parameter!$B$6, 0))</f>
        <v>0.14699999999999999</v>
      </c>
      <c r="J408">
        <f ca="1">IF(H408=1, Parameter!$B$3, IF(H408=2, Parameter!$B$4, 0))</f>
        <v>0</v>
      </c>
      <c r="K408">
        <f ca="1">IF(G408=1,IF(F408=1,Parameter!$B$14,0),IF(F408=1,Parameter!$B$13,0))</f>
        <v>0</v>
      </c>
      <c r="L408">
        <f ca="1">IF(AND(G408=1,H408=1), Parameter!$B$7, IF(AND(G408=2, H408=1), Parameter!$B$9, IF(AND(G408=1, H408=2),Parameter!$B$8, IF(AND(G408=2, H408=2), Parameter!$B$10, 0))))</f>
        <v>0</v>
      </c>
      <c r="M408">
        <f t="shared" ca="1" si="24"/>
        <v>0</v>
      </c>
      <c r="N408">
        <f t="shared" ca="1" si="25"/>
        <v>0</v>
      </c>
      <c r="O408">
        <f ca="1">IF(N408 &lt; Parameter!$B$21, Parameter!$B$21, IF(N408 &gt; Parameter!$C$21, Parameter!$C$21, N408)) * Parameter!$B$11
+ IF(M408 &lt; Parameter!$B$22, Parameter!$B$22, IF(M408 &gt; Parameter!$C$22, Parameter!$C$22, M408)) * Parameter!$B$12
+ Parameter!$B$2
+ SUM(I408:L408)</f>
        <v>9.7544238174313094</v>
      </c>
      <c r="P408">
        <f t="shared" ca="1" si="27"/>
        <v>17229.284089019835</v>
      </c>
    </row>
    <row r="409" spans="1:16" x14ac:dyDescent="0.2">
      <c r="A409">
        <f ca="1"/>
        <v>0</v>
      </c>
      <c r="B409">
        <f ca="1"/>
        <v>0</v>
      </c>
      <c r="C409">
        <f ca="1"/>
        <v>0</v>
      </c>
      <c r="D409">
        <f ca="1"/>
        <v>0</v>
      </c>
      <c r="E409">
        <f ca="1"/>
        <v>0</v>
      </c>
      <c r="F409">
        <f ca="1"/>
        <v>0</v>
      </c>
      <c r="G409">
        <f t="shared" ca="1" si="26"/>
        <v>2</v>
      </c>
      <c r="H409">
        <f ca="1"/>
        <v>0</v>
      </c>
      <c r="I409">
        <f ca="1">IF(G409=1, Parameter!$B$5, IF(G409=2, Parameter!$B$6, 0))</f>
        <v>0.14699999999999999</v>
      </c>
      <c r="J409">
        <f ca="1">IF(H409=1, Parameter!$B$3, IF(H409=2, Parameter!$B$4, 0))</f>
        <v>0</v>
      </c>
      <c r="K409">
        <f ca="1">IF(G409=1,IF(F409=1,Parameter!$B$14,0),IF(F409=1,Parameter!$B$13,0))</f>
        <v>0</v>
      </c>
      <c r="L409">
        <f ca="1">IF(AND(G409=1,H409=1), Parameter!$B$7, IF(AND(G409=2, H409=1), Parameter!$B$9, IF(AND(G409=1, H409=2),Parameter!$B$8, IF(AND(G409=2, H409=2), Parameter!$B$10, 0))))</f>
        <v>0</v>
      </c>
      <c r="M409">
        <f t="shared" ca="1" si="24"/>
        <v>0</v>
      </c>
      <c r="N409">
        <f t="shared" ca="1" si="25"/>
        <v>0</v>
      </c>
      <c r="O409">
        <f ca="1">IF(N409 &lt; Parameter!$B$21, Parameter!$B$21, IF(N409 &gt; Parameter!$C$21, Parameter!$C$21, N409)) * Parameter!$B$11
+ IF(M409 &lt; Parameter!$B$22, Parameter!$B$22, IF(M409 &gt; Parameter!$C$22, Parameter!$C$22, M409)) * Parameter!$B$12
+ Parameter!$B$2
+ SUM(I409:L409)</f>
        <v>9.7544238174313094</v>
      </c>
      <c r="P409">
        <f t="shared" ca="1" si="27"/>
        <v>17229.284089019835</v>
      </c>
    </row>
    <row r="410" spans="1:16" x14ac:dyDescent="0.2">
      <c r="A410">
        <f ca="1"/>
        <v>0</v>
      </c>
      <c r="B410">
        <f ca="1"/>
        <v>0</v>
      </c>
      <c r="C410">
        <f ca="1"/>
        <v>0</v>
      </c>
      <c r="D410">
        <f ca="1"/>
        <v>0</v>
      </c>
      <c r="E410">
        <f ca="1"/>
        <v>0</v>
      </c>
      <c r="F410">
        <f ca="1"/>
        <v>0</v>
      </c>
      <c r="G410">
        <f t="shared" ca="1" si="26"/>
        <v>2</v>
      </c>
      <c r="H410">
        <f ca="1"/>
        <v>0</v>
      </c>
      <c r="I410">
        <f ca="1">IF(G410=1, Parameter!$B$5, IF(G410=2, Parameter!$B$6, 0))</f>
        <v>0.14699999999999999</v>
      </c>
      <c r="J410">
        <f ca="1">IF(H410=1, Parameter!$B$3, IF(H410=2, Parameter!$B$4, 0))</f>
        <v>0</v>
      </c>
      <c r="K410">
        <f ca="1">IF(G410=1,IF(F410=1,Parameter!$B$14,0),IF(F410=1,Parameter!$B$13,0))</f>
        <v>0</v>
      </c>
      <c r="L410">
        <f ca="1">IF(AND(G410=1,H410=1), Parameter!$B$7, IF(AND(G410=2, H410=1), Parameter!$B$9, IF(AND(G410=1, H410=2),Parameter!$B$8, IF(AND(G410=2, H410=2), Parameter!$B$10, 0))))</f>
        <v>0</v>
      </c>
      <c r="M410">
        <f t="shared" ca="1" si="24"/>
        <v>0</v>
      </c>
      <c r="N410">
        <f t="shared" ca="1" si="25"/>
        <v>0</v>
      </c>
      <c r="O410">
        <f ca="1">IF(N410 &lt; Parameter!$B$21, Parameter!$B$21, IF(N410 &gt; Parameter!$C$21, Parameter!$C$21, N410)) * Parameter!$B$11
+ IF(M410 &lt; Parameter!$B$22, Parameter!$B$22, IF(M410 &gt; Parameter!$C$22, Parameter!$C$22, M410)) * Parameter!$B$12
+ Parameter!$B$2
+ SUM(I410:L410)</f>
        <v>9.7544238174313094</v>
      </c>
      <c r="P410">
        <f t="shared" ca="1" si="27"/>
        <v>17229.284089019835</v>
      </c>
    </row>
    <row r="411" spans="1:16" x14ac:dyDescent="0.2">
      <c r="A411">
        <f ca="1"/>
        <v>0</v>
      </c>
      <c r="B411">
        <f ca="1"/>
        <v>0</v>
      </c>
      <c r="C411">
        <f ca="1"/>
        <v>0</v>
      </c>
      <c r="D411">
        <f ca="1"/>
        <v>0</v>
      </c>
      <c r="E411">
        <f ca="1"/>
        <v>0</v>
      </c>
      <c r="F411">
        <f ca="1"/>
        <v>0</v>
      </c>
      <c r="G411">
        <f t="shared" ca="1" si="26"/>
        <v>2</v>
      </c>
      <c r="H411">
        <f ca="1"/>
        <v>0</v>
      </c>
      <c r="I411">
        <f ca="1">IF(G411=1, Parameter!$B$5, IF(G411=2, Parameter!$B$6, 0))</f>
        <v>0.14699999999999999</v>
      </c>
      <c r="J411">
        <f ca="1">IF(H411=1, Parameter!$B$3, IF(H411=2, Parameter!$B$4, 0))</f>
        <v>0</v>
      </c>
      <c r="K411">
        <f ca="1">IF(G411=1,IF(F411=1,Parameter!$B$14,0),IF(F411=1,Parameter!$B$13,0))</f>
        <v>0</v>
      </c>
      <c r="L411">
        <f ca="1">IF(AND(G411=1,H411=1), Parameter!$B$7, IF(AND(G411=2, H411=1), Parameter!$B$9, IF(AND(G411=1, H411=2),Parameter!$B$8, IF(AND(G411=2, H411=2), Parameter!$B$10, 0))))</f>
        <v>0</v>
      </c>
      <c r="M411">
        <f t="shared" ca="1" si="24"/>
        <v>0</v>
      </c>
      <c r="N411">
        <f t="shared" ca="1" si="25"/>
        <v>0</v>
      </c>
      <c r="O411">
        <f ca="1">IF(N411 &lt; Parameter!$B$21, Parameter!$B$21, IF(N411 &gt; Parameter!$C$21, Parameter!$C$21, N411)) * Parameter!$B$11
+ IF(M411 &lt; Parameter!$B$22, Parameter!$B$22, IF(M411 &gt; Parameter!$C$22, Parameter!$C$22, M411)) * Parameter!$B$12
+ Parameter!$B$2
+ SUM(I411:L411)</f>
        <v>9.7544238174313094</v>
      </c>
      <c r="P411">
        <f t="shared" ca="1" si="27"/>
        <v>17229.284089019835</v>
      </c>
    </row>
    <row r="412" spans="1:16" x14ac:dyDescent="0.2">
      <c r="A412">
        <f ca="1"/>
        <v>0</v>
      </c>
      <c r="B412">
        <f ca="1"/>
        <v>0</v>
      </c>
      <c r="C412">
        <f ca="1"/>
        <v>0</v>
      </c>
      <c r="D412">
        <f ca="1"/>
        <v>0</v>
      </c>
      <c r="E412">
        <f ca="1"/>
        <v>0</v>
      </c>
      <c r="F412">
        <f ca="1"/>
        <v>0</v>
      </c>
      <c r="G412">
        <f t="shared" ca="1" si="26"/>
        <v>2</v>
      </c>
      <c r="H412">
        <f ca="1"/>
        <v>0</v>
      </c>
      <c r="I412">
        <f ca="1">IF(G412=1, Parameter!$B$5, IF(G412=2, Parameter!$B$6, 0))</f>
        <v>0.14699999999999999</v>
      </c>
      <c r="J412">
        <f ca="1">IF(H412=1, Parameter!$B$3, IF(H412=2, Parameter!$B$4, 0))</f>
        <v>0</v>
      </c>
      <c r="K412">
        <f ca="1">IF(G412=1,IF(F412=1,Parameter!$B$14,0),IF(F412=1,Parameter!$B$13,0))</f>
        <v>0</v>
      </c>
      <c r="L412">
        <f ca="1">IF(AND(G412=1,H412=1), Parameter!$B$7, IF(AND(G412=2, H412=1), Parameter!$B$9, IF(AND(G412=1, H412=2),Parameter!$B$8, IF(AND(G412=2, H412=2), Parameter!$B$10, 0))))</f>
        <v>0</v>
      </c>
      <c r="M412">
        <f t="shared" ca="1" si="24"/>
        <v>0</v>
      </c>
      <c r="N412">
        <f t="shared" ca="1" si="25"/>
        <v>0</v>
      </c>
      <c r="O412">
        <f ca="1">IF(N412 &lt; Parameter!$B$21, Parameter!$B$21, IF(N412 &gt; Parameter!$C$21, Parameter!$C$21, N412)) * Parameter!$B$11
+ IF(M412 &lt; Parameter!$B$22, Parameter!$B$22, IF(M412 &gt; Parameter!$C$22, Parameter!$C$22, M412)) * Parameter!$B$12
+ Parameter!$B$2
+ SUM(I412:L412)</f>
        <v>9.7544238174313094</v>
      </c>
      <c r="P412">
        <f t="shared" ca="1" si="27"/>
        <v>17229.284089019835</v>
      </c>
    </row>
    <row r="413" spans="1:16" x14ac:dyDescent="0.2">
      <c r="A413">
        <f ca="1"/>
        <v>0</v>
      </c>
      <c r="B413">
        <f ca="1"/>
        <v>0</v>
      </c>
      <c r="C413">
        <f ca="1"/>
        <v>0</v>
      </c>
      <c r="D413">
        <f ca="1"/>
        <v>0</v>
      </c>
      <c r="E413">
        <f ca="1"/>
        <v>0</v>
      </c>
      <c r="F413">
        <f ca="1"/>
        <v>0</v>
      </c>
      <c r="G413">
        <f t="shared" ca="1" si="26"/>
        <v>2</v>
      </c>
      <c r="H413">
        <f ca="1"/>
        <v>0</v>
      </c>
      <c r="I413">
        <f ca="1">IF(G413=1, Parameter!$B$5, IF(G413=2, Parameter!$B$6, 0))</f>
        <v>0.14699999999999999</v>
      </c>
      <c r="J413">
        <f ca="1">IF(H413=1, Parameter!$B$3, IF(H413=2, Parameter!$B$4, 0))</f>
        <v>0</v>
      </c>
      <c r="K413">
        <f ca="1">IF(G413=1,IF(F413=1,Parameter!$B$14,0),IF(F413=1,Parameter!$B$13,0))</f>
        <v>0</v>
      </c>
      <c r="L413">
        <f ca="1">IF(AND(G413=1,H413=1), Parameter!$B$7, IF(AND(G413=2, H413=1), Parameter!$B$9, IF(AND(G413=1, H413=2),Parameter!$B$8, IF(AND(G413=2, H413=2), Parameter!$B$10, 0))))</f>
        <v>0</v>
      </c>
      <c r="M413">
        <f t="shared" ca="1" si="24"/>
        <v>0</v>
      </c>
      <c r="N413">
        <f t="shared" ca="1" si="25"/>
        <v>0</v>
      </c>
      <c r="O413">
        <f ca="1">IF(N413 &lt; Parameter!$B$21, Parameter!$B$21, IF(N413 &gt; Parameter!$C$21, Parameter!$C$21, N413)) * Parameter!$B$11
+ IF(M413 &lt; Parameter!$B$22, Parameter!$B$22, IF(M413 &gt; Parameter!$C$22, Parameter!$C$22, M413)) * Parameter!$B$12
+ Parameter!$B$2
+ SUM(I413:L413)</f>
        <v>9.7544238174313094</v>
      </c>
      <c r="P413">
        <f t="shared" ca="1" si="27"/>
        <v>17229.284089019835</v>
      </c>
    </row>
    <row r="414" spans="1:16" x14ac:dyDescent="0.2">
      <c r="A414">
        <f ca="1"/>
        <v>0</v>
      </c>
      <c r="B414">
        <f ca="1"/>
        <v>0</v>
      </c>
      <c r="C414">
        <f ca="1"/>
        <v>0</v>
      </c>
      <c r="D414">
        <f ca="1"/>
        <v>0</v>
      </c>
      <c r="E414">
        <f ca="1"/>
        <v>0</v>
      </c>
      <c r="F414">
        <f ca="1"/>
        <v>0</v>
      </c>
      <c r="G414">
        <f t="shared" ca="1" si="26"/>
        <v>2</v>
      </c>
      <c r="H414">
        <f ca="1"/>
        <v>0</v>
      </c>
      <c r="I414">
        <f ca="1">IF(G414=1, Parameter!$B$5, IF(G414=2, Parameter!$B$6, 0))</f>
        <v>0.14699999999999999</v>
      </c>
      <c r="J414">
        <f ca="1">IF(H414=1, Parameter!$B$3, IF(H414=2, Parameter!$B$4, 0))</f>
        <v>0</v>
      </c>
      <c r="K414">
        <f ca="1">IF(G414=1,IF(F414=1,Parameter!$B$14,0),IF(F414=1,Parameter!$B$13,0))</f>
        <v>0</v>
      </c>
      <c r="L414">
        <f ca="1">IF(AND(G414=1,H414=1), Parameter!$B$7, IF(AND(G414=2, H414=1), Parameter!$B$9, IF(AND(G414=1, H414=2),Parameter!$B$8, IF(AND(G414=2, H414=2), Parameter!$B$10, 0))))</f>
        <v>0</v>
      </c>
      <c r="M414">
        <f t="shared" ca="1" si="24"/>
        <v>0</v>
      </c>
      <c r="N414">
        <f t="shared" ca="1" si="25"/>
        <v>0</v>
      </c>
      <c r="O414">
        <f ca="1">IF(N414 &lt; Parameter!$B$21, Parameter!$B$21, IF(N414 &gt; Parameter!$C$21, Parameter!$C$21, N414)) * Parameter!$B$11
+ IF(M414 &lt; Parameter!$B$22, Parameter!$B$22, IF(M414 &gt; Parameter!$C$22, Parameter!$C$22, M414)) * Parameter!$B$12
+ Parameter!$B$2
+ SUM(I414:L414)</f>
        <v>9.7544238174313094</v>
      </c>
      <c r="P414">
        <f t="shared" ca="1" si="27"/>
        <v>17229.284089019835</v>
      </c>
    </row>
    <row r="415" spans="1:16" x14ac:dyDescent="0.2">
      <c r="A415">
        <f ca="1"/>
        <v>0</v>
      </c>
      <c r="B415">
        <f ca="1"/>
        <v>0</v>
      </c>
      <c r="C415">
        <f ca="1"/>
        <v>0</v>
      </c>
      <c r="D415">
        <f ca="1"/>
        <v>0</v>
      </c>
      <c r="E415">
        <f ca="1"/>
        <v>0</v>
      </c>
      <c r="F415">
        <f ca="1"/>
        <v>0</v>
      </c>
      <c r="G415">
        <f t="shared" ca="1" si="26"/>
        <v>2</v>
      </c>
      <c r="H415">
        <f ca="1"/>
        <v>0</v>
      </c>
      <c r="I415">
        <f ca="1">IF(G415=1, Parameter!$B$5, IF(G415=2, Parameter!$B$6, 0))</f>
        <v>0.14699999999999999</v>
      </c>
      <c r="J415">
        <f ca="1">IF(H415=1, Parameter!$B$3, IF(H415=2, Parameter!$B$4, 0))</f>
        <v>0</v>
      </c>
      <c r="K415">
        <f ca="1">IF(G415=1,IF(F415=1,Parameter!$B$14,0),IF(F415=1,Parameter!$B$13,0))</f>
        <v>0</v>
      </c>
      <c r="L415">
        <f ca="1">IF(AND(G415=1,H415=1), Parameter!$B$7, IF(AND(G415=2, H415=1), Parameter!$B$9, IF(AND(G415=1, H415=2),Parameter!$B$8, IF(AND(G415=2, H415=2), Parameter!$B$10, 0))))</f>
        <v>0</v>
      </c>
      <c r="M415">
        <f t="shared" ca="1" si="24"/>
        <v>0</v>
      </c>
      <c r="N415">
        <f t="shared" ca="1" si="25"/>
        <v>0</v>
      </c>
      <c r="O415">
        <f ca="1">IF(N415 &lt; Parameter!$B$21, Parameter!$B$21, IF(N415 &gt; Parameter!$C$21, Parameter!$C$21, N415)) * Parameter!$B$11
+ IF(M415 &lt; Parameter!$B$22, Parameter!$B$22, IF(M415 &gt; Parameter!$C$22, Parameter!$C$22, M415)) * Parameter!$B$12
+ Parameter!$B$2
+ SUM(I415:L415)</f>
        <v>9.7544238174313094</v>
      </c>
      <c r="P415">
        <f t="shared" ca="1" si="27"/>
        <v>17229.284089019835</v>
      </c>
    </row>
    <row r="416" spans="1:16" x14ac:dyDescent="0.2">
      <c r="A416">
        <f ca="1"/>
        <v>0</v>
      </c>
      <c r="B416">
        <f ca="1"/>
        <v>0</v>
      </c>
      <c r="C416">
        <f ca="1"/>
        <v>0</v>
      </c>
      <c r="D416">
        <f ca="1"/>
        <v>0</v>
      </c>
      <c r="E416">
        <f ca="1"/>
        <v>0</v>
      </c>
      <c r="F416">
        <f ca="1"/>
        <v>0</v>
      </c>
      <c r="G416">
        <f t="shared" ca="1" si="26"/>
        <v>2</v>
      </c>
      <c r="H416">
        <f ca="1"/>
        <v>0</v>
      </c>
      <c r="I416">
        <f ca="1">IF(G416=1, Parameter!$B$5, IF(G416=2, Parameter!$B$6, 0))</f>
        <v>0.14699999999999999</v>
      </c>
      <c r="J416">
        <f ca="1">IF(H416=1, Parameter!$B$3, IF(H416=2, Parameter!$B$4, 0))</f>
        <v>0</v>
      </c>
      <c r="K416">
        <f ca="1">IF(G416=1,IF(F416=1,Parameter!$B$14,0),IF(F416=1,Parameter!$B$13,0))</f>
        <v>0</v>
      </c>
      <c r="L416">
        <f ca="1">IF(AND(G416=1,H416=1), Parameter!$B$7, IF(AND(G416=2, H416=1), Parameter!$B$9, IF(AND(G416=1, H416=2),Parameter!$B$8, IF(AND(G416=2, H416=2), Parameter!$B$10, 0))))</f>
        <v>0</v>
      </c>
      <c r="M416">
        <f t="shared" ca="1" si="24"/>
        <v>0</v>
      </c>
      <c r="N416">
        <f t="shared" ca="1" si="25"/>
        <v>0</v>
      </c>
      <c r="O416">
        <f ca="1">IF(N416 &lt; Parameter!$B$21, Parameter!$B$21, IF(N416 &gt; Parameter!$C$21, Parameter!$C$21, N416)) * Parameter!$B$11
+ IF(M416 &lt; Parameter!$B$22, Parameter!$B$22, IF(M416 &gt; Parameter!$C$22, Parameter!$C$22, M416)) * Parameter!$B$12
+ Parameter!$B$2
+ SUM(I416:L416)</f>
        <v>9.7544238174313094</v>
      </c>
      <c r="P416">
        <f t="shared" ca="1" si="27"/>
        <v>17229.284089019835</v>
      </c>
    </row>
    <row r="417" spans="1:16" x14ac:dyDescent="0.2">
      <c r="A417">
        <f ca="1"/>
        <v>0</v>
      </c>
      <c r="B417">
        <f ca="1"/>
        <v>0</v>
      </c>
      <c r="C417">
        <f ca="1"/>
        <v>0</v>
      </c>
      <c r="D417">
        <f ca="1"/>
        <v>0</v>
      </c>
      <c r="E417">
        <f ca="1"/>
        <v>0</v>
      </c>
      <c r="F417">
        <f ca="1"/>
        <v>0</v>
      </c>
      <c r="G417">
        <f t="shared" ca="1" si="26"/>
        <v>2</v>
      </c>
      <c r="H417">
        <f ca="1"/>
        <v>0</v>
      </c>
      <c r="I417">
        <f ca="1">IF(G417=1, Parameter!$B$5, IF(G417=2, Parameter!$B$6, 0))</f>
        <v>0.14699999999999999</v>
      </c>
      <c r="J417">
        <f ca="1">IF(H417=1, Parameter!$B$3, IF(H417=2, Parameter!$B$4, 0))</f>
        <v>0</v>
      </c>
      <c r="K417">
        <f ca="1">IF(G417=1,IF(F417=1,Parameter!$B$14,0),IF(F417=1,Parameter!$B$13,0))</f>
        <v>0</v>
      </c>
      <c r="L417">
        <f ca="1">IF(AND(G417=1,H417=1), Parameter!$B$7, IF(AND(G417=2, H417=1), Parameter!$B$9, IF(AND(G417=1, H417=2),Parameter!$B$8, IF(AND(G417=2, H417=2), Parameter!$B$10, 0))))</f>
        <v>0</v>
      </c>
      <c r="M417">
        <f t="shared" ca="1" si="24"/>
        <v>0</v>
      </c>
      <c r="N417">
        <f t="shared" ca="1" si="25"/>
        <v>0</v>
      </c>
      <c r="O417">
        <f ca="1">IF(N417 &lt; Parameter!$B$21, Parameter!$B$21, IF(N417 &gt; Parameter!$C$21, Parameter!$C$21, N417)) * Parameter!$B$11
+ IF(M417 &lt; Parameter!$B$22, Parameter!$B$22, IF(M417 &gt; Parameter!$C$22, Parameter!$C$22, M417)) * Parameter!$B$12
+ Parameter!$B$2
+ SUM(I417:L417)</f>
        <v>9.7544238174313094</v>
      </c>
      <c r="P417">
        <f t="shared" ca="1" si="27"/>
        <v>17229.284089019835</v>
      </c>
    </row>
    <row r="418" spans="1:16" x14ac:dyDescent="0.2">
      <c r="A418">
        <f ca="1"/>
        <v>0</v>
      </c>
      <c r="B418">
        <f ca="1"/>
        <v>0</v>
      </c>
      <c r="C418">
        <f ca="1"/>
        <v>0</v>
      </c>
      <c r="D418">
        <f ca="1"/>
        <v>0</v>
      </c>
      <c r="E418">
        <f ca="1"/>
        <v>0</v>
      </c>
      <c r="F418">
        <f ca="1"/>
        <v>0</v>
      </c>
      <c r="G418">
        <f t="shared" ca="1" si="26"/>
        <v>2</v>
      </c>
      <c r="H418">
        <f ca="1"/>
        <v>0</v>
      </c>
      <c r="I418">
        <f ca="1">IF(G418=1, Parameter!$B$5, IF(G418=2, Parameter!$B$6, 0))</f>
        <v>0.14699999999999999</v>
      </c>
      <c r="J418">
        <f ca="1">IF(H418=1, Parameter!$B$3, IF(H418=2, Parameter!$B$4, 0))</f>
        <v>0</v>
      </c>
      <c r="K418">
        <f ca="1">IF(G418=1,IF(F418=1,Parameter!$B$14,0),IF(F418=1,Parameter!$B$13,0))</f>
        <v>0</v>
      </c>
      <c r="L418">
        <f ca="1">IF(AND(G418=1,H418=1), Parameter!$B$7, IF(AND(G418=2, H418=1), Parameter!$B$9, IF(AND(G418=1, H418=2),Parameter!$B$8, IF(AND(G418=2, H418=2), Parameter!$B$10, 0))))</f>
        <v>0</v>
      </c>
      <c r="M418">
        <f t="shared" ca="1" si="24"/>
        <v>0</v>
      </c>
      <c r="N418">
        <f t="shared" ca="1" si="25"/>
        <v>0</v>
      </c>
      <c r="O418">
        <f ca="1">IF(N418 &lt; Parameter!$B$21, Parameter!$B$21, IF(N418 &gt; Parameter!$C$21, Parameter!$C$21, N418)) * Parameter!$B$11
+ IF(M418 &lt; Parameter!$B$22, Parameter!$B$22, IF(M418 &gt; Parameter!$C$22, Parameter!$C$22, M418)) * Parameter!$B$12
+ Parameter!$B$2
+ SUM(I418:L418)</f>
        <v>9.7544238174313094</v>
      </c>
      <c r="P418">
        <f t="shared" ca="1" si="27"/>
        <v>17229.284089019835</v>
      </c>
    </row>
    <row r="419" spans="1:16" x14ac:dyDescent="0.2">
      <c r="A419">
        <f ca="1"/>
        <v>0</v>
      </c>
      <c r="B419">
        <f ca="1"/>
        <v>0</v>
      </c>
      <c r="C419">
        <f ca="1"/>
        <v>0</v>
      </c>
      <c r="D419">
        <f ca="1"/>
        <v>0</v>
      </c>
      <c r="E419">
        <f ca="1"/>
        <v>0</v>
      </c>
      <c r="F419">
        <f ca="1"/>
        <v>0</v>
      </c>
      <c r="G419">
        <f t="shared" ca="1" si="26"/>
        <v>2</v>
      </c>
      <c r="H419">
        <f ca="1"/>
        <v>0</v>
      </c>
      <c r="I419">
        <f ca="1">IF(G419=1, Parameter!$B$5, IF(G419=2, Parameter!$B$6, 0))</f>
        <v>0.14699999999999999</v>
      </c>
      <c r="J419">
        <f ca="1">IF(H419=1, Parameter!$B$3, IF(H419=2, Parameter!$B$4, 0))</f>
        <v>0</v>
      </c>
      <c r="K419">
        <f ca="1">IF(G419=1,IF(F419=1,Parameter!$B$14,0),IF(F419=1,Parameter!$B$13,0))</f>
        <v>0</v>
      </c>
      <c r="L419">
        <f ca="1">IF(AND(G419=1,H419=1), Parameter!$B$7, IF(AND(G419=2, H419=1), Parameter!$B$9, IF(AND(G419=1, H419=2),Parameter!$B$8, IF(AND(G419=2, H419=2), Parameter!$B$10, 0))))</f>
        <v>0</v>
      </c>
      <c r="M419">
        <f t="shared" ca="1" si="24"/>
        <v>0</v>
      </c>
      <c r="N419">
        <f t="shared" ca="1" si="25"/>
        <v>0</v>
      </c>
      <c r="O419">
        <f ca="1">IF(N419 &lt; Parameter!$B$21, Parameter!$B$21, IF(N419 &gt; Parameter!$C$21, Parameter!$C$21, N419)) * Parameter!$B$11
+ IF(M419 &lt; Parameter!$B$22, Parameter!$B$22, IF(M419 &gt; Parameter!$C$22, Parameter!$C$22, M419)) * Parameter!$B$12
+ Parameter!$B$2
+ SUM(I419:L419)</f>
        <v>9.7544238174313094</v>
      </c>
      <c r="P419">
        <f t="shared" ca="1" si="27"/>
        <v>17229.284089019835</v>
      </c>
    </row>
    <row r="420" spans="1:16" x14ac:dyDescent="0.2">
      <c r="A420">
        <f ca="1"/>
        <v>0</v>
      </c>
      <c r="B420">
        <f ca="1"/>
        <v>0</v>
      </c>
      <c r="C420">
        <f ca="1"/>
        <v>0</v>
      </c>
      <c r="D420">
        <f ca="1"/>
        <v>0</v>
      </c>
      <c r="E420">
        <f ca="1"/>
        <v>0</v>
      </c>
      <c r="F420">
        <f ca="1"/>
        <v>0</v>
      </c>
      <c r="G420">
        <f t="shared" ca="1" si="26"/>
        <v>2</v>
      </c>
      <c r="H420">
        <f ca="1"/>
        <v>0</v>
      </c>
      <c r="I420">
        <f ca="1">IF(G420=1, Parameter!$B$5, IF(G420=2, Parameter!$B$6, 0))</f>
        <v>0.14699999999999999</v>
      </c>
      <c r="J420">
        <f ca="1">IF(H420=1, Parameter!$B$3, IF(H420=2, Parameter!$B$4, 0))</f>
        <v>0</v>
      </c>
      <c r="K420">
        <f ca="1">IF(G420=1,IF(F420=1,Parameter!$B$14,0),IF(F420=1,Parameter!$B$13,0))</f>
        <v>0</v>
      </c>
      <c r="L420">
        <f ca="1">IF(AND(G420=1,H420=1), Parameter!$B$7, IF(AND(G420=2, H420=1), Parameter!$B$9, IF(AND(G420=1, H420=2),Parameter!$B$8, IF(AND(G420=2, H420=2), Parameter!$B$10, 0))))</f>
        <v>0</v>
      </c>
      <c r="M420">
        <f t="shared" ca="1" si="24"/>
        <v>0</v>
      </c>
      <c r="N420">
        <f t="shared" ca="1" si="25"/>
        <v>0</v>
      </c>
      <c r="O420">
        <f ca="1">IF(N420 &lt; Parameter!$B$21, Parameter!$B$21, IF(N420 &gt; Parameter!$C$21, Parameter!$C$21, N420)) * Parameter!$B$11
+ IF(M420 &lt; Parameter!$B$22, Parameter!$B$22, IF(M420 &gt; Parameter!$C$22, Parameter!$C$22, M420)) * Parameter!$B$12
+ Parameter!$B$2
+ SUM(I420:L420)</f>
        <v>9.7544238174313094</v>
      </c>
      <c r="P420">
        <f t="shared" ca="1" si="27"/>
        <v>17229.284089019835</v>
      </c>
    </row>
    <row r="421" spans="1:16" x14ac:dyDescent="0.2">
      <c r="A421">
        <f ca="1"/>
        <v>0</v>
      </c>
      <c r="B421">
        <f ca="1"/>
        <v>0</v>
      </c>
      <c r="C421">
        <f ca="1"/>
        <v>0</v>
      </c>
      <c r="D421">
        <f ca="1"/>
        <v>0</v>
      </c>
      <c r="E421">
        <f ca="1"/>
        <v>0</v>
      </c>
      <c r="F421">
        <f ca="1"/>
        <v>0</v>
      </c>
      <c r="G421">
        <f t="shared" ca="1" si="26"/>
        <v>2</v>
      </c>
      <c r="H421">
        <f ca="1"/>
        <v>0</v>
      </c>
      <c r="I421">
        <f ca="1">IF(G421=1, Parameter!$B$5, IF(G421=2, Parameter!$B$6, 0))</f>
        <v>0.14699999999999999</v>
      </c>
      <c r="J421">
        <f ca="1">IF(H421=1, Parameter!$B$3, IF(H421=2, Parameter!$B$4, 0))</f>
        <v>0</v>
      </c>
      <c r="K421">
        <f ca="1">IF(G421=1,IF(F421=1,Parameter!$B$14,0),IF(F421=1,Parameter!$B$13,0))</f>
        <v>0</v>
      </c>
      <c r="L421">
        <f ca="1">IF(AND(G421=1,H421=1), Parameter!$B$7, IF(AND(G421=2, H421=1), Parameter!$B$9, IF(AND(G421=1, H421=2),Parameter!$B$8, IF(AND(G421=2, H421=2), Parameter!$B$10, 0))))</f>
        <v>0</v>
      </c>
      <c r="M421">
        <f t="shared" ca="1" si="24"/>
        <v>0</v>
      </c>
      <c r="N421">
        <f t="shared" ca="1" si="25"/>
        <v>0</v>
      </c>
      <c r="O421">
        <f ca="1">IF(N421 &lt; Parameter!$B$21, Parameter!$B$21, IF(N421 &gt; Parameter!$C$21, Parameter!$C$21, N421)) * Parameter!$B$11
+ IF(M421 &lt; Parameter!$B$22, Parameter!$B$22, IF(M421 &gt; Parameter!$C$22, Parameter!$C$22, M421)) * Parameter!$B$12
+ Parameter!$B$2
+ SUM(I421:L421)</f>
        <v>9.7544238174313094</v>
      </c>
      <c r="P421">
        <f t="shared" ca="1" si="27"/>
        <v>17229.284089019835</v>
      </c>
    </row>
    <row r="422" spans="1:16" x14ac:dyDescent="0.2">
      <c r="A422">
        <f ca="1"/>
        <v>0</v>
      </c>
      <c r="B422">
        <f ca="1"/>
        <v>0</v>
      </c>
      <c r="C422">
        <f ca="1"/>
        <v>0</v>
      </c>
      <c r="D422">
        <f ca="1"/>
        <v>0</v>
      </c>
      <c r="E422">
        <f ca="1"/>
        <v>0</v>
      </c>
      <c r="F422">
        <f ca="1"/>
        <v>0</v>
      </c>
      <c r="G422">
        <f t="shared" ca="1" si="26"/>
        <v>2</v>
      </c>
      <c r="H422">
        <f ca="1"/>
        <v>0</v>
      </c>
      <c r="I422">
        <f ca="1">IF(G422=1, Parameter!$B$5, IF(G422=2, Parameter!$B$6, 0))</f>
        <v>0.14699999999999999</v>
      </c>
      <c r="J422">
        <f ca="1">IF(H422=1, Parameter!$B$3, IF(H422=2, Parameter!$B$4, 0))</f>
        <v>0</v>
      </c>
      <c r="K422">
        <f ca="1">IF(G422=1,IF(F422=1,Parameter!$B$14,0),IF(F422=1,Parameter!$B$13,0))</f>
        <v>0</v>
      </c>
      <c r="L422">
        <f ca="1">IF(AND(G422=1,H422=1), Parameter!$B$7, IF(AND(G422=2, H422=1), Parameter!$B$9, IF(AND(G422=1, H422=2),Parameter!$B$8, IF(AND(G422=2, H422=2), Parameter!$B$10, 0))))</f>
        <v>0</v>
      </c>
      <c r="M422">
        <f t="shared" ca="1" si="24"/>
        <v>0</v>
      </c>
      <c r="N422">
        <f t="shared" ca="1" si="25"/>
        <v>0</v>
      </c>
      <c r="O422">
        <f ca="1">IF(N422 &lt; Parameter!$B$21, Parameter!$B$21, IF(N422 &gt; Parameter!$C$21, Parameter!$C$21, N422)) * Parameter!$B$11
+ IF(M422 &lt; Parameter!$B$22, Parameter!$B$22, IF(M422 &gt; Parameter!$C$22, Parameter!$C$22, M422)) * Parameter!$B$12
+ Parameter!$B$2
+ SUM(I422:L422)</f>
        <v>9.7544238174313094</v>
      </c>
      <c r="P422">
        <f t="shared" ca="1" si="27"/>
        <v>17229.284089019835</v>
      </c>
    </row>
    <row r="423" spans="1:16" x14ac:dyDescent="0.2">
      <c r="A423">
        <f ca="1"/>
        <v>0</v>
      </c>
      <c r="B423">
        <f ca="1"/>
        <v>0</v>
      </c>
      <c r="C423">
        <f ca="1"/>
        <v>0</v>
      </c>
      <c r="D423">
        <f ca="1"/>
        <v>0</v>
      </c>
      <c r="E423">
        <f ca="1"/>
        <v>0</v>
      </c>
      <c r="F423">
        <f ca="1"/>
        <v>0</v>
      </c>
      <c r="G423">
        <f t="shared" ca="1" si="26"/>
        <v>2</v>
      </c>
      <c r="H423">
        <f ca="1"/>
        <v>0</v>
      </c>
      <c r="I423">
        <f ca="1">IF(G423=1, Parameter!$B$5, IF(G423=2, Parameter!$B$6, 0))</f>
        <v>0.14699999999999999</v>
      </c>
      <c r="J423">
        <f ca="1">IF(H423=1, Parameter!$B$3, IF(H423=2, Parameter!$B$4, 0))</f>
        <v>0</v>
      </c>
      <c r="K423">
        <f ca="1">IF(G423=1,IF(F423=1,Parameter!$B$14,0),IF(F423=1,Parameter!$B$13,0))</f>
        <v>0</v>
      </c>
      <c r="L423">
        <f ca="1">IF(AND(G423=1,H423=1), Parameter!$B$7, IF(AND(G423=2, H423=1), Parameter!$B$9, IF(AND(G423=1, H423=2),Parameter!$B$8, IF(AND(G423=2, H423=2), Parameter!$B$10, 0))))</f>
        <v>0</v>
      </c>
      <c r="M423">
        <f t="shared" ca="1" si="24"/>
        <v>0</v>
      </c>
      <c r="N423">
        <f t="shared" ca="1" si="25"/>
        <v>0</v>
      </c>
      <c r="O423">
        <f ca="1">IF(N423 &lt; Parameter!$B$21, Parameter!$B$21, IF(N423 &gt; Parameter!$C$21, Parameter!$C$21, N423)) * Parameter!$B$11
+ IF(M423 &lt; Parameter!$B$22, Parameter!$B$22, IF(M423 &gt; Parameter!$C$22, Parameter!$C$22, M423)) * Parameter!$B$12
+ Parameter!$B$2
+ SUM(I423:L423)</f>
        <v>9.7544238174313094</v>
      </c>
      <c r="P423">
        <f t="shared" ca="1" si="27"/>
        <v>17229.284089019835</v>
      </c>
    </row>
    <row r="424" spans="1:16" x14ac:dyDescent="0.2">
      <c r="A424">
        <f ca="1"/>
        <v>0</v>
      </c>
      <c r="B424">
        <f ca="1"/>
        <v>0</v>
      </c>
      <c r="C424">
        <f ca="1"/>
        <v>0</v>
      </c>
      <c r="D424">
        <f ca="1"/>
        <v>0</v>
      </c>
      <c r="E424">
        <f ca="1"/>
        <v>0</v>
      </c>
      <c r="F424">
        <f ca="1"/>
        <v>0</v>
      </c>
      <c r="G424">
        <f t="shared" ca="1" si="26"/>
        <v>2</v>
      </c>
      <c r="H424">
        <f ca="1"/>
        <v>0</v>
      </c>
      <c r="I424">
        <f ca="1">IF(G424=1, Parameter!$B$5, IF(G424=2, Parameter!$B$6, 0))</f>
        <v>0.14699999999999999</v>
      </c>
      <c r="J424">
        <f ca="1">IF(H424=1, Parameter!$B$3, IF(H424=2, Parameter!$B$4, 0))</f>
        <v>0</v>
      </c>
      <c r="K424">
        <f ca="1">IF(G424=1,IF(F424=1,Parameter!$B$14,0),IF(F424=1,Parameter!$B$13,0))</f>
        <v>0</v>
      </c>
      <c r="L424">
        <f ca="1">IF(AND(G424=1,H424=1), Parameter!$B$7, IF(AND(G424=2, H424=1), Parameter!$B$9, IF(AND(G424=1, H424=2),Parameter!$B$8, IF(AND(G424=2, H424=2), Parameter!$B$10, 0))))</f>
        <v>0</v>
      </c>
      <c r="M424">
        <f t="shared" ca="1" si="24"/>
        <v>0</v>
      </c>
      <c r="N424">
        <f t="shared" ca="1" si="25"/>
        <v>0</v>
      </c>
      <c r="O424">
        <f ca="1">IF(N424 &lt; Parameter!$B$21, Parameter!$B$21, IF(N424 &gt; Parameter!$C$21, Parameter!$C$21, N424)) * Parameter!$B$11
+ IF(M424 &lt; Parameter!$B$22, Parameter!$B$22, IF(M424 &gt; Parameter!$C$22, Parameter!$C$22, M424)) * Parameter!$B$12
+ Parameter!$B$2
+ SUM(I424:L424)</f>
        <v>9.7544238174313094</v>
      </c>
      <c r="P424">
        <f t="shared" ca="1" si="27"/>
        <v>17229.284089019835</v>
      </c>
    </row>
    <row r="425" spans="1:16" x14ac:dyDescent="0.2">
      <c r="A425">
        <f ca="1"/>
        <v>0</v>
      </c>
      <c r="B425">
        <f ca="1"/>
        <v>0</v>
      </c>
      <c r="C425">
        <f ca="1"/>
        <v>0</v>
      </c>
      <c r="D425">
        <f ca="1"/>
        <v>0</v>
      </c>
      <c r="E425">
        <f ca="1"/>
        <v>0</v>
      </c>
      <c r="F425">
        <f ca="1"/>
        <v>0</v>
      </c>
      <c r="G425">
        <f t="shared" ca="1" si="26"/>
        <v>2</v>
      </c>
      <c r="H425">
        <f ca="1"/>
        <v>0</v>
      </c>
      <c r="I425">
        <f ca="1">IF(G425=1, Parameter!$B$5, IF(G425=2, Parameter!$B$6, 0))</f>
        <v>0.14699999999999999</v>
      </c>
      <c r="J425">
        <f ca="1">IF(H425=1, Parameter!$B$3, IF(H425=2, Parameter!$B$4, 0))</f>
        <v>0</v>
      </c>
      <c r="K425">
        <f ca="1">IF(G425=1,IF(F425=1,Parameter!$B$14,0),IF(F425=1,Parameter!$B$13,0))</f>
        <v>0</v>
      </c>
      <c r="L425">
        <f ca="1">IF(AND(G425=1,H425=1), Parameter!$B$7, IF(AND(G425=2, H425=1), Parameter!$B$9, IF(AND(G425=1, H425=2),Parameter!$B$8, IF(AND(G425=2, H425=2), Parameter!$B$10, 0))))</f>
        <v>0</v>
      </c>
      <c r="M425">
        <f t="shared" ca="1" si="24"/>
        <v>0</v>
      </c>
      <c r="N425">
        <f t="shared" ca="1" si="25"/>
        <v>0</v>
      </c>
      <c r="O425">
        <f ca="1">IF(N425 &lt; Parameter!$B$21, Parameter!$B$21, IF(N425 &gt; Parameter!$C$21, Parameter!$C$21, N425)) * Parameter!$B$11
+ IF(M425 &lt; Parameter!$B$22, Parameter!$B$22, IF(M425 &gt; Parameter!$C$22, Parameter!$C$22, M425)) * Parameter!$B$12
+ Parameter!$B$2
+ SUM(I425:L425)</f>
        <v>9.7544238174313094</v>
      </c>
      <c r="P425">
        <f t="shared" ca="1" si="27"/>
        <v>17229.284089019835</v>
      </c>
    </row>
    <row r="426" spans="1:16" x14ac:dyDescent="0.2">
      <c r="A426">
        <f ca="1"/>
        <v>0</v>
      </c>
      <c r="B426">
        <f ca="1"/>
        <v>0</v>
      </c>
      <c r="C426">
        <f ca="1"/>
        <v>0</v>
      </c>
      <c r="D426">
        <f ca="1"/>
        <v>0</v>
      </c>
      <c r="E426">
        <f ca="1"/>
        <v>0</v>
      </c>
      <c r="F426">
        <f ca="1"/>
        <v>0</v>
      </c>
      <c r="G426">
        <f t="shared" ca="1" si="26"/>
        <v>2</v>
      </c>
      <c r="H426">
        <f ca="1"/>
        <v>0</v>
      </c>
      <c r="I426">
        <f ca="1">IF(G426=1, Parameter!$B$5, IF(G426=2, Parameter!$B$6, 0))</f>
        <v>0.14699999999999999</v>
      </c>
      <c r="J426">
        <f ca="1">IF(H426=1, Parameter!$B$3, IF(H426=2, Parameter!$B$4, 0))</f>
        <v>0</v>
      </c>
      <c r="K426">
        <f ca="1">IF(G426=1,IF(F426=1,Parameter!$B$14,0),IF(F426=1,Parameter!$B$13,0))</f>
        <v>0</v>
      </c>
      <c r="L426">
        <f ca="1">IF(AND(G426=1,H426=1), Parameter!$B$7, IF(AND(G426=2, H426=1), Parameter!$B$9, IF(AND(G426=1, H426=2),Parameter!$B$8, IF(AND(G426=2, H426=2), Parameter!$B$10, 0))))</f>
        <v>0</v>
      </c>
      <c r="M426">
        <f t="shared" ca="1" si="24"/>
        <v>0</v>
      </c>
      <c r="N426">
        <f t="shared" ca="1" si="25"/>
        <v>0</v>
      </c>
      <c r="O426">
        <f ca="1">IF(N426 &lt; Parameter!$B$21, Parameter!$B$21, IF(N426 &gt; Parameter!$C$21, Parameter!$C$21, N426)) * Parameter!$B$11
+ IF(M426 &lt; Parameter!$B$22, Parameter!$B$22, IF(M426 &gt; Parameter!$C$22, Parameter!$C$22, M426)) * Parameter!$B$12
+ Parameter!$B$2
+ SUM(I426:L426)</f>
        <v>9.7544238174313094</v>
      </c>
      <c r="P426">
        <f t="shared" ca="1" si="27"/>
        <v>17229.284089019835</v>
      </c>
    </row>
    <row r="427" spans="1:16" x14ac:dyDescent="0.2">
      <c r="A427">
        <f ca="1"/>
        <v>0</v>
      </c>
      <c r="B427">
        <f ca="1"/>
        <v>0</v>
      </c>
      <c r="C427">
        <f ca="1"/>
        <v>0</v>
      </c>
      <c r="D427">
        <f ca="1"/>
        <v>0</v>
      </c>
      <c r="E427">
        <f ca="1"/>
        <v>0</v>
      </c>
      <c r="F427">
        <f ca="1"/>
        <v>0</v>
      </c>
      <c r="G427">
        <f t="shared" ca="1" si="26"/>
        <v>2</v>
      </c>
      <c r="H427">
        <f ca="1"/>
        <v>0</v>
      </c>
      <c r="I427">
        <f ca="1">IF(G427=1, Parameter!$B$5, IF(G427=2, Parameter!$B$6, 0))</f>
        <v>0.14699999999999999</v>
      </c>
      <c r="J427">
        <f ca="1">IF(H427=1, Parameter!$B$3, IF(H427=2, Parameter!$B$4, 0))</f>
        <v>0</v>
      </c>
      <c r="K427">
        <f ca="1">IF(G427=1,IF(F427=1,Parameter!$B$14,0),IF(F427=1,Parameter!$B$13,0))</f>
        <v>0</v>
      </c>
      <c r="L427">
        <f ca="1">IF(AND(G427=1,H427=1), Parameter!$B$7, IF(AND(G427=2, H427=1), Parameter!$B$9, IF(AND(G427=1, H427=2),Parameter!$B$8, IF(AND(G427=2, H427=2), Parameter!$B$10, 0))))</f>
        <v>0</v>
      </c>
      <c r="M427">
        <f t="shared" ca="1" si="24"/>
        <v>0</v>
      </c>
      <c r="N427">
        <f t="shared" ca="1" si="25"/>
        <v>0</v>
      </c>
      <c r="O427">
        <f ca="1">IF(N427 &lt; Parameter!$B$21, Parameter!$B$21, IF(N427 &gt; Parameter!$C$21, Parameter!$C$21, N427)) * Parameter!$B$11
+ IF(M427 &lt; Parameter!$B$22, Parameter!$B$22, IF(M427 &gt; Parameter!$C$22, Parameter!$C$22, M427)) * Parameter!$B$12
+ Parameter!$B$2
+ SUM(I427:L427)</f>
        <v>9.7544238174313094</v>
      </c>
      <c r="P427">
        <f t="shared" ca="1" si="27"/>
        <v>17229.284089019835</v>
      </c>
    </row>
    <row r="428" spans="1:16" x14ac:dyDescent="0.2">
      <c r="A428">
        <f ca="1"/>
        <v>0</v>
      </c>
      <c r="B428">
        <f ca="1"/>
        <v>0</v>
      </c>
      <c r="C428">
        <f ca="1"/>
        <v>0</v>
      </c>
      <c r="D428">
        <f ca="1"/>
        <v>0</v>
      </c>
      <c r="E428">
        <f ca="1"/>
        <v>0</v>
      </c>
      <c r="F428">
        <f ca="1"/>
        <v>0</v>
      </c>
      <c r="G428">
        <f t="shared" ca="1" si="26"/>
        <v>2</v>
      </c>
      <c r="H428">
        <f ca="1"/>
        <v>0</v>
      </c>
      <c r="I428">
        <f ca="1">IF(G428=1, Parameter!$B$5, IF(G428=2, Parameter!$B$6, 0))</f>
        <v>0.14699999999999999</v>
      </c>
      <c r="J428">
        <f ca="1">IF(H428=1, Parameter!$B$3, IF(H428=2, Parameter!$B$4, 0))</f>
        <v>0</v>
      </c>
      <c r="K428">
        <f ca="1">IF(G428=1,IF(F428=1,Parameter!$B$14,0),IF(F428=1,Parameter!$B$13,0))</f>
        <v>0</v>
      </c>
      <c r="L428">
        <f ca="1">IF(AND(G428=1,H428=1), Parameter!$B$7, IF(AND(G428=2, H428=1), Parameter!$B$9, IF(AND(G428=1, H428=2),Parameter!$B$8, IF(AND(G428=2, H428=2), Parameter!$B$10, 0))))</f>
        <v>0</v>
      </c>
      <c r="M428">
        <f t="shared" ca="1" si="24"/>
        <v>0</v>
      </c>
      <c r="N428">
        <f t="shared" ca="1" si="25"/>
        <v>0</v>
      </c>
      <c r="O428">
        <f ca="1">IF(N428 &lt; Parameter!$B$21, Parameter!$B$21, IF(N428 &gt; Parameter!$C$21, Parameter!$C$21, N428)) * Parameter!$B$11
+ IF(M428 &lt; Parameter!$B$22, Parameter!$B$22, IF(M428 &gt; Parameter!$C$22, Parameter!$C$22, M428)) * Parameter!$B$12
+ Parameter!$B$2
+ SUM(I428:L428)</f>
        <v>9.7544238174313094</v>
      </c>
      <c r="P428">
        <f t="shared" ca="1" si="27"/>
        <v>17229.284089019835</v>
      </c>
    </row>
    <row r="429" spans="1:16" x14ac:dyDescent="0.2">
      <c r="A429">
        <f ca="1"/>
        <v>0</v>
      </c>
      <c r="B429">
        <f ca="1"/>
        <v>0</v>
      </c>
      <c r="C429">
        <f ca="1"/>
        <v>0</v>
      </c>
      <c r="D429">
        <f ca="1"/>
        <v>0</v>
      </c>
      <c r="E429">
        <f ca="1"/>
        <v>0</v>
      </c>
      <c r="F429">
        <f ca="1"/>
        <v>0</v>
      </c>
      <c r="G429">
        <f t="shared" ca="1" si="26"/>
        <v>2</v>
      </c>
      <c r="H429">
        <f ca="1"/>
        <v>0</v>
      </c>
      <c r="I429">
        <f ca="1">IF(G429=1, Parameter!$B$5, IF(G429=2, Parameter!$B$6, 0))</f>
        <v>0.14699999999999999</v>
      </c>
      <c r="J429">
        <f ca="1">IF(H429=1, Parameter!$B$3, IF(H429=2, Parameter!$B$4, 0))</f>
        <v>0</v>
      </c>
      <c r="K429">
        <f ca="1">IF(G429=1,IF(F429=1,Parameter!$B$14,0),IF(F429=1,Parameter!$B$13,0))</f>
        <v>0</v>
      </c>
      <c r="L429">
        <f ca="1">IF(AND(G429=1,H429=1), Parameter!$B$7, IF(AND(G429=2, H429=1), Parameter!$B$9, IF(AND(G429=1, H429=2),Parameter!$B$8, IF(AND(G429=2, H429=2), Parameter!$B$10, 0))))</f>
        <v>0</v>
      </c>
      <c r="M429">
        <f t="shared" ca="1" si="24"/>
        <v>0</v>
      </c>
      <c r="N429">
        <f t="shared" ca="1" si="25"/>
        <v>0</v>
      </c>
      <c r="O429">
        <f ca="1">IF(N429 &lt; Parameter!$B$21, Parameter!$B$21, IF(N429 &gt; Parameter!$C$21, Parameter!$C$21, N429)) * Parameter!$B$11
+ IF(M429 &lt; Parameter!$B$22, Parameter!$B$22, IF(M429 &gt; Parameter!$C$22, Parameter!$C$22, M429)) * Parameter!$B$12
+ Parameter!$B$2
+ SUM(I429:L429)</f>
        <v>9.7544238174313094</v>
      </c>
      <c r="P429">
        <f t="shared" ca="1" si="27"/>
        <v>17229.284089019835</v>
      </c>
    </row>
    <row r="430" spans="1:16" x14ac:dyDescent="0.2">
      <c r="A430">
        <f ca="1"/>
        <v>0</v>
      </c>
      <c r="B430">
        <f ca="1"/>
        <v>0</v>
      </c>
      <c r="C430">
        <f ca="1"/>
        <v>0</v>
      </c>
      <c r="D430">
        <f ca="1"/>
        <v>0</v>
      </c>
      <c r="E430">
        <f ca="1"/>
        <v>0</v>
      </c>
      <c r="F430">
        <f ca="1"/>
        <v>0</v>
      </c>
      <c r="G430">
        <f t="shared" ca="1" si="26"/>
        <v>2</v>
      </c>
      <c r="H430">
        <f ca="1"/>
        <v>0</v>
      </c>
      <c r="I430">
        <f ca="1">IF(G430=1, Parameter!$B$5, IF(G430=2, Parameter!$B$6, 0))</f>
        <v>0.14699999999999999</v>
      </c>
      <c r="J430">
        <f ca="1">IF(H430=1, Parameter!$B$3, IF(H430=2, Parameter!$B$4, 0))</f>
        <v>0</v>
      </c>
      <c r="K430">
        <f ca="1">IF(G430=1,IF(F430=1,Parameter!$B$14,0),IF(F430=1,Parameter!$B$13,0))</f>
        <v>0</v>
      </c>
      <c r="L430">
        <f ca="1">IF(AND(G430=1,H430=1), Parameter!$B$7, IF(AND(G430=2, H430=1), Parameter!$B$9, IF(AND(G430=1, H430=2),Parameter!$B$8, IF(AND(G430=2, H430=2), Parameter!$B$10, 0))))</f>
        <v>0</v>
      </c>
      <c r="M430">
        <f t="shared" ca="1" si="24"/>
        <v>0</v>
      </c>
      <c r="N430">
        <f t="shared" ca="1" si="25"/>
        <v>0</v>
      </c>
      <c r="O430">
        <f ca="1">IF(N430 &lt; Parameter!$B$21, Parameter!$B$21, IF(N430 &gt; Parameter!$C$21, Parameter!$C$21, N430)) * Parameter!$B$11
+ IF(M430 &lt; Parameter!$B$22, Parameter!$B$22, IF(M430 &gt; Parameter!$C$22, Parameter!$C$22, M430)) * Parameter!$B$12
+ Parameter!$B$2
+ SUM(I430:L430)</f>
        <v>9.7544238174313094</v>
      </c>
      <c r="P430">
        <f t="shared" ca="1" si="27"/>
        <v>17229.284089019835</v>
      </c>
    </row>
    <row r="431" spans="1:16" x14ac:dyDescent="0.2">
      <c r="A431">
        <f ca="1"/>
        <v>0</v>
      </c>
      <c r="B431">
        <f ca="1"/>
        <v>0</v>
      </c>
      <c r="C431">
        <f ca="1"/>
        <v>0</v>
      </c>
      <c r="D431">
        <f ca="1"/>
        <v>0</v>
      </c>
      <c r="E431">
        <f ca="1"/>
        <v>0</v>
      </c>
      <c r="F431">
        <f ca="1"/>
        <v>0</v>
      </c>
      <c r="G431">
        <f t="shared" ca="1" si="26"/>
        <v>2</v>
      </c>
      <c r="H431">
        <f ca="1"/>
        <v>0</v>
      </c>
      <c r="I431">
        <f ca="1">IF(G431=1, Parameter!$B$5, IF(G431=2, Parameter!$B$6, 0))</f>
        <v>0.14699999999999999</v>
      </c>
      <c r="J431">
        <f ca="1">IF(H431=1, Parameter!$B$3, IF(H431=2, Parameter!$B$4, 0))</f>
        <v>0</v>
      </c>
      <c r="K431">
        <f ca="1">IF(G431=1,IF(F431=1,Parameter!$B$14,0),IF(F431=1,Parameter!$B$13,0))</f>
        <v>0</v>
      </c>
      <c r="L431">
        <f ca="1">IF(AND(G431=1,H431=1), Parameter!$B$7, IF(AND(G431=2, H431=1), Parameter!$B$9, IF(AND(G431=1, H431=2),Parameter!$B$8, IF(AND(G431=2, H431=2), Parameter!$B$10, 0))))</f>
        <v>0</v>
      </c>
      <c r="M431">
        <f t="shared" ca="1" si="24"/>
        <v>0</v>
      </c>
      <c r="N431">
        <f t="shared" ca="1" si="25"/>
        <v>0</v>
      </c>
      <c r="O431">
        <f ca="1">IF(N431 &lt; Parameter!$B$21, Parameter!$B$21, IF(N431 &gt; Parameter!$C$21, Parameter!$C$21, N431)) * Parameter!$B$11
+ IF(M431 &lt; Parameter!$B$22, Parameter!$B$22, IF(M431 &gt; Parameter!$C$22, Parameter!$C$22, M431)) * Parameter!$B$12
+ Parameter!$B$2
+ SUM(I431:L431)</f>
        <v>9.7544238174313094</v>
      </c>
      <c r="P431">
        <f t="shared" ca="1" si="27"/>
        <v>17229.284089019835</v>
      </c>
    </row>
    <row r="432" spans="1:16" x14ac:dyDescent="0.2">
      <c r="A432">
        <f ca="1"/>
        <v>0</v>
      </c>
      <c r="B432">
        <f ca="1"/>
        <v>0</v>
      </c>
      <c r="C432">
        <f ca="1"/>
        <v>0</v>
      </c>
      <c r="D432">
        <f ca="1"/>
        <v>0</v>
      </c>
      <c r="E432">
        <f ca="1"/>
        <v>0</v>
      </c>
      <c r="F432">
        <f ca="1"/>
        <v>0</v>
      </c>
      <c r="G432">
        <f t="shared" ca="1" si="26"/>
        <v>2</v>
      </c>
      <c r="H432">
        <f ca="1"/>
        <v>0</v>
      </c>
      <c r="I432">
        <f ca="1">IF(G432=1, Parameter!$B$5, IF(G432=2, Parameter!$B$6, 0))</f>
        <v>0.14699999999999999</v>
      </c>
      <c r="J432">
        <f ca="1">IF(H432=1, Parameter!$B$3, IF(H432=2, Parameter!$B$4, 0))</f>
        <v>0</v>
      </c>
      <c r="K432">
        <f ca="1">IF(G432=1,IF(F432=1,Parameter!$B$14,0),IF(F432=1,Parameter!$B$13,0))</f>
        <v>0</v>
      </c>
      <c r="L432">
        <f ca="1">IF(AND(G432=1,H432=1), Parameter!$B$7, IF(AND(G432=2, H432=1), Parameter!$B$9, IF(AND(G432=1, H432=2),Parameter!$B$8, IF(AND(G432=2, H432=2), Parameter!$B$10, 0))))</f>
        <v>0</v>
      </c>
      <c r="M432">
        <f t="shared" ca="1" si="24"/>
        <v>0</v>
      </c>
      <c r="N432">
        <f t="shared" ca="1" si="25"/>
        <v>0</v>
      </c>
      <c r="O432">
        <f ca="1">IF(N432 &lt; Parameter!$B$21, Parameter!$B$21, IF(N432 &gt; Parameter!$C$21, Parameter!$C$21, N432)) * Parameter!$B$11
+ IF(M432 &lt; Parameter!$B$22, Parameter!$B$22, IF(M432 &gt; Parameter!$C$22, Parameter!$C$22, M432)) * Parameter!$B$12
+ Parameter!$B$2
+ SUM(I432:L432)</f>
        <v>9.7544238174313094</v>
      </c>
      <c r="P432">
        <f t="shared" ca="1" si="27"/>
        <v>17229.284089019835</v>
      </c>
    </row>
    <row r="433" spans="1:16" x14ac:dyDescent="0.2">
      <c r="A433">
        <f ca="1"/>
        <v>0</v>
      </c>
      <c r="B433">
        <f ca="1"/>
        <v>0</v>
      </c>
      <c r="C433">
        <f ca="1"/>
        <v>0</v>
      </c>
      <c r="D433">
        <f ca="1"/>
        <v>0</v>
      </c>
      <c r="E433">
        <f ca="1"/>
        <v>0</v>
      </c>
      <c r="F433">
        <f ca="1"/>
        <v>0</v>
      </c>
      <c r="G433">
        <f t="shared" ca="1" si="26"/>
        <v>2</v>
      </c>
      <c r="H433">
        <f ca="1"/>
        <v>0</v>
      </c>
      <c r="I433">
        <f ca="1">IF(G433=1, Parameter!$B$5, IF(G433=2, Parameter!$B$6, 0))</f>
        <v>0.14699999999999999</v>
      </c>
      <c r="J433">
        <f ca="1">IF(H433=1, Parameter!$B$3, IF(H433=2, Parameter!$B$4, 0))</f>
        <v>0</v>
      </c>
      <c r="K433">
        <f ca="1">IF(G433=1,IF(F433=1,Parameter!$B$14,0),IF(F433=1,Parameter!$B$13,0))</f>
        <v>0</v>
      </c>
      <c r="L433">
        <f ca="1">IF(AND(G433=1,H433=1), Parameter!$B$7, IF(AND(G433=2, H433=1), Parameter!$B$9, IF(AND(G433=1, H433=2),Parameter!$B$8, IF(AND(G433=2, H433=2), Parameter!$B$10, 0))))</f>
        <v>0</v>
      </c>
      <c r="M433">
        <f t="shared" ca="1" si="24"/>
        <v>0</v>
      </c>
      <c r="N433">
        <f t="shared" ca="1" si="25"/>
        <v>0</v>
      </c>
      <c r="O433">
        <f ca="1">IF(N433 &lt; Parameter!$B$21, Parameter!$B$21, IF(N433 &gt; Parameter!$C$21, Parameter!$C$21, N433)) * Parameter!$B$11
+ IF(M433 &lt; Parameter!$B$22, Parameter!$B$22, IF(M433 &gt; Parameter!$C$22, Parameter!$C$22, M433)) * Parameter!$B$12
+ Parameter!$B$2
+ SUM(I433:L433)</f>
        <v>9.7544238174313094</v>
      </c>
      <c r="P433">
        <f t="shared" ca="1" si="27"/>
        <v>17229.284089019835</v>
      </c>
    </row>
    <row r="434" spans="1:16" x14ac:dyDescent="0.2">
      <c r="A434">
        <f ca="1"/>
        <v>0</v>
      </c>
      <c r="B434">
        <f ca="1"/>
        <v>0</v>
      </c>
      <c r="C434">
        <f ca="1"/>
        <v>0</v>
      </c>
      <c r="D434">
        <f ca="1"/>
        <v>0</v>
      </c>
      <c r="E434">
        <f ca="1"/>
        <v>0</v>
      </c>
      <c r="F434">
        <f ca="1"/>
        <v>0</v>
      </c>
      <c r="G434">
        <f t="shared" ca="1" si="26"/>
        <v>2</v>
      </c>
      <c r="H434">
        <f ca="1"/>
        <v>0</v>
      </c>
      <c r="I434">
        <f ca="1">IF(G434=1, Parameter!$B$5, IF(G434=2, Parameter!$B$6, 0))</f>
        <v>0.14699999999999999</v>
      </c>
      <c r="J434">
        <f ca="1">IF(H434=1, Parameter!$B$3, IF(H434=2, Parameter!$B$4, 0))</f>
        <v>0</v>
      </c>
      <c r="K434">
        <f ca="1">IF(G434=1,IF(F434=1,Parameter!$B$14,0),IF(F434=1,Parameter!$B$13,0))</f>
        <v>0</v>
      </c>
      <c r="L434">
        <f ca="1">IF(AND(G434=1,H434=1), Parameter!$B$7, IF(AND(G434=2, H434=1), Parameter!$B$9, IF(AND(G434=1, H434=2),Parameter!$B$8, IF(AND(G434=2, H434=2), Parameter!$B$10, 0))))</f>
        <v>0</v>
      </c>
      <c r="M434">
        <f t="shared" ca="1" si="24"/>
        <v>0</v>
      </c>
      <c r="N434">
        <f t="shared" ca="1" si="25"/>
        <v>0</v>
      </c>
      <c r="O434">
        <f ca="1">IF(N434 &lt; Parameter!$B$21, Parameter!$B$21, IF(N434 &gt; Parameter!$C$21, Parameter!$C$21, N434)) * Parameter!$B$11
+ IF(M434 &lt; Parameter!$B$22, Parameter!$B$22, IF(M434 &gt; Parameter!$C$22, Parameter!$C$22, M434)) * Parameter!$B$12
+ Parameter!$B$2
+ SUM(I434:L434)</f>
        <v>9.7544238174313094</v>
      </c>
      <c r="P434">
        <f t="shared" ca="1" si="27"/>
        <v>17229.284089019835</v>
      </c>
    </row>
    <row r="435" spans="1:16" x14ac:dyDescent="0.2">
      <c r="A435">
        <f ca="1"/>
        <v>0</v>
      </c>
      <c r="B435">
        <f ca="1"/>
        <v>0</v>
      </c>
      <c r="C435">
        <f ca="1"/>
        <v>0</v>
      </c>
      <c r="D435">
        <f ca="1"/>
        <v>0</v>
      </c>
      <c r="E435">
        <f ca="1"/>
        <v>0</v>
      </c>
      <c r="F435">
        <f ca="1"/>
        <v>0</v>
      </c>
      <c r="G435">
        <f t="shared" ca="1" si="26"/>
        <v>2</v>
      </c>
      <c r="H435">
        <f ca="1"/>
        <v>0</v>
      </c>
      <c r="I435">
        <f ca="1">IF(G435=1, Parameter!$B$5, IF(G435=2, Parameter!$B$6, 0))</f>
        <v>0.14699999999999999</v>
      </c>
      <c r="J435">
        <f ca="1">IF(H435=1, Parameter!$B$3, IF(H435=2, Parameter!$B$4, 0))</f>
        <v>0</v>
      </c>
      <c r="K435">
        <f ca="1">IF(G435=1,IF(F435=1,Parameter!$B$14,0),IF(F435=1,Parameter!$B$13,0))</f>
        <v>0</v>
      </c>
      <c r="L435">
        <f ca="1">IF(AND(G435=1,H435=1), Parameter!$B$7, IF(AND(G435=2, H435=1), Parameter!$B$9, IF(AND(G435=1, H435=2),Parameter!$B$8, IF(AND(G435=2, H435=2), Parameter!$B$10, 0))))</f>
        <v>0</v>
      </c>
      <c r="M435">
        <f t="shared" ca="1" si="24"/>
        <v>0</v>
      </c>
      <c r="N435">
        <f t="shared" ca="1" si="25"/>
        <v>0</v>
      </c>
      <c r="O435">
        <f ca="1">IF(N435 &lt; Parameter!$B$21, Parameter!$B$21, IF(N435 &gt; Parameter!$C$21, Parameter!$C$21, N435)) * Parameter!$B$11
+ IF(M435 &lt; Parameter!$B$22, Parameter!$B$22, IF(M435 &gt; Parameter!$C$22, Parameter!$C$22, M435)) * Parameter!$B$12
+ Parameter!$B$2
+ SUM(I435:L435)</f>
        <v>9.7544238174313094</v>
      </c>
      <c r="P435">
        <f t="shared" ca="1" si="27"/>
        <v>17229.284089019835</v>
      </c>
    </row>
    <row r="436" spans="1:16" x14ac:dyDescent="0.2">
      <c r="A436">
        <f ca="1"/>
        <v>0</v>
      </c>
      <c r="B436">
        <f ca="1"/>
        <v>0</v>
      </c>
      <c r="C436">
        <f ca="1"/>
        <v>0</v>
      </c>
      <c r="D436">
        <f ca="1"/>
        <v>0</v>
      </c>
      <c r="E436">
        <f ca="1"/>
        <v>0</v>
      </c>
      <c r="F436">
        <f ca="1"/>
        <v>0</v>
      </c>
      <c r="G436">
        <f t="shared" ca="1" si="26"/>
        <v>2</v>
      </c>
      <c r="H436">
        <f ca="1"/>
        <v>0</v>
      </c>
      <c r="I436">
        <f ca="1">IF(G436=1, Parameter!$B$5, IF(G436=2, Parameter!$B$6, 0))</f>
        <v>0.14699999999999999</v>
      </c>
      <c r="J436">
        <f ca="1">IF(H436=1, Parameter!$B$3, IF(H436=2, Parameter!$B$4, 0))</f>
        <v>0</v>
      </c>
      <c r="K436">
        <f ca="1">IF(G436=1,IF(F436=1,Parameter!$B$14,0),IF(F436=1,Parameter!$B$13,0))</f>
        <v>0</v>
      </c>
      <c r="L436">
        <f ca="1">IF(AND(G436=1,H436=1), Parameter!$B$7, IF(AND(G436=2, H436=1), Parameter!$B$9, IF(AND(G436=1, H436=2),Parameter!$B$8, IF(AND(G436=2, H436=2), Parameter!$B$10, 0))))</f>
        <v>0</v>
      </c>
      <c r="M436">
        <f t="shared" ca="1" si="24"/>
        <v>0</v>
      </c>
      <c r="N436">
        <f t="shared" ca="1" si="25"/>
        <v>0</v>
      </c>
      <c r="O436">
        <f ca="1">IF(N436 &lt; Parameter!$B$21, Parameter!$B$21, IF(N436 &gt; Parameter!$C$21, Parameter!$C$21, N436)) * Parameter!$B$11
+ IF(M436 &lt; Parameter!$B$22, Parameter!$B$22, IF(M436 &gt; Parameter!$C$22, Parameter!$C$22, M436)) * Parameter!$B$12
+ Parameter!$B$2
+ SUM(I436:L436)</f>
        <v>9.7544238174313094</v>
      </c>
      <c r="P436">
        <f t="shared" ca="1" si="27"/>
        <v>17229.284089019835</v>
      </c>
    </row>
    <row r="437" spans="1:16" x14ac:dyDescent="0.2">
      <c r="A437">
        <f ca="1"/>
        <v>0</v>
      </c>
      <c r="B437">
        <f ca="1"/>
        <v>0</v>
      </c>
      <c r="C437">
        <f ca="1"/>
        <v>0</v>
      </c>
      <c r="D437">
        <f ca="1"/>
        <v>0</v>
      </c>
      <c r="E437">
        <f ca="1"/>
        <v>0</v>
      </c>
      <c r="F437">
        <f ca="1"/>
        <v>0</v>
      </c>
      <c r="G437">
        <f t="shared" ca="1" si="26"/>
        <v>2</v>
      </c>
      <c r="H437">
        <f ca="1"/>
        <v>0</v>
      </c>
      <c r="I437">
        <f ca="1">IF(G437=1, Parameter!$B$5, IF(G437=2, Parameter!$B$6, 0))</f>
        <v>0.14699999999999999</v>
      </c>
      <c r="J437">
        <f ca="1">IF(H437=1, Parameter!$B$3, IF(H437=2, Parameter!$B$4, 0))</f>
        <v>0</v>
      </c>
      <c r="K437">
        <f ca="1">IF(G437=1,IF(F437=1,Parameter!$B$14,0),IF(F437=1,Parameter!$B$13,0))</f>
        <v>0</v>
      </c>
      <c r="L437">
        <f ca="1">IF(AND(G437=1,H437=1), Parameter!$B$7, IF(AND(G437=2, H437=1), Parameter!$B$9, IF(AND(G437=1, H437=2),Parameter!$B$8, IF(AND(G437=2, H437=2), Parameter!$B$10, 0))))</f>
        <v>0</v>
      </c>
      <c r="M437">
        <f t="shared" ca="1" si="24"/>
        <v>0</v>
      </c>
      <c r="N437">
        <f t="shared" ca="1" si="25"/>
        <v>0</v>
      </c>
      <c r="O437">
        <f ca="1">IF(N437 &lt; Parameter!$B$21, Parameter!$B$21, IF(N437 &gt; Parameter!$C$21, Parameter!$C$21, N437)) * Parameter!$B$11
+ IF(M437 &lt; Parameter!$B$22, Parameter!$B$22, IF(M437 &gt; Parameter!$C$22, Parameter!$C$22, M437)) * Parameter!$B$12
+ Parameter!$B$2
+ SUM(I437:L437)</f>
        <v>9.7544238174313094</v>
      </c>
      <c r="P437">
        <f t="shared" ca="1" si="27"/>
        <v>17229.284089019835</v>
      </c>
    </row>
    <row r="438" spans="1:16" x14ac:dyDescent="0.2">
      <c r="A438">
        <f ca="1"/>
        <v>0</v>
      </c>
      <c r="B438">
        <f ca="1"/>
        <v>0</v>
      </c>
      <c r="C438">
        <f ca="1"/>
        <v>0</v>
      </c>
      <c r="D438">
        <f ca="1"/>
        <v>0</v>
      </c>
      <c r="E438">
        <f ca="1"/>
        <v>0</v>
      </c>
      <c r="F438">
        <f ca="1"/>
        <v>0</v>
      </c>
      <c r="G438">
        <f t="shared" ca="1" si="26"/>
        <v>2</v>
      </c>
      <c r="H438">
        <f ca="1"/>
        <v>0</v>
      </c>
      <c r="I438">
        <f ca="1">IF(G438=1, Parameter!$B$5, IF(G438=2, Parameter!$B$6, 0))</f>
        <v>0.14699999999999999</v>
      </c>
      <c r="J438">
        <f ca="1">IF(H438=1, Parameter!$B$3, IF(H438=2, Parameter!$B$4, 0))</f>
        <v>0</v>
      </c>
      <c r="K438">
        <f ca="1">IF(G438=1,IF(F438=1,Parameter!$B$14,0),IF(F438=1,Parameter!$B$13,0))</f>
        <v>0</v>
      </c>
      <c r="L438">
        <f ca="1">IF(AND(G438=1,H438=1), Parameter!$B$7, IF(AND(G438=2, H438=1), Parameter!$B$9, IF(AND(G438=1, H438=2),Parameter!$B$8, IF(AND(G438=2, H438=2), Parameter!$B$10, 0))))</f>
        <v>0</v>
      </c>
      <c r="M438">
        <f t="shared" ca="1" si="24"/>
        <v>0</v>
      </c>
      <c r="N438">
        <f t="shared" ca="1" si="25"/>
        <v>0</v>
      </c>
      <c r="O438">
        <f ca="1">IF(N438 &lt; Parameter!$B$21, Parameter!$B$21, IF(N438 &gt; Parameter!$C$21, Parameter!$C$21, N438)) * Parameter!$B$11
+ IF(M438 &lt; Parameter!$B$22, Parameter!$B$22, IF(M438 &gt; Parameter!$C$22, Parameter!$C$22, M438)) * Parameter!$B$12
+ Parameter!$B$2
+ SUM(I438:L438)</f>
        <v>9.7544238174313094</v>
      </c>
      <c r="P438">
        <f t="shared" ca="1" si="27"/>
        <v>17229.284089019835</v>
      </c>
    </row>
    <row r="439" spans="1:16" x14ac:dyDescent="0.2">
      <c r="A439">
        <f ca="1"/>
        <v>0</v>
      </c>
      <c r="B439">
        <f ca="1"/>
        <v>0</v>
      </c>
      <c r="C439">
        <f ca="1"/>
        <v>0</v>
      </c>
      <c r="D439">
        <f ca="1"/>
        <v>0</v>
      </c>
      <c r="E439">
        <f ca="1"/>
        <v>0</v>
      </c>
      <c r="F439">
        <f ca="1"/>
        <v>0</v>
      </c>
      <c r="G439">
        <f t="shared" ca="1" si="26"/>
        <v>2</v>
      </c>
      <c r="H439">
        <f ca="1"/>
        <v>0</v>
      </c>
      <c r="I439">
        <f ca="1">IF(G439=1, Parameter!$B$5, IF(G439=2, Parameter!$B$6, 0))</f>
        <v>0.14699999999999999</v>
      </c>
      <c r="J439">
        <f ca="1">IF(H439=1, Parameter!$B$3, IF(H439=2, Parameter!$B$4, 0))</f>
        <v>0</v>
      </c>
      <c r="K439">
        <f ca="1">IF(G439=1,IF(F439=1,Parameter!$B$14,0),IF(F439=1,Parameter!$B$13,0))</f>
        <v>0</v>
      </c>
      <c r="L439">
        <f ca="1">IF(AND(G439=1,H439=1), Parameter!$B$7, IF(AND(G439=2, H439=1), Parameter!$B$9, IF(AND(G439=1, H439=2),Parameter!$B$8, IF(AND(G439=2, H439=2), Parameter!$B$10, 0))))</f>
        <v>0</v>
      </c>
      <c r="M439">
        <f t="shared" ca="1" si="24"/>
        <v>0</v>
      </c>
      <c r="N439">
        <f t="shared" ca="1" si="25"/>
        <v>0</v>
      </c>
      <c r="O439">
        <f ca="1">IF(N439 &lt; Parameter!$B$21, Parameter!$B$21, IF(N439 &gt; Parameter!$C$21, Parameter!$C$21, N439)) * Parameter!$B$11
+ IF(M439 &lt; Parameter!$B$22, Parameter!$B$22, IF(M439 &gt; Parameter!$C$22, Parameter!$C$22, M439)) * Parameter!$B$12
+ Parameter!$B$2
+ SUM(I439:L439)</f>
        <v>9.7544238174313094</v>
      </c>
      <c r="P439">
        <f t="shared" ca="1" si="27"/>
        <v>17229.284089019835</v>
      </c>
    </row>
    <row r="440" spans="1:16" x14ac:dyDescent="0.2">
      <c r="A440">
        <f ca="1"/>
        <v>0</v>
      </c>
      <c r="B440">
        <f ca="1"/>
        <v>0</v>
      </c>
      <c r="C440">
        <f ca="1"/>
        <v>0</v>
      </c>
      <c r="D440">
        <f ca="1"/>
        <v>0</v>
      </c>
      <c r="E440">
        <f ca="1"/>
        <v>0</v>
      </c>
      <c r="F440">
        <f ca="1"/>
        <v>0</v>
      </c>
      <c r="G440">
        <f t="shared" ca="1" si="26"/>
        <v>2</v>
      </c>
      <c r="H440">
        <f ca="1"/>
        <v>0</v>
      </c>
      <c r="I440">
        <f ca="1">IF(G440=1, Parameter!$B$5, IF(G440=2, Parameter!$B$6, 0))</f>
        <v>0.14699999999999999</v>
      </c>
      <c r="J440">
        <f ca="1">IF(H440=1, Parameter!$B$3, IF(H440=2, Parameter!$B$4, 0))</f>
        <v>0</v>
      </c>
      <c r="K440">
        <f ca="1">IF(G440=1,IF(F440=1,Parameter!$B$14,0),IF(F440=1,Parameter!$B$13,0))</f>
        <v>0</v>
      </c>
      <c r="L440">
        <f ca="1">IF(AND(G440=1,H440=1), Parameter!$B$7, IF(AND(G440=2, H440=1), Parameter!$B$9, IF(AND(G440=1, H440=2),Parameter!$B$8, IF(AND(G440=2, H440=2), Parameter!$B$10, 0))))</f>
        <v>0</v>
      </c>
      <c r="M440">
        <f t="shared" ca="1" si="24"/>
        <v>0</v>
      </c>
      <c r="N440">
        <f t="shared" ca="1" si="25"/>
        <v>0</v>
      </c>
      <c r="O440">
        <f ca="1">IF(N440 &lt; Parameter!$B$21, Parameter!$B$21, IF(N440 &gt; Parameter!$C$21, Parameter!$C$21, N440)) * Parameter!$B$11
+ IF(M440 &lt; Parameter!$B$22, Parameter!$B$22, IF(M440 &gt; Parameter!$C$22, Parameter!$C$22, M440)) * Parameter!$B$12
+ Parameter!$B$2
+ SUM(I440:L440)</f>
        <v>9.7544238174313094</v>
      </c>
      <c r="P440">
        <f t="shared" ca="1" si="27"/>
        <v>17229.284089019835</v>
      </c>
    </row>
    <row r="441" spans="1:16" x14ac:dyDescent="0.2">
      <c r="A441">
        <f ca="1"/>
        <v>0</v>
      </c>
      <c r="B441">
        <f ca="1"/>
        <v>0</v>
      </c>
      <c r="C441">
        <f ca="1"/>
        <v>0</v>
      </c>
      <c r="D441">
        <f ca="1"/>
        <v>0</v>
      </c>
      <c r="E441">
        <f ca="1"/>
        <v>0</v>
      </c>
      <c r="F441">
        <f ca="1"/>
        <v>0</v>
      </c>
      <c r="G441">
        <f t="shared" ca="1" si="26"/>
        <v>2</v>
      </c>
      <c r="H441">
        <f ca="1"/>
        <v>0</v>
      </c>
      <c r="I441">
        <f ca="1">IF(G441=1, Parameter!$B$5, IF(G441=2, Parameter!$B$6, 0))</f>
        <v>0.14699999999999999</v>
      </c>
      <c r="J441">
        <f ca="1">IF(H441=1, Parameter!$B$3, IF(H441=2, Parameter!$B$4, 0))</f>
        <v>0</v>
      </c>
      <c r="K441">
        <f ca="1">IF(G441=1,IF(F441=1,Parameter!$B$14,0),IF(F441=1,Parameter!$B$13,0))</f>
        <v>0</v>
      </c>
      <c r="L441">
        <f ca="1">IF(AND(G441=1,H441=1), Parameter!$B$7, IF(AND(G441=2, H441=1), Parameter!$B$9, IF(AND(G441=1, H441=2),Parameter!$B$8, IF(AND(G441=2, H441=2), Parameter!$B$10, 0))))</f>
        <v>0</v>
      </c>
      <c r="M441">
        <f t="shared" ca="1" si="24"/>
        <v>0</v>
      </c>
      <c r="N441">
        <f t="shared" ca="1" si="25"/>
        <v>0</v>
      </c>
      <c r="O441">
        <f ca="1">IF(N441 &lt; Parameter!$B$21, Parameter!$B$21, IF(N441 &gt; Parameter!$C$21, Parameter!$C$21, N441)) * Parameter!$B$11
+ IF(M441 &lt; Parameter!$B$22, Parameter!$B$22, IF(M441 &gt; Parameter!$C$22, Parameter!$C$22, M441)) * Parameter!$B$12
+ Parameter!$B$2
+ SUM(I441:L441)</f>
        <v>9.7544238174313094</v>
      </c>
      <c r="P441">
        <f t="shared" ca="1" si="27"/>
        <v>17229.284089019835</v>
      </c>
    </row>
    <row r="442" spans="1:16" x14ac:dyDescent="0.2">
      <c r="A442">
        <f ca="1"/>
        <v>0</v>
      </c>
      <c r="B442">
        <f ca="1"/>
        <v>0</v>
      </c>
      <c r="C442">
        <f ca="1"/>
        <v>0</v>
      </c>
      <c r="D442">
        <f ca="1"/>
        <v>0</v>
      </c>
      <c r="E442">
        <f ca="1"/>
        <v>0</v>
      </c>
      <c r="F442">
        <f ca="1"/>
        <v>0</v>
      </c>
      <c r="G442">
        <f t="shared" ca="1" si="26"/>
        <v>2</v>
      </c>
      <c r="H442">
        <f ca="1"/>
        <v>0</v>
      </c>
      <c r="I442">
        <f ca="1">IF(G442=1, Parameter!$B$5, IF(G442=2, Parameter!$B$6, 0))</f>
        <v>0.14699999999999999</v>
      </c>
      <c r="J442">
        <f ca="1">IF(H442=1, Parameter!$B$3, IF(H442=2, Parameter!$B$4, 0))</f>
        <v>0</v>
      </c>
      <c r="K442">
        <f ca="1">IF(G442=1,IF(F442=1,Parameter!$B$14,0),IF(F442=1,Parameter!$B$13,0))</f>
        <v>0</v>
      </c>
      <c r="L442">
        <f ca="1">IF(AND(G442=1,H442=1), Parameter!$B$7, IF(AND(G442=2, H442=1), Parameter!$B$9, IF(AND(G442=1, H442=2),Parameter!$B$8, IF(AND(G442=2, H442=2), Parameter!$B$10, 0))))</f>
        <v>0</v>
      </c>
      <c r="M442">
        <f t="shared" ca="1" si="24"/>
        <v>0</v>
      </c>
      <c r="N442">
        <f t="shared" ca="1" si="25"/>
        <v>0</v>
      </c>
      <c r="O442">
        <f ca="1">IF(N442 &lt; Parameter!$B$21, Parameter!$B$21, IF(N442 &gt; Parameter!$C$21, Parameter!$C$21, N442)) * Parameter!$B$11
+ IF(M442 &lt; Parameter!$B$22, Parameter!$B$22, IF(M442 &gt; Parameter!$C$22, Parameter!$C$22, M442)) * Parameter!$B$12
+ Parameter!$B$2
+ SUM(I442:L442)</f>
        <v>9.7544238174313094</v>
      </c>
      <c r="P442">
        <f t="shared" ca="1" si="27"/>
        <v>17229.284089019835</v>
      </c>
    </row>
    <row r="443" spans="1:16" x14ac:dyDescent="0.2">
      <c r="A443">
        <f ca="1"/>
        <v>0</v>
      </c>
      <c r="B443">
        <f ca="1"/>
        <v>0</v>
      </c>
      <c r="C443">
        <f ca="1"/>
        <v>0</v>
      </c>
      <c r="D443">
        <f ca="1"/>
        <v>0</v>
      </c>
      <c r="E443">
        <f ca="1"/>
        <v>0</v>
      </c>
      <c r="F443">
        <f ca="1"/>
        <v>0</v>
      </c>
      <c r="G443">
        <f t="shared" ca="1" si="26"/>
        <v>2</v>
      </c>
      <c r="H443">
        <f ca="1"/>
        <v>0</v>
      </c>
      <c r="I443">
        <f ca="1">IF(G443=1, Parameter!$B$5, IF(G443=2, Parameter!$B$6, 0))</f>
        <v>0.14699999999999999</v>
      </c>
      <c r="J443">
        <f ca="1">IF(H443=1, Parameter!$B$3, IF(H443=2, Parameter!$B$4, 0))</f>
        <v>0</v>
      </c>
      <c r="K443">
        <f ca="1">IF(G443=1,IF(F443=1,Parameter!$B$14,0),IF(F443=1,Parameter!$B$13,0))</f>
        <v>0</v>
      </c>
      <c r="L443">
        <f ca="1">IF(AND(G443=1,H443=1), Parameter!$B$7, IF(AND(G443=2, H443=1), Parameter!$B$9, IF(AND(G443=1, H443=2),Parameter!$B$8, IF(AND(G443=2, H443=2), Parameter!$B$10, 0))))</f>
        <v>0</v>
      </c>
      <c r="M443">
        <f t="shared" ca="1" si="24"/>
        <v>0</v>
      </c>
      <c r="N443">
        <f t="shared" ca="1" si="25"/>
        <v>0</v>
      </c>
      <c r="O443">
        <f ca="1">IF(N443 &lt; Parameter!$B$21, Parameter!$B$21, IF(N443 &gt; Parameter!$C$21, Parameter!$C$21, N443)) * Parameter!$B$11
+ IF(M443 &lt; Parameter!$B$22, Parameter!$B$22, IF(M443 &gt; Parameter!$C$22, Parameter!$C$22, M443)) * Parameter!$B$12
+ Parameter!$B$2
+ SUM(I443:L443)</f>
        <v>9.7544238174313094</v>
      </c>
      <c r="P443">
        <f t="shared" ca="1" si="27"/>
        <v>17229.284089019835</v>
      </c>
    </row>
    <row r="444" spans="1:16" x14ac:dyDescent="0.2">
      <c r="A444">
        <f ca="1"/>
        <v>0</v>
      </c>
      <c r="B444">
        <f ca="1"/>
        <v>0</v>
      </c>
      <c r="C444">
        <f ca="1"/>
        <v>0</v>
      </c>
      <c r="D444">
        <f ca="1"/>
        <v>0</v>
      </c>
      <c r="E444">
        <f ca="1"/>
        <v>0</v>
      </c>
      <c r="F444">
        <f ca="1"/>
        <v>0</v>
      </c>
      <c r="G444">
        <f t="shared" ca="1" si="26"/>
        <v>2</v>
      </c>
      <c r="H444">
        <f ca="1"/>
        <v>0</v>
      </c>
      <c r="I444">
        <f ca="1">IF(G444=1, Parameter!$B$5, IF(G444=2, Parameter!$B$6, 0))</f>
        <v>0.14699999999999999</v>
      </c>
      <c r="J444">
        <f ca="1">IF(H444=1, Parameter!$B$3, IF(H444=2, Parameter!$B$4, 0))</f>
        <v>0</v>
      </c>
      <c r="K444">
        <f ca="1">IF(G444=1,IF(F444=1,Parameter!$B$14,0),IF(F444=1,Parameter!$B$13,0))</f>
        <v>0</v>
      </c>
      <c r="L444">
        <f ca="1">IF(AND(G444=1,H444=1), Parameter!$B$7, IF(AND(G444=2, H444=1), Parameter!$B$9, IF(AND(G444=1, H444=2),Parameter!$B$8, IF(AND(G444=2, H444=2), Parameter!$B$10, 0))))</f>
        <v>0</v>
      </c>
      <c r="M444">
        <f t="shared" ca="1" si="24"/>
        <v>0</v>
      </c>
      <c r="N444">
        <f t="shared" ca="1" si="25"/>
        <v>0</v>
      </c>
      <c r="O444">
        <f ca="1">IF(N444 &lt; Parameter!$B$21, Parameter!$B$21, IF(N444 &gt; Parameter!$C$21, Parameter!$C$21, N444)) * Parameter!$B$11
+ IF(M444 &lt; Parameter!$B$22, Parameter!$B$22, IF(M444 &gt; Parameter!$C$22, Parameter!$C$22, M444)) * Parameter!$B$12
+ Parameter!$B$2
+ SUM(I444:L444)</f>
        <v>9.7544238174313094</v>
      </c>
      <c r="P444">
        <f t="shared" ca="1" si="27"/>
        <v>17229.284089019835</v>
      </c>
    </row>
    <row r="445" spans="1:16" x14ac:dyDescent="0.2">
      <c r="A445">
        <f ca="1"/>
        <v>0</v>
      </c>
      <c r="B445">
        <f ca="1"/>
        <v>0</v>
      </c>
      <c r="C445">
        <f ca="1"/>
        <v>0</v>
      </c>
      <c r="D445">
        <f ca="1"/>
        <v>0</v>
      </c>
      <c r="E445">
        <f ca="1"/>
        <v>0</v>
      </c>
      <c r="F445">
        <f ca="1"/>
        <v>0</v>
      </c>
      <c r="G445">
        <f t="shared" ca="1" si="26"/>
        <v>2</v>
      </c>
      <c r="H445">
        <f ca="1"/>
        <v>0</v>
      </c>
      <c r="I445">
        <f ca="1">IF(G445=1, Parameter!$B$5, IF(G445=2, Parameter!$B$6, 0))</f>
        <v>0.14699999999999999</v>
      </c>
      <c r="J445">
        <f ca="1">IF(H445=1, Parameter!$B$3, IF(H445=2, Parameter!$B$4, 0))</f>
        <v>0</v>
      </c>
      <c r="K445">
        <f ca="1">IF(G445=1,IF(F445=1,Parameter!$B$14,0),IF(F445=1,Parameter!$B$13,0))</f>
        <v>0</v>
      </c>
      <c r="L445">
        <f ca="1">IF(AND(G445=1,H445=1), Parameter!$B$7, IF(AND(G445=2, H445=1), Parameter!$B$9, IF(AND(G445=1, H445=2),Parameter!$B$8, IF(AND(G445=2, H445=2), Parameter!$B$10, 0))))</f>
        <v>0</v>
      </c>
      <c r="M445">
        <f t="shared" ca="1" si="24"/>
        <v>0</v>
      </c>
      <c r="N445">
        <f t="shared" ca="1" si="25"/>
        <v>0</v>
      </c>
      <c r="O445">
        <f ca="1">IF(N445 &lt; Parameter!$B$21, Parameter!$B$21, IF(N445 &gt; Parameter!$C$21, Parameter!$C$21, N445)) * Parameter!$B$11
+ IF(M445 &lt; Parameter!$B$22, Parameter!$B$22, IF(M445 &gt; Parameter!$C$22, Parameter!$C$22, M445)) * Parameter!$B$12
+ Parameter!$B$2
+ SUM(I445:L445)</f>
        <v>9.7544238174313094</v>
      </c>
      <c r="P445">
        <f t="shared" ca="1" si="27"/>
        <v>17229.284089019835</v>
      </c>
    </row>
    <row r="446" spans="1:16" x14ac:dyDescent="0.2">
      <c r="A446">
        <f ca="1"/>
        <v>0</v>
      </c>
      <c r="B446">
        <f ca="1"/>
        <v>0</v>
      </c>
      <c r="C446">
        <f ca="1"/>
        <v>0</v>
      </c>
      <c r="D446">
        <f ca="1"/>
        <v>0</v>
      </c>
      <c r="E446">
        <f ca="1"/>
        <v>0</v>
      </c>
      <c r="F446">
        <f ca="1"/>
        <v>0</v>
      </c>
      <c r="G446">
        <f t="shared" ca="1" si="26"/>
        <v>2</v>
      </c>
      <c r="H446">
        <f ca="1"/>
        <v>0</v>
      </c>
      <c r="I446">
        <f ca="1">IF(G446=1, Parameter!$B$5, IF(G446=2, Parameter!$B$6, 0))</f>
        <v>0.14699999999999999</v>
      </c>
      <c r="J446">
        <f ca="1">IF(H446=1, Parameter!$B$3, IF(H446=2, Parameter!$B$4, 0))</f>
        <v>0</v>
      </c>
      <c r="K446">
        <f ca="1">IF(G446=1,IF(F446=1,Parameter!$B$14,0),IF(F446=1,Parameter!$B$13,0))</f>
        <v>0</v>
      </c>
      <c r="L446">
        <f ca="1">IF(AND(G446=1,H446=1), Parameter!$B$7, IF(AND(G446=2, H446=1), Parameter!$B$9, IF(AND(G446=1, H446=2),Parameter!$B$8, IF(AND(G446=2, H446=2), Parameter!$B$10, 0))))</f>
        <v>0</v>
      </c>
      <c r="M446">
        <f t="shared" ca="1" si="24"/>
        <v>0</v>
      </c>
      <c r="N446">
        <f t="shared" ca="1" si="25"/>
        <v>0</v>
      </c>
      <c r="O446">
        <f ca="1">IF(N446 &lt; Parameter!$B$21, Parameter!$B$21, IF(N446 &gt; Parameter!$C$21, Parameter!$C$21, N446)) * Parameter!$B$11
+ IF(M446 &lt; Parameter!$B$22, Parameter!$B$22, IF(M446 &gt; Parameter!$C$22, Parameter!$C$22, M446)) * Parameter!$B$12
+ Parameter!$B$2
+ SUM(I446:L446)</f>
        <v>9.7544238174313094</v>
      </c>
      <c r="P446">
        <f t="shared" ca="1" si="27"/>
        <v>17229.284089019835</v>
      </c>
    </row>
    <row r="447" spans="1:16" x14ac:dyDescent="0.2">
      <c r="A447">
        <f ca="1"/>
        <v>0</v>
      </c>
      <c r="B447">
        <f ca="1"/>
        <v>0</v>
      </c>
      <c r="C447">
        <f ca="1"/>
        <v>0</v>
      </c>
      <c r="D447">
        <f ca="1"/>
        <v>0</v>
      </c>
      <c r="E447">
        <f ca="1"/>
        <v>0</v>
      </c>
      <c r="F447">
        <f ca="1"/>
        <v>0</v>
      </c>
      <c r="G447">
        <f t="shared" ca="1" si="26"/>
        <v>2</v>
      </c>
      <c r="H447">
        <f ca="1"/>
        <v>0</v>
      </c>
      <c r="I447">
        <f ca="1">IF(G447=1, Parameter!$B$5, IF(G447=2, Parameter!$B$6, 0))</f>
        <v>0.14699999999999999</v>
      </c>
      <c r="J447">
        <f ca="1">IF(H447=1, Parameter!$B$3, IF(H447=2, Parameter!$B$4, 0))</f>
        <v>0</v>
      </c>
      <c r="K447">
        <f ca="1">IF(G447=1,IF(F447=1,Parameter!$B$14,0),IF(F447=1,Parameter!$B$13,0))</f>
        <v>0</v>
      </c>
      <c r="L447">
        <f ca="1">IF(AND(G447=1,H447=1), Parameter!$B$7, IF(AND(G447=2, H447=1), Parameter!$B$9, IF(AND(G447=1, H447=2),Parameter!$B$8, IF(AND(G447=2, H447=2), Parameter!$B$10, 0))))</f>
        <v>0</v>
      </c>
      <c r="M447">
        <f t="shared" ca="1" si="24"/>
        <v>0</v>
      </c>
      <c r="N447">
        <f t="shared" ca="1" si="25"/>
        <v>0</v>
      </c>
      <c r="O447">
        <f ca="1">IF(N447 &lt; Parameter!$B$21, Parameter!$B$21, IF(N447 &gt; Parameter!$C$21, Parameter!$C$21, N447)) * Parameter!$B$11
+ IF(M447 &lt; Parameter!$B$22, Parameter!$B$22, IF(M447 &gt; Parameter!$C$22, Parameter!$C$22, M447)) * Parameter!$B$12
+ Parameter!$B$2
+ SUM(I447:L447)</f>
        <v>9.7544238174313094</v>
      </c>
      <c r="P447">
        <f t="shared" ca="1" si="27"/>
        <v>17229.284089019835</v>
      </c>
    </row>
    <row r="448" spans="1:16" x14ac:dyDescent="0.2">
      <c r="A448">
        <f ca="1"/>
        <v>0</v>
      </c>
      <c r="B448">
        <f ca="1"/>
        <v>0</v>
      </c>
      <c r="C448">
        <f ca="1"/>
        <v>0</v>
      </c>
      <c r="D448">
        <f ca="1"/>
        <v>0</v>
      </c>
      <c r="E448">
        <f ca="1"/>
        <v>0</v>
      </c>
      <c r="F448">
        <f ca="1"/>
        <v>0</v>
      </c>
      <c r="G448">
        <f t="shared" ca="1" si="26"/>
        <v>2</v>
      </c>
      <c r="H448">
        <f ca="1"/>
        <v>0</v>
      </c>
      <c r="I448">
        <f ca="1">IF(G448=1, Parameter!$B$5, IF(G448=2, Parameter!$B$6, 0))</f>
        <v>0.14699999999999999</v>
      </c>
      <c r="J448">
        <f ca="1">IF(H448=1, Parameter!$B$3, IF(H448=2, Parameter!$B$4, 0))</f>
        <v>0</v>
      </c>
      <c r="K448">
        <f ca="1">IF(G448=1,IF(F448=1,Parameter!$B$14,0),IF(F448=1,Parameter!$B$13,0))</f>
        <v>0</v>
      </c>
      <c r="L448">
        <f ca="1">IF(AND(G448=1,H448=1), Parameter!$B$7, IF(AND(G448=2, H448=1), Parameter!$B$9, IF(AND(G448=1, H448=2),Parameter!$B$8, IF(AND(G448=2, H448=2), Parameter!$B$10, 0))))</f>
        <v>0</v>
      </c>
      <c r="M448">
        <f t="shared" ca="1" si="24"/>
        <v>0</v>
      </c>
      <c r="N448">
        <f t="shared" ca="1" si="25"/>
        <v>0</v>
      </c>
      <c r="O448">
        <f ca="1">IF(N448 &lt; Parameter!$B$21, Parameter!$B$21, IF(N448 &gt; Parameter!$C$21, Parameter!$C$21, N448)) * Parameter!$B$11
+ IF(M448 &lt; Parameter!$B$22, Parameter!$B$22, IF(M448 &gt; Parameter!$C$22, Parameter!$C$22, M448)) * Parameter!$B$12
+ Parameter!$B$2
+ SUM(I448:L448)</f>
        <v>9.7544238174313094</v>
      </c>
      <c r="P448">
        <f t="shared" ca="1" si="27"/>
        <v>17229.284089019835</v>
      </c>
    </row>
    <row r="449" spans="1:16" x14ac:dyDescent="0.2">
      <c r="A449">
        <f ca="1"/>
        <v>0</v>
      </c>
      <c r="B449">
        <f ca="1"/>
        <v>0</v>
      </c>
      <c r="C449">
        <f ca="1"/>
        <v>0</v>
      </c>
      <c r="D449">
        <f ca="1"/>
        <v>0</v>
      </c>
      <c r="E449">
        <f ca="1"/>
        <v>0</v>
      </c>
      <c r="F449">
        <f ca="1"/>
        <v>0</v>
      </c>
      <c r="G449">
        <f t="shared" ca="1" si="26"/>
        <v>2</v>
      </c>
      <c r="H449">
        <f ca="1"/>
        <v>0</v>
      </c>
      <c r="I449">
        <f ca="1">IF(G449=1, Parameter!$B$5, IF(G449=2, Parameter!$B$6, 0))</f>
        <v>0.14699999999999999</v>
      </c>
      <c r="J449">
        <f ca="1">IF(H449=1, Parameter!$B$3, IF(H449=2, Parameter!$B$4, 0))</f>
        <v>0</v>
      </c>
      <c r="K449">
        <f ca="1">IF(G449=1,IF(F449=1,Parameter!$B$14,0),IF(F449=1,Parameter!$B$13,0))</f>
        <v>0</v>
      </c>
      <c r="L449">
        <f ca="1">IF(AND(G449=1,H449=1), Parameter!$B$7, IF(AND(G449=2, H449=1), Parameter!$B$9, IF(AND(G449=1, H449=2),Parameter!$B$8, IF(AND(G449=2, H449=2), Parameter!$B$10, 0))))</f>
        <v>0</v>
      </c>
      <c r="M449">
        <f t="shared" ca="1" si="24"/>
        <v>0</v>
      </c>
      <c r="N449">
        <f t="shared" ca="1" si="25"/>
        <v>0</v>
      </c>
      <c r="O449">
        <f ca="1">IF(N449 &lt; Parameter!$B$21, Parameter!$B$21, IF(N449 &gt; Parameter!$C$21, Parameter!$C$21, N449)) * Parameter!$B$11
+ IF(M449 &lt; Parameter!$B$22, Parameter!$B$22, IF(M449 &gt; Parameter!$C$22, Parameter!$C$22, M449)) * Parameter!$B$12
+ Parameter!$B$2
+ SUM(I449:L449)</f>
        <v>9.7544238174313094</v>
      </c>
      <c r="P449">
        <f t="shared" ca="1" si="27"/>
        <v>17229.284089019835</v>
      </c>
    </row>
    <row r="450" spans="1:16" x14ac:dyDescent="0.2">
      <c r="A450">
        <f ca="1"/>
        <v>0</v>
      </c>
      <c r="B450">
        <f ca="1"/>
        <v>0</v>
      </c>
      <c r="C450">
        <f ca="1"/>
        <v>0</v>
      </c>
      <c r="D450">
        <f ca="1"/>
        <v>0</v>
      </c>
      <c r="E450">
        <f ca="1"/>
        <v>0</v>
      </c>
      <c r="F450">
        <f ca="1"/>
        <v>0</v>
      </c>
      <c r="G450">
        <f t="shared" ca="1" si="26"/>
        <v>2</v>
      </c>
      <c r="H450">
        <f ca="1"/>
        <v>0</v>
      </c>
      <c r="I450">
        <f ca="1">IF(G450=1, Parameter!$B$5, IF(G450=2, Parameter!$B$6, 0))</f>
        <v>0.14699999999999999</v>
      </c>
      <c r="J450">
        <f ca="1">IF(H450=1, Parameter!$B$3, IF(H450=2, Parameter!$B$4, 0))</f>
        <v>0</v>
      </c>
      <c r="K450">
        <f ca="1">IF(G450=1,IF(F450=1,Parameter!$B$14,0),IF(F450=1,Parameter!$B$13,0))</f>
        <v>0</v>
      </c>
      <c r="L450">
        <f ca="1">IF(AND(G450=1,H450=1), Parameter!$B$7, IF(AND(G450=2, H450=1), Parameter!$B$9, IF(AND(G450=1, H450=2),Parameter!$B$8, IF(AND(G450=2, H450=2), Parameter!$B$10, 0))))</f>
        <v>0</v>
      </c>
      <c r="M450">
        <f t="shared" ref="M450:M500" ca="1" si="28">LN(C450+1)</f>
        <v>0</v>
      </c>
      <c r="N450">
        <f t="shared" ref="N450:N500" ca="1" si="29">LN(D450+1)</f>
        <v>0</v>
      </c>
      <c r="O450">
        <f ca="1">IF(N450 &lt; Parameter!$B$21, Parameter!$B$21, IF(N450 &gt; Parameter!$C$21, Parameter!$C$21, N450)) * Parameter!$B$11
+ IF(M450 &lt; Parameter!$B$22, Parameter!$B$22, IF(M450 &gt; Parameter!$C$22, Parameter!$C$22, M450)) * Parameter!$B$12
+ Parameter!$B$2
+ SUM(I450:L450)</f>
        <v>9.7544238174313094</v>
      </c>
      <c r="P450">
        <f t="shared" ca="1" si="27"/>
        <v>17229.284089019835</v>
      </c>
    </row>
    <row r="451" spans="1:16" x14ac:dyDescent="0.2">
      <c r="A451">
        <f ca="1"/>
        <v>0</v>
      </c>
      <c r="B451">
        <f ca="1"/>
        <v>0</v>
      </c>
      <c r="C451">
        <f ca="1"/>
        <v>0</v>
      </c>
      <c r="D451">
        <f ca="1"/>
        <v>0</v>
      </c>
      <c r="E451">
        <f ca="1"/>
        <v>0</v>
      </c>
      <c r="F451">
        <f ca="1"/>
        <v>0</v>
      </c>
      <c r="G451">
        <f t="shared" ref="G451:G500" ca="1" si="30">IF(B451="Main",1,IF(B451="GJW",0,2))</f>
        <v>2</v>
      </c>
      <c r="H451">
        <f ca="1"/>
        <v>0</v>
      </c>
      <c r="I451">
        <f ca="1">IF(G451=1, Parameter!$B$5, IF(G451=2, Parameter!$B$6, 0))</f>
        <v>0.14699999999999999</v>
      </c>
      <c r="J451">
        <f ca="1">IF(H451=1, Parameter!$B$3, IF(H451=2, Parameter!$B$4, 0))</f>
        <v>0</v>
      </c>
      <c r="K451">
        <f ca="1">IF(G451=1,IF(F451=1,Parameter!$B$14,0),IF(F451=1,Parameter!$B$13,0))</f>
        <v>0</v>
      </c>
      <c r="L451">
        <f ca="1">IF(AND(G451=1,H451=1), Parameter!$B$7, IF(AND(G451=2, H451=1), Parameter!$B$9, IF(AND(G451=1, H451=2),Parameter!$B$8, IF(AND(G451=2, H451=2), Parameter!$B$10, 0))))</f>
        <v>0</v>
      </c>
      <c r="M451">
        <f t="shared" ca="1" si="28"/>
        <v>0</v>
      </c>
      <c r="N451">
        <f t="shared" ca="1" si="29"/>
        <v>0</v>
      </c>
      <c r="O451">
        <f ca="1">IF(N451 &lt; Parameter!$B$21, Parameter!$B$21, IF(N451 &gt; Parameter!$C$21, Parameter!$C$21, N451)) * Parameter!$B$11
+ IF(M451 &lt; Parameter!$B$22, Parameter!$B$22, IF(M451 &gt; Parameter!$C$22, Parameter!$C$22, M451)) * Parameter!$B$12
+ Parameter!$B$2
+ SUM(I451:L451)</f>
        <v>9.7544238174313094</v>
      </c>
      <c r="P451">
        <f t="shared" ref="P451:P514" ca="1" si="31">EXP(O451)-1</f>
        <v>17229.284089019835</v>
      </c>
    </row>
    <row r="452" spans="1:16" x14ac:dyDescent="0.2">
      <c r="A452">
        <f ca="1"/>
        <v>0</v>
      </c>
      <c r="B452">
        <f ca="1"/>
        <v>0</v>
      </c>
      <c r="C452">
        <f ca="1"/>
        <v>0</v>
      </c>
      <c r="D452">
        <f ca="1"/>
        <v>0</v>
      </c>
      <c r="E452">
        <f ca="1"/>
        <v>0</v>
      </c>
      <c r="F452">
        <f ca="1"/>
        <v>0</v>
      </c>
      <c r="G452">
        <f t="shared" ca="1" si="30"/>
        <v>2</v>
      </c>
      <c r="H452">
        <f ca="1"/>
        <v>0</v>
      </c>
      <c r="I452">
        <f ca="1">IF(G452=1, Parameter!$B$5, IF(G452=2, Parameter!$B$6, 0))</f>
        <v>0.14699999999999999</v>
      </c>
      <c r="J452">
        <f ca="1">IF(H452=1, Parameter!$B$3, IF(H452=2, Parameter!$B$4, 0))</f>
        <v>0</v>
      </c>
      <c r="K452">
        <f ca="1">IF(G452=1,IF(F452=1,Parameter!$B$14,0),IF(F452=1,Parameter!$B$13,0))</f>
        <v>0</v>
      </c>
      <c r="L452">
        <f ca="1">IF(AND(G452=1,H452=1), Parameter!$B$7, IF(AND(G452=2, H452=1), Parameter!$B$9, IF(AND(G452=1, H452=2),Parameter!$B$8, IF(AND(G452=2, H452=2), Parameter!$B$10, 0))))</f>
        <v>0</v>
      </c>
      <c r="M452">
        <f t="shared" ca="1" si="28"/>
        <v>0</v>
      </c>
      <c r="N452">
        <f t="shared" ca="1" si="29"/>
        <v>0</v>
      </c>
      <c r="O452">
        <f ca="1">IF(N452 &lt; Parameter!$B$21, Parameter!$B$21, IF(N452 &gt; Parameter!$C$21, Parameter!$C$21, N452)) * Parameter!$B$11
+ IF(M452 &lt; Parameter!$B$22, Parameter!$B$22, IF(M452 &gt; Parameter!$C$22, Parameter!$C$22, M452)) * Parameter!$B$12
+ Parameter!$B$2
+ SUM(I452:L452)</f>
        <v>9.7544238174313094</v>
      </c>
      <c r="P452">
        <f t="shared" ca="1" si="31"/>
        <v>17229.284089019835</v>
      </c>
    </row>
    <row r="453" spans="1:16" x14ac:dyDescent="0.2">
      <c r="A453">
        <f ca="1"/>
        <v>0</v>
      </c>
      <c r="B453">
        <f ca="1"/>
        <v>0</v>
      </c>
      <c r="C453">
        <f ca="1"/>
        <v>0</v>
      </c>
      <c r="D453">
        <f ca="1"/>
        <v>0</v>
      </c>
      <c r="E453">
        <f ca="1"/>
        <v>0</v>
      </c>
      <c r="F453">
        <f ca="1"/>
        <v>0</v>
      </c>
      <c r="G453">
        <f t="shared" ca="1" si="30"/>
        <v>2</v>
      </c>
      <c r="H453">
        <f ca="1"/>
        <v>0</v>
      </c>
      <c r="I453">
        <f ca="1">IF(G453=1, Parameter!$B$5, IF(G453=2, Parameter!$B$6, 0))</f>
        <v>0.14699999999999999</v>
      </c>
      <c r="J453">
        <f ca="1">IF(H453=1, Parameter!$B$3, IF(H453=2, Parameter!$B$4, 0))</f>
        <v>0</v>
      </c>
      <c r="K453">
        <f ca="1">IF(G453=1,IF(F453=1,Parameter!$B$14,0),IF(F453=1,Parameter!$B$13,0))</f>
        <v>0</v>
      </c>
      <c r="L453">
        <f ca="1">IF(AND(G453=1,H453=1), Parameter!$B$7, IF(AND(G453=2, H453=1), Parameter!$B$9, IF(AND(G453=1, H453=2),Parameter!$B$8, IF(AND(G453=2, H453=2), Parameter!$B$10, 0))))</f>
        <v>0</v>
      </c>
      <c r="M453">
        <f t="shared" ca="1" si="28"/>
        <v>0</v>
      </c>
      <c r="N453">
        <f t="shared" ca="1" si="29"/>
        <v>0</v>
      </c>
      <c r="O453">
        <f ca="1">IF(N453 &lt; Parameter!$B$21, Parameter!$B$21, IF(N453 &gt; Parameter!$C$21, Parameter!$C$21, N453)) * Parameter!$B$11
+ IF(M453 &lt; Parameter!$B$22, Parameter!$B$22, IF(M453 &gt; Parameter!$C$22, Parameter!$C$22, M453)) * Parameter!$B$12
+ Parameter!$B$2
+ SUM(I453:L453)</f>
        <v>9.7544238174313094</v>
      </c>
      <c r="P453">
        <f t="shared" ca="1" si="31"/>
        <v>17229.284089019835</v>
      </c>
    </row>
    <row r="454" spans="1:16" x14ac:dyDescent="0.2">
      <c r="A454">
        <f ca="1"/>
        <v>0</v>
      </c>
      <c r="B454">
        <f ca="1"/>
        <v>0</v>
      </c>
      <c r="C454">
        <f ca="1"/>
        <v>0</v>
      </c>
      <c r="D454">
        <f ca="1"/>
        <v>0</v>
      </c>
      <c r="E454">
        <f ca="1"/>
        <v>0</v>
      </c>
      <c r="F454">
        <f ca="1"/>
        <v>0</v>
      </c>
      <c r="G454">
        <f t="shared" ca="1" si="30"/>
        <v>2</v>
      </c>
      <c r="H454">
        <f ca="1"/>
        <v>0</v>
      </c>
      <c r="I454">
        <f ca="1">IF(G454=1, Parameter!$B$5, IF(G454=2, Parameter!$B$6, 0))</f>
        <v>0.14699999999999999</v>
      </c>
      <c r="J454">
        <f ca="1">IF(H454=1, Parameter!$B$3, IF(H454=2, Parameter!$B$4, 0))</f>
        <v>0</v>
      </c>
      <c r="K454">
        <f ca="1">IF(G454=1,IF(F454=1,Parameter!$B$14,0),IF(F454=1,Parameter!$B$13,0))</f>
        <v>0</v>
      </c>
      <c r="L454">
        <f ca="1">IF(AND(G454=1,H454=1), Parameter!$B$7, IF(AND(G454=2, H454=1), Parameter!$B$9, IF(AND(G454=1, H454=2),Parameter!$B$8, IF(AND(G454=2, H454=2), Parameter!$B$10, 0))))</f>
        <v>0</v>
      </c>
      <c r="M454">
        <f t="shared" ca="1" si="28"/>
        <v>0</v>
      </c>
      <c r="N454">
        <f t="shared" ca="1" si="29"/>
        <v>0</v>
      </c>
      <c r="O454">
        <f ca="1">IF(N454 &lt; Parameter!$B$21, Parameter!$B$21, IF(N454 &gt; Parameter!$C$21, Parameter!$C$21, N454)) * Parameter!$B$11
+ IF(M454 &lt; Parameter!$B$22, Parameter!$B$22, IF(M454 &gt; Parameter!$C$22, Parameter!$C$22, M454)) * Parameter!$B$12
+ Parameter!$B$2
+ SUM(I454:L454)</f>
        <v>9.7544238174313094</v>
      </c>
      <c r="P454">
        <f t="shared" ca="1" si="31"/>
        <v>17229.284089019835</v>
      </c>
    </row>
    <row r="455" spans="1:16" x14ac:dyDescent="0.2">
      <c r="A455">
        <f ca="1"/>
        <v>0</v>
      </c>
      <c r="B455">
        <f ca="1"/>
        <v>0</v>
      </c>
      <c r="C455">
        <f ca="1"/>
        <v>0</v>
      </c>
      <c r="D455">
        <f ca="1"/>
        <v>0</v>
      </c>
      <c r="E455">
        <f ca="1"/>
        <v>0</v>
      </c>
      <c r="F455">
        <f ca="1"/>
        <v>0</v>
      </c>
      <c r="G455">
        <f t="shared" ca="1" si="30"/>
        <v>2</v>
      </c>
      <c r="H455">
        <f ca="1"/>
        <v>0</v>
      </c>
      <c r="I455">
        <f ca="1">IF(G455=1, Parameter!$B$5, IF(G455=2, Parameter!$B$6, 0))</f>
        <v>0.14699999999999999</v>
      </c>
      <c r="J455">
        <f ca="1">IF(H455=1, Parameter!$B$3, IF(H455=2, Parameter!$B$4, 0))</f>
        <v>0</v>
      </c>
      <c r="K455">
        <f ca="1">IF(G455=1,IF(F455=1,Parameter!$B$14,0),IF(F455=1,Parameter!$B$13,0))</f>
        <v>0</v>
      </c>
      <c r="L455">
        <f ca="1">IF(AND(G455=1,H455=1), Parameter!$B$7, IF(AND(G455=2, H455=1), Parameter!$B$9, IF(AND(G455=1, H455=2),Parameter!$B$8, IF(AND(G455=2, H455=2), Parameter!$B$10, 0))))</f>
        <v>0</v>
      </c>
      <c r="M455">
        <f t="shared" ca="1" si="28"/>
        <v>0</v>
      </c>
      <c r="N455">
        <f t="shared" ca="1" si="29"/>
        <v>0</v>
      </c>
      <c r="O455">
        <f ca="1">IF(N455 &lt; Parameter!$B$21, Parameter!$B$21, IF(N455 &gt; Parameter!$C$21, Parameter!$C$21, N455)) * Parameter!$B$11
+ IF(M455 &lt; Parameter!$B$22, Parameter!$B$22, IF(M455 &gt; Parameter!$C$22, Parameter!$C$22, M455)) * Parameter!$B$12
+ Parameter!$B$2
+ SUM(I455:L455)</f>
        <v>9.7544238174313094</v>
      </c>
      <c r="P455">
        <f t="shared" ca="1" si="31"/>
        <v>17229.284089019835</v>
      </c>
    </row>
    <row r="456" spans="1:16" x14ac:dyDescent="0.2">
      <c r="A456">
        <f ca="1"/>
        <v>0</v>
      </c>
      <c r="B456">
        <f ca="1"/>
        <v>0</v>
      </c>
      <c r="C456">
        <f ca="1"/>
        <v>0</v>
      </c>
      <c r="D456">
        <f ca="1"/>
        <v>0</v>
      </c>
      <c r="E456">
        <f ca="1"/>
        <v>0</v>
      </c>
      <c r="F456">
        <f ca="1"/>
        <v>0</v>
      </c>
      <c r="G456">
        <f t="shared" ca="1" si="30"/>
        <v>2</v>
      </c>
      <c r="H456">
        <f ca="1"/>
        <v>0</v>
      </c>
      <c r="I456">
        <f ca="1">IF(G456=1, Parameter!$B$5, IF(G456=2, Parameter!$B$6, 0))</f>
        <v>0.14699999999999999</v>
      </c>
      <c r="J456">
        <f ca="1">IF(H456=1, Parameter!$B$3, IF(H456=2, Parameter!$B$4, 0))</f>
        <v>0</v>
      </c>
      <c r="K456">
        <f ca="1">IF(G456=1,IF(F456=1,Parameter!$B$14,0),IF(F456=1,Parameter!$B$13,0))</f>
        <v>0</v>
      </c>
      <c r="L456">
        <f ca="1">IF(AND(G456=1,H456=1), Parameter!$B$7, IF(AND(G456=2, H456=1), Parameter!$B$9, IF(AND(G456=1, H456=2),Parameter!$B$8, IF(AND(G456=2, H456=2), Parameter!$B$10, 0))))</f>
        <v>0</v>
      </c>
      <c r="M456">
        <f t="shared" ca="1" si="28"/>
        <v>0</v>
      </c>
      <c r="N456">
        <f t="shared" ca="1" si="29"/>
        <v>0</v>
      </c>
      <c r="O456">
        <f ca="1">IF(N456 &lt; Parameter!$B$21, Parameter!$B$21, IF(N456 &gt; Parameter!$C$21, Parameter!$C$21, N456)) * Parameter!$B$11
+ IF(M456 &lt; Parameter!$B$22, Parameter!$B$22, IF(M456 &gt; Parameter!$C$22, Parameter!$C$22, M456)) * Parameter!$B$12
+ Parameter!$B$2
+ SUM(I456:L456)</f>
        <v>9.7544238174313094</v>
      </c>
      <c r="P456">
        <f t="shared" ca="1" si="31"/>
        <v>17229.284089019835</v>
      </c>
    </row>
    <row r="457" spans="1:16" x14ac:dyDescent="0.2">
      <c r="A457">
        <f ca="1"/>
        <v>0</v>
      </c>
      <c r="B457">
        <f ca="1"/>
        <v>0</v>
      </c>
      <c r="C457">
        <f ca="1"/>
        <v>0</v>
      </c>
      <c r="D457">
        <f ca="1"/>
        <v>0</v>
      </c>
      <c r="E457">
        <f ca="1"/>
        <v>0</v>
      </c>
      <c r="F457">
        <f ca="1"/>
        <v>0</v>
      </c>
      <c r="G457">
        <f t="shared" ca="1" si="30"/>
        <v>2</v>
      </c>
      <c r="H457">
        <f ca="1"/>
        <v>0</v>
      </c>
      <c r="I457">
        <f ca="1">IF(G457=1, Parameter!$B$5, IF(G457=2, Parameter!$B$6, 0))</f>
        <v>0.14699999999999999</v>
      </c>
      <c r="J457">
        <f ca="1">IF(H457=1, Parameter!$B$3, IF(H457=2, Parameter!$B$4, 0))</f>
        <v>0</v>
      </c>
      <c r="K457">
        <f ca="1">IF(G457=1,IF(F457=1,Parameter!$B$14,0),IF(F457=1,Parameter!$B$13,0))</f>
        <v>0</v>
      </c>
      <c r="L457">
        <f ca="1">IF(AND(G457=1,H457=1), Parameter!$B$7, IF(AND(G457=2, H457=1), Parameter!$B$9, IF(AND(G457=1, H457=2),Parameter!$B$8, IF(AND(G457=2, H457=2), Parameter!$B$10, 0))))</f>
        <v>0</v>
      </c>
      <c r="M457">
        <f t="shared" ca="1" si="28"/>
        <v>0</v>
      </c>
      <c r="N457">
        <f t="shared" ca="1" si="29"/>
        <v>0</v>
      </c>
      <c r="O457">
        <f ca="1">IF(N457 &lt; Parameter!$B$21, Parameter!$B$21, IF(N457 &gt; Parameter!$C$21, Parameter!$C$21, N457)) * Parameter!$B$11
+ IF(M457 &lt; Parameter!$B$22, Parameter!$B$22, IF(M457 &gt; Parameter!$C$22, Parameter!$C$22, M457)) * Parameter!$B$12
+ Parameter!$B$2
+ SUM(I457:L457)</f>
        <v>9.7544238174313094</v>
      </c>
      <c r="P457">
        <f t="shared" ca="1" si="31"/>
        <v>17229.284089019835</v>
      </c>
    </row>
    <row r="458" spans="1:16" x14ac:dyDescent="0.2">
      <c r="A458">
        <f ca="1"/>
        <v>0</v>
      </c>
      <c r="B458">
        <f ca="1"/>
        <v>0</v>
      </c>
      <c r="C458">
        <f ca="1"/>
        <v>0</v>
      </c>
      <c r="D458">
        <f ca="1"/>
        <v>0</v>
      </c>
      <c r="E458">
        <f ca="1"/>
        <v>0</v>
      </c>
      <c r="F458">
        <f ca="1"/>
        <v>0</v>
      </c>
      <c r="G458">
        <f t="shared" ca="1" si="30"/>
        <v>2</v>
      </c>
      <c r="H458">
        <f ca="1"/>
        <v>0</v>
      </c>
      <c r="I458">
        <f ca="1">IF(G458=1, Parameter!$B$5, IF(G458=2, Parameter!$B$6, 0))</f>
        <v>0.14699999999999999</v>
      </c>
      <c r="J458">
        <f ca="1">IF(H458=1, Parameter!$B$3, IF(H458=2, Parameter!$B$4, 0))</f>
        <v>0</v>
      </c>
      <c r="K458">
        <f ca="1">IF(G458=1,IF(F458=1,Parameter!$B$14,0),IF(F458=1,Parameter!$B$13,0))</f>
        <v>0</v>
      </c>
      <c r="L458">
        <f ca="1">IF(AND(G458=1,H458=1), Parameter!$B$7, IF(AND(G458=2, H458=1), Parameter!$B$9, IF(AND(G458=1, H458=2),Parameter!$B$8, IF(AND(G458=2, H458=2), Parameter!$B$10, 0))))</f>
        <v>0</v>
      </c>
      <c r="M458">
        <f t="shared" ca="1" si="28"/>
        <v>0</v>
      </c>
      <c r="N458">
        <f t="shared" ca="1" si="29"/>
        <v>0</v>
      </c>
      <c r="O458">
        <f ca="1">IF(N458 &lt; Parameter!$B$21, Parameter!$B$21, IF(N458 &gt; Parameter!$C$21, Parameter!$C$21, N458)) * Parameter!$B$11
+ IF(M458 &lt; Parameter!$B$22, Parameter!$B$22, IF(M458 &gt; Parameter!$C$22, Parameter!$C$22, M458)) * Parameter!$B$12
+ Parameter!$B$2
+ SUM(I458:L458)</f>
        <v>9.7544238174313094</v>
      </c>
      <c r="P458">
        <f t="shared" ca="1" si="31"/>
        <v>17229.284089019835</v>
      </c>
    </row>
    <row r="459" spans="1:16" x14ac:dyDescent="0.2">
      <c r="A459">
        <f ca="1"/>
        <v>0</v>
      </c>
      <c r="B459">
        <f ca="1"/>
        <v>0</v>
      </c>
      <c r="C459">
        <f ca="1"/>
        <v>0</v>
      </c>
      <c r="D459">
        <f ca="1"/>
        <v>0</v>
      </c>
      <c r="E459">
        <f ca="1"/>
        <v>0</v>
      </c>
      <c r="F459">
        <f ca="1"/>
        <v>0</v>
      </c>
      <c r="G459">
        <f t="shared" ca="1" si="30"/>
        <v>2</v>
      </c>
      <c r="H459">
        <f ca="1"/>
        <v>0</v>
      </c>
      <c r="I459">
        <f ca="1">IF(G459=1, Parameter!$B$5, IF(G459=2, Parameter!$B$6, 0))</f>
        <v>0.14699999999999999</v>
      </c>
      <c r="J459">
        <f ca="1">IF(H459=1, Parameter!$B$3, IF(H459=2, Parameter!$B$4, 0))</f>
        <v>0</v>
      </c>
      <c r="K459">
        <f ca="1">IF(G459=1,IF(F459=1,Parameter!$B$14,0),IF(F459=1,Parameter!$B$13,0))</f>
        <v>0</v>
      </c>
      <c r="L459">
        <f ca="1">IF(AND(G459=1,H459=1), Parameter!$B$7, IF(AND(G459=2, H459=1), Parameter!$B$9, IF(AND(G459=1, H459=2),Parameter!$B$8, IF(AND(G459=2, H459=2), Parameter!$B$10, 0))))</f>
        <v>0</v>
      </c>
      <c r="M459">
        <f t="shared" ca="1" si="28"/>
        <v>0</v>
      </c>
      <c r="N459">
        <f t="shared" ca="1" si="29"/>
        <v>0</v>
      </c>
      <c r="O459">
        <f ca="1">IF(N459 &lt; Parameter!$B$21, Parameter!$B$21, IF(N459 &gt; Parameter!$C$21, Parameter!$C$21, N459)) * Parameter!$B$11
+ IF(M459 &lt; Parameter!$B$22, Parameter!$B$22, IF(M459 &gt; Parameter!$C$22, Parameter!$C$22, M459)) * Parameter!$B$12
+ Parameter!$B$2
+ SUM(I459:L459)</f>
        <v>9.7544238174313094</v>
      </c>
      <c r="P459">
        <f t="shared" ca="1" si="31"/>
        <v>17229.284089019835</v>
      </c>
    </row>
    <row r="460" spans="1:16" x14ac:dyDescent="0.2">
      <c r="A460">
        <f ca="1"/>
        <v>0</v>
      </c>
      <c r="B460">
        <f ca="1"/>
        <v>0</v>
      </c>
      <c r="C460">
        <f ca="1"/>
        <v>0</v>
      </c>
      <c r="D460">
        <f ca="1"/>
        <v>0</v>
      </c>
      <c r="E460">
        <f ca="1"/>
        <v>0</v>
      </c>
      <c r="F460">
        <f ca="1"/>
        <v>0</v>
      </c>
      <c r="G460">
        <f t="shared" ca="1" si="30"/>
        <v>2</v>
      </c>
      <c r="H460">
        <f ca="1"/>
        <v>0</v>
      </c>
      <c r="I460">
        <f ca="1">IF(G460=1, Parameter!$B$5, IF(G460=2, Parameter!$B$6, 0))</f>
        <v>0.14699999999999999</v>
      </c>
      <c r="J460">
        <f ca="1">IF(H460=1, Parameter!$B$3, IF(H460=2, Parameter!$B$4, 0))</f>
        <v>0</v>
      </c>
      <c r="K460">
        <f ca="1">IF(G460=1,IF(F460=1,Parameter!$B$14,0),IF(F460=1,Parameter!$B$13,0))</f>
        <v>0</v>
      </c>
      <c r="L460">
        <f ca="1">IF(AND(G460=1,H460=1), Parameter!$B$7, IF(AND(G460=2, H460=1), Parameter!$B$9, IF(AND(G460=1, H460=2),Parameter!$B$8, IF(AND(G460=2, H460=2), Parameter!$B$10, 0))))</f>
        <v>0</v>
      </c>
      <c r="M460">
        <f t="shared" ca="1" si="28"/>
        <v>0</v>
      </c>
      <c r="N460">
        <f t="shared" ca="1" si="29"/>
        <v>0</v>
      </c>
      <c r="O460">
        <f ca="1">IF(N460 &lt; Parameter!$B$21, Parameter!$B$21, IF(N460 &gt; Parameter!$C$21, Parameter!$C$21, N460)) * Parameter!$B$11
+ IF(M460 &lt; Parameter!$B$22, Parameter!$B$22, IF(M460 &gt; Parameter!$C$22, Parameter!$C$22, M460)) * Parameter!$B$12
+ Parameter!$B$2
+ SUM(I460:L460)</f>
        <v>9.7544238174313094</v>
      </c>
      <c r="P460">
        <f t="shared" ca="1" si="31"/>
        <v>17229.284089019835</v>
      </c>
    </row>
    <row r="461" spans="1:16" x14ac:dyDescent="0.2">
      <c r="A461">
        <f ca="1"/>
        <v>0</v>
      </c>
      <c r="B461">
        <f ca="1"/>
        <v>0</v>
      </c>
      <c r="C461">
        <f ca="1"/>
        <v>0</v>
      </c>
      <c r="D461">
        <f ca="1"/>
        <v>0</v>
      </c>
      <c r="E461">
        <f ca="1"/>
        <v>0</v>
      </c>
      <c r="F461">
        <f ca="1"/>
        <v>0</v>
      </c>
      <c r="G461">
        <f t="shared" ca="1" si="30"/>
        <v>2</v>
      </c>
      <c r="H461">
        <f ca="1"/>
        <v>0</v>
      </c>
      <c r="I461">
        <f ca="1">IF(G461=1, Parameter!$B$5, IF(G461=2, Parameter!$B$6, 0))</f>
        <v>0.14699999999999999</v>
      </c>
      <c r="J461">
        <f ca="1">IF(H461=1, Parameter!$B$3, IF(H461=2, Parameter!$B$4, 0))</f>
        <v>0</v>
      </c>
      <c r="K461">
        <f ca="1">IF(G461=1,IF(F461=1,Parameter!$B$14,0),IF(F461=1,Parameter!$B$13,0))</f>
        <v>0</v>
      </c>
      <c r="L461">
        <f ca="1">IF(AND(G461=1,H461=1), Parameter!$B$7, IF(AND(G461=2, H461=1), Parameter!$B$9, IF(AND(G461=1, H461=2),Parameter!$B$8, IF(AND(G461=2, H461=2), Parameter!$B$10, 0))))</f>
        <v>0</v>
      </c>
      <c r="M461">
        <f t="shared" ca="1" si="28"/>
        <v>0</v>
      </c>
      <c r="N461">
        <f t="shared" ca="1" si="29"/>
        <v>0</v>
      </c>
      <c r="O461">
        <f ca="1">IF(N461 &lt; Parameter!$B$21, Parameter!$B$21, IF(N461 &gt; Parameter!$C$21, Parameter!$C$21, N461)) * Parameter!$B$11
+ IF(M461 &lt; Parameter!$B$22, Parameter!$B$22, IF(M461 &gt; Parameter!$C$22, Parameter!$C$22, M461)) * Parameter!$B$12
+ Parameter!$B$2
+ SUM(I461:L461)</f>
        <v>9.7544238174313094</v>
      </c>
      <c r="P461">
        <f t="shared" ca="1" si="31"/>
        <v>17229.284089019835</v>
      </c>
    </row>
    <row r="462" spans="1:16" x14ac:dyDescent="0.2">
      <c r="A462">
        <f ca="1"/>
        <v>0</v>
      </c>
      <c r="B462">
        <f ca="1"/>
        <v>0</v>
      </c>
      <c r="C462">
        <f ca="1"/>
        <v>0</v>
      </c>
      <c r="D462">
        <f ca="1"/>
        <v>0</v>
      </c>
      <c r="E462">
        <f ca="1"/>
        <v>0</v>
      </c>
      <c r="F462">
        <f ca="1"/>
        <v>0</v>
      </c>
      <c r="G462">
        <f t="shared" ca="1" si="30"/>
        <v>2</v>
      </c>
      <c r="H462">
        <f ca="1"/>
        <v>0</v>
      </c>
      <c r="I462">
        <f ca="1">IF(G462=1, Parameter!$B$5, IF(G462=2, Parameter!$B$6, 0))</f>
        <v>0.14699999999999999</v>
      </c>
      <c r="J462">
        <f ca="1">IF(H462=1, Parameter!$B$3, IF(H462=2, Parameter!$B$4, 0))</f>
        <v>0</v>
      </c>
      <c r="K462">
        <f ca="1">IF(G462=1,IF(F462=1,Parameter!$B$14,0),IF(F462=1,Parameter!$B$13,0))</f>
        <v>0</v>
      </c>
      <c r="L462">
        <f ca="1">IF(AND(G462=1,H462=1), Parameter!$B$7, IF(AND(G462=2, H462=1), Parameter!$B$9, IF(AND(G462=1, H462=2),Parameter!$B$8, IF(AND(G462=2, H462=2), Parameter!$B$10, 0))))</f>
        <v>0</v>
      </c>
      <c r="M462">
        <f t="shared" ca="1" si="28"/>
        <v>0</v>
      </c>
      <c r="N462">
        <f t="shared" ca="1" si="29"/>
        <v>0</v>
      </c>
      <c r="O462">
        <f ca="1">IF(N462 &lt; Parameter!$B$21, Parameter!$B$21, IF(N462 &gt; Parameter!$C$21, Parameter!$C$21, N462)) * Parameter!$B$11
+ IF(M462 &lt; Parameter!$B$22, Parameter!$B$22, IF(M462 &gt; Parameter!$C$22, Parameter!$C$22, M462)) * Parameter!$B$12
+ Parameter!$B$2
+ SUM(I462:L462)</f>
        <v>9.7544238174313094</v>
      </c>
      <c r="P462">
        <f t="shared" ca="1" si="31"/>
        <v>17229.284089019835</v>
      </c>
    </row>
    <row r="463" spans="1:16" x14ac:dyDescent="0.2">
      <c r="A463">
        <f ca="1"/>
        <v>0</v>
      </c>
      <c r="B463">
        <f ca="1"/>
        <v>0</v>
      </c>
      <c r="C463">
        <f ca="1"/>
        <v>0</v>
      </c>
      <c r="D463">
        <f ca="1"/>
        <v>0</v>
      </c>
      <c r="E463">
        <f ca="1"/>
        <v>0</v>
      </c>
      <c r="F463">
        <f ca="1"/>
        <v>0</v>
      </c>
      <c r="G463">
        <f t="shared" ca="1" si="30"/>
        <v>2</v>
      </c>
      <c r="H463">
        <f ca="1"/>
        <v>0</v>
      </c>
      <c r="I463">
        <f ca="1">IF(G463=1, Parameter!$B$5, IF(G463=2, Parameter!$B$6, 0))</f>
        <v>0.14699999999999999</v>
      </c>
      <c r="J463">
        <f ca="1">IF(H463=1, Parameter!$B$3, IF(H463=2, Parameter!$B$4, 0))</f>
        <v>0</v>
      </c>
      <c r="K463">
        <f ca="1">IF(G463=1,IF(F463=1,Parameter!$B$14,0),IF(F463=1,Parameter!$B$13,0))</f>
        <v>0</v>
      </c>
      <c r="L463">
        <f ca="1">IF(AND(G463=1,H463=1), Parameter!$B$7, IF(AND(G463=2, H463=1), Parameter!$B$9, IF(AND(G463=1, H463=2),Parameter!$B$8, IF(AND(G463=2, H463=2), Parameter!$B$10, 0))))</f>
        <v>0</v>
      </c>
      <c r="M463">
        <f t="shared" ca="1" si="28"/>
        <v>0</v>
      </c>
      <c r="N463">
        <f t="shared" ca="1" si="29"/>
        <v>0</v>
      </c>
      <c r="O463">
        <f ca="1">IF(N463 &lt; Parameter!$B$21, Parameter!$B$21, IF(N463 &gt; Parameter!$C$21, Parameter!$C$21, N463)) * Parameter!$B$11
+ IF(M463 &lt; Parameter!$B$22, Parameter!$B$22, IF(M463 &gt; Parameter!$C$22, Parameter!$C$22, M463)) * Parameter!$B$12
+ Parameter!$B$2
+ SUM(I463:L463)</f>
        <v>9.7544238174313094</v>
      </c>
      <c r="P463">
        <f t="shared" ca="1" si="31"/>
        <v>17229.284089019835</v>
      </c>
    </row>
    <row r="464" spans="1:16" x14ac:dyDescent="0.2">
      <c r="A464">
        <f ca="1"/>
        <v>0</v>
      </c>
      <c r="B464">
        <f ca="1"/>
        <v>0</v>
      </c>
      <c r="C464">
        <f ca="1"/>
        <v>0</v>
      </c>
      <c r="D464">
        <f ca="1"/>
        <v>0</v>
      </c>
      <c r="E464">
        <f ca="1"/>
        <v>0</v>
      </c>
      <c r="F464">
        <f ca="1"/>
        <v>0</v>
      </c>
      <c r="G464">
        <f t="shared" ca="1" si="30"/>
        <v>2</v>
      </c>
      <c r="H464">
        <f ca="1"/>
        <v>0</v>
      </c>
      <c r="I464">
        <f ca="1">IF(G464=1, Parameter!$B$5, IF(G464=2, Parameter!$B$6, 0))</f>
        <v>0.14699999999999999</v>
      </c>
      <c r="J464">
        <f ca="1">IF(H464=1, Parameter!$B$3, IF(H464=2, Parameter!$B$4, 0))</f>
        <v>0</v>
      </c>
      <c r="K464">
        <f ca="1">IF(G464=1,IF(F464=1,Parameter!$B$14,0),IF(F464=1,Parameter!$B$13,0))</f>
        <v>0</v>
      </c>
      <c r="L464">
        <f ca="1">IF(AND(G464=1,H464=1), Parameter!$B$7, IF(AND(G464=2, H464=1), Parameter!$B$9, IF(AND(G464=1, H464=2),Parameter!$B$8, IF(AND(G464=2, H464=2), Parameter!$B$10, 0))))</f>
        <v>0</v>
      </c>
      <c r="M464">
        <f t="shared" ca="1" si="28"/>
        <v>0</v>
      </c>
      <c r="N464">
        <f t="shared" ca="1" si="29"/>
        <v>0</v>
      </c>
      <c r="O464">
        <f ca="1">IF(N464 &lt; Parameter!$B$21, Parameter!$B$21, IF(N464 &gt; Parameter!$C$21, Parameter!$C$21, N464)) * Parameter!$B$11
+ IF(M464 &lt; Parameter!$B$22, Parameter!$B$22, IF(M464 &gt; Parameter!$C$22, Parameter!$C$22, M464)) * Parameter!$B$12
+ Parameter!$B$2
+ SUM(I464:L464)</f>
        <v>9.7544238174313094</v>
      </c>
      <c r="P464">
        <f t="shared" ca="1" si="31"/>
        <v>17229.284089019835</v>
      </c>
    </row>
    <row r="465" spans="1:16" x14ac:dyDescent="0.2">
      <c r="A465">
        <f ca="1"/>
        <v>0</v>
      </c>
      <c r="B465">
        <f ca="1"/>
        <v>0</v>
      </c>
      <c r="C465">
        <f ca="1"/>
        <v>0</v>
      </c>
      <c r="D465">
        <f ca="1"/>
        <v>0</v>
      </c>
      <c r="E465">
        <f ca="1"/>
        <v>0</v>
      </c>
      <c r="F465">
        <f ca="1"/>
        <v>0</v>
      </c>
      <c r="G465">
        <f t="shared" ca="1" si="30"/>
        <v>2</v>
      </c>
      <c r="H465">
        <f ca="1"/>
        <v>0</v>
      </c>
      <c r="I465">
        <f ca="1">IF(G465=1, Parameter!$B$5, IF(G465=2, Parameter!$B$6, 0))</f>
        <v>0.14699999999999999</v>
      </c>
      <c r="J465">
        <f ca="1">IF(H465=1, Parameter!$B$3, IF(H465=2, Parameter!$B$4, 0))</f>
        <v>0</v>
      </c>
      <c r="K465">
        <f ca="1">IF(G465=1,IF(F465=1,Parameter!$B$14,0),IF(F465=1,Parameter!$B$13,0))</f>
        <v>0</v>
      </c>
      <c r="L465">
        <f ca="1">IF(AND(G465=1,H465=1), Parameter!$B$7, IF(AND(G465=2, H465=1), Parameter!$B$9, IF(AND(G465=1, H465=2),Parameter!$B$8, IF(AND(G465=2, H465=2), Parameter!$B$10, 0))))</f>
        <v>0</v>
      </c>
      <c r="M465">
        <f t="shared" ca="1" si="28"/>
        <v>0</v>
      </c>
      <c r="N465">
        <f t="shared" ca="1" si="29"/>
        <v>0</v>
      </c>
      <c r="O465">
        <f ca="1">IF(N465 &lt; Parameter!$B$21, Parameter!$B$21, IF(N465 &gt; Parameter!$C$21, Parameter!$C$21, N465)) * Parameter!$B$11
+ IF(M465 &lt; Parameter!$B$22, Parameter!$B$22, IF(M465 &gt; Parameter!$C$22, Parameter!$C$22, M465)) * Parameter!$B$12
+ Parameter!$B$2
+ SUM(I465:L465)</f>
        <v>9.7544238174313094</v>
      </c>
      <c r="P465">
        <f t="shared" ca="1" si="31"/>
        <v>17229.284089019835</v>
      </c>
    </row>
    <row r="466" spans="1:16" x14ac:dyDescent="0.2">
      <c r="A466">
        <f ca="1"/>
        <v>0</v>
      </c>
      <c r="B466">
        <f ca="1"/>
        <v>0</v>
      </c>
      <c r="C466">
        <f ca="1"/>
        <v>0</v>
      </c>
      <c r="D466">
        <f ca="1"/>
        <v>0</v>
      </c>
      <c r="E466">
        <f ca="1"/>
        <v>0</v>
      </c>
      <c r="F466">
        <f ca="1"/>
        <v>0</v>
      </c>
      <c r="G466">
        <f t="shared" ca="1" si="30"/>
        <v>2</v>
      </c>
      <c r="H466">
        <f ca="1"/>
        <v>0</v>
      </c>
      <c r="I466">
        <f ca="1">IF(G466=1, Parameter!$B$5, IF(G466=2, Parameter!$B$6, 0))</f>
        <v>0.14699999999999999</v>
      </c>
      <c r="J466">
        <f ca="1">IF(H466=1, Parameter!$B$3, IF(H466=2, Parameter!$B$4, 0))</f>
        <v>0</v>
      </c>
      <c r="K466">
        <f ca="1">IF(G466=1,IF(F466=1,Parameter!$B$14,0),IF(F466=1,Parameter!$B$13,0))</f>
        <v>0</v>
      </c>
      <c r="L466">
        <f ca="1">IF(AND(G466=1,H466=1), Parameter!$B$7, IF(AND(G466=2, H466=1), Parameter!$B$9, IF(AND(G466=1, H466=2),Parameter!$B$8, IF(AND(G466=2, H466=2), Parameter!$B$10, 0))))</f>
        <v>0</v>
      </c>
      <c r="M466">
        <f t="shared" ca="1" si="28"/>
        <v>0</v>
      </c>
      <c r="N466">
        <f t="shared" ca="1" si="29"/>
        <v>0</v>
      </c>
      <c r="O466">
        <f ca="1">IF(N466 &lt; Parameter!$B$21, Parameter!$B$21, IF(N466 &gt; Parameter!$C$21, Parameter!$C$21, N466)) * Parameter!$B$11
+ IF(M466 &lt; Parameter!$B$22, Parameter!$B$22, IF(M466 &gt; Parameter!$C$22, Parameter!$C$22, M466)) * Parameter!$B$12
+ Parameter!$B$2
+ SUM(I466:L466)</f>
        <v>9.7544238174313094</v>
      </c>
      <c r="P466">
        <f t="shared" ca="1" si="31"/>
        <v>17229.284089019835</v>
      </c>
    </row>
    <row r="467" spans="1:16" x14ac:dyDescent="0.2">
      <c r="A467">
        <f ca="1"/>
        <v>0</v>
      </c>
      <c r="B467">
        <f ca="1"/>
        <v>0</v>
      </c>
      <c r="C467">
        <f ca="1"/>
        <v>0</v>
      </c>
      <c r="D467">
        <f ca="1"/>
        <v>0</v>
      </c>
      <c r="E467">
        <f ca="1"/>
        <v>0</v>
      </c>
      <c r="F467">
        <f ca="1"/>
        <v>0</v>
      </c>
      <c r="G467">
        <f t="shared" ca="1" si="30"/>
        <v>2</v>
      </c>
      <c r="H467">
        <f ca="1"/>
        <v>0</v>
      </c>
      <c r="I467">
        <f ca="1">IF(G467=1, Parameter!$B$5, IF(G467=2, Parameter!$B$6, 0))</f>
        <v>0.14699999999999999</v>
      </c>
      <c r="J467">
        <f ca="1">IF(H467=1, Parameter!$B$3, IF(H467=2, Parameter!$B$4, 0))</f>
        <v>0</v>
      </c>
      <c r="K467">
        <f ca="1">IF(G467=1,IF(F467=1,Parameter!$B$14,0),IF(F467=1,Parameter!$B$13,0))</f>
        <v>0</v>
      </c>
      <c r="L467">
        <f ca="1">IF(AND(G467=1,H467=1), Parameter!$B$7, IF(AND(G467=2, H467=1), Parameter!$B$9, IF(AND(G467=1, H467=2),Parameter!$B$8, IF(AND(G467=2, H467=2), Parameter!$B$10, 0))))</f>
        <v>0</v>
      </c>
      <c r="M467">
        <f t="shared" ca="1" si="28"/>
        <v>0</v>
      </c>
      <c r="N467">
        <f t="shared" ca="1" si="29"/>
        <v>0</v>
      </c>
      <c r="O467">
        <f ca="1">IF(N467 &lt; Parameter!$B$21, Parameter!$B$21, IF(N467 &gt; Parameter!$C$21, Parameter!$C$21, N467)) * Parameter!$B$11
+ IF(M467 &lt; Parameter!$B$22, Parameter!$B$22, IF(M467 &gt; Parameter!$C$22, Parameter!$C$22, M467)) * Parameter!$B$12
+ Parameter!$B$2
+ SUM(I467:L467)</f>
        <v>9.7544238174313094</v>
      </c>
      <c r="P467">
        <f t="shared" ca="1" si="31"/>
        <v>17229.284089019835</v>
      </c>
    </row>
    <row r="468" spans="1:16" x14ac:dyDescent="0.2">
      <c r="A468">
        <f ca="1"/>
        <v>0</v>
      </c>
      <c r="B468">
        <f ca="1"/>
        <v>0</v>
      </c>
      <c r="C468">
        <f ca="1"/>
        <v>0</v>
      </c>
      <c r="D468">
        <f ca="1"/>
        <v>0</v>
      </c>
      <c r="E468">
        <f ca="1"/>
        <v>0</v>
      </c>
      <c r="F468">
        <f ca="1"/>
        <v>0</v>
      </c>
      <c r="G468">
        <f t="shared" ca="1" si="30"/>
        <v>2</v>
      </c>
      <c r="H468">
        <f ca="1"/>
        <v>0</v>
      </c>
      <c r="I468">
        <f ca="1">IF(G468=1, Parameter!$B$5, IF(G468=2, Parameter!$B$6, 0))</f>
        <v>0.14699999999999999</v>
      </c>
      <c r="J468">
        <f ca="1">IF(H468=1, Parameter!$B$3, IF(H468=2, Parameter!$B$4, 0))</f>
        <v>0</v>
      </c>
      <c r="K468">
        <f ca="1">IF(G468=1,IF(F468=1,Parameter!$B$14,0),IF(F468=1,Parameter!$B$13,0))</f>
        <v>0</v>
      </c>
      <c r="L468">
        <f ca="1">IF(AND(G468=1,H468=1), Parameter!$B$7, IF(AND(G468=2, H468=1), Parameter!$B$9, IF(AND(G468=1, H468=2),Parameter!$B$8, IF(AND(G468=2, H468=2), Parameter!$B$10, 0))))</f>
        <v>0</v>
      </c>
      <c r="M468">
        <f t="shared" ca="1" si="28"/>
        <v>0</v>
      </c>
      <c r="N468">
        <f t="shared" ca="1" si="29"/>
        <v>0</v>
      </c>
      <c r="O468">
        <f ca="1">IF(N468 &lt; Parameter!$B$21, Parameter!$B$21, IF(N468 &gt; Parameter!$C$21, Parameter!$C$21, N468)) * Parameter!$B$11
+ IF(M468 &lt; Parameter!$B$22, Parameter!$B$22, IF(M468 &gt; Parameter!$C$22, Parameter!$C$22, M468)) * Parameter!$B$12
+ Parameter!$B$2
+ SUM(I468:L468)</f>
        <v>9.7544238174313094</v>
      </c>
      <c r="P468">
        <f t="shared" ca="1" si="31"/>
        <v>17229.284089019835</v>
      </c>
    </row>
    <row r="469" spans="1:16" x14ac:dyDescent="0.2">
      <c r="A469">
        <f ca="1"/>
        <v>0</v>
      </c>
      <c r="B469">
        <f ca="1"/>
        <v>0</v>
      </c>
      <c r="C469">
        <f ca="1"/>
        <v>0</v>
      </c>
      <c r="D469">
        <f ca="1"/>
        <v>0</v>
      </c>
      <c r="E469">
        <f ca="1"/>
        <v>0</v>
      </c>
      <c r="F469">
        <f ca="1"/>
        <v>0</v>
      </c>
      <c r="G469">
        <f t="shared" ca="1" si="30"/>
        <v>2</v>
      </c>
      <c r="H469">
        <f ca="1"/>
        <v>0</v>
      </c>
      <c r="I469">
        <f ca="1">IF(G469=1, Parameter!$B$5, IF(G469=2, Parameter!$B$6, 0))</f>
        <v>0.14699999999999999</v>
      </c>
      <c r="J469">
        <f ca="1">IF(H469=1, Parameter!$B$3, IF(H469=2, Parameter!$B$4, 0))</f>
        <v>0</v>
      </c>
      <c r="K469">
        <f ca="1">IF(G469=1,IF(F469=1,Parameter!$B$14,0),IF(F469=1,Parameter!$B$13,0))</f>
        <v>0</v>
      </c>
      <c r="L469">
        <f ca="1">IF(AND(G469=1,H469=1), Parameter!$B$7, IF(AND(G469=2, H469=1), Parameter!$B$9, IF(AND(G469=1, H469=2),Parameter!$B$8, IF(AND(G469=2, H469=2), Parameter!$B$10, 0))))</f>
        <v>0</v>
      </c>
      <c r="M469">
        <f t="shared" ca="1" si="28"/>
        <v>0</v>
      </c>
      <c r="N469">
        <f t="shared" ca="1" si="29"/>
        <v>0</v>
      </c>
      <c r="O469">
        <f ca="1">IF(N469 &lt; Parameter!$B$21, Parameter!$B$21, IF(N469 &gt; Parameter!$C$21, Parameter!$C$21, N469)) * Parameter!$B$11
+ IF(M469 &lt; Parameter!$B$22, Parameter!$B$22, IF(M469 &gt; Parameter!$C$22, Parameter!$C$22, M469)) * Parameter!$B$12
+ Parameter!$B$2
+ SUM(I469:L469)</f>
        <v>9.7544238174313094</v>
      </c>
      <c r="P469">
        <f t="shared" ca="1" si="31"/>
        <v>17229.284089019835</v>
      </c>
    </row>
    <row r="470" spans="1:16" x14ac:dyDescent="0.2">
      <c r="A470">
        <f ca="1"/>
        <v>0</v>
      </c>
      <c r="B470">
        <f ca="1"/>
        <v>0</v>
      </c>
      <c r="C470">
        <f ca="1"/>
        <v>0</v>
      </c>
      <c r="D470">
        <f ca="1"/>
        <v>0</v>
      </c>
      <c r="E470">
        <f ca="1"/>
        <v>0</v>
      </c>
      <c r="F470">
        <f ca="1"/>
        <v>0</v>
      </c>
      <c r="G470">
        <f t="shared" ca="1" si="30"/>
        <v>2</v>
      </c>
      <c r="H470">
        <f ca="1"/>
        <v>0</v>
      </c>
      <c r="I470">
        <f ca="1">IF(G470=1, Parameter!$B$5, IF(G470=2, Parameter!$B$6, 0))</f>
        <v>0.14699999999999999</v>
      </c>
      <c r="J470">
        <f ca="1">IF(H470=1, Parameter!$B$3, IF(H470=2, Parameter!$B$4, 0))</f>
        <v>0</v>
      </c>
      <c r="K470">
        <f ca="1">IF(G470=1,IF(F470=1,Parameter!$B$14,0),IF(F470=1,Parameter!$B$13,0))</f>
        <v>0</v>
      </c>
      <c r="L470">
        <f ca="1">IF(AND(G470=1,H470=1), Parameter!$B$7, IF(AND(G470=2, H470=1), Parameter!$B$9, IF(AND(G470=1, H470=2),Parameter!$B$8, IF(AND(G470=2, H470=2), Parameter!$B$10, 0))))</f>
        <v>0</v>
      </c>
      <c r="M470">
        <f t="shared" ca="1" si="28"/>
        <v>0</v>
      </c>
      <c r="N470">
        <f t="shared" ca="1" si="29"/>
        <v>0</v>
      </c>
      <c r="O470">
        <f ca="1">IF(N470 &lt; Parameter!$B$21, Parameter!$B$21, IF(N470 &gt; Parameter!$C$21, Parameter!$C$21, N470)) * Parameter!$B$11
+ IF(M470 &lt; Parameter!$B$22, Parameter!$B$22, IF(M470 &gt; Parameter!$C$22, Parameter!$C$22, M470)) * Parameter!$B$12
+ Parameter!$B$2
+ SUM(I470:L470)</f>
        <v>9.7544238174313094</v>
      </c>
      <c r="P470">
        <f t="shared" ca="1" si="31"/>
        <v>17229.284089019835</v>
      </c>
    </row>
    <row r="471" spans="1:16" x14ac:dyDescent="0.2">
      <c r="A471">
        <f ca="1"/>
        <v>0</v>
      </c>
      <c r="B471">
        <f ca="1"/>
        <v>0</v>
      </c>
      <c r="C471">
        <f ca="1"/>
        <v>0</v>
      </c>
      <c r="D471">
        <f ca="1"/>
        <v>0</v>
      </c>
      <c r="E471">
        <f ca="1"/>
        <v>0</v>
      </c>
      <c r="F471">
        <f ca="1"/>
        <v>0</v>
      </c>
      <c r="G471">
        <f t="shared" ca="1" si="30"/>
        <v>2</v>
      </c>
      <c r="H471">
        <f ca="1"/>
        <v>0</v>
      </c>
      <c r="I471">
        <f ca="1">IF(G471=1, Parameter!$B$5, IF(G471=2, Parameter!$B$6, 0))</f>
        <v>0.14699999999999999</v>
      </c>
      <c r="J471">
        <f ca="1">IF(H471=1, Parameter!$B$3, IF(H471=2, Parameter!$B$4, 0))</f>
        <v>0</v>
      </c>
      <c r="K471">
        <f ca="1">IF(G471=1,IF(F471=1,Parameter!$B$14,0),IF(F471=1,Parameter!$B$13,0))</f>
        <v>0</v>
      </c>
      <c r="L471">
        <f ca="1">IF(AND(G471=1,H471=1), Parameter!$B$7, IF(AND(G471=2, H471=1), Parameter!$B$9, IF(AND(G471=1, H471=2),Parameter!$B$8, IF(AND(G471=2, H471=2), Parameter!$B$10, 0))))</f>
        <v>0</v>
      </c>
      <c r="M471">
        <f t="shared" ca="1" si="28"/>
        <v>0</v>
      </c>
      <c r="N471">
        <f t="shared" ca="1" si="29"/>
        <v>0</v>
      </c>
      <c r="O471">
        <f ca="1">IF(N471 &lt; Parameter!$B$21, Parameter!$B$21, IF(N471 &gt; Parameter!$C$21, Parameter!$C$21, N471)) * Parameter!$B$11
+ IF(M471 &lt; Parameter!$B$22, Parameter!$B$22, IF(M471 &gt; Parameter!$C$22, Parameter!$C$22, M471)) * Parameter!$B$12
+ Parameter!$B$2
+ SUM(I471:L471)</f>
        <v>9.7544238174313094</v>
      </c>
      <c r="P471">
        <f t="shared" ca="1" si="31"/>
        <v>17229.284089019835</v>
      </c>
    </row>
    <row r="472" spans="1:16" x14ac:dyDescent="0.2">
      <c r="A472">
        <f ca="1"/>
        <v>0</v>
      </c>
      <c r="B472">
        <f ca="1"/>
        <v>0</v>
      </c>
      <c r="C472">
        <f ca="1"/>
        <v>0</v>
      </c>
      <c r="D472">
        <f ca="1"/>
        <v>0</v>
      </c>
      <c r="E472">
        <f ca="1"/>
        <v>0</v>
      </c>
      <c r="F472">
        <f ca="1"/>
        <v>0</v>
      </c>
      <c r="G472">
        <f t="shared" ca="1" si="30"/>
        <v>2</v>
      </c>
      <c r="H472">
        <f ca="1"/>
        <v>0</v>
      </c>
      <c r="I472">
        <f ca="1">IF(G472=1, Parameter!$B$5, IF(G472=2, Parameter!$B$6, 0))</f>
        <v>0.14699999999999999</v>
      </c>
      <c r="J472">
        <f ca="1">IF(H472=1, Parameter!$B$3, IF(H472=2, Parameter!$B$4, 0))</f>
        <v>0</v>
      </c>
      <c r="K472">
        <f ca="1">IF(G472=1,IF(F472=1,Parameter!$B$14,0),IF(F472=1,Parameter!$B$13,0))</f>
        <v>0</v>
      </c>
      <c r="L472">
        <f ca="1">IF(AND(G472=1,H472=1), Parameter!$B$7, IF(AND(G472=2, H472=1), Parameter!$B$9, IF(AND(G472=1, H472=2),Parameter!$B$8, IF(AND(G472=2, H472=2), Parameter!$B$10, 0))))</f>
        <v>0</v>
      </c>
      <c r="M472">
        <f t="shared" ca="1" si="28"/>
        <v>0</v>
      </c>
      <c r="N472">
        <f t="shared" ca="1" si="29"/>
        <v>0</v>
      </c>
      <c r="O472">
        <f ca="1">IF(N472 &lt; Parameter!$B$21, Parameter!$B$21, IF(N472 &gt; Parameter!$C$21, Parameter!$C$21, N472)) * Parameter!$B$11
+ IF(M472 &lt; Parameter!$B$22, Parameter!$B$22, IF(M472 &gt; Parameter!$C$22, Parameter!$C$22, M472)) * Parameter!$B$12
+ Parameter!$B$2
+ SUM(I472:L472)</f>
        <v>9.7544238174313094</v>
      </c>
      <c r="P472">
        <f t="shared" ca="1" si="31"/>
        <v>17229.284089019835</v>
      </c>
    </row>
    <row r="473" spans="1:16" x14ac:dyDescent="0.2">
      <c r="A473">
        <f ca="1"/>
        <v>0</v>
      </c>
      <c r="B473">
        <f ca="1"/>
        <v>0</v>
      </c>
      <c r="C473">
        <f ca="1"/>
        <v>0</v>
      </c>
      <c r="D473">
        <f ca="1"/>
        <v>0</v>
      </c>
      <c r="E473">
        <f ca="1"/>
        <v>0</v>
      </c>
      <c r="F473">
        <f ca="1"/>
        <v>0</v>
      </c>
      <c r="G473">
        <f t="shared" ca="1" si="30"/>
        <v>2</v>
      </c>
      <c r="H473">
        <f ca="1"/>
        <v>0</v>
      </c>
      <c r="I473">
        <f ca="1">IF(G473=1, Parameter!$B$5, IF(G473=2, Parameter!$B$6, 0))</f>
        <v>0.14699999999999999</v>
      </c>
      <c r="J473">
        <f ca="1">IF(H473=1, Parameter!$B$3, IF(H473=2, Parameter!$B$4, 0))</f>
        <v>0</v>
      </c>
      <c r="K473">
        <f ca="1">IF(G473=1,IF(F473=1,Parameter!$B$14,0),IF(F473=1,Parameter!$B$13,0))</f>
        <v>0</v>
      </c>
      <c r="L473">
        <f ca="1">IF(AND(G473=1,H473=1), Parameter!$B$7, IF(AND(G473=2, H473=1), Parameter!$B$9, IF(AND(G473=1, H473=2),Parameter!$B$8, IF(AND(G473=2, H473=2), Parameter!$B$10, 0))))</f>
        <v>0</v>
      </c>
      <c r="M473">
        <f t="shared" ca="1" si="28"/>
        <v>0</v>
      </c>
      <c r="N473">
        <f t="shared" ca="1" si="29"/>
        <v>0</v>
      </c>
      <c r="O473">
        <f ca="1">IF(N473 &lt; Parameter!$B$21, Parameter!$B$21, IF(N473 &gt; Parameter!$C$21, Parameter!$C$21, N473)) * Parameter!$B$11
+ IF(M473 &lt; Parameter!$B$22, Parameter!$B$22, IF(M473 &gt; Parameter!$C$22, Parameter!$C$22, M473)) * Parameter!$B$12
+ Parameter!$B$2
+ SUM(I473:L473)</f>
        <v>9.7544238174313094</v>
      </c>
      <c r="P473">
        <f t="shared" ca="1" si="31"/>
        <v>17229.284089019835</v>
      </c>
    </row>
    <row r="474" spans="1:16" x14ac:dyDescent="0.2">
      <c r="A474">
        <f ca="1"/>
        <v>0</v>
      </c>
      <c r="B474">
        <f ca="1"/>
        <v>0</v>
      </c>
      <c r="C474">
        <f ca="1"/>
        <v>0</v>
      </c>
      <c r="D474">
        <f ca="1"/>
        <v>0</v>
      </c>
      <c r="E474">
        <f ca="1"/>
        <v>0</v>
      </c>
      <c r="F474">
        <f ca="1"/>
        <v>0</v>
      </c>
      <c r="G474">
        <f t="shared" ca="1" si="30"/>
        <v>2</v>
      </c>
      <c r="H474">
        <f ca="1"/>
        <v>0</v>
      </c>
      <c r="I474">
        <f ca="1">IF(G474=1, Parameter!$B$5, IF(G474=2, Parameter!$B$6, 0))</f>
        <v>0.14699999999999999</v>
      </c>
      <c r="J474">
        <f ca="1">IF(H474=1, Parameter!$B$3, IF(H474=2, Parameter!$B$4, 0))</f>
        <v>0</v>
      </c>
      <c r="K474">
        <f ca="1">IF(G474=1,IF(F474=1,Parameter!$B$14,0),IF(F474=1,Parameter!$B$13,0))</f>
        <v>0</v>
      </c>
      <c r="L474">
        <f ca="1">IF(AND(G474=1,H474=1), Parameter!$B$7, IF(AND(G474=2, H474=1), Parameter!$B$9, IF(AND(G474=1, H474=2),Parameter!$B$8, IF(AND(G474=2, H474=2), Parameter!$B$10, 0))))</f>
        <v>0</v>
      </c>
      <c r="M474">
        <f t="shared" ca="1" si="28"/>
        <v>0</v>
      </c>
      <c r="N474">
        <f t="shared" ca="1" si="29"/>
        <v>0</v>
      </c>
      <c r="O474">
        <f ca="1">IF(N474 &lt; Parameter!$B$21, Parameter!$B$21, IF(N474 &gt; Parameter!$C$21, Parameter!$C$21, N474)) * Parameter!$B$11
+ IF(M474 &lt; Parameter!$B$22, Parameter!$B$22, IF(M474 &gt; Parameter!$C$22, Parameter!$C$22, M474)) * Parameter!$B$12
+ Parameter!$B$2
+ SUM(I474:L474)</f>
        <v>9.7544238174313094</v>
      </c>
      <c r="P474">
        <f t="shared" ca="1" si="31"/>
        <v>17229.284089019835</v>
      </c>
    </row>
    <row r="475" spans="1:16" x14ac:dyDescent="0.2">
      <c r="A475">
        <f ca="1"/>
        <v>0</v>
      </c>
      <c r="B475">
        <f ca="1"/>
        <v>0</v>
      </c>
      <c r="C475">
        <f ca="1"/>
        <v>0</v>
      </c>
      <c r="D475">
        <f ca="1"/>
        <v>0</v>
      </c>
      <c r="E475">
        <f ca="1"/>
        <v>0</v>
      </c>
      <c r="F475">
        <f ca="1"/>
        <v>0</v>
      </c>
      <c r="G475">
        <f t="shared" ca="1" si="30"/>
        <v>2</v>
      </c>
      <c r="H475">
        <f ca="1"/>
        <v>0</v>
      </c>
      <c r="I475">
        <f ca="1">IF(G475=1, Parameter!$B$5, IF(G475=2, Parameter!$B$6, 0))</f>
        <v>0.14699999999999999</v>
      </c>
      <c r="J475">
        <f ca="1">IF(H475=1, Parameter!$B$3, IF(H475=2, Parameter!$B$4, 0))</f>
        <v>0</v>
      </c>
      <c r="K475">
        <f ca="1">IF(G475=1,IF(F475=1,Parameter!$B$14,0),IF(F475=1,Parameter!$B$13,0))</f>
        <v>0</v>
      </c>
      <c r="L475">
        <f ca="1">IF(AND(G475=1,H475=1), Parameter!$B$7, IF(AND(G475=2, H475=1), Parameter!$B$9, IF(AND(G475=1, H475=2),Parameter!$B$8, IF(AND(G475=2, H475=2), Parameter!$B$10, 0))))</f>
        <v>0</v>
      </c>
      <c r="M475">
        <f t="shared" ca="1" si="28"/>
        <v>0</v>
      </c>
      <c r="N475">
        <f t="shared" ca="1" si="29"/>
        <v>0</v>
      </c>
      <c r="O475">
        <f ca="1">IF(N475 &lt; Parameter!$B$21, Parameter!$B$21, IF(N475 &gt; Parameter!$C$21, Parameter!$C$21, N475)) * Parameter!$B$11
+ IF(M475 &lt; Parameter!$B$22, Parameter!$B$22, IF(M475 &gt; Parameter!$C$22, Parameter!$C$22, M475)) * Parameter!$B$12
+ Parameter!$B$2
+ SUM(I475:L475)</f>
        <v>9.7544238174313094</v>
      </c>
      <c r="P475">
        <f t="shared" ca="1" si="31"/>
        <v>17229.284089019835</v>
      </c>
    </row>
    <row r="476" spans="1:16" x14ac:dyDescent="0.2">
      <c r="A476">
        <f ca="1"/>
        <v>0</v>
      </c>
      <c r="B476">
        <f ca="1"/>
        <v>0</v>
      </c>
      <c r="C476">
        <f ca="1"/>
        <v>0</v>
      </c>
      <c r="D476">
        <f ca="1"/>
        <v>0</v>
      </c>
      <c r="E476">
        <f ca="1"/>
        <v>0</v>
      </c>
      <c r="F476">
        <f ca="1"/>
        <v>0</v>
      </c>
      <c r="G476">
        <f t="shared" ca="1" si="30"/>
        <v>2</v>
      </c>
      <c r="H476">
        <f ca="1"/>
        <v>0</v>
      </c>
      <c r="I476">
        <f ca="1">IF(G476=1, Parameter!$B$5, IF(G476=2, Parameter!$B$6, 0))</f>
        <v>0.14699999999999999</v>
      </c>
      <c r="J476">
        <f ca="1">IF(H476=1, Parameter!$B$3, IF(H476=2, Parameter!$B$4, 0))</f>
        <v>0</v>
      </c>
      <c r="K476">
        <f ca="1">IF(G476=1,IF(F476=1,Parameter!$B$14,0),IF(F476=1,Parameter!$B$13,0))</f>
        <v>0</v>
      </c>
      <c r="L476">
        <f ca="1">IF(AND(G476=1,H476=1), Parameter!$B$7, IF(AND(G476=2, H476=1), Parameter!$B$9, IF(AND(G476=1, H476=2),Parameter!$B$8, IF(AND(G476=2, H476=2), Parameter!$B$10, 0))))</f>
        <v>0</v>
      </c>
      <c r="M476">
        <f t="shared" ca="1" si="28"/>
        <v>0</v>
      </c>
      <c r="N476">
        <f t="shared" ca="1" si="29"/>
        <v>0</v>
      </c>
      <c r="O476">
        <f ca="1">IF(N476 &lt; Parameter!$B$21, Parameter!$B$21, IF(N476 &gt; Parameter!$C$21, Parameter!$C$21, N476)) * Parameter!$B$11
+ IF(M476 &lt; Parameter!$B$22, Parameter!$B$22, IF(M476 &gt; Parameter!$C$22, Parameter!$C$22, M476)) * Parameter!$B$12
+ Parameter!$B$2
+ SUM(I476:L476)</f>
        <v>9.7544238174313094</v>
      </c>
      <c r="P476">
        <f t="shared" ca="1" si="31"/>
        <v>17229.284089019835</v>
      </c>
    </row>
    <row r="477" spans="1:16" x14ac:dyDescent="0.2">
      <c r="A477">
        <f ca="1"/>
        <v>0</v>
      </c>
      <c r="B477">
        <f ca="1"/>
        <v>0</v>
      </c>
      <c r="C477">
        <f ca="1"/>
        <v>0</v>
      </c>
      <c r="D477">
        <f ca="1"/>
        <v>0</v>
      </c>
      <c r="E477">
        <f ca="1"/>
        <v>0</v>
      </c>
      <c r="F477">
        <f ca="1"/>
        <v>0</v>
      </c>
      <c r="G477">
        <f t="shared" ca="1" si="30"/>
        <v>2</v>
      </c>
      <c r="H477">
        <f ca="1"/>
        <v>0</v>
      </c>
      <c r="I477">
        <f ca="1">IF(G477=1, Parameter!$B$5, IF(G477=2, Parameter!$B$6, 0))</f>
        <v>0.14699999999999999</v>
      </c>
      <c r="J477">
        <f ca="1">IF(H477=1, Parameter!$B$3, IF(H477=2, Parameter!$B$4, 0))</f>
        <v>0</v>
      </c>
      <c r="K477">
        <f ca="1">IF(G477=1,IF(F477=1,Parameter!$B$14,0),IF(F477=1,Parameter!$B$13,0))</f>
        <v>0</v>
      </c>
      <c r="L477">
        <f ca="1">IF(AND(G477=1,H477=1), Parameter!$B$7, IF(AND(G477=2, H477=1), Parameter!$B$9, IF(AND(G477=1, H477=2),Parameter!$B$8, IF(AND(G477=2, H477=2), Parameter!$B$10, 0))))</f>
        <v>0</v>
      </c>
      <c r="M477">
        <f t="shared" ca="1" si="28"/>
        <v>0</v>
      </c>
      <c r="N477">
        <f t="shared" ca="1" si="29"/>
        <v>0</v>
      </c>
      <c r="O477">
        <f ca="1">IF(N477 &lt; Parameter!$B$21, Parameter!$B$21, IF(N477 &gt; Parameter!$C$21, Parameter!$C$21, N477)) * Parameter!$B$11
+ IF(M477 &lt; Parameter!$B$22, Parameter!$B$22, IF(M477 &gt; Parameter!$C$22, Parameter!$C$22, M477)) * Parameter!$B$12
+ Parameter!$B$2
+ SUM(I477:L477)</f>
        <v>9.7544238174313094</v>
      </c>
      <c r="P477">
        <f t="shared" ca="1" si="31"/>
        <v>17229.284089019835</v>
      </c>
    </row>
    <row r="478" spans="1:16" x14ac:dyDescent="0.2">
      <c r="A478">
        <f ca="1"/>
        <v>0</v>
      </c>
      <c r="B478">
        <f ca="1"/>
        <v>0</v>
      </c>
      <c r="C478">
        <f ca="1"/>
        <v>0</v>
      </c>
      <c r="D478">
        <f ca="1"/>
        <v>0</v>
      </c>
      <c r="E478">
        <f ca="1"/>
        <v>0</v>
      </c>
      <c r="F478">
        <f ca="1"/>
        <v>0</v>
      </c>
      <c r="G478">
        <f t="shared" ca="1" si="30"/>
        <v>2</v>
      </c>
      <c r="H478">
        <f ca="1"/>
        <v>0</v>
      </c>
      <c r="I478">
        <f ca="1">IF(G478=1, Parameter!$B$5, IF(G478=2, Parameter!$B$6, 0))</f>
        <v>0.14699999999999999</v>
      </c>
      <c r="J478">
        <f ca="1">IF(H478=1, Parameter!$B$3, IF(H478=2, Parameter!$B$4, 0))</f>
        <v>0</v>
      </c>
      <c r="K478">
        <f ca="1">IF(G478=1,IF(F478=1,Parameter!$B$14,0),IF(F478=1,Parameter!$B$13,0))</f>
        <v>0</v>
      </c>
      <c r="L478">
        <f ca="1">IF(AND(G478=1,H478=1), Parameter!$B$7, IF(AND(G478=2, H478=1), Parameter!$B$9, IF(AND(G478=1, H478=2),Parameter!$B$8, IF(AND(G478=2, H478=2), Parameter!$B$10, 0))))</f>
        <v>0</v>
      </c>
      <c r="M478">
        <f t="shared" ca="1" si="28"/>
        <v>0</v>
      </c>
      <c r="N478">
        <f t="shared" ca="1" si="29"/>
        <v>0</v>
      </c>
      <c r="O478">
        <f ca="1">IF(N478 &lt; Parameter!$B$21, Parameter!$B$21, IF(N478 &gt; Parameter!$C$21, Parameter!$C$21, N478)) * Parameter!$B$11
+ IF(M478 &lt; Parameter!$B$22, Parameter!$B$22, IF(M478 &gt; Parameter!$C$22, Parameter!$C$22, M478)) * Parameter!$B$12
+ Parameter!$B$2
+ SUM(I478:L478)</f>
        <v>9.7544238174313094</v>
      </c>
      <c r="P478">
        <f t="shared" ca="1" si="31"/>
        <v>17229.284089019835</v>
      </c>
    </row>
    <row r="479" spans="1:16" x14ac:dyDescent="0.2">
      <c r="A479">
        <f ca="1"/>
        <v>0</v>
      </c>
      <c r="B479">
        <f ca="1"/>
        <v>0</v>
      </c>
      <c r="C479">
        <f ca="1"/>
        <v>0</v>
      </c>
      <c r="D479">
        <f ca="1"/>
        <v>0</v>
      </c>
      <c r="E479">
        <f ca="1"/>
        <v>0</v>
      </c>
      <c r="F479">
        <f ca="1"/>
        <v>0</v>
      </c>
      <c r="G479">
        <f t="shared" ca="1" si="30"/>
        <v>2</v>
      </c>
      <c r="H479">
        <f ca="1"/>
        <v>0</v>
      </c>
      <c r="I479">
        <f ca="1">IF(G479=1, Parameter!$B$5, IF(G479=2, Parameter!$B$6, 0))</f>
        <v>0.14699999999999999</v>
      </c>
      <c r="J479">
        <f ca="1">IF(H479=1, Parameter!$B$3, IF(H479=2, Parameter!$B$4, 0))</f>
        <v>0</v>
      </c>
      <c r="K479">
        <f ca="1">IF(G479=1,IF(F479=1,Parameter!$B$14,0),IF(F479=1,Parameter!$B$13,0))</f>
        <v>0</v>
      </c>
      <c r="L479">
        <f ca="1">IF(AND(G479=1,H479=1), Parameter!$B$7, IF(AND(G479=2, H479=1), Parameter!$B$9, IF(AND(G479=1, H479=2),Parameter!$B$8, IF(AND(G479=2, H479=2), Parameter!$B$10, 0))))</f>
        <v>0</v>
      </c>
      <c r="M479">
        <f t="shared" ca="1" si="28"/>
        <v>0</v>
      </c>
      <c r="N479">
        <f t="shared" ca="1" si="29"/>
        <v>0</v>
      </c>
      <c r="O479">
        <f ca="1">IF(N479 &lt; Parameter!$B$21, Parameter!$B$21, IF(N479 &gt; Parameter!$C$21, Parameter!$C$21, N479)) * Parameter!$B$11
+ IF(M479 &lt; Parameter!$B$22, Parameter!$B$22, IF(M479 &gt; Parameter!$C$22, Parameter!$C$22, M479)) * Parameter!$B$12
+ Parameter!$B$2
+ SUM(I479:L479)</f>
        <v>9.7544238174313094</v>
      </c>
      <c r="P479">
        <f t="shared" ca="1" si="31"/>
        <v>17229.284089019835</v>
      </c>
    </row>
    <row r="480" spans="1:16" x14ac:dyDescent="0.2">
      <c r="A480">
        <f ca="1"/>
        <v>0</v>
      </c>
      <c r="B480">
        <f ca="1"/>
        <v>0</v>
      </c>
      <c r="C480">
        <f ca="1"/>
        <v>0</v>
      </c>
      <c r="D480">
        <f ca="1"/>
        <v>0</v>
      </c>
      <c r="E480">
        <f ca="1"/>
        <v>0</v>
      </c>
      <c r="F480">
        <f ca="1"/>
        <v>0</v>
      </c>
      <c r="G480">
        <f t="shared" ca="1" si="30"/>
        <v>2</v>
      </c>
      <c r="H480">
        <f ca="1"/>
        <v>0</v>
      </c>
      <c r="I480">
        <f ca="1">IF(G480=1, Parameter!$B$5, IF(G480=2, Parameter!$B$6, 0))</f>
        <v>0.14699999999999999</v>
      </c>
      <c r="J480">
        <f ca="1">IF(H480=1, Parameter!$B$3, IF(H480=2, Parameter!$B$4, 0))</f>
        <v>0</v>
      </c>
      <c r="K480">
        <f ca="1">IF(G480=1,IF(F480=1,Parameter!$B$14,0),IF(F480=1,Parameter!$B$13,0))</f>
        <v>0</v>
      </c>
      <c r="L480">
        <f ca="1">IF(AND(G480=1,H480=1), Parameter!$B$7, IF(AND(G480=2, H480=1), Parameter!$B$9, IF(AND(G480=1, H480=2),Parameter!$B$8, IF(AND(G480=2, H480=2), Parameter!$B$10, 0))))</f>
        <v>0</v>
      </c>
      <c r="M480">
        <f t="shared" ca="1" si="28"/>
        <v>0</v>
      </c>
      <c r="N480">
        <f t="shared" ca="1" si="29"/>
        <v>0</v>
      </c>
      <c r="O480">
        <f ca="1">IF(N480 &lt; Parameter!$B$21, Parameter!$B$21, IF(N480 &gt; Parameter!$C$21, Parameter!$C$21, N480)) * Parameter!$B$11
+ IF(M480 &lt; Parameter!$B$22, Parameter!$B$22, IF(M480 &gt; Parameter!$C$22, Parameter!$C$22, M480)) * Parameter!$B$12
+ Parameter!$B$2
+ SUM(I480:L480)</f>
        <v>9.7544238174313094</v>
      </c>
      <c r="P480">
        <f t="shared" ca="1" si="31"/>
        <v>17229.284089019835</v>
      </c>
    </row>
    <row r="481" spans="1:16" x14ac:dyDescent="0.2">
      <c r="A481">
        <f ca="1"/>
        <v>0</v>
      </c>
      <c r="B481">
        <f ca="1"/>
        <v>0</v>
      </c>
      <c r="C481">
        <f ca="1"/>
        <v>0</v>
      </c>
      <c r="D481">
        <f ca="1"/>
        <v>0</v>
      </c>
      <c r="E481">
        <f ca="1"/>
        <v>0</v>
      </c>
      <c r="F481">
        <f ca="1"/>
        <v>0</v>
      </c>
      <c r="G481">
        <f t="shared" ca="1" si="30"/>
        <v>2</v>
      </c>
      <c r="H481">
        <f ca="1"/>
        <v>0</v>
      </c>
      <c r="I481">
        <f ca="1">IF(G481=1, Parameter!$B$5, IF(G481=2, Parameter!$B$6, 0))</f>
        <v>0.14699999999999999</v>
      </c>
      <c r="J481">
        <f ca="1">IF(H481=1, Parameter!$B$3, IF(H481=2, Parameter!$B$4, 0))</f>
        <v>0</v>
      </c>
      <c r="K481">
        <f ca="1">IF(G481=1,IF(F481=1,Parameter!$B$14,0),IF(F481=1,Parameter!$B$13,0))</f>
        <v>0</v>
      </c>
      <c r="L481">
        <f ca="1">IF(AND(G481=1,H481=1), Parameter!$B$7, IF(AND(G481=2, H481=1), Parameter!$B$9, IF(AND(G481=1, H481=2),Parameter!$B$8, IF(AND(G481=2, H481=2), Parameter!$B$10, 0))))</f>
        <v>0</v>
      </c>
      <c r="M481">
        <f t="shared" ca="1" si="28"/>
        <v>0</v>
      </c>
      <c r="N481">
        <f t="shared" ca="1" si="29"/>
        <v>0</v>
      </c>
      <c r="O481">
        <f ca="1">IF(N481 &lt; Parameter!$B$21, Parameter!$B$21, IF(N481 &gt; Parameter!$C$21, Parameter!$C$21, N481)) * Parameter!$B$11
+ IF(M481 &lt; Parameter!$B$22, Parameter!$B$22, IF(M481 &gt; Parameter!$C$22, Parameter!$C$22, M481)) * Parameter!$B$12
+ Parameter!$B$2
+ SUM(I481:L481)</f>
        <v>9.7544238174313094</v>
      </c>
      <c r="P481">
        <f t="shared" ca="1" si="31"/>
        <v>17229.284089019835</v>
      </c>
    </row>
    <row r="482" spans="1:16" x14ac:dyDescent="0.2">
      <c r="A482">
        <f ca="1"/>
        <v>0</v>
      </c>
      <c r="B482">
        <f ca="1"/>
        <v>0</v>
      </c>
      <c r="C482">
        <f ca="1"/>
        <v>0</v>
      </c>
      <c r="D482">
        <f ca="1"/>
        <v>0</v>
      </c>
      <c r="E482">
        <f ca="1"/>
        <v>0</v>
      </c>
      <c r="F482">
        <f ca="1"/>
        <v>0</v>
      </c>
      <c r="G482">
        <f t="shared" ca="1" si="30"/>
        <v>2</v>
      </c>
      <c r="H482">
        <f ca="1"/>
        <v>0</v>
      </c>
      <c r="I482">
        <f ca="1">IF(G482=1, Parameter!$B$5, IF(G482=2, Parameter!$B$6, 0))</f>
        <v>0.14699999999999999</v>
      </c>
      <c r="J482">
        <f ca="1">IF(H482=1, Parameter!$B$3, IF(H482=2, Parameter!$B$4, 0))</f>
        <v>0</v>
      </c>
      <c r="K482">
        <f ca="1">IF(G482=1,IF(F482=1,Parameter!$B$14,0),IF(F482=1,Parameter!$B$13,0))</f>
        <v>0</v>
      </c>
      <c r="L482">
        <f ca="1">IF(AND(G482=1,H482=1), Parameter!$B$7, IF(AND(G482=2, H482=1), Parameter!$B$9, IF(AND(G482=1, H482=2),Parameter!$B$8, IF(AND(G482=2, H482=2), Parameter!$B$10, 0))))</f>
        <v>0</v>
      </c>
      <c r="M482">
        <f t="shared" ca="1" si="28"/>
        <v>0</v>
      </c>
      <c r="N482">
        <f t="shared" ca="1" si="29"/>
        <v>0</v>
      </c>
      <c r="O482">
        <f ca="1">IF(N482 &lt; Parameter!$B$21, Parameter!$B$21, IF(N482 &gt; Parameter!$C$21, Parameter!$C$21, N482)) * Parameter!$B$11
+ IF(M482 &lt; Parameter!$B$22, Parameter!$B$22, IF(M482 &gt; Parameter!$C$22, Parameter!$C$22, M482)) * Parameter!$B$12
+ Parameter!$B$2
+ SUM(I482:L482)</f>
        <v>9.7544238174313094</v>
      </c>
      <c r="P482">
        <f t="shared" ca="1" si="31"/>
        <v>17229.284089019835</v>
      </c>
    </row>
    <row r="483" spans="1:16" x14ac:dyDescent="0.2">
      <c r="A483">
        <f ca="1"/>
        <v>0</v>
      </c>
      <c r="B483">
        <f ca="1"/>
        <v>0</v>
      </c>
      <c r="C483">
        <f ca="1"/>
        <v>0</v>
      </c>
      <c r="D483">
        <f ca="1"/>
        <v>0</v>
      </c>
      <c r="E483">
        <f ca="1"/>
        <v>0</v>
      </c>
      <c r="F483">
        <f ca="1"/>
        <v>0</v>
      </c>
      <c r="G483">
        <f t="shared" ca="1" si="30"/>
        <v>2</v>
      </c>
      <c r="H483">
        <f ca="1"/>
        <v>0</v>
      </c>
      <c r="I483">
        <f ca="1">IF(G483=1, Parameter!$B$5, IF(G483=2, Parameter!$B$6, 0))</f>
        <v>0.14699999999999999</v>
      </c>
      <c r="J483">
        <f ca="1">IF(H483=1, Parameter!$B$3, IF(H483=2, Parameter!$B$4, 0))</f>
        <v>0</v>
      </c>
      <c r="K483">
        <f ca="1">IF(G483=1,IF(F483=1,Parameter!$B$14,0),IF(F483=1,Parameter!$B$13,0))</f>
        <v>0</v>
      </c>
      <c r="L483">
        <f ca="1">IF(AND(G483=1,H483=1), Parameter!$B$7, IF(AND(G483=2, H483=1), Parameter!$B$9, IF(AND(G483=1, H483=2),Parameter!$B$8, IF(AND(G483=2, H483=2), Parameter!$B$10, 0))))</f>
        <v>0</v>
      </c>
      <c r="M483">
        <f t="shared" ca="1" si="28"/>
        <v>0</v>
      </c>
      <c r="N483">
        <f t="shared" ca="1" si="29"/>
        <v>0</v>
      </c>
      <c r="O483">
        <f ca="1">IF(N483 &lt; Parameter!$B$21, Parameter!$B$21, IF(N483 &gt; Parameter!$C$21, Parameter!$C$21, N483)) * Parameter!$B$11
+ IF(M483 &lt; Parameter!$B$22, Parameter!$B$22, IF(M483 &gt; Parameter!$C$22, Parameter!$C$22, M483)) * Parameter!$B$12
+ Parameter!$B$2
+ SUM(I483:L483)</f>
        <v>9.7544238174313094</v>
      </c>
      <c r="P483">
        <f t="shared" ca="1" si="31"/>
        <v>17229.284089019835</v>
      </c>
    </row>
    <row r="484" spans="1:16" x14ac:dyDescent="0.2">
      <c r="A484">
        <f ca="1"/>
        <v>0</v>
      </c>
      <c r="B484">
        <f ca="1"/>
        <v>0</v>
      </c>
      <c r="C484">
        <f ca="1"/>
        <v>0</v>
      </c>
      <c r="D484">
        <f ca="1"/>
        <v>0</v>
      </c>
      <c r="E484">
        <f ca="1"/>
        <v>0</v>
      </c>
      <c r="F484">
        <f ca="1"/>
        <v>0</v>
      </c>
      <c r="G484">
        <f t="shared" ca="1" si="30"/>
        <v>2</v>
      </c>
      <c r="H484">
        <f ca="1"/>
        <v>0</v>
      </c>
      <c r="I484">
        <f ca="1">IF(G484=1, Parameter!$B$5, IF(G484=2, Parameter!$B$6, 0))</f>
        <v>0.14699999999999999</v>
      </c>
      <c r="J484">
        <f ca="1">IF(H484=1, Parameter!$B$3, IF(H484=2, Parameter!$B$4, 0))</f>
        <v>0</v>
      </c>
      <c r="K484">
        <f ca="1">IF(G484=1,IF(F484=1,Parameter!$B$14,0),IF(F484=1,Parameter!$B$13,0))</f>
        <v>0</v>
      </c>
      <c r="L484">
        <f ca="1">IF(AND(G484=1,H484=1), Parameter!$B$7, IF(AND(G484=2, H484=1), Parameter!$B$9, IF(AND(G484=1, H484=2),Parameter!$B$8, IF(AND(G484=2, H484=2), Parameter!$B$10, 0))))</f>
        <v>0</v>
      </c>
      <c r="M484">
        <f t="shared" ca="1" si="28"/>
        <v>0</v>
      </c>
      <c r="N484">
        <f t="shared" ca="1" si="29"/>
        <v>0</v>
      </c>
      <c r="O484">
        <f ca="1">IF(N484 &lt; Parameter!$B$21, Parameter!$B$21, IF(N484 &gt; Parameter!$C$21, Parameter!$C$21, N484)) * Parameter!$B$11
+ IF(M484 &lt; Parameter!$B$22, Parameter!$B$22, IF(M484 &gt; Parameter!$C$22, Parameter!$C$22, M484)) * Parameter!$B$12
+ Parameter!$B$2
+ SUM(I484:L484)</f>
        <v>9.7544238174313094</v>
      </c>
      <c r="P484">
        <f t="shared" ca="1" si="31"/>
        <v>17229.284089019835</v>
      </c>
    </row>
    <row r="485" spans="1:16" x14ac:dyDescent="0.2">
      <c r="A485">
        <f ca="1"/>
        <v>0</v>
      </c>
      <c r="B485">
        <f ca="1"/>
        <v>0</v>
      </c>
      <c r="C485">
        <f ca="1"/>
        <v>0</v>
      </c>
      <c r="D485">
        <f ca="1"/>
        <v>0</v>
      </c>
      <c r="E485">
        <f ca="1"/>
        <v>0</v>
      </c>
      <c r="F485">
        <f ca="1"/>
        <v>0</v>
      </c>
      <c r="G485">
        <f t="shared" ca="1" si="30"/>
        <v>2</v>
      </c>
      <c r="H485">
        <f ca="1"/>
        <v>0</v>
      </c>
      <c r="I485">
        <f ca="1">IF(G485=1, Parameter!$B$5, IF(G485=2, Parameter!$B$6, 0))</f>
        <v>0.14699999999999999</v>
      </c>
      <c r="J485">
        <f ca="1">IF(H485=1, Parameter!$B$3, IF(H485=2, Parameter!$B$4, 0))</f>
        <v>0</v>
      </c>
      <c r="K485">
        <f ca="1">IF(G485=1,IF(F485=1,Parameter!$B$14,0),IF(F485=1,Parameter!$B$13,0))</f>
        <v>0</v>
      </c>
      <c r="L485">
        <f ca="1">IF(AND(G485=1,H485=1), Parameter!$B$7, IF(AND(G485=2, H485=1), Parameter!$B$9, IF(AND(G485=1, H485=2),Parameter!$B$8, IF(AND(G485=2, H485=2), Parameter!$B$10, 0))))</f>
        <v>0</v>
      </c>
      <c r="M485">
        <f t="shared" ca="1" si="28"/>
        <v>0</v>
      </c>
      <c r="N485">
        <f t="shared" ca="1" si="29"/>
        <v>0</v>
      </c>
      <c r="O485">
        <f ca="1">IF(N485 &lt; Parameter!$B$21, Parameter!$B$21, IF(N485 &gt; Parameter!$C$21, Parameter!$C$21, N485)) * Parameter!$B$11
+ IF(M485 &lt; Parameter!$B$22, Parameter!$B$22, IF(M485 &gt; Parameter!$C$22, Parameter!$C$22, M485)) * Parameter!$B$12
+ Parameter!$B$2
+ SUM(I485:L485)</f>
        <v>9.7544238174313094</v>
      </c>
      <c r="P485">
        <f t="shared" ca="1" si="31"/>
        <v>17229.284089019835</v>
      </c>
    </row>
    <row r="486" spans="1:16" x14ac:dyDescent="0.2">
      <c r="A486">
        <f ca="1"/>
        <v>0</v>
      </c>
      <c r="B486">
        <f ca="1"/>
        <v>0</v>
      </c>
      <c r="C486">
        <f ca="1"/>
        <v>0</v>
      </c>
      <c r="D486">
        <f ca="1"/>
        <v>0</v>
      </c>
      <c r="E486">
        <f ca="1"/>
        <v>0</v>
      </c>
      <c r="F486">
        <f ca="1"/>
        <v>0</v>
      </c>
      <c r="G486">
        <f t="shared" ca="1" si="30"/>
        <v>2</v>
      </c>
      <c r="H486">
        <f ca="1"/>
        <v>0</v>
      </c>
      <c r="I486">
        <f ca="1">IF(G486=1, Parameter!$B$5, IF(G486=2, Parameter!$B$6, 0))</f>
        <v>0.14699999999999999</v>
      </c>
      <c r="J486">
        <f ca="1">IF(H486=1, Parameter!$B$3, IF(H486=2, Parameter!$B$4, 0))</f>
        <v>0</v>
      </c>
      <c r="K486">
        <f ca="1">IF(G486=1,IF(F486=1,Parameter!$B$14,0),IF(F486=1,Parameter!$B$13,0))</f>
        <v>0</v>
      </c>
      <c r="L486">
        <f ca="1">IF(AND(G486=1,H486=1), Parameter!$B$7, IF(AND(G486=2, H486=1), Parameter!$B$9, IF(AND(G486=1, H486=2),Parameter!$B$8, IF(AND(G486=2, H486=2), Parameter!$B$10, 0))))</f>
        <v>0</v>
      </c>
      <c r="M486">
        <f t="shared" ca="1" si="28"/>
        <v>0</v>
      </c>
      <c r="N486">
        <f t="shared" ca="1" si="29"/>
        <v>0</v>
      </c>
      <c r="O486">
        <f ca="1">IF(N486 &lt; Parameter!$B$21, Parameter!$B$21, IF(N486 &gt; Parameter!$C$21, Parameter!$C$21, N486)) * Parameter!$B$11
+ IF(M486 &lt; Parameter!$B$22, Parameter!$B$22, IF(M486 &gt; Parameter!$C$22, Parameter!$C$22, M486)) * Parameter!$B$12
+ Parameter!$B$2
+ SUM(I486:L486)</f>
        <v>9.7544238174313094</v>
      </c>
      <c r="P486">
        <f t="shared" ca="1" si="31"/>
        <v>17229.284089019835</v>
      </c>
    </row>
    <row r="487" spans="1:16" x14ac:dyDescent="0.2">
      <c r="A487">
        <f ca="1"/>
        <v>0</v>
      </c>
      <c r="B487">
        <f ca="1"/>
        <v>0</v>
      </c>
      <c r="C487">
        <f ca="1"/>
        <v>0</v>
      </c>
      <c r="D487">
        <f ca="1"/>
        <v>0</v>
      </c>
      <c r="E487">
        <f ca="1"/>
        <v>0</v>
      </c>
      <c r="F487">
        <f ca="1"/>
        <v>0</v>
      </c>
      <c r="G487">
        <f t="shared" ca="1" si="30"/>
        <v>2</v>
      </c>
      <c r="H487">
        <f ca="1"/>
        <v>0</v>
      </c>
      <c r="I487">
        <f ca="1">IF(G487=1, Parameter!$B$5, IF(G487=2, Parameter!$B$6, 0))</f>
        <v>0.14699999999999999</v>
      </c>
      <c r="J487">
        <f ca="1">IF(H487=1, Parameter!$B$3, IF(H487=2, Parameter!$B$4, 0))</f>
        <v>0</v>
      </c>
      <c r="K487">
        <f ca="1">IF(G487=1,IF(F487=1,Parameter!$B$14,0),IF(F487=1,Parameter!$B$13,0))</f>
        <v>0</v>
      </c>
      <c r="L487">
        <f ca="1">IF(AND(G487=1,H487=1), Parameter!$B$7, IF(AND(G487=2, H487=1), Parameter!$B$9, IF(AND(G487=1, H487=2),Parameter!$B$8, IF(AND(G487=2, H487=2), Parameter!$B$10, 0))))</f>
        <v>0</v>
      </c>
      <c r="M487">
        <f t="shared" ca="1" si="28"/>
        <v>0</v>
      </c>
      <c r="N487">
        <f t="shared" ca="1" si="29"/>
        <v>0</v>
      </c>
      <c r="O487">
        <f ca="1">IF(N487 &lt; Parameter!$B$21, Parameter!$B$21, IF(N487 &gt; Parameter!$C$21, Parameter!$C$21, N487)) * Parameter!$B$11
+ IF(M487 &lt; Parameter!$B$22, Parameter!$B$22, IF(M487 &gt; Parameter!$C$22, Parameter!$C$22, M487)) * Parameter!$B$12
+ Parameter!$B$2
+ SUM(I487:L487)</f>
        <v>9.7544238174313094</v>
      </c>
      <c r="P487">
        <f t="shared" ca="1" si="31"/>
        <v>17229.284089019835</v>
      </c>
    </row>
    <row r="488" spans="1:16" x14ac:dyDescent="0.2">
      <c r="A488">
        <f ca="1"/>
        <v>0</v>
      </c>
      <c r="B488">
        <f ca="1"/>
        <v>0</v>
      </c>
      <c r="C488">
        <f ca="1"/>
        <v>0</v>
      </c>
      <c r="D488">
        <f ca="1"/>
        <v>0</v>
      </c>
      <c r="E488">
        <f ca="1"/>
        <v>0</v>
      </c>
      <c r="F488">
        <f ca="1"/>
        <v>0</v>
      </c>
      <c r="G488">
        <f t="shared" ca="1" si="30"/>
        <v>2</v>
      </c>
      <c r="H488">
        <f ca="1"/>
        <v>0</v>
      </c>
      <c r="I488">
        <f ca="1">IF(G488=1, Parameter!$B$5, IF(G488=2, Parameter!$B$6, 0))</f>
        <v>0.14699999999999999</v>
      </c>
      <c r="J488">
        <f ca="1">IF(H488=1, Parameter!$B$3, IF(H488=2, Parameter!$B$4, 0))</f>
        <v>0</v>
      </c>
      <c r="K488">
        <f ca="1">IF(G488=1,IF(F488=1,Parameter!$B$14,0),IF(F488=1,Parameter!$B$13,0))</f>
        <v>0</v>
      </c>
      <c r="L488">
        <f ca="1">IF(AND(G488=1,H488=1), Parameter!$B$7, IF(AND(G488=2, H488=1), Parameter!$B$9, IF(AND(G488=1, H488=2),Parameter!$B$8, IF(AND(G488=2, H488=2), Parameter!$B$10, 0))))</f>
        <v>0</v>
      </c>
      <c r="M488">
        <f t="shared" ca="1" si="28"/>
        <v>0</v>
      </c>
      <c r="N488">
        <f t="shared" ca="1" si="29"/>
        <v>0</v>
      </c>
      <c r="O488">
        <f ca="1">IF(N488 &lt; Parameter!$B$21, Parameter!$B$21, IF(N488 &gt; Parameter!$C$21, Parameter!$C$21, N488)) * Parameter!$B$11
+ IF(M488 &lt; Parameter!$B$22, Parameter!$B$22, IF(M488 &gt; Parameter!$C$22, Parameter!$C$22, M488)) * Parameter!$B$12
+ Parameter!$B$2
+ SUM(I488:L488)</f>
        <v>9.7544238174313094</v>
      </c>
      <c r="P488">
        <f t="shared" ca="1" si="31"/>
        <v>17229.284089019835</v>
      </c>
    </row>
    <row r="489" spans="1:16" x14ac:dyDescent="0.2">
      <c r="A489">
        <f ca="1"/>
        <v>0</v>
      </c>
      <c r="B489">
        <f ca="1"/>
        <v>0</v>
      </c>
      <c r="C489">
        <f ca="1"/>
        <v>0</v>
      </c>
      <c r="D489">
        <f ca="1"/>
        <v>0</v>
      </c>
      <c r="E489">
        <f ca="1"/>
        <v>0</v>
      </c>
      <c r="F489">
        <f ca="1"/>
        <v>0</v>
      </c>
      <c r="G489">
        <f t="shared" ca="1" si="30"/>
        <v>2</v>
      </c>
      <c r="H489">
        <f ca="1"/>
        <v>0</v>
      </c>
      <c r="I489">
        <f ca="1">IF(G489=1, Parameter!$B$5, IF(G489=2, Parameter!$B$6, 0))</f>
        <v>0.14699999999999999</v>
      </c>
      <c r="J489">
        <f ca="1">IF(H489=1, Parameter!$B$3, IF(H489=2, Parameter!$B$4, 0))</f>
        <v>0</v>
      </c>
      <c r="K489">
        <f ca="1">IF(G489=1,IF(F489=1,Parameter!$B$14,0),IF(F489=1,Parameter!$B$13,0))</f>
        <v>0</v>
      </c>
      <c r="L489">
        <f ca="1">IF(AND(G489=1,H489=1), Parameter!$B$7, IF(AND(G489=2, H489=1), Parameter!$B$9, IF(AND(G489=1, H489=2),Parameter!$B$8, IF(AND(G489=2, H489=2), Parameter!$B$10, 0))))</f>
        <v>0</v>
      </c>
      <c r="M489">
        <f t="shared" ca="1" si="28"/>
        <v>0</v>
      </c>
      <c r="N489">
        <f t="shared" ca="1" si="29"/>
        <v>0</v>
      </c>
      <c r="O489">
        <f ca="1">IF(N489 &lt; Parameter!$B$21, Parameter!$B$21, IF(N489 &gt; Parameter!$C$21, Parameter!$C$21, N489)) * Parameter!$B$11
+ IF(M489 &lt; Parameter!$B$22, Parameter!$B$22, IF(M489 &gt; Parameter!$C$22, Parameter!$C$22, M489)) * Parameter!$B$12
+ Parameter!$B$2
+ SUM(I489:L489)</f>
        <v>9.7544238174313094</v>
      </c>
      <c r="P489">
        <f t="shared" ca="1" si="31"/>
        <v>17229.284089019835</v>
      </c>
    </row>
    <row r="490" spans="1:16" x14ac:dyDescent="0.2">
      <c r="A490">
        <f ca="1"/>
        <v>0</v>
      </c>
      <c r="B490">
        <f ca="1"/>
        <v>0</v>
      </c>
      <c r="C490">
        <f ca="1"/>
        <v>0</v>
      </c>
      <c r="D490">
        <f ca="1"/>
        <v>0</v>
      </c>
      <c r="E490">
        <f ca="1"/>
        <v>0</v>
      </c>
      <c r="F490">
        <f ca="1"/>
        <v>0</v>
      </c>
      <c r="G490">
        <f t="shared" ca="1" si="30"/>
        <v>2</v>
      </c>
      <c r="H490">
        <f ca="1"/>
        <v>0</v>
      </c>
      <c r="I490">
        <f ca="1">IF(G490=1, Parameter!$B$5, IF(G490=2, Parameter!$B$6, 0))</f>
        <v>0.14699999999999999</v>
      </c>
      <c r="J490">
        <f ca="1">IF(H490=1, Parameter!$B$3, IF(H490=2, Parameter!$B$4, 0))</f>
        <v>0</v>
      </c>
      <c r="K490">
        <f ca="1">IF(G490=1,IF(F490=1,Parameter!$B$14,0),IF(F490=1,Parameter!$B$13,0))</f>
        <v>0</v>
      </c>
      <c r="L490">
        <f ca="1">IF(AND(G490=1,H490=1), Parameter!$B$7, IF(AND(G490=2, H490=1), Parameter!$B$9, IF(AND(G490=1, H490=2),Parameter!$B$8, IF(AND(G490=2, H490=2), Parameter!$B$10, 0))))</f>
        <v>0</v>
      </c>
      <c r="M490">
        <f t="shared" ca="1" si="28"/>
        <v>0</v>
      </c>
      <c r="N490">
        <f t="shared" ca="1" si="29"/>
        <v>0</v>
      </c>
      <c r="O490">
        <f ca="1">IF(N490 &lt; Parameter!$B$21, Parameter!$B$21, IF(N490 &gt; Parameter!$C$21, Parameter!$C$21, N490)) * Parameter!$B$11
+ IF(M490 &lt; Parameter!$B$22, Parameter!$B$22, IF(M490 &gt; Parameter!$C$22, Parameter!$C$22, M490)) * Parameter!$B$12
+ Parameter!$B$2
+ SUM(I490:L490)</f>
        <v>9.7544238174313094</v>
      </c>
      <c r="P490">
        <f t="shared" ca="1" si="31"/>
        <v>17229.284089019835</v>
      </c>
    </row>
    <row r="491" spans="1:16" x14ac:dyDescent="0.2">
      <c r="A491">
        <f ca="1"/>
        <v>0</v>
      </c>
      <c r="B491">
        <f ca="1"/>
        <v>0</v>
      </c>
      <c r="C491">
        <f ca="1"/>
        <v>0</v>
      </c>
      <c r="D491">
        <f ca="1"/>
        <v>0</v>
      </c>
      <c r="E491">
        <f ca="1"/>
        <v>0</v>
      </c>
      <c r="F491">
        <f ca="1"/>
        <v>0</v>
      </c>
      <c r="G491">
        <f t="shared" ca="1" si="30"/>
        <v>2</v>
      </c>
      <c r="H491">
        <f ca="1"/>
        <v>0</v>
      </c>
      <c r="I491">
        <f ca="1">IF(G491=1, Parameter!$B$5, IF(G491=2, Parameter!$B$6, 0))</f>
        <v>0.14699999999999999</v>
      </c>
      <c r="J491">
        <f ca="1">IF(H491=1, Parameter!$B$3, IF(H491=2, Parameter!$B$4, 0))</f>
        <v>0</v>
      </c>
      <c r="K491">
        <f ca="1">IF(G491=1,IF(F491=1,Parameter!$B$14,0),IF(F491=1,Parameter!$B$13,0))</f>
        <v>0</v>
      </c>
      <c r="L491">
        <f ca="1">IF(AND(G491=1,H491=1), Parameter!$B$7, IF(AND(G491=2, H491=1), Parameter!$B$9, IF(AND(G491=1, H491=2),Parameter!$B$8, IF(AND(G491=2, H491=2), Parameter!$B$10, 0))))</f>
        <v>0</v>
      </c>
      <c r="M491">
        <f t="shared" ca="1" si="28"/>
        <v>0</v>
      </c>
      <c r="N491">
        <f t="shared" ca="1" si="29"/>
        <v>0</v>
      </c>
      <c r="O491">
        <f ca="1">IF(N491 &lt; Parameter!$B$21, Parameter!$B$21, IF(N491 &gt; Parameter!$C$21, Parameter!$C$21, N491)) * Parameter!$B$11
+ IF(M491 &lt; Parameter!$B$22, Parameter!$B$22, IF(M491 &gt; Parameter!$C$22, Parameter!$C$22, M491)) * Parameter!$B$12
+ Parameter!$B$2
+ SUM(I491:L491)</f>
        <v>9.7544238174313094</v>
      </c>
      <c r="P491">
        <f t="shared" ca="1" si="31"/>
        <v>17229.284089019835</v>
      </c>
    </row>
    <row r="492" spans="1:16" x14ac:dyDescent="0.2">
      <c r="A492">
        <f ca="1"/>
        <v>0</v>
      </c>
      <c r="B492">
        <f ca="1"/>
        <v>0</v>
      </c>
      <c r="C492">
        <f ca="1"/>
        <v>0</v>
      </c>
      <c r="D492">
        <f ca="1"/>
        <v>0</v>
      </c>
      <c r="E492">
        <f ca="1"/>
        <v>0</v>
      </c>
      <c r="F492">
        <f ca="1"/>
        <v>0</v>
      </c>
      <c r="G492">
        <f t="shared" ca="1" si="30"/>
        <v>2</v>
      </c>
      <c r="H492">
        <f ca="1"/>
        <v>0</v>
      </c>
      <c r="I492">
        <f ca="1">IF(G492=1, Parameter!$B$5, IF(G492=2, Parameter!$B$6, 0))</f>
        <v>0.14699999999999999</v>
      </c>
      <c r="J492">
        <f ca="1">IF(H492=1, Parameter!$B$3, IF(H492=2, Parameter!$B$4, 0))</f>
        <v>0</v>
      </c>
      <c r="K492">
        <f ca="1">IF(G492=1,IF(F492=1,Parameter!$B$14,0),IF(F492=1,Parameter!$B$13,0))</f>
        <v>0</v>
      </c>
      <c r="L492">
        <f ca="1">IF(AND(G492=1,H492=1), Parameter!$B$7, IF(AND(G492=2, H492=1), Parameter!$B$9, IF(AND(G492=1, H492=2),Parameter!$B$8, IF(AND(G492=2, H492=2), Parameter!$B$10, 0))))</f>
        <v>0</v>
      </c>
      <c r="M492">
        <f t="shared" ca="1" si="28"/>
        <v>0</v>
      </c>
      <c r="N492">
        <f t="shared" ca="1" si="29"/>
        <v>0</v>
      </c>
      <c r="O492">
        <f ca="1">IF(N492 &lt; Parameter!$B$21, Parameter!$B$21, IF(N492 &gt; Parameter!$C$21, Parameter!$C$21, N492)) * Parameter!$B$11
+ IF(M492 &lt; Parameter!$B$22, Parameter!$B$22, IF(M492 &gt; Parameter!$C$22, Parameter!$C$22, M492)) * Parameter!$B$12
+ Parameter!$B$2
+ SUM(I492:L492)</f>
        <v>9.7544238174313094</v>
      </c>
      <c r="P492">
        <f t="shared" ca="1" si="31"/>
        <v>17229.284089019835</v>
      </c>
    </row>
    <row r="493" spans="1:16" x14ac:dyDescent="0.2">
      <c r="A493">
        <f ca="1"/>
        <v>0</v>
      </c>
      <c r="B493">
        <f ca="1"/>
        <v>0</v>
      </c>
      <c r="C493">
        <f ca="1"/>
        <v>0</v>
      </c>
      <c r="D493">
        <f ca="1"/>
        <v>0</v>
      </c>
      <c r="E493">
        <f ca="1"/>
        <v>0</v>
      </c>
      <c r="F493">
        <f ca="1"/>
        <v>0</v>
      </c>
      <c r="G493">
        <f t="shared" ca="1" si="30"/>
        <v>2</v>
      </c>
      <c r="H493">
        <f ca="1"/>
        <v>0</v>
      </c>
      <c r="I493">
        <f ca="1">IF(G493=1, Parameter!$B$5, IF(G493=2, Parameter!$B$6, 0))</f>
        <v>0.14699999999999999</v>
      </c>
      <c r="J493">
        <f ca="1">IF(H493=1, Parameter!$B$3, IF(H493=2, Parameter!$B$4, 0))</f>
        <v>0</v>
      </c>
      <c r="K493">
        <f ca="1">IF(G493=1,IF(F493=1,Parameter!$B$14,0),IF(F493=1,Parameter!$B$13,0))</f>
        <v>0</v>
      </c>
      <c r="L493">
        <f ca="1">IF(AND(G493=1,H493=1), Parameter!$B$7, IF(AND(G493=2, H493=1), Parameter!$B$9, IF(AND(G493=1, H493=2),Parameter!$B$8, IF(AND(G493=2, H493=2), Parameter!$B$10, 0))))</f>
        <v>0</v>
      </c>
      <c r="M493">
        <f t="shared" ca="1" si="28"/>
        <v>0</v>
      </c>
      <c r="N493">
        <f t="shared" ca="1" si="29"/>
        <v>0</v>
      </c>
      <c r="O493">
        <f ca="1">IF(N493 &lt; Parameter!$B$21, Parameter!$B$21, IF(N493 &gt; Parameter!$C$21, Parameter!$C$21, N493)) * Parameter!$B$11
+ IF(M493 &lt; Parameter!$B$22, Parameter!$B$22, IF(M493 &gt; Parameter!$C$22, Parameter!$C$22, M493)) * Parameter!$B$12
+ Parameter!$B$2
+ SUM(I493:L493)</f>
        <v>9.7544238174313094</v>
      </c>
      <c r="P493">
        <f t="shared" ca="1" si="31"/>
        <v>17229.284089019835</v>
      </c>
    </row>
    <row r="494" spans="1:16" x14ac:dyDescent="0.2">
      <c r="A494">
        <f ca="1"/>
        <v>0</v>
      </c>
      <c r="B494">
        <f ca="1"/>
        <v>0</v>
      </c>
      <c r="C494">
        <f ca="1"/>
        <v>0</v>
      </c>
      <c r="D494">
        <f ca="1"/>
        <v>0</v>
      </c>
      <c r="E494">
        <f ca="1"/>
        <v>0</v>
      </c>
      <c r="F494">
        <f ca="1"/>
        <v>0</v>
      </c>
      <c r="G494">
        <f t="shared" ca="1" si="30"/>
        <v>2</v>
      </c>
      <c r="H494">
        <f ca="1"/>
        <v>0</v>
      </c>
      <c r="I494">
        <f ca="1">IF(G494=1, Parameter!$B$5, IF(G494=2, Parameter!$B$6, 0))</f>
        <v>0.14699999999999999</v>
      </c>
      <c r="J494">
        <f ca="1">IF(H494=1, Parameter!$B$3, IF(H494=2, Parameter!$B$4, 0))</f>
        <v>0</v>
      </c>
      <c r="K494">
        <f ca="1">IF(G494=1,IF(F494=1,Parameter!$B$14,0),IF(F494=1,Parameter!$B$13,0))</f>
        <v>0</v>
      </c>
      <c r="L494">
        <f ca="1">IF(AND(G494=1,H494=1), Parameter!$B$7, IF(AND(G494=2, H494=1), Parameter!$B$9, IF(AND(G494=1, H494=2),Parameter!$B$8, IF(AND(G494=2, H494=2), Parameter!$B$10, 0))))</f>
        <v>0</v>
      </c>
      <c r="M494">
        <f t="shared" ca="1" si="28"/>
        <v>0</v>
      </c>
      <c r="N494">
        <f t="shared" ca="1" si="29"/>
        <v>0</v>
      </c>
      <c r="O494">
        <f ca="1">IF(N494 &lt; Parameter!$B$21, Parameter!$B$21, IF(N494 &gt; Parameter!$C$21, Parameter!$C$21, N494)) * Parameter!$B$11
+ IF(M494 &lt; Parameter!$B$22, Parameter!$B$22, IF(M494 &gt; Parameter!$C$22, Parameter!$C$22, M494)) * Parameter!$B$12
+ Parameter!$B$2
+ SUM(I494:L494)</f>
        <v>9.7544238174313094</v>
      </c>
      <c r="P494">
        <f t="shared" ca="1" si="31"/>
        <v>17229.284089019835</v>
      </c>
    </row>
    <row r="495" spans="1:16" x14ac:dyDescent="0.2">
      <c r="A495">
        <f ca="1"/>
        <v>0</v>
      </c>
      <c r="B495">
        <f ca="1"/>
        <v>0</v>
      </c>
      <c r="C495">
        <f ca="1"/>
        <v>0</v>
      </c>
      <c r="D495">
        <f ca="1"/>
        <v>0</v>
      </c>
      <c r="E495">
        <f ca="1"/>
        <v>0</v>
      </c>
      <c r="F495">
        <f ca="1"/>
        <v>0</v>
      </c>
      <c r="G495">
        <f t="shared" ca="1" si="30"/>
        <v>2</v>
      </c>
      <c r="H495">
        <f ca="1"/>
        <v>0</v>
      </c>
      <c r="I495">
        <f ca="1">IF(G495=1, Parameter!$B$5, IF(G495=2, Parameter!$B$6, 0))</f>
        <v>0.14699999999999999</v>
      </c>
      <c r="J495">
        <f ca="1">IF(H495=1, Parameter!$B$3, IF(H495=2, Parameter!$B$4, 0))</f>
        <v>0</v>
      </c>
      <c r="K495">
        <f ca="1">IF(G495=1,IF(F495=1,Parameter!$B$14,0),IF(F495=1,Parameter!$B$13,0))</f>
        <v>0</v>
      </c>
      <c r="L495">
        <f ca="1">IF(AND(G495=1,H495=1), Parameter!$B$7, IF(AND(G495=2, H495=1), Parameter!$B$9, IF(AND(G495=1, H495=2),Parameter!$B$8, IF(AND(G495=2, H495=2), Parameter!$B$10, 0))))</f>
        <v>0</v>
      </c>
      <c r="M495">
        <f t="shared" ca="1" si="28"/>
        <v>0</v>
      </c>
      <c r="N495">
        <f t="shared" ca="1" si="29"/>
        <v>0</v>
      </c>
      <c r="O495">
        <f ca="1">IF(N495 &lt; Parameter!$B$21, Parameter!$B$21, IF(N495 &gt; Parameter!$C$21, Parameter!$C$21, N495)) * Parameter!$B$11
+ IF(M495 &lt; Parameter!$B$22, Parameter!$B$22, IF(M495 &gt; Parameter!$C$22, Parameter!$C$22, M495)) * Parameter!$B$12
+ Parameter!$B$2
+ SUM(I495:L495)</f>
        <v>9.7544238174313094</v>
      </c>
      <c r="P495">
        <f t="shared" ca="1" si="31"/>
        <v>17229.284089019835</v>
      </c>
    </row>
    <row r="496" spans="1:16" x14ac:dyDescent="0.2">
      <c r="A496">
        <f ca="1"/>
        <v>0</v>
      </c>
      <c r="B496">
        <f ca="1"/>
        <v>0</v>
      </c>
      <c r="C496">
        <f ca="1"/>
        <v>0</v>
      </c>
      <c r="D496">
        <f ca="1"/>
        <v>0</v>
      </c>
      <c r="E496">
        <f ca="1"/>
        <v>0</v>
      </c>
      <c r="F496">
        <f ca="1"/>
        <v>0</v>
      </c>
      <c r="G496">
        <f t="shared" ca="1" si="30"/>
        <v>2</v>
      </c>
      <c r="H496">
        <f ca="1"/>
        <v>0</v>
      </c>
      <c r="I496">
        <f ca="1">IF(G496=1, Parameter!$B$5, IF(G496=2, Parameter!$B$6, 0))</f>
        <v>0.14699999999999999</v>
      </c>
      <c r="J496">
        <f ca="1">IF(H496=1, Parameter!$B$3, IF(H496=2, Parameter!$B$4, 0))</f>
        <v>0</v>
      </c>
      <c r="K496">
        <f ca="1">IF(G496=1,IF(F496=1,Parameter!$B$14,0),IF(F496=1,Parameter!$B$13,0))</f>
        <v>0</v>
      </c>
      <c r="L496">
        <f ca="1">IF(AND(G496=1,H496=1), Parameter!$B$7, IF(AND(G496=2, H496=1), Parameter!$B$9, IF(AND(G496=1, H496=2),Parameter!$B$8, IF(AND(G496=2, H496=2), Parameter!$B$10, 0))))</f>
        <v>0</v>
      </c>
      <c r="M496">
        <f t="shared" ca="1" si="28"/>
        <v>0</v>
      </c>
      <c r="N496">
        <f t="shared" ca="1" si="29"/>
        <v>0</v>
      </c>
      <c r="O496">
        <f ca="1">IF(N496 &lt; Parameter!$B$21, Parameter!$B$21, IF(N496 &gt; Parameter!$C$21, Parameter!$C$21, N496)) * Parameter!$B$11
+ IF(M496 &lt; Parameter!$B$22, Parameter!$B$22, IF(M496 &gt; Parameter!$C$22, Parameter!$C$22, M496)) * Parameter!$B$12
+ Parameter!$B$2
+ SUM(I496:L496)</f>
        <v>9.7544238174313094</v>
      </c>
      <c r="P496">
        <f t="shared" ca="1" si="31"/>
        <v>17229.284089019835</v>
      </c>
    </row>
    <row r="497" spans="1:16" x14ac:dyDescent="0.2">
      <c r="A497">
        <f ca="1"/>
        <v>0</v>
      </c>
      <c r="B497">
        <f ca="1"/>
        <v>0</v>
      </c>
      <c r="C497">
        <f ca="1"/>
        <v>0</v>
      </c>
      <c r="D497">
        <f ca="1"/>
        <v>0</v>
      </c>
      <c r="E497">
        <f ca="1"/>
        <v>0</v>
      </c>
      <c r="F497">
        <f ca="1"/>
        <v>0</v>
      </c>
      <c r="G497">
        <f t="shared" ca="1" si="30"/>
        <v>2</v>
      </c>
      <c r="H497">
        <f ca="1"/>
        <v>0</v>
      </c>
      <c r="I497">
        <f ca="1">IF(G497=1, Parameter!$B$5, IF(G497=2, Parameter!$B$6, 0))</f>
        <v>0.14699999999999999</v>
      </c>
      <c r="J497">
        <f ca="1">IF(H497=1, Parameter!$B$3, IF(H497=2, Parameter!$B$4, 0))</f>
        <v>0</v>
      </c>
      <c r="K497">
        <f ca="1">IF(G497=1,IF(F497=1,Parameter!$B$14,0),IF(F497=1,Parameter!$B$13,0))</f>
        <v>0</v>
      </c>
      <c r="L497">
        <f ca="1">IF(AND(G497=1,H497=1), Parameter!$B$7, IF(AND(G497=2, H497=1), Parameter!$B$9, IF(AND(G497=1, H497=2),Parameter!$B$8, IF(AND(G497=2, H497=2), Parameter!$B$10, 0))))</f>
        <v>0</v>
      </c>
      <c r="M497">
        <f t="shared" ca="1" si="28"/>
        <v>0</v>
      </c>
      <c r="N497">
        <f t="shared" ca="1" si="29"/>
        <v>0</v>
      </c>
      <c r="O497">
        <f ca="1">IF(N497 &lt; Parameter!$B$21, Parameter!$B$21, IF(N497 &gt; Parameter!$C$21, Parameter!$C$21, N497)) * Parameter!$B$11
+ IF(M497 &lt; Parameter!$B$22, Parameter!$B$22, IF(M497 &gt; Parameter!$C$22, Parameter!$C$22, M497)) * Parameter!$B$12
+ Parameter!$B$2
+ SUM(I497:L497)</f>
        <v>9.7544238174313094</v>
      </c>
      <c r="P497">
        <f t="shared" ca="1" si="31"/>
        <v>17229.284089019835</v>
      </c>
    </row>
    <row r="498" spans="1:16" x14ac:dyDescent="0.2">
      <c r="A498">
        <f ca="1"/>
        <v>0</v>
      </c>
      <c r="B498">
        <f ca="1"/>
        <v>0</v>
      </c>
      <c r="C498">
        <f ca="1"/>
        <v>0</v>
      </c>
      <c r="D498">
        <f ca="1"/>
        <v>0</v>
      </c>
      <c r="E498">
        <f ca="1"/>
        <v>0</v>
      </c>
      <c r="F498">
        <f ca="1"/>
        <v>0</v>
      </c>
      <c r="G498">
        <f t="shared" ca="1" si="30"/>
        <v>2</v>
      </c>
      <c r="H498">
        <f ca="1"/>
        <v>0</v>
      </c>
      <c r="I498">
        <f ca="1">IF(G498=1, Parameter!$B$5, IF(G498=2, Parameter!$B$6, 0))</f>
        <v>0.14699999999999999</v>
      </c>
      <c r="J498">
        <f ca="1">IF(H498=1, Parameter!$B$3, IF(H498=2, Parameter!$B$4, 0))</f>
        <v>0</v>
      </c>
      <c r="K498">
        <f ca="1">IF(G498=1,IF(F498=1,Parameter!$B$14,0),IF(F498=1,Parameter!$B$13,0))</f>
        <v>0</v>
      </c>
      <c r="L498">
        <f ca="1">IF(AND(G498=1,H498=1), Parameter!$B$7, IF(AND(G498=2, H498=1), Parameter!$B$9, IF(AND(G498=1, H498=2),Parameter!$B$8, IF(AND(G498=2, H498=2), Parameter!$B$10, 0))))</f>
        <v>0</v>
      </c>
      <c r="M498">
        <f t="shared" ca="1" si="28"/>
        <v>0</v>
      </c>
      <c r="N498">
        <f t="shared" ca="1" si="29"/>
        <v>0</v>
      </c>
      <c r="O498">
        <f ca="1">IF(N498 &lt; Parameter!$B$21, Parameter!$B$21, IF(N498 &gt; Parameter!$C$21, Parameter!$C$21, N498)) * Parameter!$B$11
+ IF(M498 &lt; Parameter!$B$22, Parameter!$B$22, IF(M498 &gt; Parameter!$C$22, Parameter!$C$22, M498)) * Parameter!$B$12
+ Parameter!$B$2
+ SUM(I498:L498)</f>
        <v>9.7544238174313094</v>
      </c>
      <c r="P498">
        <f t="shared" ca="1" si="31"/>
        <v>17229.284089019835</v>
      </c>
    </row>
    <row r="499" spans="1:16" x14ac:dyDescent="0.2">
      <c r="A499">
        <f ca="1"/>
        <v>0</v>
      </c>
      <c r="B499">
        <f ca="1"/>
        <v>0</v>
      </c>
      <c r="C499">
        <f ca="1"/>
        <v>0</v>
      </c>
      <c r="D499">
        <f ca="1"/>
        <v>0</v>
      </c>
      <c r="E499">
        <f ca="1"/>
        <v>0</v>
      </c>
      <c r="F499">
        <f ca="1"/>
        <v>0</v>
      </c>
      <c r="G499">
        <f t="shared" ca="1" si="30"/>
        <v>2</v>
      </c>
      <c r="H499">
        <f ca="1"/>
        <v>0</v>
      </c>
      <c r="I499">
        <f ca="1">IF(G499=1, Parameter!$B$5, IF(G499=2, Parameter!$B$6, 0))</f>
        <v>0.14699999999999999</v>
      </c>
      <c r="J499">
        <f ca="1">IF(H499=1, Parameter!$B$3, IF(H499=2, Parameter!$B$4, 0))</f>
        <v>0</v>
      </c>
      <c r="K499">
        <f ca="1">IF(G499=1,IF(F499=1,Parameter!$B$14,0),IF(F499=1,Parameter!$B$13,0))</f>
        <v>0</v>
      </c>
      <c r="L499">
        <f ca="1">IF(AND(G499=1,H499=1), Parameter!$B$7, IF(AND(G499=2, H499=1), Parameter!$B$9, IF(AND(G499=1, H499=2),Parameter!$B$8, IF(AND(G499=2, H499=2), Parameter!$B$10, 0))))</f>
        <v>0</v>
      </c>
      <c r="M499">
        <f t="shared" ca="1" si="28"/>
        <v>0</v>
      </c>
      <c r="N499">
        <f t="shared" ca="1" si="29"/>
        <v>0</v>
      </c>
      <c r="O499">
        <f ca="1">IF(N499 &lt; Parameter!$B$21, Parameter!$B$21, IF(N499 &gt; Parameter!$C$21, Parameter!$C$21, N499)) * Parameter!$B$11
+ IF(M499 &lt; Parameter!$B$22, Parameter!$B$22, IF(M499 &gt; Parameter!$C$22, Parameter!$C$22, M499)) * Parameter!$B$12
+ Parameter!$B$2
+ SUM(I499:L499)</f>
        <v>9.7544238174313094</v>
      </c>
      <c r="P499">
        <f t="shared" ca="1" si="31"/>
        <v>17229.284089019835</v>
      </c>
    </row>
    <row r="500" spans="1:16" x14ac:dyDescent="0.2">
      <c r="A500">
        <f ca="1"/>
        <v>0</v>
      </c>
      <c r="B500">
        <f ca="1"/>
        <v>0</v>
      </c>
      <c r="C500">
        <f ca="1"/>
        <v>0</v>
      </c>
      <c r="D500">
        <f ca="1"/>
        <v>0</v>
      </c>
      <c r="E500">
        <f ca="1"/>
        <v>0</v>
      </c>
      <c r="F500">
        <f ca="1"/>
        <v>0</v>
      </c>
      <c r="G500">
        <f t="shared" ca="1" si="30"/>
        <v>2</v>
      </c>
      <c r="H500">
        <f ca="1"/>
        <v>0</v>
      </c>
      <c r="I500">
        <f ca="1">IF(G500=1, Parameter!$B$5, IF(G500=2, Parameter!$B$6, 0))</f>
        <v>0.14699999999999999</v>
      </c>
      <c r="J500">
        <f ca="1">IF(H500=1, Parameter!$B$3, IF(H500=2, Parameter!$B$4, 0))</f>
        <v>0</v>
      </c>
      <c r="K500">
        <f ca="1">IF(G500=1,IF(F500=1,Parameter!$B$14,0),IF(F500=1,Parameter!$B$13,0))</f>
        <v>0</v>
      </c>
      <c r="L500">
        <f ca="1">IF(AND(G500=1,H500=1), Parameter!$B$7, IF(AND(G500=2, H500=1), Parameter!$B$9, IF(AND(G500=1, H500=2),Parameter!$B$8, IF(AND(G500=2, H500=2), Parameter!$B$10, 0))))</f>
        <v>0</v>
      </c>
      <c r="M500">
        <f t="shared" ca="1" si="28"/>
        <v>0</v>
      </c>
      <c r="N500">
        <f t="shared" ca="1" si="29"/>
        <v>0</v>
      </c>
      <c r="O500">
        <f ca="1">IF(N500 &lt; Parameter!$B$21, Parameter!$B$21, IF(N500 &gt; Parameter!$C$21, Parameter!$C$21, N500)) * Parameter!$B$11
+ IF(M500 &lt; Parameter!$B$22, Parameter!$B$22, IF(M500 &gt; Parameter!$C$22, Parameter!$C$22, M500)) * Parameter!$B$12
+ Parameter!$B$2
+ SUM(I500:L500)</f>
        <v>9.7544238174313094</v>
      </c>
      <c r="P500">
        <f t="shared" ca="1" si="31"/>
        <v>17229.284089019835</v>
      </c>
    </row>
    <row r="501" spans="1:16" x14ac:dyDescent="0.2">
      <c r="A501">
        <f ca="1"/>
        <v>0</v>
      </c>
      <c r="B501">
        <f ca="1"/>
        <v>0</v>
      </c>
      <c r="C501">
        <f ca="1"/>
        <v>0</v>
      </c>
      <c r="D501">
        <f ca="1"/>
        <v>0</v>
      </c>
      <c r="E501">
        <f ca="1"/>
        <v>0</v>
      </c>
      <c r="F501">
        <f ca="1"/>
        <v>0</v>
      </c>
      <c r="H501">
        <f ca="1"/>
        <v>0</v>
      </c>
      <c r="P501">
        <f t="shared" si="31"/>
        <v>0</v>
      </c>
    </row>
    <row r="502" spans="1:16" x14ac:dyDescent="0.2">
      <c r="A502">
        <f ca="1"/>
        <v>0</v>
      </c>
      <c r="B502">
        <f ca="1"/>
        <v>0</v>
      </c>
      <c r="C502">
        <f ca="1"/>
        <v>0</v>
      </c>
      <c r="D502">
        <f ca="1"/>
        <v>0</v>
      </c>
      <c r="E502">
        <f ca="1"/>
        <v>0</v>
      </c>
      <c r="F502">
        <f ca="1"/>
        <v>0</v>
      </c>
      <c r="H502">
        <f ca="1"/>
        <v>0</v>
      </c>
      <c r="P502">
        <f t="shared" si="31"/>
        <v>0</v>
      </c>
    </row>
    <row r="503" spans="1:16" x14ac:dyDescent="0.2">
      <c r="A503">
        <f ca="1"/>
        <v>0</v>
      </c>
      <c r="B503">
        <f ca="1"/>
        <v>0</v>
      </c>
      <c r="C503">
        <f ca="1"/>
        <v>0</v>
      </c>
      <c r="D503">
        <f ca="1"/>
        <v>0</v>
      </c>
      <c r="E503">
        <f ca="1"/>
        <v>0</v>
      </c>
      <c r="F503">
        <f ca="1"/>
        <v>0</v>
      </c>
      <c r="H503">
        <f ca="1"/>
        <v>0</v>
      </c>
      <c r="P503">
        <f t="shared" si="31"/>
        <v>0</v>
      </c>
    </row>
    <row r="504" spans="1:16" x14ac:dyDescent="0.2">
      <c r="A504">
        <f ca="1"/>
        <v>0</v>
      </c>
      <c r="B504">
        <f ca="1"/>
        <v>0</v>
      </c>
      <c r="C504">
        <f ca="1"/>
        <v>0</v>
      </c>
      <c r="D504">
        <f ca="1"/>
        <v>0</v>
      </c>
      <c r="E504">
        <f ca="1"/>
        <v>0</v>
      </c>
      <c r="F504">
        <f ca="1"/>
        <v>0</v>
      </c>
      <c r="H504">
        <f ca="1"/>
        <v>0</v>
      </c>
      <c r="P504">
        <f t="shared" si="31"/>
        <v>0</v>
      </c>
    </row>
    <row r="505" spans="1:16" x14ac:dyDescent="0.2">
      <c r="A505">
        <f ca="1"/>
        <v>0</v>
      </c>
      <c r="B505">
        <f ca="1"/>
        <v>0</v>
      </c>
      <c r="C505">
        <f ca="1"/>
        <v>0</v>
      </c>
      <c r="D505">
        <f ca="1"/>
        <v>0</v>
      </c>
      <c r="E505">
        <f ca="1"/>
        <v>0</v>
      </c>
      <c r="F505">
        <f ca="1"/>
        <v>0</v>
      </c>
      <c r="H505">
        <f ca="1"/>
        <v>0</v>
      </c>
      <c r="P505">
        <f t="shared" si="31"/>
        <v>0</v>
      </c>
    </row>
    <row r="506" spans="1:16" x14ac:dyDescent="0.2">
      <c r="A506">
        <f ca="1"/>
        <v>0</v>
      </c>
      <c r="B506">
        <f ca="1"/>
        <v>0</v>
      </c>
      <c r="C506">
        <f ca="1"/>
        <v>0</v>
      </c>
      <c r="D506">
        <f ca="1"/>
        <v>0</v>
      </c>
      <c r="E506">
        <f ca="1"/>
        <v>0</v>
      </c>
      <c r="F506">
        <f ca="1"/>
        <v>0</v>
      </c>
      <c r="H506">
        <f ca="1"/>
        <v>0</v>
      </c>
      <c r="P506">
        <f t="shared" si="31"/>
        <v>0</v>
      </c>
    </row>
    <row r="507" spans="1:16" x14ac:dyDescent="0.2">
      <c r="A507">
        <f ca="1"/>
        <v>0</v>
      </c>
      <c r="B507">
        <f ca="1"/>
        <v>0</v>
      </c>
      <c r="C507">
        <f ca="1"/>
        <v>0</v>
      </c>
      <c r="D507">
        <f ca="1"/>
        <v>0</v>
      </c>
      <c r="E507">
        <f ca="1"/>
        <v>0</v>
      </c>
      <c r="F507">
        <f ca="1"/>
        <v>0</v>
      </c>
      <c r="H507">
        <f ca="1"/>
        <v>0</v>
      </c>
      <c r="P507">
        <f t="shared" si="31"/>
        <v>0</v>
      </c>
    </row>
    <row r="508" spans="1:16" x14ac:dyDescent="0.2">
      <c r="A508">
        <f ca="1"/>
        <v>0</v>
      </c>
      <c r="B508">
        <f ca="1"/>
        <v>0</v>
      </c>
      <c r="C508">
        <f ca="1"/>
        <v>0</v>
      </c>
      <c r="D508">
        <f ca="1"/>
        <v>0</v>
      </c>
      <c r="E508">
        <f ca="1"/>
        <v>0</v>
      </c>
      <c r="F508">
        <f ca="1"/>
        <v>0</v>
      </c>
      <c r="H508">
        <f ca="1"/>
        <v>0</v>
      </c>
      <c r="P508">
        <f t="shared" si="31"/>
        <v>0</v>
      </c>
    </row>
    <row r="509" spans="1:16" x14ac:dyDescent="0.2">
      <c r="A509">
        <f ca="1"/>
        <v>0</v>
      </c>
      <c r="B509">
        <f ca="1"/>
        <v>0</v>
      </c>
      <c r="C509">
        <f ca="1"/>
        <v>0</v>
      </c>
      <c r="D509">
        <f ca="1"/>
        <v>0</v>
      </c>
      <c r="E509">
        <f ca="1"/>
        <v>0</v>
      </c>
      <c r="F509">
        <f ca="1"/>
        <v>0</v>
      </c>
      <c r="H509">
        <f ca="1"/>
        <v>0</v>
      </c>
      <c r="P509">
        <f t="shared" si="31"/>
        <v>0</v>
      </c>
    </row>
    <row r="510" spans="1:16" x14ac:dyDescent="0.2">
      <c r="A510">
        <f ca="1"/>
        <v>0</v>
      </c>
      <c r="B510">
        <f ca="1"/>
        <v>0</v>
      </c>
      <c r="C510">
        <f ca="1"/>
        <v>0</v>
      </c>
      <c r="D510">
        <f ca="1"/>
        <v>0</v>
      </c>
      <c r="E510">
        <f ca="1"/>
        <v>0</v>
      </c>
      <c r="F510">
        <f ca="1"/>
        <v>0</v>
      </c>
      <c r="H510">
        <f ca="1"/>
        <v>0</v>
      </c>
      <c r="P510">
        <f t="shared" si="31"/>
        <v>0</v>
      </c>
    </row>
    <row r="511" spans="1:16" x14ac:dyDescent="0.2">
      <c r="A511">
        <f ca="1"/>
        <v>0</v>
      </c>
      <c r="B511">
        <f ca="1"/>
        <v>0</v>
      </c>
      <c r="C511">
        <f ca="1"/>
        <v>0</v>
      </c>
      <c r="D511">
        <f ca="1"/>
        <v>0</v>
      </c>
      <c r="E511">
        <f ca="1"/>
        <v>0</v>
      </c>
      <c r="F511">
        <f ca="1"/>
        <v>0</v>
      </c>
      <c r="H511">
        <f ca="1"/>
        <v>0</v>
      </c>
      <c r="P511">
        <f t="shared" si="31"/>
        <v>0</v>
      </c>
    </row>
    <row r="512" spans="1:16" x14ac:dyDescent="0.2">
      <c r="A512">
        <f ca="1"/>
        <v>0</v>
      </c>
      <c r="B512">
        <f ca="1"/>
        <v>0</v>
      </c>
      <c r="C512">
        <f ca="1"/>
        <v>0</v>
      </c>
      <c r="D512">
        <f ca="1"/>
        <v>0</v>
      </c>
      <c r="E512">
        <f ca="1"/>
        <v>0</v>
      </c>
      <c r="F512">
        <f ca="1"/>
        <v>0</v>
      </c>
      <c r="H512">
        <f ca="1"/>
        <v>0</v>
      </c>
      <c r="P512">
        <f t="shared" si="31"/>
        <v>0</v>
      </c>
    </row>
    <row r="513" spans="1:16" x14ac:dyDescent="0.2">
      <c r="A513">
        <f ca="1"/>
        <v>0</v>
      </c>
      <c r="B513">
        <f ca="1"/>
        <v>0</v>
      </c>
      <c r="C513">
        <f ca="1"/>
        <v>0</v>
      </c>
      <c r="D513">
        <f ca="1"/>
        <v>0</v>
      </c>
      <c r="E513">
        <f ca="1"/>
        <v>0</v>
      </c>
      <c r="F513">
        <f ca="1"/>
        <v>0</v>
      </c>
      <c r="H513">
        <f ca="1"/>
        <v>0</v>
      </c>
      <c r="P513">
        <f t="shared" si="31"/>
        <v>0</v>
      </c>
    </row>
    <row r="514" spans="1:16" x14ac:dyDescent="0.2">
      <c r="A514">
        <f ca="1"/>
        <v>0</v>
      </c>
      <c r="B514">
        <f ca="1"/>
        <v>0</v>
      </c>
      <c r="C514">
        <f ca="1"/>
        <v>0</v>
      </c>
      <c r="D514">
        <f ca="1"/>
        <v>0</v>
      </c>
      <c r="E514">
        <f ca="1"/>
        <v>0</v>
      </c>
      <c r="F514">
        <f ca="1"/>
        <v>0</v>
      </c>
      <c r="H514">
        <f ca="1"/>
        <v>0</v>
      </c>
      <c r="P514">
        <f t="shared" si="31"/>
        <v>0</v>
      </c>
    </row>
    <row r="515" spans="1:16" x14ac:dyDescent="0.2">
      <c r="A515">
        <f ca="1"/>
        <v>0</v>
      </c>
      <c r="B515">
        <f ca="1"/>
        <v>0</v>
      </c>
      <c r="C515">
        <f ca="1"/>
        <v>0</v>
      </c>
      <c r="D515">
        <f ca="1"/>
        <v>0</v>
      </c>
      <c r="E515">
        <f ca="1"/>
        <v>0</v>
      </c>
      <c r="F515">
        <f ca="1"/>
        <v>0</v>
      </c>
      <c r="H515">
        <f ca="1"/>
        <v>0</v>
      </c>
      <c r="P515">
        <f t="shared" ref="P515:P578" si="32">EXP(O515)-1</f>
        <v>0</v>
      </c>
    </row>
    <row r="516" spans="1:16" x14ac:dyDescent="0.2">
      <c r="A516">
        <f ca="1"/>
        <v>0</v>
      </c>
      <c r="B516">
        <f ca="1"/>
        <v>0</v>
      </c>
      <c r="C516">
        <f ca="1"/>
        <v>0</v>
      </c>
      <c r="D516">
        <f ca="1"/>
        <v>0</v>
      </c>
      <c r="E516">
        <f ca="1"/>
        <v>0</v>
      </c>
      <c r="F516">
        <f ca="1"/>
        <v>0</v>
      </c>
      <c r="H516">
        <f ca="1"/>
        <v>0</v>
      </c>
      <c r="P516">
        <f t="shared" si="32"/>
        <v>0</v>
      </c>
    </row>
    <row r="517" spans="1:16" x14ac:dyDescent="0.2">
      <c r="A517">
        <f ca="1"/>
        <v>0</v>
      </c>
      <c r="B517">
        <f ca="1"/>
        <v>0</v>
      </c>
      <c r="C517">
        <f ca="1"/>
        <v>0</v>
      </c>
      <c r="D517">
        <f ca="1"/>
        <v>0</v>
      </c>
      <c r="E517">
        <f ca="1"/>
        <v>0</v>
      </c>
      <c r="F517">
        <f ca="1"/>
        <v>0</v>
      </c>
      <c r="H517">
        <f ca="1"/>
        <v>0</v>
      </c>
      <c r="P517">
        <f t="shared" si="32"/>
        <v>0</v>
      </c>
    </row>
    <row r="518" spans="1:16" x14ac:dyDescent="0.2">
      <c r="A518">
        <f ca="1"/>
        <v>0</v>
      </c>
      <c r="B518">
        <f ca="1"/>
        <v>0</v>
      </c>
      <c r="C518">
        <f ca="1"/>
        <v>0</v>
      </c>
      <c r="D518">
        <f ca="1"/>
        <v>0</v>
      </c>
      <c r="E518">
        <f ca="1"/>
        <v>0</v>
      </c>
      <c r="F518">
        <f ca="1"/>
        <v>0</v>
      </c>
      <c r="H518">
        <f ca="1"/>
        <v>0</v>
      </c>
      <c r="P518">
        <f t="shared" si="32"/>
        <v>0</v>
      </c>
    </row>
    <row r="519" spans="1:16" x14ac:dyDescent="0.2">
      <c r="A519">
        <f ca="1"/>
        <v>0</v>
      </c>
      <c r="B519">
        <f ca="1"/>
        <v>0</v>
      </c>
      <c r="C519">
        <f ca="1"/>
        <v>0</v>
      </c>
      <c r="D519">
        <f ca="1"/>
        <v>0</v>
      </c>
      <c r="E519">
        <f ca="1"/>
        <v>0</v>
      </c>
      <c r="F519">
        <f ca="1"/>
        <v>0</v>
      </c>
      <c r="H519">
        <f ca="1"/>
        <v>0</v>
      </c>
      <c r="P519">
        <f t="shared" si="32"/>
        <v>0</v>
      </c>
    </row>
    <row r="520" spans="1:16" x14ac:dyDescent="0.2">
      <c r="A520">
        <f ca="1"/>
        <v>0</v>
      </c>
      <c r="B520">
        <f ca="1"/>
        <v>0</v>
      </c>
      <c r="C520">
        <f ca="1"/>
        <v>0</v>
      </c>
      <c r="D520">
        <f ca="1"/>
        <v>0</v>
      </c>
      <c r="E520">
        <f ca="1"/>
        <v>0</v>
      </c>
      <c r="F520">
        <f ca="1"/>
        <v>0</v>
      </c>
      <c r="H520">
        <f ca="1"/>
        <v>0</v>
      </c>
      <c r="P520">
        <f t="shared" si="32"/>
        <v>0</v>
      </c>
    </row>
    <row r="521" spans="1:16" x14ac:dyDescent="0.2">
      <c r="A521">
        <f ca="1"/>
        <v>0</v>
      </c>
      <c r="B521">
        <f ca="1"/>
        <v>0</v>
      </c>
      <c r="C521">
        <f ca="1"/>
        <v>0</v>
      </c>
      <c r="D521">
        <f ca="1"/>
        <v>0</v>
      </c>
      <c r="E521">
        <f ca="1"/>
        <v>0</v>
      </c>
      <c r="F521">
        <f ca="1"/>
        <v>0</v>
      </c>
      <c r="H521">
        <f ca="1"/>
        <v>0</v>
      </c>
      <c r="P521">
        <f t="shared" si="32"/>
        <v>0</v>
      </c>
    </row>
    <row r="522" spans="1:16" x14ac:dyDescent="0.2">
      <c r="A522">
        <f ca="1"/>
        <v>0</v>
      </c>
      <c r="B522">
        <f ca="1"/>
        <v>0</v>
      </c>
      <c r="C522">
        <f ca="1"/>
        <v>0</v>
      </c>
      <c r="D522">
        <f ca="1"/>
        <v>0</v>
      </c>
      <c r="E522">
        <f ca="1"/>
        <v>0</v>
      </c>
      <c r="F522">
        <f ca="1"/>
        <v>0</v>
      </c>
      <c r="H522">
        <f ca="1"/>
        <v>0</v>
      </c>
      <c r="P522">
        <f t="shared" si="32"/>
        <v>0</v>
      </c>
    </row>
    <row r="523" spans="1:16" x14ac:dyDescent="0.2">
      <c r="A523">
        <f ca="1"/>
        <v>0</v>
      </c>
      <c r="B523">
        <f ca="1"/>
        <v>0</v>
      </c>
      <c r="C523">
        <f ca="1"/>
        <v>0</v>
      </c>
      <c r="D523">
        <f ca="1"/>
        <v>0</v>
      </c>
      <c r="E523">
        <f ca="1"/>
        <v>0</v>
      </c>
      <c r="F523">
        <f ca="1"/>
        <v>0</v>
      </c>
      <c r="H523">
        <f ca="1"/>
        <v>0</v>
      </c>
      <c r="P523">
        <f t="shared" si="32"/>
        <v>0</v>
      </c>
    </row>
    <row r="524" spans="1:16" x14ac:dyDescent="0.2">
      <c r="A524">
        <f ca="1"/>
        <v>0</v>
      </c>
      <c r="B524">
        <f ca="1"/>
        <v>0</v>
      </c>
      <c r="C524">
        <f ca="1"/>
        <v>0</v>
      </c>
      <c r="D524">
        <f ca="1"/>
        <v>0</v>
      </c>
      <c r="E524">
        <f ca="1"/>
        <v>0</v>
      </c>
      <c r="F524">
        <f ca="1"/>
        <v>0</v>
      </c>
      <c r="H524">
        <f ca="1"/>
        <v>0</v>
      </c>
      <c r="P524">
        <f t="shared" si="32"/>
        <v>0</v>
      </c>
    </row>
    <row r="525" spans="1:16" x14ac:dyDescent="0.2">
      <c r="A525">
        <f ca="1"/>
        <v>0</v>
      </c>
      <c r="B525">
        <f ca="1"/>
        <v>0</v>
      </c>
      <c r="C525">
        <f ca="1"/>
        <v>0</v>
      </c>
      <c r="D525">
        <f ca="1"/>
        <v>0</v>
      </c>
      <c r="E525">
        <f ca="1"/>
        <v>0</v>
      </c>
      <c r="F525">
        <f ca="1"/>
        <v>0</v>
      </c>
      <c r="H525">
        <f ca="1"/>
        <v>0</v>
      </c>
      <c r="P525">
        <f t="shared" si="32"/>
        <v>0</v>
      </c>
    </row>
    <row r="526" spans="1:16" x14ac:dyDescent="0.2">
      <c r="A526">
        <f ca="1"/>
        <v>0</v>
      </c>
      <c r="B526">
        <f ca="1"/>
        <v>0</v>
      </c>
      <c r="C526">
        <f ca="1"/>
        <v>0</v>
      </c>
      <c r="D526">
        <f ca="1"/>
        <v>0</v>
      </c>
      <c r="E526">
        <f ca="1"/>
        <v>0</v>
      </c>
      <c r="F526">
        <f ca="1"/>
        <v>0</v>
      </c>
      <c r="H526">
        <f ca="1"/>
        <v>0</v>
      </c>
      <c r="P526">
        <f t="shared" si="32"/>
        <v>0</v>
      </c>
    </row>
    <row r="527" spans="1:16" x14ac:dyDescent="0.2">
      <c r="A527">
        <f ca="1"/>
        <v>0</v>
      </c>
      <c r="B527">
        <f ca="1"/>
        <v>0</v>
      </c>
      <c r="C527">
        <f ca="1"/>
        <v>0</v>
      </c>
      <c r="D527">
        <f ca="1"/>
        <v>0</v>
      </c>
      <c r="E527">
        <f ca="1"/>
        <v>0</v>
      </c>
      <c r="F527">
        <f ca="1"/>
        <v>0</v>
      </c>
      <c r="H527">
        <f ca="1"/>
        <v>0</v>
      </c>
      <c r="P527">
        <f t="shared" si="32"/>
        <v>0</v>
      </c>
    </row>
    <row r="528" spans="1:16" x14ac:dyDescent="0.2">
      <c r="A528">
        <f ca="1"/>
        <v>0</v>
      </c>
      <c r="B528">
        <f ca="1"/>
        <v>0</v>
      </c>
      <c r="C528">
        <f ca="1"/>
        <v>0</v>
      </c>
      <c r="D528">
        <f ca="1"/>
        <v>0</v>
      </c>
      <c r="E528">
        <f ca="1"/>
        <v>0</v>
      </c>
      <c r="F528">
        <f ca="1"/>
        <v>0</v>
      </c>
      <c r="H528">
        <f ca="1"/>
        <v>0</v>
      </c>
      <c r="P528">
        <f t="shared" si="32"/>
        <v>0</v>
      </c>
    </row>
    <row r="529" spans="1:16" x14ac:dyDescent="0.2">
      <c r="A529">
        <f ca="1"/>
        <v>0</v>
      </c>
      <c r="B529">
        <f ca="1"/>
        <v>0</v>
      </c>
      <c r="C529">
        <f ca="1"/>
        <v>0</v>
      </c>
      <c r="D529">
        <f ca="1"/>
        <v>0</v>
      </c>
      <c r="E529">
        <f ca="1"/>
        <v>0</v>
      </c>
      <c r="F529">
        <f ca="1"/>
        <v>0</v>
      </c>
      <c r="H529">
        <f ca="1"/>
        <v>0</v>
      </c>
      <c r="P529">
        <f t="shared" si="32"/>
        <v>0</v>
      </c>
    </row>
    <row r="530" spans="1:16" x14ac:dyDescent="0.2">
      <c r="A530">
        <f ca="1"/>
        <v>0</v>
      </c>
      <c r="B530">
        <f ca="1"/>
        <v>0</v>
      </c>
      <c r="C530">
        <f ca="1"/>
        <v>0</v>
      </c>
      <c r="D530">
        <f ca="1"/>
        <v>0</v>
      </c>
      <c r="E530">
        <f ca="1"/>
        <v>0</v>
      </c>
      <c r="F530">
        <f ca="1"/>
        <v>0</v>
      </c>
      <c r="H530">
        <f ca="1"/>
        <v>0</v>
      </c>
      <c r="P530">
        <f t="shared" si="32"/>
        <v>0</v>
      </c>
    </row>
    <row r="531" spans="1:16" x14ac:dyDescent="0.2">
      <c r="A531">
        <f ca="1"/>
        <v>0</v>
      </c>
      <c r="B531">
        <f ca="1"/>
        <v>0</v>
      </c>
      <c r="C531">
        <f ca="1"/>
        <v>0</v>
      </c>
      <c r="D531">
        <f ca="1"/>
        <v>0</v>
      </c>
      <c r="E531">
        <f ca="1"/>
        <v>0</v>
      </c>
      <c r="F531">
        <f ca="1"/>
        <v>0</v>
      </c>
      <c r="H531">
        <f ca="1"/>
        <v>0</v>
      </c>
      <c r="P531">
        <f t="shared" si="32"/>
        <v>0</v>
      </c>
    </row>
    <row r="532" spans="1:16" x14ac:dyDescent="0.2">
      <c r="A532">
        <f ca="1"/>
        <v>0</v>
      </c>
      <c r="B532">
        <f ca="1"/>
        <v>0</v>
      </c>
      <c r="C532">
        <f ca="1"/>
        <v>0</v>
      </c>
      <c r="D532">
        <f ca="1"/>
        <v>0</v>
      </c>
      <c r="E532">
        <f ca="1"/>
        <v>0</v>
      </c>
      <c r="F532">
        <f ca="1"/>
        <v>0</v>
      </c>
      <c r="H532">
        <f ca="1"/>
        <v>0</v>
      </c>
      <c r="P532">
        <f t="shared" si="32"/>
        <v>0</v>
      </c>
    </row>
    <row r="533" spans="1:16" x14ac:dyDescent="0.2">
      <c r="A533">
        <f ca="1"/>
        <v>0</v>
      </c>
      <c r="B533">
        <f ca="1"/>
        <v>0</v>
      </c>
      <c r="C533">
        <f ca="1"/>
        <v>0</v>
      </c>
      <c r="D533">
        <f ca="1"/>
        <v>0</v>
      </c>
      <c r="E533">
        <f ca="1"/>
        <v>0</v>
      </c>
      <c r="F533">
        <f ca="1"/>
        <v>0</v>
      </c>
      <c r="H533">
        <f ca="1"/>
        <v>0</v>
      </c>
      <c r="P533">
        <f t="shared" si="32"/>
        <v>0</v>
      </c>
    </row>
    <row r="534" spans="1:16" x14ac:dyDescent="0.2">
      <c r="A534">
        <f ca="1"/>
        <v>0</v>
      </c>
      <c r="B534">
        <f ca="1"/>
        <v>0</v>
      </c>
      <c r="C534">
        <f ca="1"/>
        <v>0</v>
      </c>
      <c r="D534">
        <f ca="1"/>
        <v>0</v>
      </c>
      <c r="E534">
        <f ca="1"/>
        <v>0</v>
      </c>
      <c r="F534">
        <f ca="1"/>
        <v>0</v>
      </c>
      <c r="H534">
        <f ca="1"/>
        <v>0</v>
      </c>
      <c r="P534">
        <f t="shared" si="32"/>
        <v>0</v>
      </c>
    </row>
    <row r="535" spans="1:16" x14ac:dyDescent="0.2">
      <c r="A535">
        <f ca="1"/>
        <v>0</v>
      </c>
      <c r="B535">
        <f ca="1"/>
        <v>0</v>
      </c>
      <c r="C535">
        <f ca="1"/>
        <v>0</v>
      </c>
      <c r="D535">
        <f ca="1"/>
        <v>0</v>
      </c>
      <c r="E535">
        <f ca="1"/>
        <v>0</v>
      </c>
      <c r="F535">
        <f ca="1"/>
        <v>0</v>
      </c>
      <c r="H535">
        <f ca="1"/>
        <v>0</v>
      </c>
      <c r="P535">
        <f t="shared" si="32"/>
        <v>0</v>
      </c>
    </row>
    <row r="536" spans="1:16" x14ac:dyDescent="0.2">
      <c r="A536">
        <f ca="1"/>
        <v>0</v>
      </c>
      <c r="B536">
        <f ca="1"/>
        <v>0</v>
      </c>
      <c r="C536">
        <f ca="1"/>
        <v>0</v>
      </c>
      <c r="D536">
        <f ca="1"/>
        <v>0</v>
      </c>
      <c r="E536">
        <f ca="1"/>
        <v>0</v>
      </c>
      <c r="F536">
        <f ca="1"/>
        <v>0</v>
      </c>
      <c r="H536">
        <f ca="1"/>
        <v>0</v>
      </c>
      <c r="P536">
        <f t="shared" si="32"/>
        <v>0</v>
      </c>
    </row>
    <row r="537" spans="1:16" x14ac:dyDescent="0.2">
      <c r="A537">
        <f ca="1"/>
        <v>0</v>
      </c>
      <c r="B537">
        <f ca="1"/>
        <v>0</v>
      </c>
      <c r="C537">
        <f ca="1"/>
        <v>0</v>
      </c>
      <c r="D537">
        <f ca="1"/>
        <v>0</v>
      </c>
      <c r="E537">
        <f ca="1"/>
        <v>0</v>
      </c>
      <c r="F537">
        <f ca="1"/>
        <v>0</v>
      </c>
      <c r="H537">
        <f ca="1"/>
        <v>0</v>
      </c>
      <c r="P537">
        <f t="shared" si="32"/>
        <v>0</v>
      </c>
    </row>
    <row r="538" spans="1:16" x14ac:dyDescent="0.2">
      <c r="A538">
        <f ca="1"/>
        <v>0</v>
      </c>
      <c r="B538">
        <f ca="1"/>
        <v>0</v>
      </c>
      <c r="C538">
        <f ca="1"/>
        <v>0</v>
      </c>
      <c r="D538">
        <f ca="1"/>
        <v>0</v>
      </c>
      <c r="E538">
        <f ca="1"/>
        <v>0</v>
      </c>
      <c r="F538">
        <f ca="1"/>
        <v>0</v>
      </c>
      <c r="H538">
        <f ca="1"/>
        <v>0</v>
      </c>
      <c r="P538">
        <f t="shared" si="32"/>
        <v>0</v>
      </c>
    </row>
    <row r="539" spans="1:16" x14ac:dyDescent="0.2">
      <c r="A539">
        <f ca="1"/>
        <v>0</v>
      </c>
      <c r="B539">
        <f ca="1"/>
        <v>0</v>
      </c>
      <c r="C539">
        <f ca="1"/>
        <v>0</v>
      </c>
      <c r="D539">
        <f ca="1"/>
        <v>0</v>
      </c>
      <c r="E539">
        <f ca="1"/>
        <v>0</v>
      </c>
      <c r="F539">
        <f ca="1"/>
        <v>0</v>
      </c>
      <c r="H539">
        <f ca="1"/>
        <v>0</v>
      </c>
      <c r="P539">
        <f t="shared" si="32"/>
        <v>0</v>
      </c>
    </row>
    <row r="540" spans="1:16" x14ac:dyDescent="0.2">
      <c r="A540">
        <f ca="1"/>
        <v>0</v>
      </c>
      <c r="B540">
        <f ca="1"/>
        <v>0</v>
      </c>
      <c r="C540">
        <f ca="1"/>
        <v>0</v>
      </c>
      <c r="D540">
        <f ca="1"/>
        <v>0</v>
      </c>
      <c r="E540">
        <f ca="1"/>
        <v>0</v>
      </c>
      <c r="F540">
        <f ca="1"/>
        <v>0</v>
      </c>
      <c r="H540">
        <f ca="1"/>
        <v>0</v>
      </c>
      <c r="P540">
        <f t="shared" si="32"/>
        <v>0</v>
      </c>
    </row>
    <row r="541" spans="1:16" x14ac:dyDescent="0.2">
      <c r="A541">
        <f ca="1"/>
        <v>0</v>
      </c>
      <c r="B541">
        <f ca="1"/>
        <v>0</v>
      </c>
      <c r="C541">
        <f ca="1"/>
        <v>0</v>
      </c>
      <c r="D541">
        <f ca="1"/>
        <v>0</v>
      </c>
      <c r="E541">
        <f ca="1"/>
        <v>0</v>
      </c>
      <c r="F541">
        <f ca="1"/>
        <v>0</v>
      </c>
      <c r="H541">
        <f ca="1"/>
        <v>0</v>
      </c>
      <c r="P541">
        <f t="shared" si="32"/>
        <v>0</v>
      </c>
    </row>
    <row r="542" spans="1:16" x14ac:dyDescent="0.2">
      <c r="A542">
        <f ca="1"/>
        <v>0</v>
      </c>
      <c r="B542">
        <f ca="1"/>
        <v>0</v>
      </c>
      <c r="C542">
        <f ca="1"/>
        <v>0</v>
      </c>
      <c r="D542">
        <f ca="1"/>
        <v>0</v>
      </c>
      <c r="E542">
        <f ca="1"/>
        <v>0</v>
      </c>
      <c r="F542">
        <f ca="1"/>
        <v>0</v>
      </c>
      <c r="H542">
        <f ca="1"/>
        <v>0</v>
      </c>
      <c r="P542">
        <f t="shared" si="32"/>
        <v>0</v>
      </c>
    </row>
    <row r="543" spans="1:16" x14ac:dyDescent="0.2">
      <c r="A543">
        <f ca="1"/>
        <v>0</v>
      </c>
      <c r="B543">
        <f ca="1"/>
        <v>0</v>
      </c>
      <c r="C543">
        <f ca="1"/>
        <v>0</v>
      </c>
      <c r="D543">
        <f ca="1"/>
        <v>0</v>
      </c>
      <c r="E543">
        <f ca="1"/>
        <v>0</v>
      </c>
      <c r="F543">
        <f ca="1"/>
        <v>0</v>
      </c>
      <c r="H543">
        <f ca="1"/>
        <v>0</v>
      </c>
      <c r="P543">
        <f t="shared" si="32"/>
        <v>0</v>
      </c>
    </row>
    <row r="544" spans="1:16" x14ac:dyDescent="0.2">
      <c r="A544">
        <f ca="1"/>
        <v>0</v>
      </c>
      <c r="B544">
        <f ca="1"/>
        <v>0</v>
      </c>
      <c r="C544">
        <f ca="1"/>
        <v>0</v>
      </c>
      <c r="D544">
        <f ca="1"/>
        <v>0</v>
      </c>
      <c r="E544">
        <f ca="1"/>
        <v>0</v>
      </c>
      <c r="F544">
        <f ca="1"/>
        <v>0</v>
      </c>
      <c r="H544">
        <f ca="1"/>
        <v>0</v>
      </c>
      <c r="P544">
        <f t="shared" si="32"/>
        <v>0</v>
      </c>
    </row>
    <row r="545" spans="1:16" x14ac:dyDescent="0.2">
      <c r="A545">
        <f ca="1"/>
        <v>0</v>
      </c>
      <c r="B545">
        <f ca="1"/>
        <v>0</v>
      </c>
      <c r="C545">
        <f ca="1"/>
        <v>0</v>
      </c>
      <c r="D545">
        <f ca="1"/>
        <v>0</v>
      </c>
      <c r="E545">
        <f ca="1"/>
        <v>0</v>
      </c>
      <c r="F545">
        <f ca="1"/>
        <v>0</v>
      </c>
      <c r="H545">
        <f ca="1"/>
        <v>0</v>
      </c>
      <c r="P545">
        <f t="shared" si="32"/>
        <v>0</v>
      </c>
    </row>
    <row r="546" spans="1:16" x14ac:dyDescent="0.2">
      <c r="A546">
        <f ca="1"/>
        <v>0</v>
      </c>
      <c r="B546">
        <f ca="1"/>
        <v>0</v>
      </c>
      <c r="C546">
        <f ca="1"/>
        <v>0</v>
      </c>
      <c r="D546">
        <f ca="1"/>
        <v>0</v>
      </c>
      <c r="E546">
        <f ca="1"/>
        <v>0</v>
      </c>
      <c r="F546">
        <f ca="1"/>
        <v>0</v>
      </c>
      <c r="H546">
        <f ca="1"/>
        <v>0</v>
      </c>
      <c r="P546">
        <f t="shared" si="32"/>
        <v>0</v>
      </c>
    </row>
    <row r="547" spans="1:16" x14ac:dyDescent="0.2">
      <c r="A547">
        <f ca="1"/>
        <v>0</v>
      </c>
      <c r="B547">
        <f ca="1"/>
        <v>0</v>
      </c>
      <c r="C547">
        <f ca="1"/>
        <v>0</v>
      </c>
      <c r="D547">
        <f ca="1"/>
        <v>0</v>
      </c>
      <c r="E547">
        <f ca="1"/>
        <v>0</v>
      </c>
      <c r="F547">
        <f ca="1"/>
        <v>0</v>
      </c>
      <c r="H547">
        <f ca="1"/>
        <v>0</v>
      </c>
      <c r="P547">
        <f t="shared" si="32"/>
        <v>0</v>
      </c>
    </row>
    <row r="548" spans="1:16" x14ac:dyDescent="0.2">
      <c r="A548">
        <f ca="1"/>
        <v>0</v>
      </c>
      <c r="B548">
        <f ca="1"/>
        <v>0</v>
      </c>
      <c r="C548">
        <f ca="1"/>
        <v>0</v>
      </c>
      <c r="D548">
        <f ca="1"/>
        <v>0</v>
      </c>
      <c r="E548">
        <f ca="1"/>
        <v>0</v>
      </c>
      <c r="F548">
        <f ca="1"/>
        <v>0</v>
      </c>
      <c r="H548">
        <f ca="1"/>
        <v>0</v>
      </c>
      <c r="P548">
        <f t="shared" si="32"/>
        <v>0</v>
      </c>
    </row>
    <row r="549" spans="1:16" x14ac:dyDescent="0.2">
      <c r="A549">
        <f ca="1"/>
        <v>0</v>
      </c>
      <c r="B549">
        <f ca="1"/>
        <v>0</v>
      </c>
      <c r="C549">
        <f ca="1"/>
        <v>0</v>
      </c>
      <c r="D549">
        <f ca="1"/>
        <v>0</v>
      </c>
      <c r="E549">
        <f ca="1"/>
        <v>0</v>
      </c>
      <c r="F549">
        <f ca="1"/>
        <v>0</v>
      </c>
      <c r="H549">
        <f ca="1"/>
        <v>0</v>
      </c>
      <c r="P549">
        <f t="shared" si="32"/>
        <v>0</v>
      </c>
    </row>
    <row r="550" spans="1:16" x14ac:dyDescent="0.2">
      <c r="A550">
        <f ca="1"/>
        <v>0</v>
      </c>
      <c r="B550">
        <f ca="1"/>
        <v>0</v>
      </c>
      <c r="C550">
        <f ca="1"/>
        <v>0</v>
      </c>
      <c r="D550">
        <f ca="1"/>
        <v>0</v>
      </c>
      <c r="E550">
        <f ca="1"/>
        <v>0</v>
      </c>
      <c r="F550">
        <f ca="1"/>
        <v>0</v>
      </c>
      <c r="H550">
        <f ca="1"/>
        <v>0</v>
      </c>
      <c r="P550">
        <f t="shared" si="32"/>
        <v>0</v>
      </c>
    </row>
    <row r="551" spans="1:16" x14ac:dyDescent="0.2">
      <c r="A551">
        <f ca="1"/>
        <v>0</v>
      </c>
      <c r="B551">
        <f ca="1"/>
        <v>0</v>
      </c>
      <c r="C551">
        <f ca="1"/>
        <v>0</v>
      </c>
      <c r="D551">
        <f ca="1"/>
        <v>0</v>
      </c>
      <c r="E551">
        <f ca="1"/>
        <v>0</v>
      </c>
      <c r="F551">
        <f ca="1"/>
        <v>0</v>
      </c>
      <c r="H551">
        <f ca="1"/>
        <v>0</v>
      </c>
      <c r="P551">
        <f t="shared" si="32"/>
        <v>0</v>
      </c>
    </row>
    <row r="552" spans="1:16" x14ac:dyDescent="0.2">
      <c r="A552">
        <f ca="1"/>
        <v>0</v>
      </c>
      <c r="B552">
        <f ca="1"/>
        <v>0</v>
      </c>
      <c r="C552">
        <f ca="1"/>
        <v>0</v>
      </c>
      <c r="D552">
        <f ca="1"/>
        <v>0</v>
      </c>
      <c r="E552">
        <f ca="1"/>
        <v>0</v>
      </c>
      <c r="F552">
        <f ca="1"/>
        <v>0</v>
      </c>
      <c r="H552">
        <f ca="1"/>
        <v>0</v>
      </c>
      <c r="P552">
        <f t="shared" si="32"/>
        <v>0</v>
      </c>
    </row>
    <row r="553" spans="1:16" x14ac:dyDescent="0.2">
      <c r="A553">
        <f ca="1"/>
        <v>0</v>
      </c>
      <c r="B553">
        <f ca="1"/>
        <v>0</v>
      </c>
      <c r="C553">
        <f ca="1"/>
        <v>0</v>
      </c>
      <c r="D553">
        <f ca="1"/>
        <v>0</v>
      </c>
      <c r="E553">
        <f ca="1"/>
        <v>0</v>
      </c>
      <c r="F553">
        <f ca="1"/>
        <v>0</v>
      </c>
      <c r="H553">
        <f ca="1"/>
        <v>0</v>
      </c>
      <c r="P553">
        <f t="shared" si="32"/>
        <v>0</v>
      </c>
    </row>
    <row r="554" spans="1:16" x14ac:dyDescent="0.2">
      <c r="A554">
        <f ca="1"/>
        <v>0</v>
      </c>
      <c r="B554">
        <f ca="1"/>
        <v>0</v>
      </c>
      <c r="C554">
        <f ca="1"/>
        <v>0</v>
      </c>
      <c r="D554">
        <f ca="1"/>
        <v>0</v>
      </c>
      <c r="E554">
        <f ca="1"/>
        <v>0</v>
      </c>
      <c r="F554">
        <f ca="1"/>
        <v>0</v>
      </c>
      <c r="H554">
        <f ca="1"/>
        <v>0</v>
      </c>
      <c r="P554">
        <f t="shared" si="32"/>
        <v>0</v>
      </c>
    </row>
    <row r="555" spans="1:16" x14ac:dyDescent="0.2">
      <c r="A555">
        <f ca="1"/>
        <v>0</v>
      </c>
      <c r="B555">
        <f ca="1"/>
        <v>0</v>
      </c>
      <c r="C555">
        <f ca="1"/>
        <v>0</v>
      </c>
      <c r="D555">
        <f ca="1"/>
        <v>0</v>
      </c>
      <c r="E555">
        <f ca="1"/>
        <v>0</v>
      </c>
      <c r="F555">
        <f ca="1"/>
        <v>0</v>
      </c>
      <c r="H555">
        <f ca="1"/>
        <v>0</v>
      </c>
      <c r="P555">
        <f t="shared" si="32"/>
        <v>0</v>
      </c>
    </row>
    <row r="556" spans="1:16" x14ac:dyDescent="0.2">
      <c r="A556">
        <f ca="1"/>
        <v>0</v>
      </c>
      <c r="B556">
        <f ca="1"/>
        <v>0</v>
      </c>
      <c r="C556">
        <f ca="1"/>
        <v>0</v>
      </c>
      <c r="D556">
        <f ca="1"/>
        <v>0</v>
      </c>
      <c r="E556">
        <f ca="1"/>
        <v>0</v>
      </c>
      <c r="F556">
        <f ca="1"/>
        <v>0</v>
      </c>
      <c r="H556">
        <f ca="1"/>
        <v>0</v>
      </c>
      <c r="P556">
        <f t="shared" si="32"/>
        <v>0</v>
      </c>
    </row>
    <row r="557" spans="1:16" x14ac:dyDescent="0.2">
      <c r="A557">
        <f ca="1"/>
        <v>0</v>
      </c>
      <c r="B557">
        <f ca="1"/>
        <v>0</v>
      </c>
      <c r="C557">
        <f ca="1"/>
        <v>0</v>
      </c>
      <c r="D557">
        <f ca="1"/>
        <v>0</v>
      </c>
      <c r="E557">
        <f ca="1"/>
        <v>0</v>
      </c>
      <c r="F557">
        <f ca="1"/>
        <v>0</v>
      </c>
      <c r="H557">
        <f ca="1"/>
        <v>0</v>
      </c>
      <c r="P557">
        <f t="shared" si="32"/>
        <v>0</v>
      </c>
    </row>
    <row r="558" spans="1:16" x14ac:dyDescent="0.2">
      <c r="A558">
        <f ca="1"/>
        <v>0</v>
      </c>
      <c r="B558">
        <f ca="1"/>
        <v>0</v>
      </c>
      <c r="C558">
        <f ca="1"/>
        <v>0</v>
      </c>
      <c r="D558">
        <f ca="1"/>
        <v>0</v>
      </c>
      <c r="E558">
        <f ca="1"/>
        <v>0</v>
      </c>
      <c r="F558">
        <f ca="1"/>
        <v>0</v>
      </c>
      <c r="H558">
        <f ca="1"/>
        <v>0</v>
      </c>
      <c r="P558">
        <f t="shared" si="32"/>
        <v>0</v>
      </c>
    </row>
    <row r="559" spans="1:16" x14ac:dyDescent="0.2">
      <c r="A559">
        <f ca="1"/>
        <v>0</v>
      </c>
      <c r="B559">
        <f ca="1"/>
        <v>0</v>
      </c>
      <c r="C559">
        <f ca="1"/>
        <v>0</v>
      </c>
      <c r="D559">
        <f ca="1"/>
        <v>0</v>
      </c>
      <c r="E559">
        <f ca="1"/>
        <v>0</v>
      </c>
      <c r="F559">
        <f ca="1"/>
        <v>0</v>
      </c>
      <c r="H559">
        <f ca="1"/>
        <v>0</v>
      </c>
      <c r="P559">
        <f t="shared" si="32"/>
        <v>0</v>
      </c>
    </row>
    <row r="560" spans="1:16" x14ac:dyDescent="0.2">
      <c r="A560">
        <f ca="1"/>
        <v>0</v>
      </c>
      <c r="B560">
        <f ca="1"/>
        <v>0</v>
      </c>
      <c r="C560">
        <f ca="1"/>
        <v>0</v>
      </c>
      <c r="D560">
        <f ca="1"/>
        <v>0</v>
      </c>
      <c r="E560">
        <f ca="1"/>
        <v>0</v>
      </c>
      <c r="F560">
        <f ca="1"/>
        <v>0</v>
      </c>
      <c r="H560">
        <f ca="1"/>
        <v>0</v>
      </c>
      <c r="P560">
        <f t="shared" si="32"/>
        <v>0</v>
      </c>
    </row>
    <row r="561" spans="1:16" x14ac:dyDescent="0.2">
      <c r="A561">
        <f ca="1"/>
        <v>0</v>
      </c>
      <c r="B561">
        <f ca="1"/>
        <v>0</v>
      </c>
      <c r="C561">
        <f ca="1"/>
        <v>0</v>
      </c>
      <c r="D561">
        <f ca="1"/>
        <v>0</v>
      </c>
      <c r="E561">
        <f ca="1"/>
        <v>0</v>
      </c>
      <c r="F561">
        <f ca="1"/>
        <v>0</v>
      </c>
      <c r="H561">
        <f ca="1"/>
        <v>0</v>
      </c>
      <c r="P561">
        <f t="shared" si="32"/>
        <v>0</v>
      </c>
    </row>
    <row r="562" spans="1:16" x14ac:dyDescent="0.2">
      <c r="A562">
        <f ca="1"/>
        <v>0</v>
      </c>
      <c r="B562">
        <f ca="1"/>
        <v>0</v>
      </c>
      <c r="C562">
        <f ca="1"/>
        <v>0</v>
      </c>
      <c r="D562">
        <f ca="1"/>
        <v>0</v>
      </c>
      <c r="E562">
        <f ca="1"/>
        <v>0</v>
      </c>
      <c r="F562">
        <f ca="1"/>
        <v>0</v>
      </c>
      <c r="H562">
        <f ca="1"/>
        <v>0</v>
      </c>
      <c r="P562">
        <f t="shared" si="32"/>
        <v>0</v>
      </c>
    </row>
    <row r="563" spans="1:16" x14ac:dyDescent="0.2">
      <c r="A563">
        <f ca="1"/>
        <v>0</v>
      </c>
      <c r="B563">
        <f ca="1"/>
        <v>0</v>
      </c>
      <c r="C563">
        <f ca="1"/>
        <v>0</v>
      </c>
      <c r="D563">
        <f ca="1"/>
        <v>0</v>
      </c>
      <c r="E563">
        <f ca="1"/>
        <v>0</v>
      </c>
      <c r="F563">
        <f ca="1"/>
        <v>0</v>
      </c>
      <c r="H563">
        <f ca="1"/>
        <v>0</v>
      </c>
      <c r="P563">
        <f t="shared" si="32"/>
        <v>0</v>
      </c>
    </row>
    <row r="564" spans="1:16" x14ac:dyDescent="0.2">
      <c r="A564">
        <f ca="1"/>
        <v>0</v>
      </c>
      <c r="B564">
        <f ca="1"/>
        <v>0</v>
      </c>
      <c r="C564">
        <f ca="1"/>
        <v>0</v>
      </c>
      <c r="D564">
        <f ca="1"/>
        <v>0</v>
      </c>
      <c r="E564">
        <f ca="1"/>
        <v>0</v>
      </c>
      <c r="F564">
        <f ca="1"/>
        <v>0</v>
      </c>
      <c r="H564">
        <f ca="1"/>
        <v>0</v>
      </c>
      <c r="P564">
        <f t="shared" si="32"/>
        <v>0</v>
      </c>
    </row>
    <row r="565" spans="1:16" x14ac:dyDescent="0.2">
      <c r="A565">
        <f ca="1"/>
        <v>0</v>
      </c>
      <c r="B565">
        <f ca="1"/>
        <v>0</v>
      </c>
      <c r="C565">
        <f ca="1"/>
        <v>0</v>
      </c>
      <c r="D565">
        <f ca="1"/>
        <v>0</v>
      </c>
      <c r="E565">
        <f ca="1"/>
        <v>0</v>
      </c>
      <c r="F565">
        <f ca="1"/>
        <v>0</v>
      </c>
      <c r="H565">
        <f ca="1"/>
        <v>0</v>
      </c>
      <c r="P565">
        <f t="shared" si="32"/>
        <v>0</v>
      </c>
    </row>
    <row r="566" spans="1:16" x14ac:dyDescent="0.2">
      <c r="A566">
        <f ca="1"/>
        <v>0</v>
      </c>
      <c r="B566">
        <f ca="1"/>
        <v>0</v>
      </c>
      <c r="C566">
        <f ca="1"/>
        <v>0</v>
      </c>
      <c r="D566">
        <f ca="1"/>
        <v>0</v>
      </c>
      <c r="E566">
        <f ca="1"/>
        <v>0</v>
      </c>
      <c r="F566">
        <f ca="1"/>
        <v>0</v>
      </c>
      <c r="H566">
        <f ca="1"/>
        <v>0</v>
      </c>
      <c r="P566">
        <f t="shared" si="32"/>
        <v>0</v>
      </c>
    </row>
    <row r="567" spans="1:16" x14ac:dyDescent="0.2">
      <c r="A567">
        <f ca="1"/>
        <v>0</v>
      </c>
      <c r="B567">
        <f ca="1"/>
        <v>0</v>
      </c>
      <c r="C567">
        <f ca="1"/>
        <v>0</v>
      </c>
      <c r="D567">
        <f ca="1"/>
        <v>0</v>
      </c>
      <c r="E567">
        <f ca="1"/>
        <v>0</v>
      </c>
      <c r="F567">
        <f ca="1"/>
        <v>0</v>
      </c>
      <c r="H567">
        <f ca="1"/>
        <v>0</v>
      </c>
      <c r="P567">
        <f t="shared" si="32"/>
        <v>0</v>
      </c>
    </row>
    <row r="568" spans="1:16" x14ac:dyDescent="0.2">
      <c r="A568">
        <f ca="1"/>
        <v>0</v>
      </c>
      <c r="B568">
        <f ca="1"/>
        <v>0</v>
      </c>
      <c r="C568">
        <f ca="1"/>
        <v>0</v>
      </c>
      <c r="D568">
        <f ca="1"/>
        <v>0</v>
      </c>
      <c r="E568">
        <f ca="1"/>
        <v>0</v>
      </c>
      <c r="F568">
        <f ca="1"/>
        <v>0</v>
      </c>
      <c r="H568">
        <f ca="1"/>
        <v>0</v>
      </c>
      <c r="P568">
        <f t="shared" si="32"/>
        <v>0</v>
      </c>
    </row>
    <row r="569" spans="1:16" x14ac:dyDescent="0.2">
      <c r="A569">
        <f ca="1"/>
        <v>0</v>
      </c>
      <c r="B569">
        <f ca="1"/>
        <v>0</v>
      </c>
      <c r="C569">
        <f ca="1"/>
        <v>0</v>
      </c>
      <c r="D569">
        <f ca="1"/>
        <v>0</v>
      </c>
      <c r="E569">
        <f ca="1"/>
        <v>0</v>
      </c>
      <c r="F569">
        <f ca="1"/>
        <v>0</v>
      </c>
      <c r="H569">
        <f ca="1"/>
        <v>0</v>
      </c>
      <c r="P569">
        <f t="shared" si="32"/>
        <v>0</v>
      </c>
    </row>
    <row r="570" spans="1:16" x14ac:dyDescent="0.2">
      <c r="A570">
        <f ca="1"/>
        <v>0</v>
      </c>
      <c r="B570">
        <f ca="1"/>
        <v>0</v>
      </c>
      <c r="C570">
        <f ca="1"/>
        <v>0</v>
      </c>
      <c r="D570">
        <f ca="1"/>
        <v>0</v>
      </c>
      <c r="E570">
        <f ca="1"/>
        <v>0</v>
      </c>
      <c r="F570">
        <f ca="1"/>
        <v>0</v>
      </c>
      <c r="H570">
        <f ca="1"/>
        <v>0</v>
      </c>
      <c r="P570">
        <f t="shared" si="32"/>
        <v>0</v>
      </c>
    </row>
    <row r="571" spans="1:16" x14ac:dyDescent="0.2">
      <c r="A571">
        <f ca="1"/>
        <v>0</v>
      </c>
      <c r="B571">
        <f ca="1"/>
        <v>0</v>
      </c>
      <c r="C571">
        <f ca="1"/>
        <v>0</v>
      </c>
      <c r="D571">
        <f ca="1"/>
        <v>0</v>
      </c>
      <c r="E571">
        <f ca="1"/>
        <v>0</v>
      </c>
      <c r="F571">
        <f ca="1"/>
        <v>0</v>
      </c>
      <c r="H571">
        <f ca="1"/>
        <v>0</v>
      </c>
      <c r="P571">
        <f t="shared" si="32"/>
        <v>0</v>
      </c>
    </row>
    <row r="572" spans="1:16" x14ac:dyDescent="0.2">
      <c r="A572">
        <f ca="1"/>
        <v>0</v>
      </c>
      <c r="B572">
        <f ca="1"/>
        <v>0</v>
      </c>
      <c r="C572">
        <f ca="1"/>
        <v>0</v>
      </c>
      <c r="D572">
        <f ca="1"/>
        <v>0</v>
      </c>
      <c r="E572">
        <f ca="1"/>
        <v>0</v>
      </c>
      <c r="F572">
        <f ca="1"/>
        <v>0</v>
      </c>
      <c r="H572">
        <f ca="1"/>
        <v>0</v>
      </c>
      <c r="P572">
        <f t="shared" si="32"/>
        <v>0</v>
      </c>
    </row>
    <row r="573" spans="1:16" x14ac:dyDescent="0.2">
      <c r="A573">
        <f ca="1"/>
        <v>0</v>
      </c>
      <c r="B573">
        <f ca="1"/>
        <v>0</v>
      </c>
      <c r="C573">
        <f ca="1"/>
        <v>0</v>
      </c>
      <c r="D573">
        <f ca="1"/>
        <v>0</v>
      </c>
      <c r="E573">
        <f ca="1"/>
        <v>0</v>
      </c>
      <c r="F573">
        <f ca="1"/>
        <v>0</v>
      </c>
      <c r="H573">
        <f ca="1"/>
        <v>0</v>
      </c>
      <c r="P573">
        <f t="shared" si="32"/>
        <v>0</v>
      </c>
    </row>
    <row r="574" spans="1:16" x14ac:dyDescent="0.2">
      <c r="A574">
        <f ca="1"/>
        <v>0</v>
      </c>
      <c r="B574">
        <f ca="1"/>
        <v>0</v>
      </c>
      <c r="C574">
        <f ca="1"/>
        <v>0</v>
      </c>
      <c r="D574">
        <f ca="1"/>
        <v>0</v>
      </c>
      <c r="E574">
        <f ca="1"/>
        <v>0</v>
      </c>
      <c r="F574">
        <f ca="1"/>
        <v>0</v>
      </c>
      <c r="H574">
        <f ca="1"/>
        <v>0</v>
      </c>
      <c r="P574">
        <f t="shared" si="32"/>
        <v>0</v>
      </c>
    </row>
    <row r="575" spans="1:16" x14ac:dyDescent="0.2">
      <c r="A575">
        <f ca="1"/>
        <v>0</v>
      </c>
      <c r="B575">
        <f ca="1"/>
        <v>0</v>
      </c>
      <c r="C575">
        <f ca="1"/>
        <v>0</v>
      </c>
      <c r="D575">
        <f ca="1"/>
        <v>0</v>
      </c>
      <c r="E575">
        <f ca="1"/>
        <v>0</v>
      </c>
      <c r="F575">
        <f ca="1"/>
        <v>0</v>
      </c>
      <c r="H575">
        <f ca="1"/>
        <v>0</v>
      </c>
      <c r="P575">
        <f t="shared" si="32"/>
        <v>0</v>
      </c>
    </row>
    <row r="576" spans="1:16" x14ac:dyDescent="0.2">
      <c r="A576">
        <f ca="1"/>
        <v>0</v>
      </c>
      <c r="B576">
        <f ca="1"/>
        <v>0</v>
      </c>
      <c r="C576">
        <f ca="1"/>
        <v>0</v>
      </c>
      <c r="D576">
        <f ca="1"/>
        <v>0</v>
      </c>
      <c r="E576">
        <f ca="1"/>
        <v>0</v>
      </c>
      <c r="F576">
        <f ca="1"/>
        <v>0</v>
      </c>
      <c r="H576">
        <f ca="1"/>
        <v>0</v>
      </c>
      <c r="P576">
        <f t="shared" si="32"/>
        <v>0</v>
      </c>
    </row>
    <row r="577" spans="1:16" x14ac:dyDescent="0.2">
      <c r="A577">
        <f ca="1"/>
        <v>0</v>
      </c>
      <c r="B577">
        <f ca="1"/>
        <v>0</v>
      </c>
      <c r="C577">
        <f ca="1"/>
        <v>0</v>
      </c>
      <c r="D577">
        <f ca="1"/>
        <v>0</v>
      </c>
      <c r="E577">
        <f ca="1"/>
        <v>0</v>
      </c>
      <c r="F577">
        <f ca="1"/>
        <v>0</v>
      </c>
      <c r="H577">
        <f ca="1"/>
        <v>0</v>
      </c>
      <c r="P577">
        <f t="shared" si="32"/>
        <v>0</v>
      </c>
    </row>
    <row r="578" spans="1:16" x14ac:dyDescent="0.2">
      <c r="A578">
        <f ca="1"/>
        <v>0</v>
      </c>
      <c r="B578">
        <f ca="1"/>
        <v>0</v>
      </c>
      <c r="C578">
        <f ca="1"/>
        <v>0</v>
      </c>
      <c r="D578">
        <f ca="1"/>
        <v>0</v>
      </c>
      <c r="E578">
        <f ca="1"/>
        <v>0</v>
      </c>
      <c r="F578">
        <f ca="1"/>
        <v>0</v>
      </c>
      <c r="H578">
        <f ca="1"/>
        <v>0</v>
      </c>
      <c r="P578">
        <f t="shared" si="32"/>
        <v>0</v>
      </c>
    </row>
    <row r="579" spans="1:16" x14ac:dyDescent="0.2">
      <c r="A579">
        <f ca="1"/>
        <v>0</v>
      </c>
      <c r="B579">
        <f ca="1"/>
        <v>0</v>
      </c>
      <c r="C579">
        <f ca="1"/>
        <v>0</v>
      </c>
      <c r="D579">
        <f ca="1"/>
        <v>0</v>
      </c>
      <c r="E579">
        <f ca="1"/>
        <v>0</v>
      </c>
      <c r="F579">
        <f ca="1"/>
        <v>0</v>
      </c>
      <c r="H579">
        <f ca="1"/>
        <v>0</v>
      </c>
      <c r="P579">
        <f t="shared" ref="P579:P642" si="33">EXP(O579)-1</f>
        <v>0</v>
      </c>
    </row>
    <row r="580" spans="1:16" x14ac:dyDescent="0.2">
      <c r="A580">
        <f ca="1"/>
        <v>0</v>
      </c>
      <c r="B580">
        <f ca="1"/>
        <v>0</v>
      </c>
      <c r="C580">
        <f ca="1"/>
        <v>0</v>
      </c>
      <c r="D580">
        <f ca="1"/>
        <v>0</v>
      </c>
      <c r="E580">
        <f ca="1"/>
        <v>0</v>
      </c>
      <c r="F580">
        <f ca="1"/>
        <v>0</v>
      </c>
      <c r="H580">
        <f ca="1"/>
        <v>0</v>
      </c>
      <c r="P580">
        <f t="shared" si="33"/>
        <v>0</v>
      </c>
    </row>
    <row r="581" spans="1:16" x14ac:dyDescent="0.2">
      <c r="A581">
        <f ca="1"/>
        <v>0</v>
      </c>
      <c r="B581">
        <f ca="1"/>
        <v>0</v>
      </c>
      <c r="C581">
        <f ca="1"/>
        <v>0</v>
      </c>
      <c r="D581">
        <f ca="1"/>
        <v>0</v>
      </c>
      <c r="E581">
        <f ca="1"/>
        <v>0</v>
      </c>
      <c r="F581">
        <f ca="1"/>
        <v>0</v>
      </c>
      <c r="H581">
        <f ca="1"/>
        <v>0</v>
      </c>
      <c r="P581">
        <f t="shared" si="33"/>
        <v>0</v>
      </c>
    </row>
    <row r="582" spans="1:16" x14ac:dyDescent="0.2">
      <c r="A582">
        <f ca="1"/>
        <v>0</v>
      </c>
      <c r="B582">
        <f ca="1"/>
        <v>0</v>
      </c>
      <c r="C582">
        <f ca="1"/>
        <v>0</v>
      </c>
      <c r="D582">
        <f ca="1"/>
        <v>0</v>
      </c>
      <c r="E582">
        <f ca="1"/>
        <v>0</v>
      </c>
      <c r="F582">
        <f ca="1"/>
        <v>0</v>
      </c>
      <c r="H582">
        <f ca="1"/>
        <v>0</v>
      </c>
      <c r="P582">
        <f t="shared" si="33"/>
        <v>0</v>
      </c>
    </row>
    <row r="583" spans="1:16" x14ac:dyDescent="0.2">
      <c r="A583">
        <f ca="1"/>
        <v>0</v>
      </c>
      <c r="B583">
        <f ca="1"/>
        <v>0</v>
      </c>
      <c r="C583">
        <f ca="1"/>
        <v>0</v>
      </c>
      <c r="D583">
        <f ca="1"/>
        <v>0</v>
      </c>
      <c r="E583">
        <f ca="1"/>
        <v>0</v>
      </c>
      <c r="F583">
        <f ca="1"/>
        <v>0</v>
      </c>
      <c r="H583">
        <f ca="1"/>
        <v>0</v>
      </c>
      <c r="P583">
        <f t="shared" si="33"/>
        <v>0</v>
      </c>
    </row>
    <row r="584" spans="1:16" x14ac:dyDescent="0.2">
      <c r="A584">
        <f ca="1"/>
        <v>0</v>
      </c>
      <c r="B584">
        <f ca="1"/>
        <v>0</v>
      </c>
      <c r="C584">
        <f ca="1"/>
        <v>0</v>
      </c>
      <c r="D584">
        <f ca="1"/>
        <v>0</v>
      </c>
      <c r="E584">
        <f ca="1"/>
        <v>0</v>
      </c>
      <c r="F584">
        <f ca="1"/>
        <v>0</v>
      </c>
      <c r="H584">
        <f ca="1"/>
        <v>0</v>
      </c>
      <c r="P584">
        <f t="shared" si="33"/>
        <v>0</v>
      </c>
    </row>
    <row r="585" spans="1:16" x14ac:dyDescent="0.2">
      <c r="A585">
        <f ca="1"/>
        <v>0</v>
      </c>
      <c r="B585">
        <f ca="1"/>
        <v>0</v>
      </c>
      <c r="C585">
        <f ca="1"/>
        <v>0</v>
      </c>
      <c r="D585">
        <f ca="1"/>
        <v>0</v>
      </c>
      <c r="E585">
        <f ca="1"/>
        <v>0</v>
      </c>
      <c r="F585">
        <f ca="1"/>
        <v>0</v>
      </c>
      <c r="H585">
        <f ca="1"/>
        <v>0</v>
      </c>
      <c r="P585">
        <f t="shared" si="33"/>
        <v>0</v>
      </c>
    </row>
    <row r="586" spans="1:16" x14ac:dyDescent="0.2">
      <c r="A586">
        <f ca="1"/>
        <v>0</v>
      </c>
      <c r="B586">
        <f ca="1"/>
        <v>0</v>
      </c>
      <c r="C586">
        <f ca="1"/>
        <v>0</v>
      </c>
      <c r="D586">
        <f ca="1"/>
        <v>0</v>
      </c>
      <c r="E586">
        <f ca="1"/>
        <v>0</v>
      </c>
      <c r="F586">
        <f ca="1"/>
        <v>0</v>
      </c>
      <c r="H586">
        <f ca="1"/>
        <v>0</v>
      </c>
      <c r="P586">
        <f t="shared" si="33"/>
        <v>0</v>
      </c>
    </row>
    <row r="587" spans="1:16" x14ac:dyDescent="0.2">
      <c r="A587">
        <f ca="1"/>
        <v>0</v>
      </c>
      <c r="B587">
        <f ca="1"/>
        <v>0</v>
      </c>
      <c r="C587">
        <f ca="1"/>
        <v>0</v>
      </c>
      <c r="D587">
        <f ca="1"/>
        <v>0</v>
      </c>
      <c r="E587">
        <f ca="1"/>
        <v>0</v>
      </c>
      <c r="F587">
        <f ca="1"/>
        <v>0</v>
      </c>
      <c r="H587">
        <f ca="1"/>
        <v>0</v>
      </c>
      <c r="P587">
        <f t="shared" si="33"/>
        <v>0</v>
      </c>
    </row>
    <row r="588" spans="1:16" x14ac:dyDescent="0.2">
      <c r="A588">
        <f ca="1"/>
        <v>0</v>
      </c>
      <c r="B588">
        <f ca="1"/>
        <v>0</v>
      </c>
      <c r="C588">
        <f ca="1"/>
        <v>0</v>
      </c>
      <c r="D588">
        <f ca="1"/>
        <v>0</v>
      </c>
      <c r="E588">
        <f ca="1"/>
        <v>0</v>
      </c>
      <c r="F588">
        <f ca="1"/>
        <v>0</v>
      </c>
      <c r="H588">
        <f ca="1"/>
        <v>0</v>
      </c>
      <c r="P588">
        <f t="shared" si="33"/>
        <v>0</v>
      </c>
    </row>
    <row r="589" spans="1:16" x14ac:dyDescent="0.2">
      <c r="A589">
        <f ca="1"/>
        <v>0</v>
      </c>
      <c r="B589">
        <f ca="1"/>
        <v>0</v>
      </c>
      <c r="C589">
        <f ca="1"/>
        <v>0</v>
      </c>
      <c r="D589">
        <f ca="1"/>
        <v>0</v>
      </c>
      <c r="E589">
        <f ca="1"/>
        <v>0</v>
      </c>
      <c r="F589">
        <f ca="1"/>
        <v>0</v>
      </c>
      <c r="H589">
        <f ca="1"/>
        <v>0</v>
      </c>
      <c r="P589">
        <f t="shared" si="33"/>
        <v>0</v>
      </c>
    </row>
    <row r="590" spans="1:16" x14ac:dyDescent="0.2">
      <c r="A590">
        <f ca="1"/>
        <v>0</v>
      </c>
      <c r="B590">
        <f ca="1"/>
        <v>0</v>
      </c>
      <c r="C590">
        <f ca="1"/>
        <v>0</v>
      </c>
      <c r="D590">
        <f ca="1"/>
        <v>0</v>
      </c>
      <c r="E590">
        <f ca="1"/>
        <v>0</v>
      </c>
      <c r="F590">
        <f ca="1"/>
        <v>0</v>
      </c>
      <c r="H590">
        <f ca="1"/>
        <v>0</v>
      </c>
      <c r="P590">
        <f t="shared" si="33"/>
        <v>0</v>
      </c>
    </row>
    <row r="591" spans="1:16" x14ac:dyDescent="0.2">
      <c r="A591">
        <f ca="1"/>
        <v>0</v>
      </c>
      <c r="B591">
        <f ca="1"/>
        <v>0</v>
      </c>
      <c r="C591">
        <f ca="1"/>
        <v>0</v>
      </c>
      <c r="D591">
        <f ca="1"/>
        <v>0</v>
      </c>
      <c r="E591">
        <f ca="1"/>
        <v>0</v>
      </c>
      <c r="F591">
        <f ca="1"/>
        <v>0</v>
      </c>
      <c r="H591">
        <f ca="1"/>
        <v>0</v>
      </c>
      <c r="P591">
        <f t="shared" si="33"/>
        <v>0</v>
      </c>
    </row>
    <row r="592" spans="1:16" x14ac:dyDescent="0.2">
      <c r="A592">
        <f ca="1"/>
        <v>0</v>
      </c>
      <c r="B592">
        <f ca="1"/>
        <v>0</v>
      </c>
      <c r="C592">
        <f ca="1"/>
        <v>0</v>
      </c>
      <c r="D592">
        <f ca="1"/>
        <v>0</v>
      </c>
      <c r="E592">
        <f ca="1"/>
        <v>0</v>
      </c>
      <c r="F592">
        <f ca="1"/>
        <v>0</v>
      </c>
      <c r="H592">
        <f ca="1"/>
        <v>0</v>
      </c>
      <c r="P592">
        <f t="shared" si="33"/>
        <v>0</v>
      </c>
    </row>
    <row r="593" spans="1:16" x14ac:dyDescent="0.2">
      <c r="A593">
        <f ca="1"/>
        <v>0</v>
      </c>
      <c r="B593">
        <f ca="1"/>
        <v>0</v>
      </c>
      <c r="C593">
        <f ca="1"/>
        <v>0</v>
      </c>
      <c r="D593">
        <f ca="1"/>
        <v>0</v>
      </c>
      <c r="E593">
        <f ca="1"/>
        <v>0</v>
      </c>
      <c r="F593">
        <f ca="1"/>
        <v>0</v>
      </c>
      <c r="H593">
        <f ca="1"/>
        <v>0</v>
      </c>
      <c r="P593">
        <f t="shared" si="33"/>
        <v>0</v>
      </c>
    </row>
    <row r="594" spans="1:16" x14ac:dyDescent="0.2">
      <c r="A594">
        <f ca="1"/>
        <v>0</v>
      </c>
      <c r="B594">
        <f ca="1"/>
        <v>0</v>
      </c>
      <c r="C594">
        <f ca="1"/>
        <v>0</v>
      </c>
      <c r="D594">
        <f ca="1"/>
        <v>0</v>
      </c>
      <c r="E594">
        <f ca="1"/>
        <v>0</v>
      </c>
      <c r="F594">
        <f ca="1"/>
        <v>0</v>
      </c>
      <c r="H594">
        <f ca="1"/>
        <v>0</v>
      </c>
      <c r="P594">
        <f t="shared" si="33"/>
        <v>0</v>
      </c>
    </row>
    <row r="595" spans="1:16" x14ac:dyDescent="0.2">
      <c r="A595">
        <f ca="1"/>
        <v>0</v>
      </c>
      <c r="B595">
        <f ca="1"/>
        <v>0</v>
      </c>
      <c r="C595">
        <f ca="1"/>
        <v>0</v>
      </c>
      <c r="D595">
        <f ca="1"/>
        <v>0</v>
      </c>
      <c r="E595">
        <f ca="1"/>
        <v>0</v>
      </c>
      <c r="F595">
        <f ca="1"/>
        <v>0</v>
      </c>
      <c r="H595">
        <f ca="1"/>
        <v>0</v>
      </c>
      <c r="P595">
        <f t="shared" si="33"/>
        <v>0</v>
      </c>
    </row>
    <row r="596" spans="1:16" x14ac:dyDescent="0.2">
      <c r="A596">
        <f ca="1"/>
        <v>0</v>
      </c>
      <c r="B596">
        <f ca="1"/>
        <v>0</v>
      </c>
      <c r="C596">
        <f ca="1"/>
        <v>0</v>
      </c>
      <c r="D596">
        <f ca="1"/>
        <v>0</v>
      </c>
      <c r="E596">
        <f ca="1"/>
        <v>0</v>
      </c>
      <c r="F596">
        <f ca="1"/>
        <v>0</v>
      </c>
      <c r="H596">
        <f ca="1"/>
        <v>0</v>
      </c>
      <c r="P596">
        <f t="shared" si="33"/>
        <v>0</v>
      </c>
    </row>
    <row r="597" spans="1:16" x14ac:dyDescent="0.2">
      <c r="A597">
        <f ca="1"/>
        <v>0</v>
      </c>
      <c r="B597">
        <f ca="1"/>
        <v>0</v>
      </c>
      <c r="C597">
        <f ca="1"/>
        <v>0</v>
      </c>
      <c r="D597">
        <f ca="1"/>
        <v>0</v>
      </c>
      <c r="E597">
        <f ca="1"/>
        <v>0</v>
      </c>
      <c r="F597">
        <f ca="1"/>
        <v>0</v>
      </c>
      <c r="H597">
        <f ca="1"/>
        <v>0</v>
      </c>
      <c r="P597">
        <f t="shared" si="33"/>
        <v>0</v>
      </c>
    </row>
    <row r="598" spans="1:16" x14ac:dyDescent="0.2">
      <c r="A598">
        <f ca="1"/>
        <v>0</v>
      </c>
      <c r="B598">
        <f ca="1"/>
        <v>0</v>
      </c>
      <c r="C598">
        <f ca="1"/>
        <v>0</v>
      </c>
      <c r="D598">
        <f ca="1"/>
        <v>0</v>
      </c>
      <c r="E598">
        <f ca="1"/>
        <v>0</v>
      </c>
      <c r="F598">
        <f ca="1"/>
        <v>0</v>
      </c>
      <c r="H598">
        <f ca="1"/>
        <v>0</v>
      </c>
      <c r="P598">
        <f t="shared" si="33"/>
        <v>0</v>
      </c>
    </row>
    <row r="599" spans="1:16" x14ac:dyDescent="0.2">
      <c r="A599">
        <f ca="1"/>
        <v>0</v>
      </c>
      <c r="B599">
        <f ca="1"/>
        <v>0</v>
      </c>
      <c r="C599">
        <f ca="1"/>
        <v>0</v>
      </c>
      <c r="D599">
        <f ca="1"/>
        <v>0</v>
      </c>
      <c r="E599">
        <f ca="1"/>
        <v>0</v>
      </c>
      <c r="F599">
        <f ca="1"/>
        <v>0</v>
      </c>
      <c r="H599">
        <f ca="1"/>
        <v>0</v>
      </c>
      <c r="P599">
        <f t="shared" si="33"/>
        <v>0</v>
      </c>
    </row>
    <row r="600" spans="1:16" x14ac:dyDescent="0.2">
      <c r="A600">
        <f ca="1"/>
        <v>0</v>
      </c>
      <c r="B600">
        <f ca="1"/>
        <v>0</v>
      </c>
      <c r="C600">
        <f ca="1"/>
        <v>0</v>
      </c>
      <c r="D600">
        <f ca="1"/>
        <v>0</v>
      </c>
      <c r="E600">
        <f ca="1"/>
        <v>0</v>
      </c>
      <c r="F600">
        <f ca="1"/>
        <v>0</v>
      </c>
      <c r="H600">
        <f ca="1"/>
        <v>0</v>
      </c>
      <c r="P600">
        <f t="shared" si="33"/>
        <v>0</v>
      </c>
    </row>
    <row r="601" spans="1:16" x14ac:dyDescent="0.2">
      <c r="A601">
        <f ca="1"/>
        <v>0</v>
      </c>
      <c r="B601">
        <f ca="1"/>
        <v>0</v>
      </c>
      <c r="C601">
        <f ca="1"/>
        <v>0</v>
      </c>
      <c r="D601">
        <f ca="1"/>
        <v>0</v>
      </c>
      <c r="E601">
        <f ca="1"/>
        <v>0</v>
      </c>
      <c r="F601">
        <f ca="1"/>
        <v>0</v>
      </c>
      <c r="H601">
        <f ca="1"/>
        <v>0</v>
      </c>
      <c r="P601">
        <f t="shared" si="33"/>
        <v>0</v>
      </c>
    </row>
    <row r="602" spans="1:16" x14ac:dyDescent="0.2">
      <c r="A602">
        <f ca="1"/>
        <v>0</v>
      </c>
      <c r="B602">
        <f ca="1"/>
        <v>0</v>
      </c>
      <c r="C602">
        <f ca="1"/>
        <v>0</v>
      </c>
      <c r="D602">
        <f ca="1"/>
        <v>0</v>
      </c>
      <c r="E602">
        <f ca="1"/>
        <v>0</v>
      </c>
      <c r="F602">
        <f ca="1"/>
        <v>0</v>
      </c>
      <c r="H602">
        <f ca="1"/>
        <v>0</v>
      </c>
      <c r="P602">
        <f t="shared" si="33"/>
        <v>0</v>
      </c>
    </row>
    <row r="603" spans="1:16" x14ac:dyDescent="0.2">
      <c r="A603">
        <f ca="1"/>
        <v>0</v>
      </c>
      <c r="B603">
        <f ca="1"/>
        <v>0</v>
      </c>
      <c r="C603">
        <f ca="1"/>
        <v>0</v>
      </c>
      <c r="D603">
        <f ca="1"/>
        <v>0</v>
      </c>
      <c r="E603">
        <f ca="1"/>
        <v>0</v>
      </c>
      <c r="F603">
        <f ca="1"/>
        <v>0</v>
      </c>
      <c r="H603">
        <f ca="1"/>
        <v>0</v>
      </c>
      <c r="P603">
        <f t="shared" si="33"/>
        <v>0</v>
      </c>
    </row>
    <row r="604" spans="1:16" x14ac:dyDescent="0.2">
      <c r="A604">
        <f ca="1"/>
        <v>0</v>
      </c>
      <c r="B604">
        <f ca="1"/>
        <v>0</v>
      </c>
      <c r="C604">
        <f ca="1"/>
        <v>0</v>
      </c>
      <c r="D604">
        <f ca="1"/>
        <v>0</v>
      </c>
      <c r="E604">
        <f ca="1"/>
        <v>0</v>
      </c>
      <c r="F604">
        <f ca="1"/>
        <v>0</v>
      </c>
      <c r="H604">
        <f ca="1"/>
        <v>0</v>
      </c>
      <c r="P604">
        <f t="shared" si="33"/>
        <v>0</v>
      </c>
    </row>
    <row r="605" spans="1:16" x14ac:dyDescent="0.2">
      <c r="A605">
        <f ca="1"/>
        <v>0</v>
      </c>
      <c r="B605">
        <f ca="1"/>
        <v>0</v>
      </c>
      <c r="C605">
        <f ca="1"/>
        <v>0</v>
      </c>
      <c r="D605">
        <f ca="1"/>
        <v>0</v>
      </c>
      <c r="E605">
        <f ca="1"/>
        <v>0</v>
      </c>
      <c r="F605">
        <f ca="1"/>
        <v>0</v>
      </c>
      <c r="H605">
        <f ca="1"/>
        <v>0</v>
      </c>
      <c r="P605">
        <f t="shared" si="33"/>
        <v>0</v>
      </c>
    </row>
    <row r="606" spans="1:16" x14ac:dyDescent="0.2">
      <c r="A606">
        <f ca="1"/>
        <v>0</v>
      </c>
      <c r="B606">
        <f ca="1"/>
        <v>0</v>
      </c>
      <c r="C606">
        <f ca="1"/>
        <v>0</v>
      </c>
      <c r="D606">
        <f ca="1"/>
        <v>0</v>
      </c>
      <c r="E606">
        <f ca="1"/>
        <v>0</v>
      </c>
      <c r="F606">
        <f ca="1"/>
        <v>0</v>
      </c>
      <c r="H606">
        <f ca="1"/>
        <v>0</v>
      </c>
      <c r="P606">
        <f t="shared" si="33"/>
        <v>0</v>
      </c>
    </row>
    <row r="607" spans="1:16" x14ac:dyDescent="0.2">
      <c r="A607">
        <f ca="1"/>
        <v>0</v>
      </c>
      <c r="B607">
        <f ca="1"/>
        <v>0</v>
      </c>
      <c r="C607">
        <f ca="1"/>
        <v>0</v>
      </c>
      <c r="D607">
        <f ca="1"/>
        <v>0</v>
      </c>
      <c r="E607">
        <f ca="1"/>
        <v>0</v>
      </c>
      <c r="F607">
        <f ca="1"/>
        <v>0</v>
      </c>
      <c r="H607">
        <f ca="1"/>
        <v>0</v>
      </c>
      <c r="P607">
        <f t="shared" si="33"/>
        <v>0</v>
      </c>
    </row>
    <row r="608" spans="1:16" x14ac:dyDescent="0.2">
      <c r="A608">
        <f ca="1"/>
        <v>0</v>
      </c>
      <c r="B608">
        <f ca="1"/>
        <v>0</v>
      </c>
      <c r="C608">
        <f ca="1"/>
        <v>0</v>
      </c>
      <c r="D608">
        <f ca="1"/>
        <v>0</v>
      </c>
      <c r="E608">
        <f ca="1"/>
        <v>0</v>
      </c>
      <c r="F608">
        <f ca="1"/>
        <v>0</v>
      </c>
      <c r="H608">
        <f ca="1"/>
        <v>0</v>
      </c>
      <c r="P608">
        <f t="shared" si="33"/>
        <v>0</v>
      </c>
    </row>
    <row r="609" spans="1:16" x14ac:dyDescent="0.2">
      <c r="A609">
        <f ca="1"/>
        <v>0</v>
      </c>
      <c r="B609">
        <f ca="1"/>
        <v>0</v>
      </c>
      <c r="C609">
        <f ca="1"/>
        <v>0</v>
      </c>
      <c r="D609">
        <f ca="1"/>
        <v>0</v>
      </c>
      <c r="E609">
        <f ca="1"/>
        <v>0</v>
      </c>
      <c r="F609">
        <f ca="1"/>
        <v>0</v>
      </c>
      <c r="H609">
        <f ca="1"/>
        <v>0</v>
      </c>
      <c r="P609">
        <f t="shared" si="33"/>
        <v>0</v>
      </c>
    </row>
    <row r="610" spans="1:16" x14ac:dyDescent="0.2">
      <c r="A610">
        <f ca="1"/>
        <v>0</v>
      </c>
      <c r="B610">
        <f ca="1"/>
        <v>0</v>
      </c>
      <c r="C610">
        <f ca="1"/>
        <v>0</v>
      </c>
      <c r="D610">
        <f ca="1"/>
        <v>0</v>
      </c>
      <c r="E610">
        <f ca="1"/>
        <v>0</v>
      </c>
      <c r="F610">
        <f ca="1"/>
        <v>0</v>
      </c>
      <c r="H610">
        <f ca="1"/>
        <v>0</v>
      </c>
      <c r="P610">
        <f t="shared" si="33"/>
        <v>0</v>
      </c>
    </row>
    <row r="611" spans="1:16" x14ac:dyDescent="0.2">
      <c r="A611">
        <f ca="1"/>
        <v>0</v>
      </c>
      <c r="B611">
        <f ca="1"/>
        <v>0</v>
      </c>
      <c r="C611">
        <f ca="1"/>
        <v>0</v>
      </c>
      <c r="D611">
        <f ca="1"/>
        <v>0</v>
      </c>
      <c r="E611">
        <f ca="1"/>
        <v>0</v>
      </c>
      <c r="F611">
        <f ca="1"/>
        <v>0</v>
      </c>
      <c r="H611">
        <f ca="1"/>
        <v>0</v>
      </c>
      <c r="P611">
        <f t="shared" si="33"/>
        <v>0</v>
      </c>
    </row>
    <row r="612" spans="1:16" x14ac:dyDescent="0.2">
      <c r="A612">
        <f ca="1"/>
        <v>0</v>
      </c>
      <c r="B612">
        <f ca="1"/>
        <v>0</v>
      </c>
      <c r="C612">
        <f ca="1"/>
        <v>0</v>
      </c>
      <c r="D612">
        <f ca="1"/>
        <v>0</v>
      </c>
      <c r="E612">
        <f ca="1"/>
        <v>0</v>
      </c>
      <c r="F612">
        <f ca="1"/>
        <v>0</v>
      </c>
      <c r="H612">
        <f ca="1"/>
        <v>0</v>
      </c>
      <c r="P612">
        <f t="shared" si="33"/>
        <v>0</v>
      </c>
    </row>
    <row r="613" spans="1:16" x14ac:dyDescent="0.2">
      <c r="A613">
        <f ca="1"/>
        <v>0</v>
      </c>
      <c r="B613">
        <f ca="1"/>
        <v>0</v>
      </c>
      <c r="C613">
        <f ca="1"/>
        <v>0</v>
      </c>
      <c r="D613">
        <f ca="1"/>
        <v>0</v>
      </c>
      <c r="E613">
        <f ca="1"/>
        <v>0</v>
      </c>
      <c r="F613">
        <f ca="1"/>
        <v>0</v>
      </c>
      <c r="H613">
        <f ca="1"/>
        <v>0</v>
      </c>
      <c r="P613">
        <f t="shared" si="33"/>
        <v>0</v>
      </c>
    </row>
    <row r="614" spans="1:16" x14ac:dyDescent="0.2">
      <c r="A614">
        <f ca="1"/>
        <v>0</v>
      </c>
      <c r="B614">
        <f ca="1"/>
        <v>0</v>
      </c>
      <c r="C614">
        <f ca="1"/>
        <v>0</v>
      </c>
      <c r="D614">
        <f ca="1"/>
        <v>0</v>
      </c>
      <c r="E614">
        <f ca="1"/>
        <v>0</v>
      </c>
      <c r="F614">
        <f ca="1"/>
        <v>0</v>
      </c>
      <c r="H614">
        <f ca="1"/>
        <v>0</v>
      </c>
      <c r="P614">
        <f t="shared" si="33"/>
        <v>0</v>
      </c>
    </row>
    <row r="615" spans="1:16" x14ac:dyDescent="0.2">
      <c r="A615">
        <f ca="1"/>
        <v>0</v>
      </c>
      <c r="B615">
        <f ca="1"/>
        <v>0</v>
      </c>
      <c r="C615">
        <f ca="1"/>
        <v>0</v>
      </c>
      <c r="D615">
        <f ca="1"/>
        <v>0</v>
      </c>
      <c r="E615">
        <f ca="1"/>
        <v>0</v>
      </c>
      <c r="F615">
        <f ca="1"/>
        <v>0</v>
      </c>
      <c r="H615">
        <f ca="1"/>
        <v>0</v>
      </c>
      <c r="P615">
        <f t="shared" si="33"/>
        <v>0</v>
      </c>
    </row>
    <row r="616" spans="1:16" x14ac:dyDescent="0.2">
      <c r="A616">
        <f ca="1"/>
        <v>0</v>
      </c>
      <c r="B616">
        <f ca="1"/>
        <v>0</v>
      </c>
      <c r="C616">
        <f ca="1"/>
        <v>0</v>
      </c>
      <c r="D616">
        <f ca="1"/>
        <v>0</v>
      </c>
      <c r="E616">
        <f ca="1"/>
        <v>0</v>
      </c>
      <c r="F616">
        <f ca="1"/>
        <v>0</v>
      </c>
      <c r="H616">
        <f ca="1"/>
        <v>0</v>
      </c>
      <c r="P616">
        <f t="shared" si="33"/>
        <v>0</v>
      </c>
    </row>
    <row r="617" spans="1:16" x14ac:dyDescent="0.2">
      <c r="A617">
        <f ca="1"/>
        <v>0</v>
      </c>
      <c r="B617">
        <f ca="1"/>
        <v>0</v>
      </c>
      <c r="C617">
        <f ca="1"/>
        <v>0</v>
      </c>
      <c r="D617">
        <f ca="1"/>
        <v>0</v>
      </c>
      <c r="E617">
        <f ca="1"/>
        <v>0</v>
      </c>
      <c r="F617">
        <f ca="1"/>
        <v>0</v>
      </c>
      <c r="H617">
        <f ca="1"/>
        <v>0</v>
      </c>
      <c r="P617">
        <f t="shared" si="33"/>
        <v>0</v>
      </c>
    </row>
    <row r="618" spans="1:16" x14ac:dyDescent="0.2">
      <c r="A618">
        <f ca="1"/>
        <v>0</v>
      </c>
      <c r="B618">
        <f ca="1"/>
        <v>0</v>
      </c>
      <c r="C618">
        <f ca="1"/>
        <v>0</v>
      </c>
      <c r="D618">
        <f ca="1"/>
        <v>0</v>
      </c>
      <c r="E618">
        <f ca="1"/>
        <v>0</v>
      </c>
      <c r="F618">
        <f ca="1"/>
        <v>0</v>
      </c>
      <c r="H618">
        <f ca="1"/>
        <v>0</v>
      </c>
      <c r="P618">
        <f t="shared" si="33"/>
        <v>0</v>
      </c>
    </row>
    <row r="619" spans="1:16" x14ac:dyDescent="0.2">
      <c r="A619">
        <f ca="1"/>
        <v>0</v>
      </c>
      <c r="B619">
        <f ca="1"/>
        <v>0</v>
      </c>
      <c r="C619">
        <f ca="1"/>
        <v>0</v>
      </c>
      <c r="D619">
        <f ca="1"/>
        <v>0</v>
      </c>
      <c r="E619">
        <f ca="1"/>
        <v>0</v>
      </c>
      <c r="F619">
        <f ca="1"/>
        <v>0</v>
      </c>
      <c r="H619">
        <f ca="1"/>
        <v>0</v>
      </c>
      <c r="P619">
        <f t="shared" si="33"/>
        <v>0</v>
      </c>
    </row>
    <row r="620" spans="1:16" x14ac:dyDescent="0.2">
      <c r="A620">
        <f ca="1"/>
        <v>0</v>
      </c>
      <c r="B620">
        <f ca="1"/>
        <v>0</v>
      </c>
      <c r="C620">
        <f ca="1"/>
        <v>0</v>
      </c>
      <c r="D620">
        <f ca="1"/>
        <v>0</v>
      </c>
      <c r="E620">
        <f ca="1"/>
        <v>0</v>
      </c>
      <c r="F620">
        <f ca="1"/>
        <v>0</v>
      </c>
      <c r="H620">
        <f ca="1"/>
        <v>0</v>
      </c>
      <c r="P620">
        <f t="shared" si="33"/>
        <v>0</v>
      </c>
    </row>
    <row r="621" spans="1:16" x14ac:dyDescent="0.2">
      <c r="A621">
        <f ca="1"/>
        <v>0</v>
      </c>
      <c r="B621">
        <f ca="1"/>
        <v>0</v>
      </c>
      <c r="C621">
        <f ca="1"/>
        <v>0</v>
      </c>
      <c r="D621">
        <f ca="1"/>
        <v>0</v>
      </c>
      <c r="E621">
        <f ca="1"/>
        <v>0</v>
      </c>
      <c r="F621">
        <f ca="1"/>
        <v>0</v>
      </c>
      <c r="H621">
        <f ca="1"/>
        <v>0</v>
      </c>
      <c r="P621">
        <f t="shared" si="33"/>
        <v>0</v>
      </c>
    </row>
    <row r="622" spans="1:16" x14ac:dyDescent="0.2">
      <c r="A622">
        <f ca="1"/>
        <v>0</v>
      </c>
      <c r="B622">
        <f ca="1"/>
        <v>0</v>
      </c>
      <c r="C622">
        <f ca="1"/>
        <v>0</v>
      </c>
      <c r="D622">
        <f ca="1"/>
        <v>0</v>
      </c>
      <c r="E622">
        <f ca="1"/>
        <v>0</v>
      </c>
      <c r="F622">
        <f ca="1"/>
        <v>0</v>
      </c>
      <c r="H622">
        <f ca="1"/>
        <v>0</v>
      </c>
      <c r="P622">
        <f t="shared" si="33"/>
        <v>0</v>
      </c>
    </row>
    <row r="623" spans="1:16" x14ac:dyDescent="0.2">
      <c r="A623">
        <f ca="1"/>
        <v>0</v>
      </c>
      <c r="B623">
        <f ca="1"/>
        <v>0</v>
      </c>
      <c r="C623">
        <f ca="1"/>
        <v>0</v>
      </c>
      <c r="D623">
        <f ca="1"/>
        <v>0</v>
      </c>
      <c r="E623">
        <f ca="1"/>
        <v>0</v>
      </c>
      <c r="F623">
        <f ca="1"/>
        <v>0</v>
      </c>
      <c r="H623">
        <f ca="1"/>
        <v>0</v>
      </c>
      <c r="P623">
        <f t="shared" si="33"/>
        <v>0</v>
      </c>
    </row>
    <row r="624" spans="1:16" x14ac:dyDescent="0.2">
      <c r="A624">
        <f ca="1"/>
        <v>0</v>
      </c>
      <c r="B624">
        <f ca="1"/>
        <v>0</v>
      </c>
      <c r="C624">
        <f ca="1"/>
        <v>0</v>
      </c>
      <c r="D624">
        <f ca="1"/>
        <v>0</v>
      </c>
      <c r="E624">
        <f ca="1"/>
        <v>0</v>
      </c>
      <c r="F624">
        <f ca="1"/>
        <v>0</v>
      </c>
      <c r="H624">
        <f ca="1"/>
        <v>0</v>
      </c>
      <c r="P624">
        <f t="shared" si="33"/>
        <v>0</v>
      </c>
    </row>
    <row r="625" spans="1:16" x14ac:dyDescent="0.2">
      <c r="A625">
        <f ca="1"/>
        <v>0</v>
      </c>
      <c r="B625">
        <f ca="1"/>
        <v>0</v>
      </c>
      <c r="C625">
        <f ca="1"/>
        <v>0</v>
      </c>
      <c r="D625">
        <f ca="1"/>
        <v>0</v>
      </c>
      <c r="E625">
        <f ca="1"/>
        <v>0</v>
      </c>
      <c r="F625">
        <f ca="1"/>
        <v>0</v>
      </c>
      <c r="H625">
        <f ca="1"/>
        <v>0</v>
      </c>
      <c r="P625">
        <f t="shared" si="33"/>
        <v>0</v>
      </c>
    </row>
    <row r="626" spans="1:16" x14ac:dyDescent="0.2">
      <c r="A626">
        <f ca="1"/>
        <v>0</v>
      </c>
      <c r="B626">
        <f ca="1"/>
        <v>0</v>
      </c>
      <c r="C626">
        <f ca="1"/>
        <v>0</v>
      </c>
      <c r="D626">
        <f ca="1"/>
        <v>0</v>
      </c>
      <c r="E626">
        <f ca="1"/>
        <v>0</v>
      </c>
      <c r="F626">
        <f ca="1"/>
        <v>0</v>
      </c>
      <c r="H626">
        <f ca="1"/>
        <v>0</v>
      </c>
      <c r="P626">
        <f t="shared" si="33"/>
        <v>0</v>
      </c>
    </row>
    <row r="627" spans="1:16" x14ac:dyDescent="0.2">
      <c r="A627">
        <f ca="1"/>
        <v>0</v>
      </c>
      <c r="B627">
        <f ca="1"/>
        <v>0</v>
      </c>
      <c r="C627">
        <f ca="1"/>
        <v>0</v>
      </c>
      <c r="D627">
        <f ca="1"/>
        <v>0</v>
      </c>
      <c r="E627">
        <f ca="1"/>
        <v>0</v>
      </c>
      <c r="F627">
        <f ca="1"/>
        <v>0</v>
      </c>
      <c r="H627">
        <f ca="1"/>
        <v>0</v>
      </c>
      <c r="P627">
        <f t="shared" si="33"/>
        <v>0</v>
      </c>
    </row>
    <row r="628" spans="1:16" x14ac:dyDescent="0.2">
      <c r="A628">
        <f ca="1"/>
        <v>0</v>
      </c>
      <c r="B628">
        <f ca="1"/>
        <v>0</v>
      </c>
      <c r="C628">
        <f ca="1"/>
        <v>0</v>
      </c>
      <c r="D628">
        <f ca="1"/>
        <v>0</v>
      </c>
      <c r="E628">
        <f ca="1"/>
        <v>0</v>
      </c>
      <c r="F628">
        <f ca="1"/>
        <v>0</v>
      </c>
      <c r="H628">
        <f ca="1"/>
        <v>0</v>
      </c>
      <c r="P628">
        <f t="shared" si="33"/>
        <v>0</v>
      </c>
    </row>
    <row r="629" spans="1:16" x14ac:dyDescent="0.2">
      <c r="A629">
        <f ca="1"/>
        <v>0</v>
      </c>
      <c r="B629">
        <f ca="1"/>
        <v>0</v>
      </c>
      <c r="C629">
        <f ca="1"/>
        <v>0</v>
      </c>
      <c r="D629">
        <f ca="1"/>
        <v>0</v>
      </c>
      <c r="E629">
        <f ca="1"/>
        <v>0</v>
      </c>
      <c r="F629">
        <f ca="1"/>
        <v>0</v>
      </c>
      <c r="H629">
        <f ca="1"/>
        <v>0</v>
      </c>
      <c r="P629">
        <f t="shared" si="33"/>
        <v>0</v>
      </c>
    </row>
    <row r="630" spans="1:16" x14ac:dyDescent="0.2">
      <c r="A630">
        <f ca="1"/>
        <v>0</v>
      </c>
      <c r="B630">
        <f ca="1"/>
        <v>0</v>
      </c>
      <c r="C630">
        <f ca="1"/>
        <v>0</v>
      </c>
      <c r="D630">
        <f ca="1"/>
        <v>0</v>
      </c>
      <c r="E630">
        <f ca="1"/>
        <v>0</v>
      </c>
      <c r="F630">
        <f ca="1"/>
        <v>0</v>
      </c>
      <c r="H630">
        <f ca="1"/>
        <v>0</v>
      </c>
      <c r="P630">
        <f t="shared" si="33"/>
        <v>0</v>
      </c>
    </row>
    <row r="631" spans="1:16" x14ac:dyDescent="0.2">
      <c r="A631">
        <f ca="1"/>
        <v>0</v>
      </c>
      <c r="B631">
        <f ca="1"/>
        <v>0</v>
      </c>
      <c r="C631">
        <f ca="1"/>
        <v>0</v>
      </c>
      <c r="D631">
        <f ca="1"/>
        <v>0</v>
      </c>
      <c r="E631">
        <f ca="1"/>
        <v>0</v>
      </c>
      <c r="F631">
        <f ca="1"/>
        <v>0</v>
      </c>
      <c r="H631">
        <f ca="1"/>
        <v>0</v>
      </c>
      <c r="P631">
        <f t="shared" si="33"/>
        <v>0</v>
      </c>
    </row>
    <row r="632" spans="1:16" x14ac:dyDescent="0.2">
      <c r="A632">
        <f ca="1"/>
        <v>0</v>
      </c>
      <c r="B632">
        <f ca="1"/>
        <v>0</v>
      </c>
      <c r="C632">
        <f ca="1"/>
        <v>0</v>
      </c>
      <c r="D632">
        <f ca="1"/>
        <v>0</v>
      </c>
      <c r="E632">
        <f ca="1"/>
        <v>0</v>
      </c>
      <c r="F632">
        <f ca="1"/>
        <v>0</v>
      </c>
      <c r="H632">
        <f ca="1"/>
        <v>0</v>
      </c>
      <c r="P632">
        <f t="shared" si="33"/>
        <v>0</v>
      </c>
    </row>
    <row r="633" spans="1:16" x14ac:dyDescent="0.2">
      <c r="A633">
        <f ca="1"/>
        <v>0</v>
      </c>
      <c r="B633">
        <f ca="1"/>
        <v>0</v>
      </c>
      <c r="C633">
        <f ca="1"/>
        <v>0</v>
      </c>
      <c r="D633">
        <f ca="1"/>
        <v>0</v>
      </c>
      <c r="E633">
        <f ca="1"/>
        <v>0</v>
      </c>
      <c r="F633">
        <f ca="1"/>
        <v>0</v>
      </c>
      <c r="H633">
        <f ca="1"/>
        <v>0</v>
      </c>
      <c r="P633">
        <f t="shared" si="33"/>
        <v>0</v>
      </c>
    </row>
    <row r="634" spans="1:16" x14ac:dyDescent="0.2">
      <c r="A634">
        <f ca="1"/>
        <v>0</v>
      </c>
      <c r="B634">
        <f ca="1"/>
        <v>0</v>
      </c>
      <c r="C634">
        <f ca="1"/>
        <v>0</v>
      </c>
      <c r="D634">
        <f ca="1"/>
        <v>0</v>
      </c>
      <c r="E634">
        <f ca="1"/>
        <v>0</v>
      </c>
      <c r="F634">
        <f ca="1"/>
        <v>0</v>
      </c>
      <c r="H634">
        <f ca="1"/>
        <v>0</v>
      </c>
      <c r="P634">
        <f t="shared" si="33"/>
        <v>0</v>
      </c>
    </row>
    <row r="635" spans="1:16" x14ac:dyDescent="0.2">
      <c r="A635">
        <f ca="1"/>
        <v>0</v>
      </c>
      <c r="B635">
        <f ca="1"/>
        <v>0</v>
      </c>
      <c r="C635">
        <f ca="1"/>
        <v>0</v>
      </c>
      <c r="D635">
        <f ca="1"/>
        <v>0</v>
      </c>
      <c r="E635">
        <f ca="1"/>
        <v>0</v>
      </c>
      <c r="F635">
        <f ca="1"/>
        <v>0</v>
      </c>
      <c r="H635">
        <f ca="1"/>
        <v>0</v>
      </c>
      <c r="P635">
        <f t="shared" si="33"/>
        <v>0</v>
      </c>
    </row>
    <row r="636" spans="1:16" x14ac:dyDescent="0.2">
      <c r="A636">
        <f ca="1"/>
        <v>0</v>
      </c>
      <c r="B636">
        <f ca="1"/>
        <v>0</v>
      </c>
      <c r="C636">
        <f ca="1"/>
        <v>0</v>
      </c>
      <c r="D636">
        <f ca="1"/>
        <v>0</v>
      </c>
      <c r="E636">
        <f ca="1"/>
        <v>0</v>
      </c>
      <c r="F636">
        <f ca="1"/>
        <v>0</v>
      </c>
      <c r="H636">
        <f ca="1"/>
        <v>0</v>
      </c>
      <c r="P636">
        <f t="shared" si="33"/>
        <v>0</v>
      </c>
    </row>
    <row r="637" spans="1:16" x14ac:dyDescent="0.2">
      <c r="A637">
        <f ca="1"/>
        <v>0</v>
      </c>
      <c r="B637">
        <f ca="1"/>
        <v>0</v>
      </c>
      <c r="C637">
        <f ca="1"/>
        <v>0</v>
      </c>
      <c r="D637">
        <f ca="1"/>
        <v>0</v>
      </c>
      <c r="E637">
        <f ca="1"/>
        <v>0</v>
      </c>
      <c r="F637">
        <f ca="1"/>
        <v>0</v>
      </c>
      <c r="H637">
        <f ca="1"/>
        <v>0</v>
      </c>
      <c r="P637">
        <f t="shared" si="33"/>
        <v>0</v>
      </c>
    </row>
    <row r="638" spans="1:16" x14ac:dyDescent="0.2">
      <c r="A638">
        <f ca="1"/>
        <v>0</v>
      </c>
      <c r="B638">
        <f ca="1"/>
        <v>0</v>
      </c>
      <c r="C638">
        <f ca="1"/>
        <v>0</v>
      </c>
      <c r="D638">
        <f ca="1"/>
        <v>0</v>
      </c>
      <c r="E638">
        <f ca="1"/>
        <v>0</v>
      </c>
      <c r="F638">
        <f ca="1"/>
        <v>0</v>
      </c>
      <c r="H638">
        <f ca="1"/>
        <v>0</v>
      </c>
      <c r="P638">
        <f t="shared" si="33"/>
        <v>0</v>
      </c>
    </row>
    <row r="639" spans="1:16" x14ac:dyDescent="0.2">
      <c r="A639">
        <f ca="1"/>
        <v>0</v>
      </c>
      <c r="B639">
        <f ca="1"/>
        <v>0</v>
      </c>
      <c r="C639">
        <f ca="1"/>
        <v>0</v>
      </c>
      <c r="D639">
        <f ca="1"/>
        <v>0</v>
      </c>
      <c r="E639">
        <f ca="1"/>
        <v>0</v>
      </c>
      <c r="F639">
        <f ca="1"/>
        <v>0</v>
      </c>
      <c r="H639">
        <f ca="1"/>
        <v>0</v>
      </c>
      <c r="P639">
        <f t="shared" si="33"/>
        <v>0</v>
      </c>
    </row>
    <row r="640" spans="1:16" x14ac:dyDescent="0.2">
      <c r="A640">
        <f ca="1"/>
        <v>0</v>
      </c>
      <c r="B640">
        <f ca="1"/>
        <v>0</v>
      </c>
      <c r="C640">
        <f ca="1"/>
        <v>0</v>
      </c>
      <c r="D640">
        <f ca="1"/>
        <v>0</v>
      </c>
      <c r="E640">
        <f ca="1"/>
        <v>0</v>
      </c>
      <c r="F640">
        <f ca="1"/>
        <v>0</v>
      </c>
      <c r="H640">
        <f ca="1"/>
        <v>0</v>
      </c>
      <c r="P640">
        <f t="shared" si="33"/>
        <v>0</v>
      </c>
    </row>
    <row r="641" spans="1:16" x14ac:dyDescent="0.2">
      <c r="A641">
        <f ca="1"/>
        <v>0</v>
      </c>
      <c r="B641">
        <f ca="1"/>
        <v>0</v>
      </c>
      <c r="C641">
        <f ca="1"/>
        <v>0</v>
      </c>
      <c r="D641">
        <f ca="1"/>
        <v>0</v>
      </c>
      <c r="E641">
        <f ca="1"/>
        <v>0</v>
      </c>
      <c r="F641">
        <f ca="1"/>
        <v>0</v>
      </c>
      <c r="H641">
        <f ca="1"/>
        <v>0</v>
      </c>
      <c r="P641">
        <f t="shared" si="33"/>
        <v>0</v>
      </c>
    </row>
    <row r="642" spans="1:16" x14ac:dyDescent="0.2">
      <c r="A642">
        <f ca="1"/>
        <v>0</v>
      </c>
      <c r="B642">
        <f ca="1"/>
        <v>0</v>
      </c>
      <c r="C642">
        <f ca="1"/>
        <v>0</v>
      </c>
      <c r="D642">
        <f ca="1"/>
        <v>0</v>
      </c>
      <c r="E642">
        <f ca="1"/>
        <v>0</v>
      </c>
      <c r="F642">
        <f ca="1"/>
        <v>0</v>
      </c>
      <c r="H642">
        <f ca="1"/>
        <v>0</v>
      </c>
      <c r="P642">
        <f t="shared" si="33"/>
        <v>0</v>
      </c>
    </row>
    <row r="643" spans="1:16" x14ac:dyDescent="0.2">
      <c r="A643">
        <f ca="1"/>
        <v>0</v>
      </c>
      <c r="B643">
        <f ca="1"/>
        <v>0</v>
      </c>
      <c r="C643">
        <f ca="1"/>
        <v>0</v>
      </c>
      <c r="D643">
        <f ca="1"/>
        <v>0</v>
      </c>
      <c r="E643">
        <f ca="1"/>
        <v>0</v>
      </c>
      <c r="F643">
        <f ca="1"/>
        <v>0</v>
      </c>
      <c r="H643">
        <f ca="1"/>
        <v>0</v>
      </c>
      <c r="P643">
        <f t="shared" ref="P643:P706" si="34">EXP(O643)-1</f>
        <v>0</v>
      </c>
    </row>
    <row r="644" spans="1:16" x14ac:dyDescent="0.2">
      <c r="A644">
        <f ca="1"/>
        <v>0</v>
      </c>
      <c r="B644">
        <f ca="1"/>
        <v>0</v>
      </c>
      <c r="C644">
        <f ca="1"/>
        <v>0</v>
      </c>
      <c r="D644">
        <f ca="1"/>
        <v>0</v>
      </c>
      <c r="E644">
        <f ca="1"/>
        <v>0</v>
      </c>
      <c r="F644">
        <f ca="1"/>
        <v>0</v>
      </c>
      <c r="H644">
        <f ca="1"/>
        <v>0</v>
      </c>
      <c r="P644">
        <f t="shared" si="34"/>
        <v>0</v>
      </c>
    </row>
    <row r="645" spans="1:16" x14ac:dyDescent="0.2">
      <c r="A645">
        <f ca="1"/>
        <v>0</v>
      </c>
      <c r="B645">
        <f ca="1"/>
        <v>0</v>
      </c>
      <c r="C645">
        <f ca="1"/>
        <v>0</v>
      </c>
      <c r="D645">
        <f ca="1"/>
        <v>0</v>
      </c>
      <c r="E645">
        <f ca="1"/>
        <v>0</v>
      </c>
      <c r="F645">
        <f ca="1"/>
        <v>0</v>
      </c>
      <c r="H645">
        <f ca="1"/>
        <v>0</v>
      </c>
      <c r="P645">
        <f t="shared" si="34"/>
        <v>0</v>
      </c>
    </row>
    <row r="646" spans="1:16" x14ac:dyDescent="0.2">
      <c r="A646">
        <f ca="1"/>
        <v>0</v>
      </c>
      <c r="B646">
        <f ca="1"/>
        <v>0</v>
      </c>
      <c r="C646">
        <f ca="1"/>
        <v>0</v>
      </c>
      <c r="D646">
        <f ca="1"/>
        <v>0</v>
      </c>
      <c r="E646">
        <f ca="1"/>
        <v>0</v>
      </c>
      <c r="F646">
        <f ca="1"/>
        <v>0</v>
      </c>
      <c r="H646">
        <f ca="1"/>
        <v>0</v>
      </c>
      <c r="P646">
        <f t="shared" si="34"/>
        <v>0</v>
      </c>
    </row>
    <row r="647" spans="1:16" x14ac:dyDescent="0.2">
      <c r="A647">
        <f ca="1"/>
        <v>0</v>
      </c>
      <c r="B647">
        <f ca="1"/>
        <v>0</v>
      </c>
      <c r="C647">
        <f ca="1"/>
        <v>0</v>
      </c>
      <c r="D647">
        <f ca="1"/>
        <v>0</v>
      </c>
      <c r="E647">
        <f ca="1"/>
        <v>0</v>
      </c>
      <c r="F647">
        <f ca="1"/>
        <v>0</v>
      </c>
      <c r="H647">
        <f ca="1"/>
        <v>0</v>
      </c>
      <c r="P647">
        <f t="shared" si="34"/>
        <v>0</v>
      </c>
    </row>
    <row r="648" spans="1:16" x14ac:dyDescent="0.2">
      <c r="A648">
        <f ca="1"/>
        <v>0</v>
      </c>
      <c r="B648">
        <f ca="1"/>
        <v>0</v>
      </c>
      <c r="C648">
        <f ca="1"/>
        <v>0</v>
      </c>
      <c r="D648">
        <f ca="1"/>
        <v>0</v>
      </c>
      <c r="E648">
        <f ca="1"/>
        <v>0</v>
      </c>
      <c r="F648">
        <f ca="1"/>
        <v>0</v>
      </c>
      <c r="H648">
        <f ca="1"/>
        <v>0</v>
      </c>
      <c r="P648">
        <f t="shared" si="34"/>
        <v>0</v>
      </c>
    </row>
    <row r="649" spans="1:16" x14ac:dyDescent="0.2">
      <c r="A649">
        <f ca="1"/>
        <v>0</v>
      </c>
      <c r="B649">
        <f ca="1"/>
        <v>0</v>
      </c>
      <c r="C649">
        <f ca="1"/>
        <v>0</v>
      </c>
      <c r="D649">
        <f ca="1"/>
        <v>0</v>
      </c>
      <c r="E649">
        <f ca="1"/>
        <v>0</v>
      </c>
      <c r="F649">
        <f ca="1"/>
        <v>0</v>
      </c>
      <c r="H649">
        <f ca="1"/>
        <v>0</v>
      </c>
      <c r="P649">
        <f t="shared" si="34"/>
        <v>0</v>
      </c>
    </row>
    <row r="650" spans="1:16" x14ac:dyDescent="0.2">
      <c r="A650">
        <f ca="1"/>
        <v>0</v>
      </c>
      <c r="B650">
        <f ca="1"/>
        <v>0</v>
      </c>
      <c r="C650">
        <f ca="1"/>
        <v>0</v>
      </c>
      <c r="D650">
        <f ca="1"/>
        <v>0</v>
      </c>
      <c r="E650">
        <f ca="1"/>
        <v>0</v>
      </c>
      <c r="F650">
        <f ca="1"/>
        <v>0</v>
      </c>
      <c r="H650">
        <f ca="1"/>
        <v>0</v>
      </c>
      <c r="P650">
        <f t="shared" si="34"/>
        <v>0</v>
      </c>
    </row>
    <row r="651" spans="1:16" x14ac:dyDescent="0.2">
      <c r="A651">
        <f ca="1"/>
        <v>0</v>
      </c>
      <c r="B651">
        <f ca="1"/>
        <v>0</v>
      </c>
      <c r="C651">
        <f ca="1"/>
        <v>0</v>
      </c>
      <c r="D651">
        <f ca="1"/>
        <v>0</v>
      </c>
      <c r="E651">
        <f ca="1"/>
        <v>0</v>
      </c>
      <c r="F651">
        <f ca="1"/>
        <v>0</v>
      </c>
      <c r="H651">
        <f ca="1"/>
        <v>0</v>
      </c>
      <c r="P651">
        <f t="shared" si="34"/>
        <v>0</v>
      </c>
    </row>
    <row r="652" spans="1:16" x14ac:dyDescent="0.2">
      <c r="A652">
        <f ca="1"/>
        <v>0</v>
      </c>
      <c r="B652">
        <f ca="1"/>
        <v>0</v>
      </c>
      <c r="C652">
        <f ca="1"/>
        <v>0</v>
      </c>
      <c r="D652">
        <f ca="1"/>
        <v>0</v>
      </c>
      <c r="E652">
        <f ca="1"/>
        <v>0</v>
      </c>
      <c r="F652">
        <f ca="1"/>
        <v>0</v>
      </c>
      <c r="H652">
        <f ca="1"/>
        <v>0</v>
      </c>
      <c r="P652">
        <f t="shared" si="34"/>
        <v>0</v>
      </c>
    </row>
    <row r="653" spans="1:16" x14ac:dyDescent="0.2">
      <c r="A653">
        <f ca="1"/>
        <v>0</v>
      </c>
      <c r="B653">
        <f ca="1"/>
        <v>0</v>
      </c>
      <c r="C653">
        <f ca="1"/>
        <v>0</v>
      </c>
      <c r="D653">
        <f ca="1"/>
        <v>0</v>
      </c>
      <c r="E653">
        <f ca="1"/>
        <v>0</v>
      </c>
      <c r="F653">
        <f ca="1"/>
        <v>0</v>
      </c>
      <c r="H653">
        <f ca="1"/>
        <v>0</v>
      </c>
      <c r="P653">
        <f t="shared" si="34"/>
        <v>0</v>
      </c>
    </row>
    <row r="654" spans="1:16" x14ac:dyDescent="0.2">
      <c r="A654">
        <f ca="1"/>
        <v>0</v>
      </c>
      <c r="B654">
        <f ca="1"/>
        <v>0</v>
      </c>
      <c r="C654">
        <f ca="1"/>
        <v>0</v>
      </c>
      <c r="D654">
        <f ca="1"/>
        <v>0</v>
      </c>
      <c r="E654">
        <f ca="1"/>
        <v>0</v>
      </c>
      <c r="F654">
        <f ca="1"/>
        <v>0</v>
      </c>
      <c r="H654">
        <f ca="1"/>
        <v>0</v>
      </c>
      <c r="P654">
        <f t="shared" si="34"/>
        <v>0</v>
      </c>
    </row>
    <row r="655" spans="1:16" x14ac:dyDescent="0.2">
      <c r="A655">
        <f ca="1"/>
        <v>0</v>
      </c>
      <c r="B655">
        <f ca="1"/>
        <v>0</v>
      </c>
      <c r="C655">
        <f ca="1"/>
        <v>0</v>
      </c>
      <c r="D655">
        <f ca="1"/>
        <v>0</v>
      </c>
      <c r="E655">
        <f ca="1"/>
        <v>0</v>
      </c>
      <c r="F655">
        <f ca="1"/>
        <v>0</v>
      </c>
      <c r="H655">
        <f ca="1"/>
        <v>0</v>
      </c>
      <c r="P655">
        <f t="shared" si="34"/>
        <v>0</v>
      </c>
    </row>
    <row r="656" spans="1:16" x14ac:dyDescent="0.2">
      <c r="A656">
        <f ca="1"/>
        <v>0</v>
      </c>
      <c r="B656">
        <f ca="1"/>
        <v>0</v>
      </c>
      <c r="C656">
        <f ca="1"/>
        <v>0</v>
      </c>
      <c r="D656">
        <f ca="1"/>
        <v>0</v>
      </c>
      <c r="E656">
        <f ca="1"/>
        <v>0</v>
      </c>
      <c r="F656">
        <f ca="1"/>
        <v>0</v>
      </c>
      <c r="H656">
        <f ca="1"/>
        <v>0</v>
      </c>
      <c r="P656">
        <f t="shared" si="34"/>
        <v>0</v>
      </c>
    </row>
    <row r="657" spans="1:16" x14ac:dyDescent="0.2">
      <c r="A657">
        <f ca="1"/>
        <v>0</v>
      </c>
      <c r="B657">
        <f ca="1"/>
        <v>0</v>
      </c>
      <c r="C657">
        <f ca="1"/>
        <v>0</v>
      </c>
      <c r="D657">
        <f ca="1"/>
        <v>0</v>
      </c>
      <c r="E657">
        <f ca="1"/>
        <v>0</v>
      </c>
      <c r="F657">
        <f ca="1"/>
        <v>0</v>
      </c>
      <c r="H657">
        <f ca="1"/>
        <v>0</v>
      </c>
      <c r="P657">
        <f t="shared" si="34"/>
        <v>0</v>
      </c>
    </row>
    <row r="658" spans="1:16" x14ac:dyDescent="0.2">
      <c r="A658">
        <f ca="1"/>
        <v>0</v>
      </c>
      <c r="B658">
        <f ca="1"/>
        <v>0</v>
      </c>
      <c r="C658">
        <f ca="1"/>
        <v>0</v>
      </c>
      <c r="D658">
        <f ca="1"/>
        <v>0</v>
      </c>
      <c r="E658">
        <f ca="1"/>
        <v>0</v>
      </c>
      <c r="F658">
        <f ca="1"/>
        <v>0</v>
      </c>
      <c r="H658">
        <f ca="1"/>
        <v>0</v>
      </c>
      <c r="P658">
        <f t="shared" si="34"/>
        <v>0</v>
      </c>
    </row>
    <row r="659" spans="1:16" x14ac:dyDescent="0.2">
      <c r="A659">
        <f ca="1"/>
        <v>0</v>
      </c>
      <c r="B659">
        <f ca="1"/>
        <v>0</v>
      </c>
      <c r="C659">
        <f ca="1"/>
        <v>0</v>
      </c>
      <c r="D659">
        <f ca="1"/>
        <v>0</v>
      </c>
      <c r="E659">
        <f ca="1"/>
        <v>0</v>
      </c>
      <c r="F659">
        <f ca="1"/>
        <v>0</v>
      </c>
      <c r="H659">
        <f ca="1"/>
        <v>0</v>
      </c>
      <c r="P659">
        <f t="shared" si="34"/>
        <v>0</v>
      </c>
    </row>
    <row r="660" spans="1:16" x14ac:dyDescent="0.2">
      <c r="A660">
        <f ca="1"/>
        <v>0</v>
      </c>
      <c r="B660">
        <f ca="1"/>
        <v>0</v>
      </c>
      <c r="C660">
        <f ca="1"/>
        <v>0</v>
      </c>
      <c r="D660">
        <f ca="1"/>
        <v>0</v>
      </c>
      <c r="E660">
        <f ca="1"/>
        <v>0</v>
      </c>
      <c r="F660">
        <f ca="1"/>
        <v>0</v>
      </c>
      <c r="H660">
        <f ca="1"/>
        <v>0</v>
      </c>
      <c r="P660">
        <f t="shared" si="34"/>
        <v>0</v>
      </c>
    </row>
    <row r="661" spans="1:16" x14ac:dyDescent="0.2">
      <c r="A661">
        <f ca="1"/>
        <v>0</v>
      </c>
      <c r="B661">
        <f ca="1"/>
        <v>0</v>
      </c>
      <c r="C661">
        <f ca="1"/>
        <v>0</v>
      </c>
      <c r="D661">
        <f ca="1"/>
        <v>0</v>
      </c>
      <c r="E661">
        <f ca="1"/>
        <v>0</v>
      </c>
      <c r="F661">
        <f ca="1"/>
        <v>0</v>
      </c>
      <c r="H661">
        <f ca="1"/>
        <v>0</v>
      </c>
      <c r="P661">
        <f t="shared" si="34"/>
        <v>0</v>
      </c>
    </row>
    <row r="662" spans="1:16" x14ac:dyDescent="0.2">
      <c r="A662">
        <f ca="1"/>
        <v>0</v>
      </c>
      <c r="B662">
        <f ca="1"/>
        <v>0</v>
      </c>
      <c r="C662">
        <f ca="1"/>
        <v>0</v>
      </c>
      <c r="D662">
        <f ca="1"/>
        <v>0</v>
      </c>
      <c r="E662">
        <f ca="1"/>
        <v>0</v>
      </c>
      <c r="F662">
        <f ca="1"/>
        <v>0</v>
      </c>
      <c r="H662">
        <f ca="1"/>
        <v>0</v>
      </c>
      <c r="P662">
        <f t="shared" si="34"/>
        <v>0</v>
      </c>
    </row>
    <row r="663" spans="1:16" x14ac:dyDescent="0.2">
      <c r="A663">
        <f ca="1"/>
        <v>0</v>
      </c>
      <c r="B663">
        <f ca="1"/>
        <v>0</v>
      </c>
      <c r="C663">
        <f ca="1"/>
        <v>0</v>
      </c>
      <c r="D663">
        <f ca="1"/>
        <v>0</v>
      </c>
      <c r="E663">
        <f ca="1"/>
        <v>0</v>
      </c>
      <c r="F663">
        <f ca="1"/>
        <v>0</v>
      </c>
      <c r="H663">
        <f ca="1"/>
        <v>0</v>
      </c>
      <c r="P663">
        <f t="shared" si="34"/>
        <v>0</v>
      </c>
    </row>
    <row r="664" spans="1:16" x14ac:dyDescent="0.2">
      <c r="A664">
        <f ca="1"/>
        <v>0</v>
      </c>
      <c r="B664">
        <f ca="1"/>
        <v>0</v>
      </c>
      <c r="C664">
        <f ca="1"/>
        <v>0</v>
      </c>
      <c r="D664">
        <f ca="1"/>
        <v>0</v>
      </c>
      <c r="E664">
        <f ca="1"/>
        <v>0</v>
      </c>
      <c r="F664">
        <f ca="1"/>
        <v>0</v>
      </c>
      <c r="H664">
        <f ca="1"/>
        <v>0</v>
      </c>
      <c r="P664">
        <f t="shared" si="34"/>
        <v>0</v>
      </c>
    </row>
    <row r="665" spans="1:16" x14ac:dyDescent="0.2">
      <c r="A665">
        <f ca="1"/>
        <v>0</v>
      </c>
      <c r="B665">
        <f ca="1"/>
        <v>0</v>
      </c>
      <c r="C665">
        <f ca="1"/>
        <v>0</v>
      </c>
      <c r="D665">
        <f ca="1"/>
        <v>0</v>
      </c>
      <c r="E665">
        <f ca="1"/>
        <v>0</v>
      </c>
      <c r="F665">
        <f ca="1"/>
        <v>0</v>
      </c>
      <c r="H665">
        <f ca="1"/>
        <v>0</v>
      </c>
      <c r="P665">
        <f t="shared" si="34"/>
        <v>0</v>
      </c>
    </row>
    <row r="666" spans="1:16" x14ac:dyDescent="0.2">
      <c r="A666">
        <f ca="1"/>
        <v>0</v>
      </c>
      <c r="B666">
        <f ca="1"/>
        <v>0</v>
      </c>
      <c r="C666">
        <f ca="1"/>
        <v>0</v>
      </c>
      <c r="D666">
        <f ca="1"/>
        <v>0</v>
      </c>
      <c r="E666">
        <f ca="1"/>
        <v>0</v>
      </c>
      <c r="F666">
        <f ca="1"/>
        <v>0</v>
      </c>
      <c r="H666">
        <f ca="1"/>
        <v>0</v>
      </c>
      <c r="P666">
        <f t="shared" si="34"/>
        <v>0</v>
      </c>
    </row>
    <row r="667" spans="1:16" x14ac:dyDescent="0.2">
      <c r="A667">
        <f ca="1"/>
        <v>0</v>
      </c>
      <c r="B667">
        <f ca="1"/>
        <v>0</v>
      </c>
      <c r="C667">
        <f ca="1"/>
        <v>0</v>
      </c>
      <c r="D667">
        <f ca="1"/>
        <v>0</v>
      </c>
      <c r="E667">
        <f ca="1"/>
        <v>0</v>
      </c>
      <c r="F667">
        <f ca="1"/>
        <v>0</v>
      </c>
      <c r="H667">
        <f ca="1"/>
        <v>0</v>
      </c>
      <c r="P667">
        <f t="shared" si="34"/>
        <v>0</v>
      </c>
    </row>
    <row r="668" spans="1:16" x14ac:dyDescent="0.2">
      <c r="A668">
        <f ca="1"/>
        <v>0</v>
      </c>
      <c r="B668">
        <f ca="1"/>
        <v>0</v>
      </c>
      <c r="C668">
        <f ca="1"/>
        <v>0</v>
      </c>
      <c r="D668">
        <f ca="1"/>
        <v>0</v>
      </c>
      <c r="E668">
        <f ca="1"/>
        <v>0</v>
      </c>
      <c r="F668">
        <f ca="1"/>
        <v>0</v>
      </c>
      <c r="H668">
        <f ca="1"/>
        <v>0</v>
      </c>
      <c r="P668">
        <f t="shared" si="34"/>
        <v>0</v>
      </c>
    </row>
    <row r="669" spans="1:16" x14ac:dyDescent="0.2">
      <c r="A669">
        <f ca="1"/>
        <v>0</v>
      </c>
      <c r="B669">
        <f ca="1"/>
        <v>0</v>
      </c>
      <c r="C669">
        <f ca="1"/>
        <v>0</v>
      </c>
      <c r="D669">
        <f ca="1"/>
        <v>0</v>
      </c>
      <c r="E669">
        <f ca="1"/>
        <v>0</v>
      </c>
      <c r="F669">
        <f ca="1"/>
        <v>0</v>
      </c>
      <c r="H669">
        <f ca="1"/>
        <v>0</v>
      </c>
      <c r="P669">
        <f t="shared" si="34"/>
        <v>0</v>
      </c>
    </row>
    <row r="670" spans="1:16" x14ac:dyDescent="0.2">
      <c r="A670">
        <f ca="1"/>
        <v>0</v>
      </c>
      <c r="B670">
        <f ca="1"/>
        <v>0</v>
      </c>
      <c r="C670">
        <f ca="1"/>
        <v>0</v>
      </c>
      <c r="D670">
        <f ca="1"/>
        <v>0</v>
      </c>
      <c r="E670">
        <f ca="1"/>
        <v>0</v>
      </c>
      <c r="F670">
        <f ca="1"/>
        <v>0</v>
      </c>
      <c r="H670">
        <f ca="1"/>
        <v>0</v>
      </c>
      <c r="P670">
        <f t="shared" si="34"/>
        <v>0</v>
      </c>
    </row>
    <row r="671" spans="1:16" x14ac:dyDescent="0.2">
      <c r="A671">
        <f ca="1"/>
        <v>0</v>
      </c>
      <c r="B671">
        <f ca="1"/>
        <v>0</v>
      </c>
      <c r="C671">
        <f ca="1"/>
        <v>0</v>
      </c>
      <c r="D671">
        <f ca="1"/>
        <v>0</v>
      </c>
      <c r="E671">
        <f ca="1"/>
        <v>0</v>
      </c>
      <c r="F671">
        <f ca="1"/>
        <v>0</v>
      </c>
      <c r="H671">
        <f ca="1"/>
        <v>0</v>
      </c>
      <c r="P671">
        <f t="shared" si="34"/>
        <v>0</v>
      </c>
    </row>
    <row r="672" spans="1:16" x14ac:dyDescent="0.2">
      <c r="A672">
        <f ca="1"/>
        <v>0</v>
      </c>
      <c r="B672">
        <f ca="1"/>
        <v>0</v>
      </c>
      <c r="C672">
        <f ca="1"/>
        <v>0</v>
      </c>
      <c r="D672">
        <f ca="1"/>
        <v>0</v>
      </c>
      <c r="E672">
        <f ca="1"/>
        <v>0</v>
      </c>
      <c r="F672">
        <f ca="1"/>
        <v>0</v>
      </c>
      <c r="H672">
        <f ca="1"/>
        <v>0</v>
      </c>
      <c r="P672">
        <f t="shared" si="34"/>
        <v>0</v>
      </c>
    </row>
    <row r="673" spans="1:16" x14ac:dyDescent="0.2">
      <c r="A673">
        <f ca="1"/>
        <v>0</v>
      </c>
      <c r="B673">
        <f ca="1"/>
        <v>0</v>
      </c>
      <c r="C673">
        <f ca="1"/>
        <v>0</v>
      </c>
      <c r="D673">
        <f ca="1"/>
        <v>0</v>
      </c>
      <c r="E673">
        <f ca="1"/>
        <v>0</v>
      </c>
      <c r="F673">
        <f ca="1"/>
        <v>0</v>
      </c>
      <c r="H673">
        <f ca="1"/>
        <v>0</v>
      </c>
      <c r="P673">
        <f t="shared" si="34"/>
        <v>0</v>
      </c>
    </row>
    <row r="674" spans="1:16" x14ac:dyDescent="0.2">
      <c r="A674">
        <f ca="1"/>
        <v>0</v>
      </c>
      <c r="B674">
        <f ca="1"/>
        <v>0</v>
      </c>
      <c r="C674">
        <f ca="1"/>
        <v>0</v>
      </c>
      <c r="D674">
        <f ca="1"/>
        <v>0</v>
      </c>
      <c r="E674">
        <f ca="1"/>
        <v>0</v>
      </c>
      <c r="F674">
        <f ca="1"/>
        <v>0</v>
      </c>
      <c r="H674">
        <f ca="1"/>
        <v>0</v>
      </c>
      <c r="P674">
        <f t="shared" si="34"/>
        <v>0</v>
      </c>
    </row>
    <row r="675" spans="1:16" x14ac:dyDescent="0.2">
      <c r="A675">
        <f ca="1"/>
        <v>0</v>
      </c>
      <c r="B675">
        <f ca="1"/>
        <v>0</v>
      </c>
      <c r="C675">
        <f ca="1"/>
        <v>0</v>
      </c>
      <c r="D675">
        <f ca="1"/>
        <v>0</v>
      </c>
      <c r="E675">
        <f ca="1"/>
        <v>0</v>
      </c>
      <c r="F675">
        <f ca="1"/>
        <v>0</v>
      </c>
      <c r="H675">
        <f ca="1"/>
        <v>0</v>
      </c>
      <c r="P675">
        <f t="shared" si="34"/>
        <v>0</v>
      </c>
    </row>
    <row r="676" spans="1:16" x14ac:dyDescent="0.2">
      <c r="A676">
        <f ca="1"/>
        <v>0</v>
      </c>
      <c r="B676">
        <f ca="1"/>
        <v>0</v>
      </c>
      <c r="C676">
        <f ca="1"/>
        <v>0</v>
      </c>
      <c r="D676">
        <f ca="1"/>
        <v>0</v>
      </c>
      <c r="E676">
        <f ca="1"/>
        <v>0</v>
      </c>
      <c r="F676">
        <f ca="1"/>
        <v>0</v>
      </c>
      <c r="H676">
        <f ca="1"/>
        <v>0</v>
      </c>
      <c r="P676">
        <f t="shared" si="34"/>
        <v>0</v>
      </c>
    </row>
    <row r="677" spans="1:16" x14ac:dyDescent="0.2">
      <c r="A677">
        <f ca="1"/>
        <v>0</v>
      </c>
      <c r="B677">
        <f ca="1"/>
        <v>0</v>
      </c>
      <c r="C677">
        <f ca="1"/>
        <v>0</v>
      </c>
      <c r="D677">
        <f ca="1"/>
        <v>0</v>
      </c>
      <c r="E677">
        <f ca="1"/>
        <v>0</v>
      </c>
      <c r="F677">
        <f ca="1"/>
        <v>0</v>
      </c>
      <c r="H677">
        <f ca="1"/>
        <v>0</v>
      </c>
      <c r="P677">
        <f t="shared" si="34"/>
        <v>0</v>
      </c>
    </row>
    <row r="678" spans="1:16" x14ac:dyDescent="0.2">
      <c r="A678">
        <f ca="1"/>
        <v>0</v>
      </c>
      <c r="B678">
        <f ca="1"/>
        <v>0</v>
      </c>
      <c r="C678">
        <f ca="1"/>
        <v>0</v>
      </c>
      <c r="D678">
        <f ca="1"/>
        <v>0</v>
      </c>
      <c r="E678">
        <f ca="1"/>
        <v>0</v>
      </c>
      <c r="F678">
        <f ca="1"/>
        <v>0</v>
      </c>
      <c r="H678">
        <f ca="1"/>
        <v>0</v>
      </c>
      <c r="P678">
        <f t="shared" si="34"/>
        <v>0</v>
      </c>
    </row>
    <row r="679" spans="1:16" x14ac:dyDescent="0.2">
      <c r="A679">
        <f ca="1"/>
        <v>0</v>
      </c>
      <c r="B679">
        <f ca="1"/>
        <v>0</v>
      </c>
      <c r="C679">
        <f ca="1"/>
        <v>0</v>
      </c>
      <c r="D679">
        <f ca="1"/>
        <v>0</v>
      </c>
      <c r="E679">
        <f ca="1"/>
        <v>0</v>
      </c>
      <c r="F679">
        <f ca="1"/>
        <v>0</v>
      </c>
      <c r="H679">
        <f ca="1"/>
        <v>0</v>
      </c>
      <c r="P679">
        <f t="shared" si="34"/>
        <v>0</v>
      </c>
    </row>
    <row r="680" spans="1:16" x14ac:dyDescent="0.2">
      <c r="A680">
        <f ca="1"/>
        <v>0</v>
      </c>
      <c r="B680">
        <f ca="1"/>
        <v>0</v>
      </c>
      <c r="C680">
        <f ca="1"/>
        <v>0</v>
      </c>
      <c r="D680">
        <f ca="1"/>
        <v>0</v>
      </c>
      <c r="E680">
        <f ca="1"/>
        <v>0</v>
      </c>
      <c r="F680">
        <f ca="1"/>
        <v>0</v>
      </c>
      <c r="H680">
        <f ca="1"/>
        <v>0</v>
      </c>
      <c r="P680">
        <f t="shared" si="34"/>
        <v>0</v>
      </c>
    </row>
    <row r="681" spans="1:16" x14ac:dyDescent="0.2">
      <c r="A681">
        <f ca="1"/>
        <v>0</v>
      </c>
      <c r="B681">
        <f ca="1"/>
        <v>0</v>
      </c>
      <c r="C681">
        <f ca="1"/>
        <v>0</v>
      </c>
      <c r="D681">
        <f ca="1"/>
        <v>0</v>
      </c>
      <c r="E681">
        <f ca="1"/>
        <v>0</v>
      </c>
      <c r="F681">
        <f ca="1"/>
        <v>0</v>
      </c>
      <c r="H681">
        <f ca="1"/>
        <v>0</v>
      </c>
      <c r="P681">
        <f t="shared" si="34"/>
        <v>0</v>
      </c>
    </row>
    <row r="682" spans="1:16" x14ac:dyDescent="0.2">
      <c r="A682">
        <f ca="1"/>
        <v>0</v>
      </c>
      <c r="B682">
        <f ca="1"/>
        <v>0</v>
      </c>
      <c r="C682">
        <f ca="1"/>
        <v>0</v>
      </c>
      <c r="D682">
        <f ca="1"/>
        <v>0</v>
      </c>
      <c r="E682">
        <f ca="1"/>
        <v>0</v>
      </c>
      <c r="F682">
        <f ca="1"/>
        <v>0</v>
      </c>
      <c r="H682">
        <f ca="1"/>
        <v>0</v>
      </c>
      <c r="P682">
        <f t="shared" si="34"/>
        <v>0</v>
      </c>
    </row>
    <row r="683" spans="1:16" x14ac:dyDescent="0.2">
      <c r="A683">
        <f ca="1"/>
        <v>0</v>
      </c>
      <c r="B683">
        <f ca="1"/>
        <v>0</v>
      </c>
      <c r="C683">
        <f ca="1"/>
        <v>0</v>
      </c>
      <c r="D683">
        <f ca="1"/>
        <v>0</v>
      </c>
      <c r="E683">
        <f ca="1"/>
        <v>0</v>
      </c>
      <c r="F683">
        <f ca="1"/>
        <v>0</v>
      </c>
      <c r="H683">
        <f ca="1"/>
        <v>0</v>
      </c>
      <c r="P683">
        <f t="shared" si="34"/>
        <v>0</v>
      </c>
    </row>
    <row r="684" spans="1:16" x14ac:dyDescent="0.2">
      <c r="A684">
        <f ca="1"/>
        <v>0</v>
      </c>
      <c r="B684">
        <f ca="1"/>
        <v>0</v>
      </c>
      <c r="C684">
        <f ca="1"/>
        <v>0</v>
      </c>
      <c r="D684">
        <f ca="1"/>
        <v>0</v>
      </c>
      <c r="E684">
        <f ca="1"/>
        <v>0</v>
      </c>
      <c r="F684">
        <f ca="1"/>
        <v>0</v>
      </c>
      <c r="H684">
        <f ca="1"/>
        <v>0</v>
      </c>
      <c r="P684">
        <f t="shared" si="34"/>
        <v>0</v>
      </c>
    </row>
    <row r="685" spans="1:16" x14ac:dyDescent="0.2">
      <c r="A685">
        <f ca="1"/>
        <v>0</v>
      </c>
      <c r="B685">
        <f ca="1"/>
        <v>0</v>
      </c>
      <c r="C685">
        <f ca="1"/>
        <v>0</v>
      </c>
      <c r="D685">
        <f ca="1"/>
        <v>0</v>
      </c>
      <c r="E685">
        <f ca="1"/>
        <v>0</v>
      </c>
      <c r="F685">
        <f ca="1"/>
        <v>0</v>
      </c>
      <c r="H685">
        <f ca="1"/>
        <v>0</v>
      </c>
      <c r="P685">
        <f t="shared" si="34"/>
        <v>0</v>
      </c>
    </row>
    <row r="686" spans="1:16" x14ac:dyDescent="0.2">
      <c r="A686">
        <f ca="1"/>
        <v>0</v>
      </c>
      <c r="B686">
        <f ca="1"/>
        <v>0</v>
      </c>
      <c r="C686">
        <f ca="1"/>
        <v>0</v>
      </c>
      <c r="D686">
        <f ca="1"/>
        <v>0</v>
      </c>
      <c r="E686">
        <f ca="1"/>
        <v>0</v>
      </c>
      <c r="F686">
        <f ca="1"/>
        <v>0</v>
      </c>
      <c r="H686">
        <f ca="1"/>
        <v>0</v>
      </c>
      <c r="P686">
        <f t="shared" si="34"/>
        <v>0</v>
      </c>
    </row>
    <row r="687" spans="1:16" x14ac:dyDescent="0.2">
      <c r="A687">
        <f ca="1"/>
        <v>0</v>
      </c>
      <c r="B687">
        <f ca="1"/>
        <v>0</v>
      </c>
      <c r="C687">
        <f ca="1"/>
        <v>0</v>
      </c>
      <c r="D687">
        <f ca="1"/>
        <v>0</v>
      </c>
      <c r="E687">
        <f ca="1"/>
        <v>0</v>
      </c>
      <c r="F687">
        <f ca="1"/>
        <v>0</v>
      </c>
      <c r="H687">
        <f ca="1"/>
        <v>0</v>
      </c>
      <c r="P687">
        <f t="shared" si="34"/>
        <v>0</v>
      </c>
    </row>
    <row r="688" spans="1:16" x14ac:dyDescent="0.2">
      <c r="A688">
        <f ca="1"/>
        <v>0</v>
      </c>
      <c r="B688">
        <f ca="1"/>
        <v>0</v>
      </c>
      <c r="C688">
        <f ca="1"/>
        <v>0</v>
      </c>
      <c r="D688">
        <f ca="1"/>
        <v>0</v>
      </c>
      <c r="E688">
        <f ca="1"/>
        <v>0</v>
      </c>
      <c r="F688">
        <f ca="1"/>
        <v>0</v>
      </c>
      <c r="H688">
        <f ca="1"/>
        <v>0</v>
      </c>
      <c r="P688">
        <f t="shared" si="34"/>
        <v>0</v>
      </c>
    </row>
    <row r="689" spans="1:16" x14ac:dyDescent="0.2">
      <c r="A689">
        <f ca="1"/>
        <v>0</v>
      </c>
      <c r="B689">
        <f ca="1"/>
        <v>0</v>
      </c>
      <c r="C689">
        <f ca="1"/>
        <v>0</v>
      </c>
      <c r="D689">
        <f ca="1"/>
        <v>0</v>
      </c>
      <c r="E689">
        <f ca="1"/>
        <v>0</v>
      </c>
      <c r="F689">
        <f ca="1"/>
        <v>0</v>
      </c>
      <c r="H689">
        <f ca="1"/>
        <v>0</v>
      </c>
      <c r="P689">
        <f t="shared" si="34"/>
        <v>0</v>
      </c>
    </row>
    <row r="690" spans="1:16" x14ac:dyDescent="0.2">
      <c r="A690">
        <f ca="1"/>
        <v>0</v>
      </c>
      <c r="B690">
        <f ca="1"/>
        <v>0</v>
      </c>
      <c r="C690">
        <f ca="1"/>
        <v>0</v>
      </c>
      <c r="D690">
        <f ca="1"/>
        <v>0</v>
      </c>
      <c r="E690">
        <f ca="1"/>
        <v>0</v>
      </c>
      <c r="F690">
        <f ca="1"/>
        <v>0</v>
      </c>
      <c r="H690">
        <f ca="1"/>
        <v>0</v>
      </c>
      <c r="P690">
        <f t="shared" si="34"/>
        <v>0</v>
      </c>
    </row>
    <row r="691" spans="1:16" x14ac:dyDescent="0.2">
      <c r="A691">
        <f ca="1"/>
        <v>0</v>
      </c>
      <c r="B691">
        <f ca="1"/>
        <v>0</v>
      </c>
      <c r="C691">
        <f ca="1"/>
        <v>0</v>
      </c>
      <c r="D691">
        <f ca="1"/>
        <v>0</v>
      </c>
      <c r="E691">
        <f ca="1"/>
        <v>0</v>
      </c>
      <c r="F691">
        <f ca="1"/>
        <v>0</v>
      </c>
      <c r="H691">
        <f ca="1"/>
        <v>0</v>
      </c>
      <c r="P691">
        <f t="shared" si="34"/>
        <v>0</v>
      </c>
    </row>
    <row r="692" spans="1:16" x14ac:dyDescent="0.2">
      <c r="A692">
        <f ca="1"/>
        <v>0</v>
      </c>
      <c r="B692">
        <f ca="1"/>
        <v>0</v>
      </c>
      <c r="C692">
        <f ca="1"/>
        <v>0</v>
      </c>
      <c r="D692">
        <f ca="1"/>
        <v>0</v>
      </c>
      <c r="E692">
        <f ca="1"/>
        <v>0</v>
      </c>
      <c r="F692">
        <f ca="1"/>
        <v>0</v>
      </c>
      <c r="H692">
        <f ca="1"/>
        <v>0</v>
      </c>
      <c r="P692">
        <f t="shared" si="34"/>
        <v>0</v>
      </c>
    </row>
    <row r="693" spans="1:16" x14ac:dyDescent="0.2">
      <c r="A693">
        <f ca="1"/>
        <v>0</v>
      </c>
      <c r="B693">
        <f ca="1"/>
        <v>0</v>
      </c>
      <c r="C693">
        <f ca="1"/>
        <v>0</v>
      </c>
      <c r="D693">
        <f ca="1"/>
        <v>0</v>
      </c>
      <c r="E693">
        <f ca="1"/>
        <v>0</v>
      </c>
      <c r="F693">
        <f ca="1"/>
        <v>0</v>
      </c>
      <c r="H693">
        <f ca="1"/>
        <v>0</v>
      </c>
      <c r="P693">
        <f t="shared" si="34"/>
        <v>0</v>
      </c>
    </row>
    <row r="694" spans="1:16" x14ac:dyDescent="0.2">
      <c r="A694">
        <f ca="1"/>
        <v>0</v>
      </c>
      <c r="B694">
        <f ca="1"/>
        <v>0</v>
      </c>
      <c r="C694">
        <f ca="1"/>
        <v>0</v>
      </c>
      <c r="D694">
        <f ca="1"/>
        <v>0</v>
      </c>
      <c r="E694">
        <f ca="1"/>
        <v>0</v>
      </c>
      <c r="F694">
        <f ca="1"/>
        <v>0</v>
      </c>
      <c r="H694">
        <f ca="1"/>
        <v>0</v>
      </c>
      <c r="P694">
        <f t="shared" si="34"/>
        <v>0</v>
      </c>
    </row>
    <row r="695" spans="1:16" x14ac:dyDescent="0.2">
      <c r="A695">
        <f ca="1"/>
        <v>0</v>
      </c>
      <c r="B695">
        <f ca="1"/>
        <v>0</v>
      </c>
      <c r="C695">
        <f ca="1"/>
        <v>0</v>
      </c>
      <c r="D695">
        <f ca="1"/>
        <v>0</v>
      </c>
      <c r="E695">
        <f ca="1"/>
        <v>0</v>
      </c>
      <c r="F695">
        <f ca="1"/>
        <v>0</v>
      </c>
      <c r="H695">
        <f ca="1"/>
        <v>0</v>
      </c>
      <c r="P695">
        <f t="shared" si="34"/>
        <v>0</v>
      </c>
    </row>
    <row r="696" spans="1:16" x14ac:dyDescent="0.2">
      <c r="A696">
        <f ca="1"/>
        <v>0</v>
      </c>
      <c r="B696">
        <f ca="1"/>
        <v>0</v>
      </c>
      <c r="C696">
        <f ca="1"/>
        <v>0</v>
      </c>
      <c r="D696">
        <f ca="1"/>
        <v>0</v>
      </c>
      <c r="E696">
        <f ca="1"/>
        <v>0</v>
      </c>
      <c r="F696">
        <f ca="1"/>
        <v>0</v>
      </c>
      <c r="H696">
        <f ca="1"/>
        <v>0</v>
      </c>
      <c r="P696">
        <f t="shared" si="34"/>
        <v>0</v>
      </c>
    </row>
    <row r="697" spans="1:16" x14ac:dyDescent="0.2">
      <c r="A697">
        <f ca="1"/>
        <v>0</v>
      </c>
      <c r="B697">
        <f ca="1"/>
        <v>0</v>
      </c>
      <c r="C697">
        <f ca="1"/>
        <v>0</v>
      </c>
      <c r="D697">
        <f ca="1"/>
        <v>0</v>
      </c>
      <c r="E697">
        <f ca="1"/>
        <v>0</v>
      </c>
      <c r="F697">
        <f ca="1"/>
        <v>0</v>
      </c>
      <c r="H697">
        <f ca="1"/>
        <v>0</v>
      </c>
      <c r="P697">
        <f t="shared" si="34"/>
        <v>0</v>
      </c>
    </row>
    <row r="698" spans="1:16" x14ac:dyDescent="0.2">
      <c r="A698">
        <f ca="1"/>
        <v>0</v>
      </c>
      <c r="B698">
        <f ca="1"/>
        <v>0</v>
      </c>
      <c r="C698">
        <f ca="1"/>
        <v>0</v>
      </c>
      <c r="D698">
        <f ca="1"/>
        <v>0</v>
      </c>
      <c r="E698">
        <f ca="1"/>
        <v>0</v>
      </c>
      <c r="F698">
        <f ca="1"/>
        <v>0</v>
      </c>
      <c r="H698">
        <f ca="1"/>
        <v>0</v>
      </c>
      <c r="P698">
        <f t="shared" si="34"/>
        <v>0</v>
      </c>
    </row>
    <row r="699" spans="1:16" x14ac:dyDescent="0.2">
      <c r="A699">
        <f ca="1"/>
        <v>0</v>
      </c>
      <c r="B699">
        <f ca="1"/>
        <v>0</v>
      </c>
      <c r="C699">
        <f ca="1"/>
        <v>0</v>
      </c>
      <c r="D699">
        <f ca="1"/>
        <v>0</v>
      </c>
      <c r="E699">
        <f ca="1"/>
        <v>0</v>
      </c>
      <c r="F699">
        <f ca="1"/>
        <v>0</v>
      </c>
      <c r="H699">
        <f ca="1"/>
        <v>0</v>
      </c>
      <c r="P699">
        <f t="shared" si="34"/>
        <v>0</v>
      </c>
    </row>
    <row r="700" spans="1:16" x14ac:dyDescent="0.2">
      <c r="A700">
        <f ca="1"/>
        <v>0</v>
      </c>
      <c r="B700">
        <f ca="1"/>
        <v>0</v>
      </c>
      <c r="C700">
        <f ca="1"/>
        <v>0</v>
      </c>
      <c r="D700">
        <f ca="1"/>
        <v>0</v>
      </c>
      <c r="E700">
        <f ca="1"/>
        <v>0</v>
      </c>
      <c r="F700">
        <f ca="1"/>
        <v>0</v>
      </c>
      <c r="H700">
        <f ca="1"/>
        <v>0</v>
      </c>
      <c r="P700">
        <f t="shared" si="34"/>
        <v>0</v>
      </c>
    </row>
    <row r="701" spans="1:16" x14ac:dyDescent="0.2">
      <c r="A701">
        <f ca="1"/>
        <v>0</v>
      </c>
      <c r="B701">
        <f ca="1"/>
        <v>0</v>
      </c>
      <c r="C701">
        <f ca="1"/>
        <v>0</v>
      </c>
      <c r="D701">
        <f ca="1"/>
        <v>0</v>
      </c>
      <c r="E701">
        <f ca="1"/>
        <v>0</v>
      </c>
      <c r="F701">
        <f ca="1"/>
        <v>0</v>
      </c>
      <c r="H701">
        <f ca="1"/>
        <v>0</v>
      </c>
      <c r="P701">
        <f t="shared" si="34"/>
        <v>0</v>
      </c>
    </row>
    <row r="702" spans="1:16" x14ac:dyDescent="0.2">
      <c r="A702">
        <f ca="1"/>
        <v>0</v>
      </c>
      <c r="B702">
        <f ca="1"/>
        <v>0</v>
      </c>
      <c r="C702">
        <f ca="1"/>
        <v>0</v>
      </c>
      <c r="D702">
        <f ca="1"/>
        <v>0</v>
      </c>
      <c r="E702">
        <f ca="1"/>
        <v>0</v>
      </c>
      <c r="F702">
        <f ca="1"/>
        <v>0</v>
      </c>
      <c r="H702">
        <f ca="1"/>
        <v>0</v>
      </c>
      <c r="P702">
        <f t="shared" si="34"/>
        <v>0</v>
      </c>
    </row>
    <row r="703" spans="1:16" x14ac:dyDescent="0.2">
      <c r="A703">
        <f ca="1"/>
        <v>0</v>
      </c>
      <c r="B703">
        <f ca="1"/>
        <v>0</v>
      </c>
      <c r="C703">
        <f ca="1"/>
        <v>0</v>
      </c>
      <c r="D703">
        <f ca="1"/>
        <v>0</v>
      </c>
      <c r="E703">
        <f ca="1"/>
        <v>0</v>
      </c>
      <c r="F703">
        <f ca="1"/>
        <v>0</v>
      </c>
      <c r="H703">
        <f ca="1"/>
        <v>0</v>
      </c>
      <c r="P703">
        <f t="shared" si="34"/>
        <v>0</v>
      </c>
    </row>
    <row r="704" spans="1:16" x14ac:dyDescent="0.2">
      <c r="A704">
        <f ca="1"/>
        <v>0</v>
      </c>
      <c r="B704">
        <f ca="1"/>
        <v>0</v>
      </c>
      <c r="C704">
        <f ca="1"/>
        <v>0</v>
      </c>
      <c r="D704">
        <f ca="1"/>
        <v>0</v>
      </c>
      <c r="E704">
        <f ca="1"/>
        <v>0</v>
      </c>
      <c r="F704">
        <f ca="1"/>
        <v>0</v>
      </c>
      <c r="H704">
        <f ca="1"/>
        <v>0</v>
      </c>
      <c r="P704">
        <f t="shared" si="34"/>
        <v>0</v>
      </c>
    </row>
    <row r="705" spans="1:16" x14ac:dyDescent="0.2">
      <c r="A705">
        <f ca="1"/>
        <v>0</v>
      </c>
      <c r="B705">
        <f ca="1"/>
        <v>0</v>
      </c>
      <c r="C705">
        <f ca="1"/>
        <v>0</v>
      </c>
      <c r="D705">
        <f ca="1"/>
        <v>0</v>
      </c>
      <c r="E705">
        <f ca="1"/>
        <v>0</v>
      </c>
      <c r="F705">
        <f ca="1"/>
        <v>0</v>
      </c>
      <c r="H705">
        <f ca="1"/>
        <v>0</v>
      </c>
      <c r="P705">
        <f t="shared" si="34"/>
        <v>0</v>
      </c>
    </row>
    <row r="706" spans="1:16" x14ac:dyDescent="0.2">
      <c r="A706">
        <f ca="1"/>
        <v>0</v>
      </c>
      <c r="B706">
        <f ca="1"/>
        <v>0</v>
      </c>
      <c r="C706">
        <f ca="1"/>
        <v>0</v>
      </c>
      <c r="D706">
        <f ca="1"/>
        <v>0</v>
      </c>
      <c r="E706">
        <f ca="1"/>
        <v>0</v>
      </c>
      <c r="F706">
        <f ca="1"/>
        <v>0</v>
      </c>
      <c r="H706">
        <f ca="1"/>
        <v>0</v>
      </c>
      <c r="P706">
        <f t="shared" si="34"/>
        <v>0</v>
      </c>
    </row>
    <row r="707" spans="1:16" x14ac:dyDescent="0.2">
      <c r="A707">
        <f ca="1"/>
        <v>0</v>
      </c>
      <c r="B707">
        <f ca="1"/>
        <v>0</v>
      </c>
      <c r="C707">
        <f ca="1"/>
        <v>0</v>
      </c>
      <c r="D707">
        <f ca="1"/>
        <v>0</v>
      </c>
      <c r="E707">
        <f ca="1"/>
        <v>0</v>
      </c>
      <c r="F707">
        <f ca="1"/>
        <v>0</v>
      </c>
      <c r="H707">
        <f ca="1"/>
        <v>0</v>
      </c>
      <c r="P707">
        <f t="shared" ref="P707:P770" si="35">EXP(O707)-1</f>
        <v>0</v>
      </c>
    </row>
    <row r="708" spans="1:16" x14ac:dyDescent="0.2">
      <c r="A708">
        <f ca="1"/>
        <v>0</v>
      </c>
      <c r="B708">
        <f ca="1"/>
        <v>0</v>
      </c>
      <c r="C708">
        <f ca="1"/>
        <v>0</v>
      </c>
      <c r="D708">
        <f ca="1"/>
        <v>0</v>
      </c>
      <c r="E708">
        <f ca="1"/>
        <v>0</v>
      </c>
      <c r="F708">
        <f ca="1"/>
        <v>0</v>
      </c>
      <c r="H708">
        <f ca="1"/>
        <v>0</v>
      </c>
      <c r="P708">
        <f t="shared" si="35"/>
        <v>0</v>
      </c>
    </row>
    <row r="709" spans="1:16" x14ac:dyDescent="0.2">
      <c r="A709">
        <f ca="1"/>
        <v>0</v>
      </c>
      <c r="B709">
        <f ca="1"/>
        <v>0</v>
      </c>
      <c r="C709">
        <f ca="1"/>
        <v>0</v>
      </c>
      <c r="D709">
        <f ca="1"/>
        <v>0</v>
      </c>
      <c r="E709">
        <f ca="1"/>
        <v>0</v>
      </c>
      <c r="F709">
        <f ca="1"/>
        <v>0</v>
      </c>
      <c r="H709">
        <f ca="1"/>
        <v>0</v>
      </c>
      <c r="P709">
        <f t="shared" si="35"/>
        <v>0</v>
      </c>
    </row>
    <row r="710" spans="1:16" x14ac:dyDescent="0.2">
      <c r="A710">
        <f ca="1"/>
        <v>0</v>
      </c>
      <c r="B710">
        <f ca="1"/>
        <v>0</v>
      </c>
      <c r="C710">
        <f ca="1"/>
        <v>0</v>
      </c>
      <c r="D710">
        <f ca="1"/>
        <v>0</v>
      </c>
      <c r="E710">
        <f ca="1"/>
        <v>0</v>
      </c>
      <c r="F710">
        <f ca="1"/>
        <v>0</v>
      </c>
      <c r="H710">
        <f ca="1"/>
        <v>0</v>
      </c>
      <c r="P710">
        <f t="shared" si="35"/>
        <v>0</v>
      </c>
    </row>
    <row r="711" spans="1:16" x14ac:dyDescent="0.2">
      <c r="A711">
        <f ca="1"/>
        <v>0</v>
      </c>
      <c r="B711">
        <f ca="1"/>
        <v>0</v>
      </c>
      <c r="C711">
        <f ca="1"/>
        <v>0</v>
      </c>
      <c r="D711">
        <f ca="1"/>
        <v>0</v>
      </c>
      <c r="E711">
        <f ca="1"/>
        <v>0</v>
      </c>
      <c r="F711">
        <f ca="1"/>
        <v>0</v>
      </c>
      <c r="H711">
        <f ca="1"/>
        <v>0</v>
      </c>
      <c r="P711">
        <f t="shared" si="35"/>
        <v>0</v>
      </c>
    </row>
    <row r="712" spans="1:16" x14ac:dyDescent="0.2">
      <c r="A712">
        <f ca="1"/>
        <v>0</v>
      </c>
      <c r="B712">
        <f ca="1"/>
        <v>0</v>
      </c>
      <c r="C712">
        <f ca="1"/>
        <v>0</v>
      </c>
      <c r="D712">
        <f ca="1"/>
        <v>0</v>
      </c>
      <c r="E712">
        <f ca="1"/>
        <v>0</v>
      </c>
      <c r="F712">
        <f ca="1"/>
        <v>0</v>
      </c>
      <c r="H712">
        <f ca="1"/>
        <v>0</v>
      </c>
      <c r="P712">
        <f t="shared" si="35"/>
        <v>0</v>
      </c>
    </row>
    <row r="713" spans="1:16" x14ac:dyDescent="0.2">
      <c r="A713">
        <f ca="1"/>
        <v>0</v>
      </c>
      <c r="B713">
        <f ca="1"/>
        <v>0</v>
      </c>
      <c r="C713">
        <f ca="1"/>
        <v>0</v>
      </c>
      <c r="D713">
        <f ca="1"/>
        <v>0</v>
      </c>
      <c r="E713">
        <f ca="1"/>
        <v>0</v>
      </c>
      <c r="F713">
        <f ca="1"/>
        <v>0</v>
      </c>
      <c r="H713">
        <f ca="1"/>
        <v>0</v>
      </c>
      <c r="P713">
        <f t="shared" si="35"/>
        <v>0</v>
      </c>
    </row>
    <row r="714" spans="1:16" x14ac:dyDescent="0.2">
      <c r="A714">
        <f ca="1"/>
        <v>0</v>
      </c>
      <c r="B714">
        <f ca="1"/>
        <v>0</v>
      </c>
      <c r="C714">
        <f ca="1"/>
        <v>0</v>
      </c>
      <c r="D714">
        <f ca="1"/>
        <v>0</v>
      </c>
      <c r="E714">
        <f ca="1"/>
        <v>0</v>
      </c>
      <c r="F714">
        <f ca="1"/>
        <v>0</v>
      </c>
      <c r="H714">
        <f ca="1"/>
        <v>0</v>
      </c>
      <c r="P714">
        <f t="shared" si="35"/>
        <v>0</v>
      </c>
    </row>
    <row r="715" spans="1:16" x14ac:dyDescent="0.2">
      <c r="A715">
        <f ca="1"/>
        <v>0</v>
      </c>
      <c r="B715">
        <f ca="1"/>
        <v>0</v>
      </c>
      <c r="C715">
        <f ca="1"/>
        <v>0</v>
      </c>
      <c r="D715">
        <f ca="1"/>
        <v>0</v>
      </c>
      <c r="E715">
        <f ca="1"/>
        <v>0</v>
      </c>
      <c r="F715">
        <f ca="1"/>
        <v>0</v>
      </c>
      <c r="H715">
        <f ca="1"/>
        <v>0</v>
      </c>
      <c r="P715">
        <f t="shared" si="35"/>
        <v>0</v>
      </c>
    </row>
    <row r="716" spans="1:16" x14ac:dyDescent="0.2">
      <c r="A716">
        <f ca="1"/>
        <v>0</v>
      </c>
      <c r="B716">
        <f ca="1"/>
        <v>0</v>
      </c>
      <c r="C716">
        <f ca="1"/>
        <v>0</v>
      </c>
      <c r="D716">
        <f ca="1"/>
        <v>0</v>
      </c>
      <c r="E716">
        <f ca="1"/>
        <v>0</v>
      </c>
      <c r="F716">
        <f ca="1"/>
        <v>0</v>
      </c>
      <c r="H716">
        <f ca="1"/>
        <v>0</v>
      </c>
      <c r="P716">
        <f t="shared" si="35"/>
        <v>0</v>
      </c>
    </row>
    <row r="717" spans="1:16" x14ac:dyDescent="0.2">
      <c r="A717">
        <f ca="1"/>
        <v>0</v>
      </c>
      <c r="B717">
        <f ca="1"/>
        <v>0</v>
      </c>
      <c r="C717">
        <f ca="1"/>
        <v>0</v>
      </c>
      <c r="D717">
        <f ca="1"/>
        <v>0</v>
      </c>
      <c r="E717">
        <f ca="1"/>
        <v>0</v>
      </c>
      <c r="F717">
        <f ca="1"/>
        <v>0</v>
      </c>
      <c r="H717">
        <f ca="1"/>
        <v>0</v>
      </c>
      <c r="P717">
        <f t="shared" si="35"/>
        <v>0</v>
      </c>
    </row>
    <row r="718" spans="1:16" x14ac:dyDescent="0.2">
      <c r="A718">
        <f ca="1"/>
        <v>0</v>
      </c>
      <c r="B718">
        <f ca="1"/>
        <v>0</v>
      </c>
      <c r="C718">
        <f ca="1"/>
        <v>0</v>
      </c>
      <c r="D718">
        <f ca="1"/>
        <v>0</v>
      </c>
      <c r="E718">
        <f ca="1"/>
        <v>0</v>
      </c>
      <c r="F718">
        <f ca="1"/>
        <v>0</v>
      </c>
      <c r="H718">
        <f ca="1"/>
        <v>0</v>
      </c>
      <c r="P718">
        <f t="shared" si="35"/>
        <v>0</v>
      </c>
    </row>
    <row r="719" spans="1:16" x14ac:dyDescent="0.2">
      <c r="A719">
        <f ca="1"/>
        <v>0</v>
      </c>
      <c r="B719">
        <f ca="1"/>
        <v>0</v>
      </c>
      <c r="C719">
        <f ca="1"/>
        <v>0</v>
      </c>
      <c r="D719">
        <f ca="1"/>
        <v>0</v>
      </c>
      <c r="E719">
        <f ca="1"/>
        <v>0</v>
      </c>
      <c r="F719">
        <f ca="1"/>
        <v>0</v>
      </c>
      <c r="H719">
        <f ca="1"/>
        <v>0</v>
      </c>
      <c r="P719">
        <f t="shared" si="35"/>
        <v>0</v>
      </c>
    </row>
    <row r="720" spans="1:16" x14ac:dyDescent="0.2">
      <c r="A720">
        <f ca="1"/>
        <v>0</v>
      </c>
      <c r="B720">
        <f ca="1"/>
        <v>0</v>
      </c>
      <c r="C720">
        <f ca="1"/>
        <v>0</v>
      </c>
      <c r="D720">
        <f ca="1"/>
        <v>0</v>
      </c>
      <c r="E720">
        <f ca="1"/>
        <v>0</v>
      </c>
      <c r="F720">
        <f ca="1"/>
        <v>0</v>
      </c>
      <c r="H720">
        <f ca="1"/>
        <v>0</v>
      </c>
      <c r="P720">
        <f t="shared" si="35"/>
        <v>0</v>
      </c>
    </row>
    <row r="721" spans="1:16" x14ac:dyDescent="0.2">
      <c r="A721">
        <f ca="1"/>
        <v>0</v>
      </c>
      <c r="B721">
        <f ca="1"/>
        <v>0</v>
      </c>
      <c r="C721">
        <f ca="1"/>
        <v>0</v>
      </c>
      <c r="D721">
        <f ca="1"/>
        <v>0</v>
      </c>
      <c r="E721">
        <f ca="1"/>
        <v>0</v>
      </c>
      <c r="F721">
        <f ca="1"/>
        <v>0</v>
      </c>
      <c r="H721">
        <f ca="1"/>
        <v>0</v>
      </c>
      <c r="P721">
        <f t="shared" si="35"/>
        <v>0</v>
      </c>
    </row>
    <row r="722" spans="1:16" x14ac:dyDescent="0.2">
      <c r="A722">
        <f ca="1"/>
        <v>0</v>
      </c>
      <c r="B722">
        <f ca="1"/>
        <v>0</v>
      </c>
      <c r="C722">
        <f ca="1"/>
        <v>0</v>
      </c>
      <c r="D722">
        <f ca="1"/>
        <v>0</v>
      </c>
      <c r="E722">
        <f ca="1"/>
        <v>0</v>
      </c>
      <c r="F722">
        <f ca="1"/>
        <v>0</v>
      </c>
      <c r="H722">
        <f ca="1"/>
        <v>0</v>
      </c>
      <c r="P722">
        <f t="shared" si="35"/>
        <v>0</v>
      </c>
    </row>
    <row r="723" spans="1:16" x14ac:dyDescent="0.2">
      <c r="A723">
        <f ca="1"/>
        <v>0</v>
      </c>
      <c r="B723">
        <f ca="1"/>
        <v>0</v>
      </c>
      <c r="C723">
        <f ca="1"/>
        <v>0</v>
      </c>
      <c r="D723">
        <f ca="1"/>
        <v>0</v>
      </c>
      <c r="E723">
        <f ca="1"/>
        <v>0</v>
      </c>
      <c r="F723">
        <f ca="1"/>
        <v>0</v>
      </c>
      <c r="H723">
        <f ca="1"/>
        <v>0</v>
      </c>
      <c r="P723">
        <f t="shared" si="35"/>
        <v>0</v>
      </c>
    </row>
    <row r="724" spans="1:16" x14ac:dyDescent="0.2">
      <c r="A724">
        <f ca="1"/>
        <v>0</v>
      </c>
      <c r="B724">
        <f ca="1"/>
        <v>0</v>
      </c>
      <c r="C724">
        <f ca="1"/>
        <v>0</v>
      </c>
      <c r="D724">
        <f ca="1"/>
        <v>0</v>
      </c>
      <c r="E724">
        <f ca="1"/>
        <v>0</v>
      </c>
      <c r="F724">
        <f ca="1"/>
        <v>0</v>
      </c>
      <c r="H724">
        <f ca="1"/>
        <v>0</v>
      </c>
      <c r="P724">
        <f t="shared" si="35"/>
        <v>0</v>
      </c>
    </row>
    <row r="725" spans="1:16" x14ac:dyDescent="0.2">
      <c r="A725">
        <f ca="1"/>
        <v>0</v>
      </c>
      <c r="B725">
        <f ca="1"/>
        <v>0</v>
      </c>
      <c r="C725">
        <f ca="1"/>
        <v>0</v>
      </c>
      <c r="D725">
        <f ca="1"/>
        <v>0</v>
      </c>
      <c r="E725">
        <f ca="1"/>
        <v>0</v>
      </c>
      <c r="F725">
        <f ca="1"/>
        <v>0</v>
      </c>
      <c r="H725">
        <f ca="1"/>
        <v>0</v>
      </c>
      <c r="P725">
        <f t="shared" si="35"/>
        <v>0</v>
      </c>
    </row>
    <row r="726" spans="1:16" x14ac:dyDescent="0.2">
      <c r="A726">
        <f ca="1"/>
        <v>0</v>
      </c>
      <c r="B726">
        <f ca="1"/>
        <v>0</v>
      </c>
      <c r="C726">
        <f ca="1"/>
        <v>0</v>
      </c>
      <c r="D726">
        <f ca="1"/>
        <v>0</v>
      </c>
      <c r="E726">
        <f ca="1"/>
        <v>0</v>
      </c>
      <c r="F726">
        <f ca="1"/>
        <v>0</v>
      </c>
      <c r="H726">
        <f ca="1"/>
        <v>0</v>
      </c>
      <c r="P726">
        <f t="shared" si="35"/>
        <v>0</v>
      </c>
    </row>
    <row r="727" spans="1:16" x14ac:dyDescent="0.2">
      <c r="A727">
        <f ca="1"/>
        <v>0</v>
      </c>
      <c r="B727">
        <f ca="1"/>
        <v>0</v>
      </c>
      <c r="C727">
        <f ca="1"/>
        <v>0</v>
      </c>
      <c r="D727">
        <f ca="1"/>
        <v>0</v>
      </c>
      <c r="E727">
        <f ca="1"/>
        <v>0</v>
      </c>
      <c r="F727">
        <f ca="1"/>
        <v>0</v>
      </c>
      <c r="H727">
        <f ca="1"/>
        <v>0</v>
      </c>
      <c r="P727">
        <f t="shared" si="35"/>
        <v>0</v>
      </c>
    </row>
    <row r="728" spans="1:16" x14ac:dyDescent="0.2">
      <c r="A728">
        <f ca="1"/>
        <v>0</v>
      </c>
      <c r="B728">
        <f ca="1"/>
        <v>0</v>
      </c>
      <c r="C728">
        <f ca="1"/>
        <v>0</v>
      </c>
      <c r="D728">
        <f ca="1"/>
        <v>0</v>
      </c>
      <c r="E728">
        <f ca="1"/>
        <v>0</v>
      </c>
      <c r="F728">
        <f ca="1"/>
        <v>0</v>
      </c>
      <c r="H728">
        <f ca="1"/>
        <v>0</v>
      </c>
      <c r="P728">
        <f t="shared" si="35"/>
        <v>0</v>
      </c>
    </row>
    <row r="729" spans="1:16" x14ac:dyDescent="0.2">
      <c r="A729">
        <f ca="1"/>
        <v>0</v>
      </c>
      <c r="B729">
        <f ca="1"/>
        <v>0</v>
      </c>
      <c r="C729">
        <f ca="1"/>
        <v>0</v>
      </c>
      <c r="D729">
        <f ca="1"/>
        <v>0</v>
      </c>
      <c r="E729">
        <f ca="1"/>
        <v>0</v>
      </c>
      <c r="F729">
        <f ca="1"/>
        <v>0</v>
      </c>
      <c r="H729">
        <f ca="1"/>
        <v>0</v>
      </c>
      <c r="P729">
        <f t="shared" si="35"/>
        <v>0</v>
      </c>
    </row>
    <row r="730" spans="1:16" x14ac:dyDescent="0.2">
      <c r="A730">
        <f ca="1"/>
        <v>0</v>
      </c>
      <c r="B730">
        <f ca="1"/>
        <v>0</v>
      </c>
      <c r="C730">
        <f ca="1"/>
        <v>0</v>
      </c>
      <c r="D730">
        <f ca="1"/>
        <v>0</v>
      </c>
      <c r="E730">
        <f ca="1"/>
        <v>0</v>
      </c>
      <c r="F730">
        <f ca="1"/>
        <v>0</v>
      </c>
      <c r="H730">
        <f ca="1"/>
        <v>0</v>
      </c>
      <c r="P730">
        <f t="shared" si="35"/>
        <v>0</v>
      </c>
    </row>
    <row r="731" spans="1:16" x14ac:dyDescent="0.2">
      <c r="A731">
        <f ca="1"/>
        <v>0</v>
      </c>
      <c r="B731">
        <f ca="1"/>
        <v>0</v>
      </c>
      <c r="C731">
        <f ca="1"/>
        <v>0</v>
      </c>
      <c r="D731">
        <f ca="1"/>
        <v>0</v>
      </c>
      <c r="E731">
        <f ca="1"/>
        <v>0</v>
      </c>
      <c r="F731">
        <f ca="1"/>
        <v>0</v>
      </c>
      <c r="H731">
        <f ca="1"/>
        <v>0</v>
      </c>
      <c r="P731">
        <f t="shared" si="35"/>
        <v>0</v>
      </c>
    </row>
    <row r="732" spans="1:16" x14ac:dyDescent="0.2">
      <c r="A732">
        <f ca="1"/>
        <v>0</v>
      </c>
      <c r="B732">
        <f ca="1"/>
        <v>0</v>
      </c>
      <c r="C732">
        <f ca="1"/>
        <v>0</v>
      </c>
      <c r="D732">
        <f ca="1"/>
        <v>0</v>
      </c>
      <c r="E732">
        <f ca="1"/>
        <v>0</v>
      </c>
      <c r="F732">
        <f ca="1"/>
        <v>0</v>
      </c>
      <c r="H732">
        <f ca="1"/>
        <v>0</v>
      </c>
      <c r="P732">
        <f t="shared" si="35"/>
        <v>0</v>
      </c>
    </row>
    <row r="733" spans="1:16" x14ac:dyDescent="0.2">
      <c r="A733">
        <f ca="1"/>
        <v>0</v>
      </c>
      <c r="B733">
        <f ca="1"/>
        <v>0</v>
      </c>
      <c r="C733">
        <f ca="1"/>
        <v>0</v>
      </c>
      <c r="D733">
        <f ca="1"/>
        <v>0</v>
      </c>
      <c r="E733">
        <f ca="1"/>
        <v>0</v>
      </c>
      <c r="F733">
        <f ca="1"/>
        <v>0</v>
      </c>
      <c r="H733">
        <f ca="1"/>
        <v>0</v>
      </c>
      <c r="P733">
        <f t="shared" si="35"/>
        <v>0</v>
      </c>
    </row>
    <row r="734" spans="1:16" x14ac:dyDescent="0.2">
      <c r="A734">
        <f ca="1"/>
        <v>0</v>
      </c>
      <c r="B734">
        <f ca="1"/>
        <v>0</v>
      </c>
      <c r="C734">
        <f ca="1"/>
        <v>0</v>
      </c>
      <c r="D734">
        <f ca="1"/>
        <v>0</v>
      </c>
      <c r="E734">
        <f ca="1"/>
        <v>0</v>
      </c>
      <c r="F734">
        <f ca="1"/>
        <v>0</v>
      </c>
      <c r="H734">
        <f ca="1"/>
        <v>0</v>
      </c>
      <c r="P734">
        <f t="shared" si="35"/>
        <v>0</v>
      </c>
    </row>
    <row r="735" spans="1:16" x14ac:dyDescent="0.2">
      <c r="A735">
        <f ca="1"/>
        <v>0</v>
      </c>
      <c r="B735">
        <f ca="1"/>
        <v>0</v>
      </c>
      <c r="C735">
        <f ca="1"/>
        <v>0</v>
      </c>
      <c r="D735">
        <f ca="1"/>
        <v>0</v>
      </c>
      <c r="E735">
        <f ca="1"/>
        <v>0</v>
      </c>
      <c r="F735">
        <f ca="1"/>
        <v>0</v>
      </c>
      <c r="H735">
        <f ca="1"/>
        <v>0</v>
      </c>
      <c r="P735">
        <f t="shared" si="35"/>
        <v>0</v>
      </c>
    </row>
    <row r="736" spans="1:16" x14ac:dyDescent="0.2">
      <c r="A736">
        <f ca="1"/>
        <v>0</v>
      </c>
      <c r="B736">
        <f ca="1"/>
        <v>0</v>
      </c>
      <c r="C736">
        <f ca="1"/>
        <v>0</v>
      </c>
      <c r="D736">
        <f ca="1"/>
        <v>0</v>
      </c>
      <c r="E736">
        <f ca="1"/>
        <v>0</v>
      </c>
      <c r="F736">
        <f ca="1"/>
        <v>0</v>
      </c>
      <c r="H736">
        <f ca="1"/>
        <v>0</v>
      </c>
      <c r="P736">
        <f t="shared" si="35"/>
        <v>0</v>
      </c>
    </row>
    <row r="737" spans="1:16" x14ac:dyDescent="0.2">
      <c r="A737">
        <f ca="1"/>
        <v>0</v>
      </c>
      <c r="B737">
        <f ca="1"/>
        <v>0</v>
      </c>
      <c r="C737">
        <f ca="1"/>
        <v>0</v>
      </c>
      <c r="D737">
        <f ca="1"/>
        <v>0</v>
      </c>
      <c r="E737">
        <f ca="1"/>
        <v>0</v>
      </c>
      <c r="F737">
        <f ca="1"/>
        <v>0</v>
      </c>
      <c r="H737">
        <f ca="1"/>
        <v>0</v>
      </c>
      <c r="P737">
        <f t="shared" si="35"/>
        <v>0</v>
      </c>
    </row>
    <row r="738" spans="1:16" x14ac:dyDescent="0.2">
      <c r="A738">
        <f ca="1"/>
        <v>0</v>
      </c>
      <c r="B738">
        <f ca="1"/>
        <v>0</v>
      </c>
      <c r="C738">
        <f ca="1"/>
        <v>0</v>
      </c>
      <c r="D738">
        <f ca="1"/>
        <v>0</v>
      </c>
      <c r="E738">
        <f ca="1"/>
        <v>0</v>
      </c>
      <c r="F738">
        <f ca="1"/>
        <v>0</v>
      </c>
      <c r="H738">
        <f ca="1"/>
        <v>0</v>
      </c>
      <c r="P738">
        <f t="shared" si="35"/>
        <v>0</v>
      </c>
    </row>
    <row r="739" spans="1:16" x14ac:dyDescent="0.2">
      <c r="A739">
        <f ca="1"/>
        <v>0</v>
      </c>
      <c r="B739">
        <f ca="1"/>
        <v>0</v>
      </c>
      <c r="C739">
        <f ca="1"/>
        <v>0</v>
      </c>
      <c r="D739">
        <f ca="1"/>
        <v>0</v>
      </c>
      <c r="E739">
        <f ca="1"/>
        <v>0</v>
      </c>
      <c r="F739">
        <f ca="1"/>
        <v>0</v>
      </c>
      <c r="H739">
        <f ca="1"/>
        <v>0</v>
      </c>
      <c r="P739">
        <f t="shared" si="35"/>
        <v>0</v>
      </c>
    </row>
    <row r="740" spans="1:16" x14ac:dyDescent="0.2">
      <c r="A740">
        <f ca="1"/>
        <v>0</v>
      </c>
      <c r="B740">
        <f ca="1"/>
        <v>0</v>
      </c>
      <c r="C740">
        <f ca="1"/>
        <v>0</v>
      </c>
      <c r="D740">
        <f ca="1"/>
        <v>0</v>
      </c>
      <c r="E740">
        <f ca="1"/>
        <v>0</v>
      </c>
      <c r="F740">
        <f ca="1"/>
        <v>0</v>
      </c>
      <c r="H740">
        <f ca="1"/>
        <v>0</v>
      </c>
      <c r="P740">
        <f t="shared" si="35"/>
        <v>0</v>
      </c>
    </row>
    <row r="741" spans="1:16" x14ac:dyDescent="0.2">
      <c r="A741">
        <f ca="1"/>
        <v>0</v>
      </c>
      <c r="B741">
        <f ca="1"/>
        <v>0</v>
      </c>
      <c r="C741">
        <f ca="1"/>
        <v>0</v>
      </c>
      <c r="D741">
        <f ca="1"/>
        <v>0</v>
      </c>
      <c r="E741">
        <f ca="1"/>
        <v>0</v>
      </c>
      <c r="F741">
        <f ca="1"/>
        <v>0</v>
      </c>
      <c r="H741">
        <f ca="1"/>
        <v>0</v>
      </c>
      <c r="P741">
        <f t="shared" si="35"/>
        <v>0</v>
      </c>
    </row>
    <row r="742" spans="1:16" x14ac:dyDescent="0.2">
      <c r="A742">
        <f ca="1"/>
        <v>0</v>
      </c>
      <c r="B742">
        <f ca="1"/>
        <v>0</v>
      </c>
      <c r="C742">
        <f ca="1"/>
        <v>0</v>
      </c>
      <c r="D742">
        <f ca="1"/>
        <v>0</v>
      </c>
      <c r="E742">
        <f ca="1"/>
        <v>0</v>
      </c>
      <c r="F742">
        <f ca="1"/>
        <v>0</v>
      </c>
      <c r="H742">
        <f ca="1"/>
        <v>0</v>
      </c>
      <c r="P742">
        <f t="shared" si="35"/>
        <v>0</v>
      </c>
    </row>
    <row r="743" spans="1:16" x14ac:dyDescent="0.2">
      <c r="A743">
        <f ca="1"/>
        <v>0</v>
      </c>
      <c r="B743">
        <f ca="1"/>
        <v>0</v>
      </c>
      <c r="C743">
        <f ca="1"/>
        <v>0</v>
      </c>
      <c r="D743">
        <f ca="1"/>
        <v>0</v>
      </c>
      <c r="E743">
        <f ca="1"/>
        <v>0</v>
      </c>
      <c r="F743">
        <f ca="1"/>
        <v>0</v>
      </c>
      <c r="H743">
        <f ca="1"/>
        <v>0</v>
      </c>
      <c r="P743">
        <f t="shared" si="35"/>
        <v>0</v>
      </c>
    </row>
    <row r="744" spans="1:16" x14ac:dyDescent="0.2">
      <c r="A744">
        <f ca="1"/>
        <v>0</v>
      </c>
      <c r="B744">
        <f ca="1"/>
        <v>0</v>
      </c>
      <c r="C744">
        <f ca="1"/>
        <v>0</v>
      </c>
      <c r="D744">
        <f ca="1"/>
        <v>0</v>
      </c>
      <c r="E744">
        <f ca="1"/>
        <v>0</v>
      </c>
      <c r="F744">
        <f ca="1"/>
        <v>0</v>
      </c>
      <c r="H744">
        <f ca="1"/>
        <v>0</v>
      </c>
      <c r="P744">
        <f t="shared" si="35"/>
        <v>0</v>
      </c>
    </row>
    <row r="745" spans="1:16" x14ac:dyDescent="0.2">
      <c r="A745">
        <f ca="1"/>
        <v>0</v>
      </c>
      <c r="B745">
        <f ca="1"/>
        <v>0</v>
      </c>
      <c r="C745">
        <f ca="1"/>
        <v>0</v>
      </c>
      <c r="D745">
        <f ca="1"/>
        <v>0</v>
      </c>
      <c r="E745">
        <f ca="1"/>
        <v>0</v>
      </c>
      <c r="F745">
        <f ca="1"/>
        <v>0</v>
      </c>
      <c r="H745">
        <f ca="1"/>
        <v>0</v>
      </c>
      <c r="P745">
        <f t="shared" si="35"/>
        <v>0</v>
      </c>
    </row>
    <row r="746" spans="1:16" x14ac:dyDescent="0.2">
      <c r="A746">
        <f ca="1"/>
        <v>0</v>
      </c>
      <c r="B746">
        <f ca="1"/>
        <v>0</v>
      </c>
      <c r="C746">
        <f ca="1"/>
        <v>0</v>
      </c>
      <c r="D746">
        <f ca="1"/>
        <v>0</v>
      </c>
      <c r="E746">
        <f ca="1"/>
        <v>0</v>
      </c>
      <c r="F746">
        <f ca="1"/>
        <v>0</v>
      </c>
      <c r="H746">
        <f ca="1"/>
        <v>0</v>
      </c>
      <c r="P746">
        <f t="shared" si="35"/>
        <v>0</v>
      </c>
    </row>
    <row r="747" spans="1:16" x14ac:dyDescent="0.2">
      <c r="A747">
        <f ca="1"/>
        <v>0</v>
      </c>
      <c r="B747">
        <f ca="1"/>
        <v>0</v>
      </c>
      <c r="C747">
        <f ca="1"/>
        <v>0</v>
      </c>
      <c r="D747">
        <f ca="1"/>
        <v>0</v>
      </c>
      <c r="E747">
        <f ca="1"/>
        <v>0</v>
      </c>
      <c r="F747">
        <f ca="1"/>
        <v>0</v>
      </c>
      <c r="H747">
        <f ca="1"/>
        <v>0</v>
      </c>
      <c r="P747">
        <f t="shared" si="35"/>
        <v>0</v>
      </c>
    </row>
    <row r="748" spans="1:16" x14ac:dyDescent="0.2">
      <c r="A748">
        <f ca="1"/>
        <v>0</v>
      </c>
      <c r="B748">
        <f ca="1"/>
        <v>0</v>
      </c>
      <c r="C748">
        <f ca="1"/>
        <v>0</v>
      </c>
      <c r="D748">
        <f ca="1"/>
        <v>0</v>
      </c>
      <c r="E748">
        <f ca="1"/>
        <v>0</v>
      </c>
      <c r="F748">
        <f ca="1"/>
        <v>0</v>
      </c>
      <c r="H748">
        <f ca="1"/>
        <v>0</v>
      </c>
      <c r="P748">
        <f t="shared" si="35"/>
        <v>0</v>
      </c>
    </row>
    <row r="749" spans="1:16" x14ac:dyDescent="0.2">
      <c r="A749">
        <f ca="1"/>
        <v>0</v>
      </c>
      <c r="B749">
        <f ca="1"/>
        <v>0</v>
      </c>
      <c r="C749">
        <f ca="1"/>
        <v>0</v>
      </c>
      <c r="D749">
        <f ca="1"/>
        <v>0</v>
      </c>
      <c r="E749">
        <f ca="1"/>
        <v>0</v>
      </c>
      <c r="F749">
        <f ca="1"/>
        <v>0</v>
      </c>
      <c r="H749">
        <f ca="1"/>
        <v>0</v>
      </c>
      <c r="P749">
        <f t="shared" si="35"/>
        <v>0</v>
      </c>
    </row>
    <row r="750" spans="1:16" x14ac:dyDescent="0.2">
      <c r="A750">
        <f ca="1"/>
        <v>0</v>
      </c>
      <c r="B750">
        <f ca="1"/>
        <v>0</v>
      </c>
      <c r="C750">
        <f ca="1"/>
        <v>0</v>
      </c>
      <c r="D750">
        <f ca="1"/>
        <v>0</v>
      </c>
      <c r="E750">
        <f ca="1"/>
        <v>0</v>
      </c>
      <c r="F750">
        <f ca="1"/>
        <v>0</v>
      </c>
      <c r="H750">
        <f ca="1"/>
        <v>0</v>
      </c>
      <c r="P750">
        <f t="shared" si="35"/>
        <v>0</v>
      </c>
    </row>
    <row r="751" spans="1:16" x14ac:dyDescent="0.2">
      <c r="A751">
        <f ca="1"/>
        <v>0</v>
      </c>
      <c r="B751">
        <f ca="1"/>
        <v>0</v>
      </c>
      <c r="C751">
        <f ca="1"/>
        <v>0</v>
      </c>
      <c r="D751">
        <f ca="1"/>
        <v>0</v>
      </c>
      <c r="E751">
        <f ca="1"/>
        <v>0</v>
      </c>
      <c r="F751">
        <f ca="1"/>
        <v>0</v>
      </c>
      <c r="H751">
        <f ca="1"/>
        <v>0</v>
      </c>
      <c r="P751">
        <f t="shared" si="35"/>
        <v>0</v>
      </c>
    </row>
    <row r="752" spans="1:16" x14ac:dyDescent="0.2">
      <c r="A752">
        <f ca="1"/>
        <v>0</v>
      </c>
      <c r="B752">
        <f ca="1"/>
        <v>0</v>
      </c>
      <c r="C752">
        <f ca="1"/>
        <v>0</v>
      </c>
      <c r="D752">
        <f ca="1"/>
        <v>0</v>
      </c>
      <c r="E752">
        <f ca="1"/>
        <v>0</v>
      </c>
      <c r="F752">
        <f ca="1"/>
        <v>0</v>
      </c>
      <c r="H752">
        <f ca="1"/>
        <v>0</v>
      </c>
      <c r="P752">
        <f t="shared" si="35"/>
        <v>0</v>
      </c>
    </row>
    <row r="753" spans="1:16" x14ac:dyDescent="0.2">
      <c r="A753">
        <f ca="1"/>
        <v>0</v>
      </c>
      <c r="B753">
        <f ca="1"/>
        <v>0</v>
      </c>
      <c r="C753">
        <f ca="1"/>
        <v>0</v>
      </c>
      <c r="D753">
        <f ca="1"/>
        <v>0</v>
      </c>
      <c r="E753">
        <f ca="1"/>
        <v>0</v>
      </c>
      <c r="F753">
        <f ca="1"/>
        <v>0</v>
      </c>
      <c r="H753">
        <f ca="1"/>
        <v>0</v>
      </c>
      <c r="P753">
        <f t="shared" si="35"/>
        <v>0</v>
      </c>
    </row>
    <row r="754" spans="1:16" x14ac:dyDescent="0.2">
      <c r="A754">
        <f ca="1"/>
        <v>0</v>
      </c>
      <c r="B754">
        <f ca="1"/>
        <v>0</v>
      </c>
      <c r="C754">
        <f ca="1"/>
        <v>0</v>
      </c>
      <c r="D754">
        <f ca="1"/>
        <v>0</v>
      </c>
      <c r="E754">
        <f ca="1"/>
        <v>0</v>
      </c>
      <c r="F754">
        <f ca="1"/>
        <v>0</v>
      </c>
      <c r="H754">
        <f ca="1"/>
        <v>0</v>
      </c>
      <c r="P754">
        <f t="shared" si="35"/>
        <v>0</v>
      </c>
    </row>
    <row r="755" spans="1:16" x14ac:dyDescent="0.2">
      <c r="A755">
        <f ca="1"/>
        <v>0</v>
      </c>
      <c r="B755">
        <f ca="1"/>
        <v>0</v>
      </c>
      <c r="C755">
        <f ca="1"/>
        <v>0</v>
      </c>
      <c r="D755">
        <f ca="1"/>
        <v>0</v>
      </c>
      <c r="E755">
        <f ca="1"/>
        <v>0</v>
      </c>
      <c r="F755">
        <f ca="1"/>
        <v>0</v>
      </c>
      <c r="H755">
        <f ca="1"/>
        <v>0</v>
      </c>
      <c r="P755">
        <f t="shared" si="35"/>
        <v>0</v>
      </c>
    </row>
    <row r="756" spans="1:16" x14ac:dyDescent="0.2">
      <c r="A756">
        <f ca="1"/>
        <v>0</v>
      </c>
      <c r="B756">
        <f ca="1"/>
        <v>0</v>
      </c>
      <c r="C756">
        <f ca="1"/>
        <v>0</v>
      </c>
      <c r="D756">
        <f ca="1"/>
        <v>0</v>
      </c>
      <c r="E756">
        <f ca="1"/>
        <v>0</v>
      </c>
      <c r="F756">
        <f ca="1"/>
        <v>0</v>
      </c>
      <c r="H756">
        <f ca="1"/>
        <v>0</v>
      </c>
      <c r="P756">
        <f t="shared" si="35"/>
        <v>0</v>
      </c>
    </row>
    <row r="757" spans="1:16" x14ac:dyDescent="0.2">
      <c r="A757">
        <f ca="1"/>
        <v>0</v>
      </c>
      <c r="B757">
        <f ca="1"/>
        <v>0</v>
      </c>
      <c r="C757">
        <f ca="1"/>
        <v>0</v>
      </c>
      <c r="D757">
        <f ca="1"/>
        <v>0</v>
      </c>
      <c r="E757">
        <f ca="1"/>
        <v>0</v>
      </c>
      <c r="F757">
        <f ca="1"/>
        <v>0</v>
      </c>
      <c r="H757">
        <f ca="1"/>
        <v>0</v>
      </c>
      <c r="P757">
        <f t="shared" si="35"/>
        <v>0</v>
      </c>
    </row>
    <row r="758" spans="1:16" x14ac:dyDescent="0.2">
      <c r="A758">
        <f ca="1"/>
        <v>0</v>
      </c>
      <c r="B758">
        <f ca="1"/>
        <v>0</v>
      </c>
      <c r="C758">
        <f ca="1"/>
        <v>0</v>
      </c>
      <c r="D758">
        <f ca="1"/>
        <v>0</v>
      </c>
      <c r="E758">
        <f ca="1"/>
        <v>0</v>
      </c>
      <c r="F758">
        <f ca="1"/>
        <v>0</v>
      </c>
      <c r="H758">
        <f ca="1"/>
        <v>0</v>
      </c>
      <c r="P758">
        <f t="shared" si="35"/>
        <v>0</v>
      </c>
    </row>
    <row r="759" spans="1:16" x14ac:dyDescent="0.2">
      <c r="A759">
        <f ca="1"/>
        <v>0</v>
      </c>
      <c r="B759">
        <f ca="1"/>
        <v>0</v>
      </c>
      <c r="C759">
        <f ca="1"/>
        <v>0</v>
      </c>
      <c r="D759">
        <f ca="1"/>
        <v>0</v>
      </c>
      <c r="E759">
        <f ca="1"/>
        <v>0</v>
      </c>
      <c r="F759">
        <f ca="1"/>
        <v>0</v>
      </c>
      <c r="H759">
        <f ca="1"/>
        <v>0</v>
      </c>
      <c r="P759">
        <f t="shared" si="35"/>
        <v>0</v>
      </c>
    </row>
    <row r="760" spans="1:16" x14ac:dyDescent="0.2">
      <c r="A760">
        <f ca="1"/>
        <v>0</v>
      </c>
      <c r="B760">
        <f ca="1"/>
        <v>0</v>
      </c>
      <c r="C760">
        <f ca="1"/>
        <v>0</v>
      </c>
      <c r="D760">
        <f ca="1"/>
        <v>0</v>
      </c>
      <c r="E760">
        <f ca="1"/>
        <v>0</v>
      </c>
      <c r="F760">
        <f ca="1"/>
        <v>0</v>
      </c>
      <c r="H760">
        <f ca="1"/>
        <v>0</v>
      </c>
      <c r="P760">
        <f t="shared" si="35"/>
        <v>0</v>
      </c>
    </row>
    <row r="761" spans="1:16" x14ac:dyDescent="0.2">
      <c r="A761">
        <f ca="1"/>
        <v>0</v>
      </c>
      <c r="B761">
        <f ca="1"/>
        <v>0</v>
      </c>
      <c r="C761">
        <f ca="1"/>
        <v>0</v>
      </c>
      <c r="D761">
        <f ca="1"/>
        <v>0</v>
      </c>
      <c r="E761">
        <f ca="1"/>
        <v>0</v>
      </c>
      <c r="F761">
        <f ca="1"/>
        <v>0</v>
      </c>
      <c r="H761">
        <f ca="1"/>
        <v>0</v>
      </c>
      <c r="P761">
        <f t="shared" si="35"/>
        <v>0</v>
      </c>
    </row>
    <row r="762" spans="1:16" x14ac:dyDescent="0.2">
      <c r="A762">
        <f ca="1"/>
        <v>0</v>
      </c>
      <c r="B762">
        <f ca="1"/>
        <v>0</v>
      </c>
      <c r="C762">
        <f ca="1"/>
        <v>0</v>
      </c>
      <c r="D762">
        <f ca="1"/>
        <v>0</v>
      </c>
      <c r="E762">
        <f ca="1"/>
        <v>0</v>
      </c>
      <c r="F762">
        <f ca="1"/>
        <v>0</v>
      </c>
      <c r="H762">
        <f ca="1"/>
        <v>0</v>
      </c>
      <c r="P762">
        <f t="shared" si="35"/>
        <v>0</v>
      </c>
    </row>
    <row r="763" spans="1:16" x14ac:dyDescent="0.2">
      <c r="A763">
        <f ca="1"/>
        <v>0</v>
      </c>
      <c r="B763">
        <f ca="1"/>
        <v>0</v>
      </c>
      <c r="C763">
        <f ca="1"/>
        <v>0</v>
      </c>
      <c r="D763">
        <f ca="1"/>
        <v>0</v>
      </c>
      <c r="E763">
        <f ca="1"/>
        <v>0</v>
      </c>
      <c r="F763">
        <f ca="1"/>
        <v>0</v>
      </c>
      <c r="H763">
        <f ca="1"/>
        <v>0</v>
      </c>
      <c r="P763">
        <f t="shared" si="35"/>
        <v>0</v>
      </c>
    </row>
    <row r="764" spans="1:16" x14ac:dyDescent="0.2">
      <c r="A764">
        <f ca="1"/>
        <v>0</v>
      </c>
      <c r="B764">
        <f ca="1"/>
        <v>0</v>
      </c>
      <c r="C764">
        <f ca="1"/>
        <v>0</v>
      </c>
      <c r="D764">
        <f ca="1"/>
        <v>0</v>
      </c>
      <c r="E764">
        <f ca="1"/>
        <v>0</v>
      </c>
      <c r="F764">
        <f ca="1"/>
        <v>0</v>
      </c>
      <c r="H764">
        <f ca="1"/>
        <v>0</v>
      </c>
      <c r="P764">
        <f t="shared" si="35"/>
        <v>0</v>
      </c>
    </row>
    <row r="765" spans="1:16" x14ac:dyDescent="0.2">
      <c r="A765">
        <f ca="1"/>
        <v>0</v>
      </c>
      <c r="B765">
        <f ca="1"/>
        <v>0</v>
      </c>
      <c r="C765">
        <f ca="1"/>
        <v>0</v>
      </c>
      <c r="D765">
        <f ca="1"/>
        <v>0</v>
      </c>
      <c r="E765">
        <f ca="1"/>
        <v>0</v>
      </c>
      <c r="F765">
        <f ca="1"/>
        <v>0</v>
      </c>
      <c r="H765">
        <f ca="1"/>
        <v>0</v>
      </c>
      <c r="P765">
        <f t="shared" si="35"/>
        <v>0</v>
      </c>
    </row>
    <row r="766" spans="1:16" x14ac:dyDescent="0.2">
      <c r="A766">
        <f ca="1"/>
        <v>0</v>
      </c>
      <c r="B766">
        <f ca="1"/>
        <v>0</v>
      </c>
      <c r="C766">
        <f ca="1"/>
        <v>0</v>
      </c>
      <c r="D766">
        <f ca="1"/>
        <v>0</v>
      </c>
      <c r="E766">
        <f ca="1"/>
        <v>0</v>
      </c>
      <c r="F766">
        <f ca="1"/>
        <v>0</v>
      </c>
      <c r="H766">
        <f ca="1"/>
        <v>0</v>
      </c>
      <c r="P766">
        <f t="shared" si="35"/>
        <v>0</v>
      </c>
    </row>
    <row r="767" spans="1:16" x14ac:dyDescent="0.2">
      <c r="A767">
        <f ca="1"/>
        <v>0</v>
      </c>
      <c r="B767">
        <f ca="1"/>
        <v>0</v>
      </c>
      <c r="C767">
        <f ca="1"/>
        <v>0</v>
      </c>
      <c r="D767">
        <f ca="1"/>
        <v>0</v>
      </c>
      <c r="E767">
        <f ca="1"/>
        <v>0</v>
      </c>
      <c r="F767">
        <f ca="1"/>
        <v>0</v>
      </c>
      <c r="H767">
        <f ca="1"/>
        <v>0</v>
      </c>
      <c r="P767">
        <f t="shared" si="35"/>
        <v>0</v>
      </c>
    </row>
    <row r="768" spans="1:16" x14ac:dyDescent="0.2">
      <c r="A768">
        <f ca="1"/>
        <v>0</v>
      </c>
      <c r="B768">
        <f ca="1"/>
        <v>0</v>
      </c>
      <c r="C768">
        <f ca="1"/>
        <v>0</v>
      </c>
      <c r="D768">
        <f ca="1"/>
        <v>0</v>
      </c>
      <c r="E768">
        <f ca="1"/>
        <v>0</v>
      </c>
      <c r="F768">
        <f ca="1"/>
        <v>0</v>
      </c>
      <c r="H768">
        <f ca="1"/>
        <v>0</v>
      </c>
      <c r="P768">
        <f t="shared" si="35"/>
        <v>0</v>
      </c>
    </row>
    <row r="769" spans="1:16" x14ac:dyDescent="0.2">
      <c r="A769">
        <f ca="1"/>
        <v>0</v>
      </c>
      <c r="B769">
        <f ca="1"/>
        <v>0</v>
      </c>
      <c r="C769">
        <f ca="1"/>
        <v>0</v>
      </c>
      <c r="D769">
        <f ca="1"/>
        <v>0</v>
      </c>
      <c r="E769">
        <f ca="1"/>
        <v>0</v>
      </c>
      <c r="F769">
        <f ca="1"/>
        <v>0</v>
      </c>
      <c r="H769">
        <f ca="1"/>
        <v>0</v>
      </c>
      <c r="P769">
        <f t="shared" si="35"/>
        <v>0</v>
      </c>
    </row>
    <row r="770" spans="1:16" x14ac:dyDescent="0.2">
      <c r="A770">
        <f ca="1"/>
        <v>0</v>
      </c>
      <c r="B770">
        <f ca="1"/>
        <v>0</v>
      </c>
      <c r="C770">
        <f ca="1"/>
        <v>0</v>
      </c>
      <c r="D770">
        <f ca="1"/>
        <v>0</v>
      </c>
      <c r="E770">
        <f ca="1"/>
        <v>0</v>
      </c>
      <c r="F770">
        <f ca="1"/>
        <v>0</v>
      </c>
      <c r="H770">
        <f ca="1"/>
        <v>0</v>
      </c>
      <c r="P770">
        <f t="shared" si="35"/>
        <v>0</v>
      </c>
    </row>
    <row r="771" spans="1:16" x14ac:dyDescent="0.2">
      <c r="A771">
        <f ca="1"/>
        <v>0</v>
      </c>
      <c r="B771">
        <f ca="1"/>
        <v>0</v>
      </c>
      <c r="C771">
        <f ca="1"/>
        <v>0</v>
      </c>
      <c r="D771">
        <f ca="1"/>
        <v>0</v>
      </c>
      <c r="E771">
        <f ca="1"/>
        <v>0</v>
      </c>
      <c r="F771">
        <f ca="1"/>
        <v>0</v>
      </c>
      <c r="H771">
        <f ca="1"/>
        <v>0</v>
      </c>
      <c r="P771">
        <f t="shared" ref="P771:P834" si="36">EXP(O771)-1</f>
        <v>0</v>
      </c>
    </row>
    <row r="772" spans="1:16" x14ac:dyDescent="0.2">
      <c r="A772">
        <f ca="1"/>
        <v>0</v>
      </c>
      <c r="B772">
        <f ca="1"/>
        <v>0</v>
      </c>
      <c r="C772">
        <f ca="1"/>
        <v>0</v>
      </c>
      <c r="D772">
        <f ca="1"/>
        <v>0</v>
      </c>
      <c r="E772">
        <f ca="1"/>
        <v>0</v>
      </c>
      <c r="F772">
        <f ca="1"/>
        <v>0</v>
      </c>
      <c r="H772">
        <f ca="1"/>
        <v>0</v>
      </c>
      <c r="P772">
        <f t="shared" si="36"/>
        <v>0</v>
      </c>
    </row>
    <row r="773" spans="1:16" x14ac:dyDescent="0.2">
      <c r="A773">
        <f ca="1"/>
        <v>0</v>
      </c>
      <c r="B773">
        <f ca="1"/>
        <v>0</v>
      </c>
      <c r="C773">
        <f ca="1"/>
        <v>0</v>
      </c>
      <c r="D773">
        <f ca="1"/>
        <v>0</v>
      </c>
      <c r="E773">
        <f ca="1"/>
        <v>0</v>
      </c>
      <c r="F773">
        <f ca="1"/>
        <v>0</v>
      </c>
      <c r="H773">
        <f ca="1"/>
        <v>0</v>
      </c>
      <c r="P773">
        <f t="shared" si="36"/>
        <v>0</v>
      </c>
    </row>
    <row r="774" spans="1:16" x14ac:dyDescent="0.2">
      <c r="A774">
        <f ca="1"/>
        <v>0</v>
      </c>
      <c r="B774">
        <f ca="1"/>
        <v>0</v>
      </c>
      <c r="C774">
        <f ca="1"/>
        <v>0</v>
      </c>
      <c r="D774">
        <f ca="1"/>
        <v>0</v>
      </c>
      <c r="E774">
        <f ca="1"/>
        <v>0</v>
      </c>
      <c r="F774">
        <f ca="1"/>
        <v>0</v>
      </c>
      <c r="H774">
        <f ca="1"/>
        <v>0</v>
      </c>
      <c r="P774">
        <f t="shared" si="36"/>
        <v>0</v>
      </c>
    </row>
    <row r="775" spans="1:16" x14ac:dyDescent="0.2">
      <c r="A775">
        <f ca="1"/>
        <v>0</v>
      </c>
      <c r="B775">
        <f ca="1"/>
        <v>0</v>
      </c>
      <c r="C775">
        <f ca="1"/>
        <v>0</v>
      </c>
      <c r="D775">
        <f ca="1"/>
        <v>0</v>
      </c>
      <c r="E775">
        <f ca="1"/>
        <v>0</v>
      </c>
      <c r="F775">
        <f ca="1"/>
        <v>0</v>
      </c>
      <c r="H775">
        <f ca="1"/>
        <v>0</v>
      </c>
      <c r="P775">
        <f t="shared" si="36"/>
        <v>0</v>
      </c>
    </row>
    <row r="776" spans="1:16" x14ac:dyDescent="0.2">
      <c r="A776">
        <f ca="1"/>
        <v>0</v>
      </c>
      <c r="B776">
        <f ca="1"/>
        <v>0</v>
      </c>
      <c r="C776">
        <f ca="1"/>
        <v>0</v>
      </c>
      <c r="D776">
        <f ca="1"/>
        <v>0</v>
      </c>
      <c r="E776">
        <f ca="1"/>
        <v>0</v>
      </c>
      <c r="F776">
        <f ca="1"/>
        <v>0</v>
      </c>
      <c r="H776">
        <f ca="1"/>
        <v>0</v>
      </c>
      <c r="P776">
        <f t="shared" si="36"/>
        <v>0</v>
      </c>
    </row>
    <row r="777" spans="1:16" x14ac:dyDescent="0.2">
      <c r="A777">
        <f ca="1"/>
        <v>0</v>
      </c>
      <c r="B777">
        <f ca="1"/>
        <v>0</v>
      </c>
      <c r="C777">
        <f ca="1"/>
        <v>0</v>
      </c>
      <c r="D777">
        <f ca="1"/>
        <v>0</v>
      </c>
      <c r="E777">
        <f ca="1"/>
        <v>0</v>
      </c>
      <c r="F777">
        <f ca="1"/>
        <v>0</v>
      </c>
      <c r="H777">
        <f ca="1"/>
        <v>0</v>
      </c>
      <c r="P777">
        <f t="shared" si="36"/>
        <v>0</v>
      </c>
    </row>
    <row r="778" spans="1:16" x14ac:dyDescent="0.2">
      <c r="A778">
        <f ca="1"/>
        <v>0</v>
      </c>
      <c r="B778">
        <f ca="1"/>
        <v>0</v>
      </c>
      <c r="C778">
        <f ca="1"/>
        <v>0</v>
      </c>
      <c r="D778">
        <f ca="1"/>
        <v>0</v>
      </c>
      <c r="E778">
        <f ca="1"/>
        <v>0</v>
      </c>
      <c r="F778">
        <f ca="1"/>
        <v>0</v>
      </c>
      <c r="H778">
        <f ca="1"/>
        <v>0</v>
      </c>
      <c r="P778">
        <f t="shared" si="36"/>
        <v>0</v>
      </c>
    </row>
    <row r="779" spans="1:16" x14ac:dyDescent="0.2">
      <c r="A779">
        <f ca="1"/>
        <v>0</v>
      </c>
      <c r="B779">
        <f ca="1"/>
        <v>0</v>
      </c>
      <c r="C779">
        <f ca="1"/>
        <v>0</v>
      </c>
      <c r="D779">
        <f ca="1"/>
        <v>0</v>
      </c>
      <c r="E779">
        <f ca="1"/>
        <v>0</v>
      </c>
      <c r="F779">
        <f ca="1"/>
        <v>0</v>
      </c>
      <c r="H779">
        <f ca="1"/>
        <v>0</v>
      </c>
      <c r="P779">
        <f t="shared" si="36"/>
        <v>0</v>
      </c>
    </row>
    <row r="780" spans="1:16" x14ac:dyDescent="0.2">
      <c r="A780">
        <f ca="1"/>
        <v>0</v>
      </c>
      <c r="B780">
        <f ca="1"/>
        <v>0</v>
      </c>
      <c r="C780">
        <f ca="1"/>
        <v>0</v>
      </c>
      <c r="D780">
        <f ca="1"/>
        <v>0</v>
      </c>
      <c r="E780">
        <f ca="1"/>
        <v>0</v>
      </c>
      <c r="F780">
        <f ca="1"/>
        <v>0</v>
      </c>
      <c r="H780">
        <f ca="1"/>
        <v>0</v>
      </c>
      <c r="P780">
        <f t="shared" si="36"/>
        <v>0</v>
      </c>
    </row>
    <row r="781" spans="1:16" x14ac:dyDescent="0.2">
      <c r="A781">
        <f ca="1"/>
        <v>0</v>
      </c>
      <c r="B781">
        <f ca="1"/>
        <v>0</v>
      </c>
      <c r="C781">
        <f ca="1"/>
        <v>0</v>
      </c>
      <c r="D781">
        <f ca="1"/>
        <v>0</v>
      </c>
      <c r="E781">
        <f ca="1"/>
        <v>0</v>
      </c>
      <c r="F781">
        <f ca="1"/>
        <v>0</v>
      </c>
      <c r="H781">
        <f ca="1"/>
        <v>0</v>
      </c>
      <c r="P781">
        <f t="shared" si="36"/>
        <v>0</v>
      </c>
    </row>
    <row r="782" spans="1:16" x14ac:dyDescent="0.2">
      <c r="A782">
        <f ca="1"/>
        <v>0</v>
      </c>
      <c r="B782">
        <f ca="1"/>
        <v>0</v>
      </c>
      <c r="C782">
        <f ca="1"/>
        <v>0</v>
      </c>
      <c r="D782">
        <f ca="1"/>
        <v>0</v>
      </c>
      <c r="E782">
        <f ca="1"/>
        <v>0</v>
      </c>
      <c r="F782">
        <f ca="1"/>
        <v>0</v>
      </c>
      <c r="H782">
        <f ca="1"/>
        <v>0</v>
      </c>
      <c r="P782">
        <f t="shared" si="36"/>
        <v>0</v>
      </c>
    </row>
    <row r="783" spans="1:16" x14ac:dyDescent="0.2">
      <c r="A783">
        <f ca="1"/>
        <v>0</v>
      </c>
      <c r="B783">
        <f ca="1"/>
        <v>0</v>
      </c>
      <c r="C783">
        <f ca="1"/>
        <v>0</v>
      </c>
      <c r="D783">
        <f ca="1"/>
        <v>0</v>
      </c>
      <c r="E783">
        <f ca="1"/>
        <v>0</v>
      </c>
      <c r="F783">
        <f ca="1"/>
        <v>0</v>
      </c>
      <c r="H783">
        <f ca="1"/>
        <v>0</v>
      </c>
      <c r="P783">
        <f t="shared" si="36"/>
        <v>0</v>
      </c>
    </row>
    <row r="784" spans="1:16" x14ac:dyDescent="0.2">
      <c r="A784">
        <f ca="1"/>
        <v>0</v>
      </c>
      <c r="B784">
        <f ca="1"/>
        <v>0</v>
      </c>
      <c r="C784">
        <f ca="1"/>
        <v>0</v>
      </c>
      <c r="D784">
        <f ca="1"/>
        <v>0</v>
      </c>
      <c r="E784">
        <f ca="1"/>
        <v>0</v>
      </c>
      <c r="F784">
        <f ca="1"/>
        <v>0</v>
      </c>
      <c r="H784">
        <f ca="1"/>
        <v>0</v>
      </c>
      <c r="P784">
        <f t="shared" si="36"/>
        <v>0</v>
      </c>
    </row>
    <row r="785" spans="1:16" x14ac:dyDescent="0.2">
      <c r="A785">
        <f ca="1"/>
        <v>0</v>
      </c>
      <c r="B785">
        <f ca="1"/>
        <v>0</v>
      </c>
      <c r="C785">
        <f ca="1"/>
        <v>0</v>
      </c>
      <c r="D785">
        <f ca="1"/>
        <v>0</v>
      </c>
      <c r="E785">
        <f ca="1"/>
        <v>0</v>
      </c>
      <c r="F785">
        <f ca="1"/>
        <v>0</v>
      </c>
      <c r="H785">
        <f ca="1"/>
        <v>0</v>
      </c>
      <c r="P785">
        <f t="shared" si="36"/>
        <v>0</v>
      </c>
    </row>
    <row r="786" spans="1:16" x14ac:dyDescent="0.2">
      <c r="A786">
        <f ca="1"/>
        <v>0</v>
      </c>
      <c r="B786">
        <f ca="1"/>
        <v>0</v>
      </c>
      <c r="C786">
        <f ca="1"/>
        <v>0</v>
      </c>
      <c r="D786">
        <f ca="1"/>
        <v>0</v>
      </c>
      <c r="E786">
        <f ca="1"/>
        <v>0</v>
      </c>
      <c r="F786">
        <f ca="1"/>
        <v>0</v>
      </c>
      <c r="H786">
        <f ca="1"/>
        <v>0</v>
      </c>
      <c r="P786">
        <f t="shared" si="36"/>
        <v>0</v>
      </c>
    </row>
    <row r="787" spans="1:16" x14ac:dyDescent="0.2">
      <c r="A787">
        <f ca="1"/>
        <v>0</v>
      </c>
      <c r="B787">
        <f ca="1"/>
        <v>0</v>
      </c>
      <c r="C787">
        <f ca="1"/>
        <v>0</v>
      </c>
      <c r="D787">
        <f ca="1"/>
        <v>0</v>
      </c>
      <c r="E787">
        <f ca="1"/>
        <v>0</v>
      </c>
      <c r="F787">
        <f ca="1"/>
        <v>0</v>
      </c>
      <c r="H787">
        <f ca="1"/>
        <v>0</v>
      </c>
      <c r="P787">
        <f t="shared" si="36"/>
        <v>0</v>
      </c>
    </row>
    <row r="788" spans="1:16" x14ac:dyDescent="0.2">
      <c r="A788">
        <f ca="1"/>
        <v>0</v>
      </c>
      <c r="B788">
        <f ca="1"/>
        <v>0</v>
      </c>
      <c r="C788">
        <f ca="1"/>
        <v>0</v>
      </c>
      <c r="D788">
        <f ca="1"/>
        <v>0</v>
      </c>
      <c r="E788">
        <f ca="1"/>
        <v>0</v>
      </c>
      <c r="F788">
        <f ca="1"/>
        <v>0</v>
      </c>
      <c r="H788">
        <f ca="1"/>
        <v>0</v>
      </c>
      <c r="P788">
        <f t="shared" si="36"/>
        <v>0</v>
      </c>
    </row>
    <row r="789" spans="1:16" x14ac:dyDescent="0.2">
      <c r="A789">
        <f ca="1"/>
        <v>0</v>
      </c>
      <c r="B789">
        <f ca="1"/>
        <v>0</v>
      </c>
      <c r="C789">
        <f ca="1"/>
        <v>0</v>
      </c>
      <c r="D789">
        <f ca="1"/>
        <v>0</v>
      </c>
      <c r="E789">
        <f ca="1"/>
        <v>0</v>
      </c>
      <c r="F789">
        <f ca="1"/>
        <v>0</v>
      </c>
      <c r="H789">
        <f ca="1"/>
        <v>0</v>
      </c>
      <c r="P789">
        <f t="shared" si="36"/>
        <v>0</v>
      </c>
    </row>
    <row r="790" spans="1:16" x14ac:dyDescent="0.2">
      <c r="A790">
        <f ca="1"/>
        <v>0</v>
      </c>
      <c r="B790">
        <f ca="1"/>
        <v>0</v>
      </c>
      <c r="C790">
        <f ca="1"/>
        <v>0</v>
      </c>
      <c r="D790">
        <f ca="1"/>
        <v>0</v>
      </c>
      <c r="E790">
        <f ca="1"/>
        <v>0</v>
      </c>
      <c r="F790">
        <f ca="1"/>
        <v>0</v>
      </c>
      <c r="H790">
        <f ca="1"/>
        <v>0</v>
      </c>
      <c r="P790">
        <f t="shared" si="36"/>
        <v>0</v>
      </c>
    </row>
    <row r="791" spans="1:16" x14ac:dyDescent="0.2">
      <c r="A791">
        <f ca="1"/>
        <v>0</v>
      </c>
      <c r="B791">
        <f ca="1"/>
        <v>0</v>
      </c>
      <c r="C791">
        <f ca="1"/>
        <v>0</v>
      </c>
      <c r="D791">
        <f ca="1"/>
        <v>0</v>
      </c>
      <c r="E791">
        <f ca="1"/>
        <v>0</v>
      </c>
      <c r="F791">
        <f ca="1"/>
        <v>0</v>
      </c>
      <c r="H791">
        <f ca="1"/>
        <v>0</v>
      </c>
      <c r="P791">
        <f t="shared" si="36"/>
        <v>0</v>
      </c>
    </row>
    <row r="792" spans="1:16" x14ac:dyDescent="0.2">
      <c r="A792">
        <f ca="1"/>
        <v>0</v>
      </c>
      <c r="B792">
        <f ca="1"/>
        <v>0</v>
      </c>
      <c r="C792">
        <f ca="1"/>
        <v>0</v>
      </c>
      <c r="D792">
        <f ca="1"/>
        <v>0</v>
      </c>
      <c r="E792">
        <f ca="1"/>
        <v>0</v>
      </c>
      <c r="F792">
        <f ca="1"/>
        <v>0</v>
      </c>
      <c r="H792">
        <f ca="1"/>
        <v>0</v>
      </c>
      <c r="P792">
        <f t="shared" si="36"/>
        <v>0</v>
      </c>
    </row>
    <row r="793" spans="1:16" x14ac:dyDescent="0.2">
      <c r="A793">
        <f ca="1"/>
        <v>0</v>
      </c>
      <c r="B793">
        <f ca="1"/>
        <v>0</v>
      </c>
      <c r="C793">
        <f ca="1"/>
        <v>0</v>
      </c>
      <c r="D793">
        <f ca="1"/>
        <v>0</v>
      </c>
      <c r="E793">
        <f ca="1"/>
        <v>0</v>
      </c>
      <c r="F793">
        <f ca="1"/>
        <v>0</v>
      </c>
      <c r="H793">
        <f ca="1"/>
        <v>0</v>
      </c>
      <c r="P793">
        <f t="shared" si="36"/>
        <v>0</v>
      </c>
    </row>
    <row r="794" spans="1:16" x14ac:dyDescent="0.2">
      <c r="A794">
        <f ca="1"/>
        <v>0</v>
      </c>
      <c r="B794">
        <f ca="1"/>
        <v>0</v>
      </c>
      <c r="C794">
        <f ca="1"/>
        <v>0</v>
      </c>
      <c r="D794">
        <f ca="1"/>
        <v>0</v>
      </c>
      <c r="E794">
        <f ca="1"/>
        <v>0</v>
      </c>
      <c r="F794">
        <f ca="1"/>
        <v>0</v>
      </c>
      <c r="H794">
        <f ca="1"/>
        <v>0</v>
      </c>
      <c r="P794">
        <f t="shared" si="36"/>
        <v>0</v>
      </c>
    </row>
    <row r="795" spans="1:16" x14ac:dyDescent="0.2">
      <c r="A795">
        <f ca="1"/>
        <v>0</v>
      </c>
      <c r="B795">
        <f ca="1"/>
        <v>0</v>
      </c>
      <c r="C795">
        <f ca="1"/>
        <v>0</v>
      </c>
      <c r="D795">
        <f ca="1"/>
        <v>0</v>
      </c>
      <c r="E795">
        <f ca="1"/>
        <v>0</v>
      </c>
      <c r="F795">
        <f ca="1"/>
        <v>0</v>
      </c>
      <c r="H795">
        <f ca="1"/>
        <v>0</v>
      </c>
      <c r="P795">
        <f t="shared" si="36"/>
        <v>0</v>
      </c>
    </row>
    <row r="796" spans="1:16" x14ac:dyDescent="0.2">
      <c r="A796">
        <f ca="1"/>
        <v>0</v>
      </c>
      <c r="B796">
        <f ca="1"/>
        <v>0</v>
      </c>
      <c r="C796">
        <f ca="1"/>
        <v>0</v>
      </c>
      <c r="D796">
        <f ca="1"/>
        <v>0</v>
      </c>
      <c r="E796">
        <f ca="1"/>
        <v>0</v>
      </c>
      <c r="F796">
        <f ca="1"/>
        <v>0</v>
      </c>
      <c r="H796">
        <f ca="1"/>
        <v>0</v>
      </c>
      <c r="P796">
        <f t="shared" si="36"/>
        <v>0</v>
      </c>
    </row>
    <row r="797" spans="1:16" x14ac:dyDescent="0.2">
      <c r="A797">
        <f ca="1"/>
        <v>0</v>
      </c>
      <c r="B797">
        <f ca="1"/>
        <v>0</v>
      </c>
      <c r="C797">
        <f ca="1"/>
        <v>0</v>
      </c>
      <c r="D797">
        <f ca="1"/>
        <v>0</v>
      </c>
      <c r="E797">
        <f ca="1"/>
        <v>0</v>
      </c>
      <c r="F797">
        <f ca="1"/>
        <v>0</v>
      </c>
      <c r="H797">
        <f ca="1"/>
        <v>0</v>
      </c>
      <c r="P797">
        <f t="shared" si="36"/>
        <v>0</v>
      </c>
    </row>
    <row r="798" spans="1:16" x14ac:dyDescent="0.2">
      <c r="A798">
        <f ca="1"/>
        <v>0</v>
      </c>
      <c r="B798">
        <f ca="1"/>
        <v>0</v>
      </c>
      <c r="C798">
        <f ca="1"/>
        <v>0</v>
      </c>
      <c r="D798">
        <f ca="1"/>
        <v>0</v>
      </c>
      <c r="E798">
        <f ca="1"/>
        <v>0</v>
      </c>
      <c r="F798">
        <f ca="1"/>
        <v>0</v>
      </c>
      <c r="H798">
        <f ca="1"/>
        <v>0</v>
      </c>
      <c r="P798">
        <f t="shared" si="36"/>
        <v>0</v>
      </c>
    </row>
    <row r="799" spans="1:16" x14ac:dyDescent="0.2">
      <c r="A799">
        <f ca="1"/>
        <v>0</v>
      </c>
      <c r="B799">
        <f ca="1"/>
        <v>0</v>
      </c>
      <c r="C799">
        <f ca="1"/>
        <v>0</v>
      </c>
      <c r="D799">
        <f ca="1"/>
        <v>0</v>
      </c>
      <c r="E799">
        <f ca="1"/>
        <v>0</v>
      </c>
      <c r="F799">
        <f ca="1"/>
        <v>0</v>
      </c>
      <c r="H799">
        <f ca="1"/>
        <v>0</v>
      </c>
      <c r="P799">
        <f t="shared" si="36"/>
        <v>0</v>
      </c>
    </row>
    <row r="800" spans="1:16" x14ac:dyDescent="0.2">
      <c r="A800">
        <f ca="1"/>
        <v>0</v>
      </c>
      <c r="B800">
        <f ca="1"/>
        <v>0</v>
      </c>
      <c r="C800">
        <f ca="1"/>
        <v>0</v>
      </c>
      <c r="D800">
        <f ca="1"/>
        <v>0</v>
      </c>
      <c r="E800">
        <f ca="1"/>
        <v>0</v>
      </c>
      <c r="F800">
        <f ca="1"/>
        <v>0</v>
      </c>
      <c r="H800">
        <f ca="1"/>
        <v>0</v>
      </c>
      <c r="P800">
        <f t="shared" si="36"/>
        <v>0</v>
      </c>
    </row>
    <row r="801" spans="1:16" x14ac:dyDescent="0.2">
      <c r="A801">
        <f ca="1"/>
        <v>0</v>
      </c>
      <c r="B801">
        <f ca="1"/>
        <v>0</v>
      </c>
      <c r="C801">
        <f ca="1"/>
        <v>0</v>
      </c>
      <c r="D801">
        <f ca="1"/>
        <v>0</v>
      </c>
      <c r="E801">
        <f ca="1"/>
        <v>0</v>
      </c>
      <c r="F801">
        <f ca="1"/>
        <v>0</v>
      </c>
      <c r="H801">
        <f ca="1"/>
        <v>0</v>
      </c>
      <c r="P801">
        <f t="shared" si="36"/>
        <v>0</v>
      </c>
    </row>
    <row r="802" spans="1:16" x14ac:dyDescent="0.2">
      <c r="A802">
        <f ca="1"/>
        <v>0</v>
      </c>
      <c r="B802">
        <f ca="1"/>
        <v>0</v>
      </c>
      <c r="C802">
        <f ca="1"/>
        <v>0</v>
      </c>
      <c r="D802">
        <f ca="1"/>
        <v>0</v>
      </c>
      <c r="E802">
        <f ca="1"/>
        <v>0</v>
      </c>
      <c r="F802">
        <f ca="1"/>
        <v>0</v>
      </c>
      <c r="H802">
        <f ca="1"/>
        <v>0</v>
      </c>
      <c r="P802">
        <f t="shared" si="36"/>
        <v>0</v>
      </c>
    </row>
    <row r="803" spans="1:16" x14ac:dyDescent="0.2">
      <c r="A803">
        <f ca="1"/>
        <v>0</v>
      </c>
      <c r="B803">
        <f ca="1"/>
        <v>0</v>
      </c>
      <c r="C803">
        <f ca="1"/>
        <v>0</v>
      </c>
      <c r="D803">
        <f ca="1"/>
        <v>0</v>
      </c>
      <c r="E803">
        <f ca="1"/>
        <v>0</v>
      </c>
      <c r="F803">
        <f ca="1"/>
        <v>0</v>
      </c>
      <c r="H803">
        <f ca="1"/>
        <v>0</v>
      </c>
      <c r="P803">
        <f t="shared" si="36"/>
        <v>0</v>
      </c>
    </row>
    <row r="804" spans="1:16" x14ac:dyDescent="0.2">
      <c r="A804">
        <f ca="1"/>
        <v>0</v>
      </c>
      <c r="B804">
        <f ca="1"/>
        <v>0</v>
      </c>
      <c r="C804">
        <f ca="1"/>
        <v>0</v>
      </c>
      <c r="D804">
        <f ca="1"/>
        <v>0</v>
      </c>
      <c r="E804">
        <f ca="1"/>
        <v>0</v>
      </c>
      <c r="F804">
        <f ca="1"/>
        <v>0</v>
      </c>
      <c r="H804">
        <f ca="1"/>
        <v>0</v>
      </c>
      <c r="P804">
        <f t="shared" si="36"/>
        <v>0</v>
      </c>
    </row>
    <row r="805" spans="1:16" x14ac:dyDescent="0.2">
      <c r="A805">
        <f ca="1"/>
        <v>0</v>
      </c>
      <c r="B805">
        <f ca="1"/>
        <v>0</v>
      </c>
      <c r="C805">
        <f ca="1"/>
        <v>0</v>
      </c>
      <c r="D805">
        <f ca="1"/>
        <v>0</v>
      </c>
      <c r="E805">
        <f ca="1"/>
        <v>0</v>
      </c>
      <c r="F805">
        <f ca="1"/>
        <v>0</v>
      </c>
      <c r="H805">
        <f ca="1"/>
        <v>0</v>
      </c>
      <c r="P805">
        <f t="shared" si="36"/>
        <v>0</v>
      </c>
    </row>
    <row r="806" spans="1:16" x14ac:dyDescent="0.2">
      <c r="A806">
        <f ca="1"/>
        <v>0</v>
      </c>
      <c r="B806">
        <f ca="1"/>
        <v>0</v>
      </c>
      <c r="C806">
        <f ca="1"/>
        <v>0</v>
      </c>
      <c r="D806">
        <f ca="1"/>
        <v>0</v>
      </c>
      <c r="E806">
        <f ca="1"/>
        <v>0</v>
      </c>
      <c r="F806">
        <f ca="1"/>
        <v>0</v>
      </c>
      <c r="H806">
        <f ca="1"/>
        <v>0</v>
      </c>
      <c r="P806">
        <f t="shared" si="36"/>
        <v>0</v>
      </c>
    </row>
    <row r="807" spans="1:16" x14ac:dyDescent="0.2">
      <c r="A807">
        <f ca="1"/>
        <v>0</v>
      </c>
      <c r="B807">
        <f ca="1"/>
        <v>0</v>
      </c>
      <c r="C807">
        <f ca="1"/>
        <v>0</v>
      </c>
      <c r="D807">
        <f ca="1"/>
        <v>0</v>
      </c>
      <c r="E807">
        <f ca="1"/>
        <v>0</v>
      </c>
      <c r="F807">
        <f ca="1"/>
        <v>0</v>
      </c>
      <c r="H807">
        <f ca="1"/>
        <v>0</v>
      </c>
      <c r="P807">
        <f t="shared" si="36"/>
        <v>0</v>
      </c>
    </row>
    <row r="808" spans="1:16" x14ac:dyDescent="0.2">
      <c r="A808">
        <f ca="1"/>
        <v>0</v>
      </c>
      <c r="B808">
        <f ca="1"/>
        <v>0</v>
      </c>
      <c r="C808">
        <f ca="1"/>
        <v>0</v>
      </c>
      <c r="D808">
        <f ca="1"/>
        <v>0</v>
      </c>
      <c r="E808">
        <f ca="1"/>
        <v>0</v>
      </c>
      <c r="F808">
        <f ca="1"/>
        <v>0</v>
      </c>
      <c r="H808">
        <f ca="1"/>
        <v>0</v>
      </c>
      <c r="P808">
        <f t="shared" si="36"/>
        <v>0</v>
      </c>
    </row>
    <row r="809" spans="1:16" x14ac:dyDescent="0.2">
      <c r="A809">
        <f ca="1"/>
        <v>0</v>
      </c>
      <c r="B809">
        <f ca="1"/>
        <v>0</v>
      </c>
      <c r="C809">
        <f ca="1"/>
        <v>0</v>
      </c>
      <c r="D809">
        <f ca="1"/>
        <v>0</v>
      </c>
      <c r="E809">
        <f ca="1"/>
        <v>0</v>
      </c>
      <c r="F809">
        <f ca="1"/>
        <v>0</v>
      </c>
      <c r="H809">
        <f ca="1"/>
        <v>0</v>
      </c>
      <c r="P809">
        <f t="shared" si="36"/>
        <v>0</v>
      </c>
    </row>
    <row r="810" spans="1:16" x14ac:dyDescent="0.2">
      <c r="A810">
        <f ca="1"/>
        <v>0</v>
      </c>
      <c r="B810">
        <f ca="1"/>
        <v>0</v>
      </c>
      <c r="C810">
        <f ca="1"/>
        <v>0</v>
      </c>
      <c r="D810">
        <f ca="1"/>
        <v>0</v>
      </c>
      <c r="E810">
        <f ca="1"/>
        <v>0</v>
      </c>
      <c r="F810">
        <f ca="1"/>
        <v>0</v>
      </c>
      <c r="H810">
        <f ca="1"/>
        <v>0</v>
      </c>
      <c r="P810">
        <f t="shared" si="36"/>
        <v>0</v>
      </c>
    </row>
    <row r="811" spans="1:16" x14ac:dyDescent="0.2">
      <c r="A811">
        <f ca="1"/>
        <v>0</v>
      </c>
      <c r="B811">
        <f ca="1"/>
        <v>0</v>
      </c>
      <c r="C811">
        <f ca="1"/>
        <v>0</v>
      </c>
      <c r="D811">
        <f ca="1"/>
        <v>0</v>
      </c>
      <c r="E811">
        <f ca="1"/>
        <v>0</v>
      </c>
      <c r="F811">
        <f ca="1"/>
        <v>0</v>
      </c>
      <c r="H811">
        <f ca="1"/>
        <v>0</v>
      </c>
      <c r="P811">
        <f t="shared" si="36"/>
        <v>0</v>
      </c>
    </row>
    <row r="812" spans="1:16" x14ac:dyDescent="0.2">
      <c r="A812">
        <f ca="1"/>
        <v>0</v>
      </c>
      <c r="B812">
        <f ca="1"/>
        <v>0</v>
      </c>
      <c r="C812">
        <f ca="1"/>
        <v>0</v>
      </c>
      <c r="D812">
        <f ca="1"/>
        <v>0</v>
      </c>
      <c r="E812">
        <f ca="1"/>
        <v>0</v>
      </c>
      <c r="F812">
        <f ca="1"/>
        <v>0</v>
      </c>
      <c r="H812">
        <f ca="1"/>
        <v>0</v>
      </c>
      <c r="P812">
        <f t="shared" si="36"/>
        <v>0</v>
      </c>
    </row>
    <row r="813" spans="1:16" x14ac:dyDescent="0.2">
      <c r="A813">
        <f ca="1"/>
        <v>0</v>
      </c>
      <c r="B813">
        <f ca="1"/>
        <v>0</v>
      </c>
      <c r="C813">
        <f ca="1"/>
        <v>0</v>
      </c>
      <c r="D813">
        <f ca="1"/>
        <v>0</v>
      </c>
      <c r="E813">
        <f ca="1"/>
        <v>0</v>
      </c>
      <c r="F813">
        <f ca="1"/>
        <v>0</v>
      </c>
      <c r="H813">
        <f ca="1"/>
        <v>0</v>
      </c>
      <c r="P813">
        <f t="shared" si="36"/>
        <v>0</v>
      </c>
    </row>
    <row r="814" spans="1:16" x14ac:dyDescent="0.2">
      <c r="A814">
        <f ca="1"/>
        <v>0</v>
      </c>
      <c r="B814">
        <f ca="1"/>
        <v>0</v>
      </c>
      <c r="C814">
        <f ca="1"/>
        <v>0</v>
      </c>
      <c r="D814">
        <f ca="1"/>
        <v>0</v>
      </c>
      <c r="E814">
        <f ca="1"/>
        <v>0</v>
      </c>
      <c r="F814">
        <f ca="1"/>
        <v>0</v>
      </c>
      <c r="H814">
        <f ca="1"/>
        <v>0</v>
      </c>
      <c r="P814">
        <f t="shared" si="36"/>
        <v>0</v>
      </c>
    </row>
    <row r="815" spans="1:16" x14ac:dyDescent="0.2">
      <c r="A815">
        <f ca="1"/>
        <v>0</v>
      </c>
      <c r="B815">
        <f ca="1"/>
        <v>0</v>
      </c>
      <c r="C815">
        <f ca="1"/>
        <v>0</v>
      </c>
      <c r="D815">
        <f ca="1"/>
        <v>0</v>
      </c>
      <c r="E815">
        <f ca="1"/>
        <v>0</v>
      </c>
      <c r="F815">
        <f ca="1"/>
        <v>0</v>
      </c>
      <c r="H815">
        <f ca="1"/>
        <v>0</v>
      </c>
      <c r="P815">
        <f t="shared" si="36"/>
        <v>0</v>
      </c>
    </row>
    <row r="816" spans="1:16" x14ac:dyDescent="0.2">
      <c r="A816">
        <f ca="1"/>
        <v>0</v>
      </c>
      <c r="B816">
        <f ca="1"/>
        <v>0</v>
      </c>
      <c r="C816">
        <f ca="1"/>
        <v>0</v>
      </c>
      <c r="D816">
        <f ca="1"/>
        <v>0</v>
      </c>
      <c r="E816">
        <f ca="1"/>
        <v>0</v>
      </c>
      <c r="F816">
        <f ca="1"/>
        <v>0</v>
      </c>
      <c r="H816">
        <f ca="1"/>
        <v>0</v>
      </c>
      <c r="P816">
        <f t="shared" si="36"/>
        <v>0</v>
      </c>
    </row>
    <row r="817" spans="1:16" x14ac:dyDescent="0.2">
      <c r="A817">
        <f ca="1"/>
        <v>0</v>
      </c>
      <c r="B817">
        <f ca="1"/>
        <v>0</v>
      </c>
      <c r="C817">
        <f ca="1"/>
        <v>0</v>
      </c>
      <c r="D817">
        <f ca="1"/>
        <v>0</v>
      </c>
      <c r="E817">
        <f ca="1"/>
        <v>0</v>
      </c>
      <c r="F817">
        <f ca="1"/>
        <v>0</v>
      </c>
      <c r="H817">
        <f ca="1"/>
        <v>0</v>
      </c>
      <c r="P817">
        <f t="shared" si="36"/>
        <v>0</v>
      </c>
    </row>
    <row r="818" spans="1:16" x14ac:dyDescent="0.2">
      <c r="A818">
        <f ca="1"/>
        <v>0</v>
      </c>
      <c r="B818">
        <f ca="1"/>
        <v>0</v>
      </c>
      <c r="C818">
        <f ca="1"/>
        <v>0</v>
      </c>
      <c r="D818">
        <f ca="1"/>
        <v>0</v>
      </c>
      <c r="E818">
        <f ca="1"/>
        <v>0</v>
      </c>
      <c r="F818">
        <f ca="1"/>
        <v>0</v>
      </c>
      <c r="H818">
        <f ca="1"/>
        <v>0</v>
      </c>
      <c r="P818">
        <f t="shared" si="36"/>
        <v>0</v>
      </c>
    </row>
    <row r="819" spans="1:16" x14ac:dyDescent="0.2">
      <c r="A819">
        <f ca="1"/>
        <v>0</v>
      </c>
      <c r="B819">
        <f ca="1"/>
        <v>0</v>
      </c>
      <c r="C819">
        <f ca="1"/>
        <v>0</v>
      </c>
      <c r="D819">
        <f ca="1"/>
        <v>0</v>
      </c>
      <c r="E819">
        <f ca="1"/>
        <v>0</v>
      </c>
      <c r="F819">
        <f ca="1"/>
        <v>0</v>
      </c>
      <c r="H819">
        <f ca="1"/>
        <v>0</v>
      </c>
      <c r="P819">
        <f t="shared" si="36"/>
        <v>0</v>
      </c>
    </row>
    <row r="820" spans="1:16" x14ac:dyDescent="0.2">
      <c r="A820">
        <f ca="1"/>
        <v>0</v>
      </c>
      <c r="B820">
        <f ca="1"/>
        <v>0</v>
      </c>
      <c r="C820">
        <f ca="1"/>
        <v>0</v>
      </c>
      <c r="D820">
        <f ca="1"/>
        <v>0</v>
      </c>
      <c r="E820">
        <f ca="1"/>
        <v>0</v>
      </c>
      <c r="F820">
        <f ca="1"/>
        <v>0</v>
      </c>
      <c r="H820">
        <f ca="1"/>
        <v>0</v>
      </c>
      <c r="P820">
        <f t="shared" si="36"/>
        <v>0</v>
      </c>
    </row>
    <row r="821" spans="1:16" x14ac:dyDescent="0.2">
      <c r="A821">
        <f ca="1"/>
        <v>0</v>
      </c>
      <c r="B821">
        <f ca="1"/>
        <v>0</v>
      </c>
      <c r="C821">
        <f ca="1"/>
        <v>0</v>
      </c>
      <c r="D821">
        <f ca="1"/>
        <v>0</v>
      </c>
      <c r="E821">
        <f ca="1"/>
        <v>0</v>
      </c>
      <c r="F821">
        <f ca="1"/>
        <v>0</v>
      </c>
      <c r="H821">
        <f ca="1"/>
        <v>0</v>
      </c>
      <c r="P821">
        <f t="shared" si="36"/>
        <v>0</v>
      </c>
    </row>
    <row r="822" spans="1:16" x14ac:dyDescent="0.2">
      <c r="A822">
        <f ca="1"/>
        <v>0</v>
      </c>
      <c r="B822">
        <f ca="1"/>
        <v>0</v>
      </c>
      <c r="C822">
        <f ca="1"/>
        <v>0</v>
      </c>
      <c r="D822">
        <f ca="1"/>
        <v>0</v>
      </c>
      <c r="E822">
        <f ca="1"/>
        <v>0</v>
      </c>
      <c r="F822">
        <f ca="1"/>
        <v>0</v>
      </c>
      <c r="H822">
        <f ca="1"/>
        <v>0</v>
      </c>
      <c r="P822">
        <f t="shared" si="36"/>
        <v>0</v>
      </c>
    </row>
    <row r="823" spans="1:16" x14ac:dyDescent="0.2">
      <c r="A823">
        <f ca="1"/>
        <v>0</v>
      </c>
      <c r="B823">
        <f ca="1"/>
        <v>0</v>
      </c>
      <c r="C823">
        <f ca="1"/>
        <v>0</v>
      </c>
      <c r="D823">
        <f ca="1"/>
        <v>0</v>
      </c>
      <c r="E823">
        <f ca="1"/>
        <v>0</v>
      </c>
      <c r="F823">
        <f ca="1"/>
        <v>0</v>
      </c>
      <c r="H823">
        <f ca="1"/>
        <v>0</v>
      </c>
      <c r="P823">
        <f t="shared" si="36"/>
        <v>0</v>
      </c>
    </row>
    <row r="824" spans="1:16" x14ac:dyDescent="0.2">
      <c r="A824">
        <f ca="1"/>
        <v>0</v>
      </c>
      <c r="B824">
        <f ca="1"/>
        <v>0</v>
      </c>
      <c r="C824">
        <f ca="1"/>
        <v>0</v>
      </c>
      <c r="D824">
        <f ca="1"/>
        <v>0</v>
      </c>
      <c r="E824">
        <f ca="1"/>
        <v>0</v>
      </c>
      <c r="F824">
        <f ca="1"/>
        <v>0</v>
      </c>
      <c r="H824">
        <f ca="1"/>
        <v>0</v>
      </c>
      <c r="P824">
        <f t="shared" si="36"/>
        <v>0</v>
      </c>
    </row>
    <row r="825" spans="1:16" x14ac:dyDescent="0.2">
      <c r="A825">
        <f ca="1"/>
        <v>0</v>
      </c>
      <c r="B825">
        <f ca="1"/>
        <v>0</v>
      </c>
      <c r="C825">
        <f ca="1"/>
        <v>0</v>
      </c>
      <c r="D825">
        <f ca="1"/>
        <v>0</v>
      </c>
      <c r="E825">
        <f ca="1"/>
        <v>0</v>
      </c>
      <c r="F825">
        <f ca="1"/>
        <v>0</v>
      </c>
      <c r="H825">
        <f ca="1"/>
        <v>0</v>
      </c>
      <c r="P825">
        <f t="shared" si="36"/>
        <v>0</v>
      </c>
    </row>
    <row r="826" spans="1:16" x14ac:dyDescent="0.2">
      <c r="A826">
        <f ca="1"/>
        <v>0</v>
      </c>
      <c r="B826">
        <f ca="1"/>
        <v>0</v>
      </c>
      <c r="C826">
        <f ca="1"/>
        <v>0</v>
      </c>
      <c r="D826">
        <f ca="1"/>
        <v>0</v>
      </c>
      <c r="E826">
        <f ca="1"/>
        <v>0</v>
      </c>
      <c r="F826">
        <f ca="1"/>
        <v>0</v>
      </c>
      <c r="H826">
        <f ca="1"/>
        <v>0</v>
      </c>
      <c r="P826">
        <f t="shared" si="36"/>
        <v>0</v>
      </c>
    </row>
    <row r="827" spans="1:16" x14ac:dyDescent="0.2">
      <c r="A827">
        <f ca="1"/>
        <v>0</v>
      </c>
      <c r="B827">
        <f ca="1"/>
        <v>0</v>
      </c>
      <c r="C827">
        <f ca="1"/>
        <v>0</v>
      </c>
      <c r="D827">
        <f ca="1"/>
        <v>0</v>
      </c>
      <c r="E827">
        <f ca="1"/>
        <v>0</v>
      </c>
      <c r="F827">
        <f ca="1"/>
        <v>0</v>
      </c>
      <c r="H827">
        <f ca="1"/>
        <v>0</v>
      </c>
      <c r="P827">
        <f t="shared" si="36"/>
        <v>0</v>
      </c>
    </row>
    <row r="828" spans="1:16" x14ac:dyDescent="0.2">
      <c r="A828">
        <f ca="1"/>
        <v>0</v>
      </c>
      <c r="B828">
        <f ca="1"/>
        <v>0</v>
      </c>
      <c r="C828">
        <f ca="1"/>
        <v>0</v>
      </c>
      <c r="D828">
        <f ca="1"/>
        <v>0</v>
      </c>
      <c r="E828">
        <f ca="1"/>
        <v>0</v>
      </c>
      <c r="F828">
        <f ca="1"/>
        <v>0</v>
      </c>
      <c r="H828">
        <f ca="1"/>
        <v>0</v>
      </c>
      <c r="P828">
        <f t="shared" si="36"/>
        <v>0</v>
      </c>
    </row>
    <row r="829" spans="1:16" x14ac:dyDescent="0.2">
      <c r="A829">
        <f ca="1"/>
        <v>0</v>
      </c>
      <c r="B829">
        <f ca="1"/>
        <v>0</v>
      </c>
      <c r="C829">
        <f ca="1"/>
        <v>0</v>
      </c>
      <c r="D829">
        <f ca="1"/>
        <v>0</v>
      </c>
      <c r="E829">
        <f ca="1"/>
        <v>0</v>
      </c>
      <c r="F829">
        <f ca="1"/>
        <v>0</v>
      </c>
      <c r="H829">
        <f ca="1"/>
        <v>0</v>
      </c>
      <c r="P829">
        <f t="shared" si="36"/>
        <v>0</v>
      </c>
    </row>
    <row r="830" spans="1:16" x14ac:dyDescent="0.2">
      <c r="A830">
        <f ca="1"/>
        <v>0</v>
      </c>
      <c r="B830">
        <f ca="1"/>
        <v>0</v>
      </c>
      <c r="C830">
        <f ca="1"/>
        <v>0</v>
      </c>
      <c r="D830">
        <f ca="1"/>
        <v>0</v>
      </c>
      <c r="E830">
        <f ca="1"/>
        <v>0</v>
      </c>
      <c r="F830">
        <f ca="1"/>
        <v>0</v>
      </c>
      <c r="H830">
        <f ca="1"/>
        <v>0</v>
      </c>
      <c r="P830">
        <f t="shared" si="36"/>
        <v>0</v>
      </c>
    </row>
    <row r="831" spans="1:16" x14ac:dyDescent="0.2">
      <c r="A831">
        <f ca="1"/>
        <v>0</v>
      </c>
      <c r="B831">
        <f ca="1"/>
        <v>0</v>
      </c>
      <c r="C831">
        <f ca="1"/>
        <v>0</v>
      </c>
      <c r="D831">
        <f ca="1"/>
        <v>0</v>
      </c>
      <c r="E831">
        <f ca="1"/>
        <v>0</v>
      </c>
      <c r="F831">
        <f ca="1"/>
        <v>0</v>
      </c>
      <c r="H831">
        <f ca="1"/>
        <v>0</v>
      </c>
      <c r="P831">
        <f t="shared" si="36"/>
        <v>0</v>
      </c>
    </row>
    <row r="832" spans="1:16" x14ac:dyDescent="0.2">
      <c r="A832">
        <f ca="1"/>
        <v>0</v>
      </c>
      <c r="B832">
        <f ca="1"/>
        <v>0</v>
      </c>
      <c r="C832">
        <f ca="1"/>
        <v>0</v>
      </c>
      <c r="D832">
        <f ca="1"/>
        <v>0</v>
      </c>
      <c r="E832">
        <f ca="1"/>
        <v>0</v>
      </c>
      <c r="F832">
        <f ca="1"/>
        <v>0</v>
      </c>
      <c r="H832">
        <f ca="1"/>
        <v>0</v>
      </c>
      <c r="P832">
        <f t="shared" si="36"/>
        <v>0</v>
      </c>
    </row>
    <row r="833" spans="1:16" x14ac:dyDescent="0.2">
      <c r="A833">
        <f ca="1"/>
        <v>0</v>
      </c>
      <c r="B833">
        <f ca="1"/>
        <v>0</v>
      </c>
      <c r="C833">
        <f ca="1"/>
        <v>0</v>
      </c>
      <c r="D833">
        <f ca="1"/>
        <v>0</v>
      </c>
      <c r="E833">
        <f ca="1"/>
        <v>0</v>
      </c>
      <c r="F833">
        <f ca="1"/>
        <v>0</v>
      </c>
      <c r="H833">
        <f ca="1"/>
        <v>0</v>
      </c>
      <c r="P833">
        <f t="shared" si="36"/>
        <v>0</v>
      </c>
    </row>
    <row r="834" spans="1:16" x14ac:dyDescent="0.2">
      <c r="A834">
        <f ca="1"/>
        <v>0</v>
      </c>
      <c r="B834">
        <f ca="1"/>
        <v>0</v>
      </c>
      <c r="C834">
        <f ca="1"/>
        <v>0</v>
      </c>
      <c r="D834">
        <f ca="1"/>
        <v>0</v>
      </c>
      <c r="E834">
        <f ca="1"/>
        <v>0</v>
      </c>
      <c r="F834">
        <f ca="1"/>
        <v>0</v>
      </c>
      <c r="H834">
        <f ca="1"/>
        <v>0</v>
      </c>
      <c r="P834">
        <f t="shared" si="36"/>
        <v>0</v>
      </c>
    </row>
    <row r="835" spans="1:16" x14ac:dyDescent="0.2">
      <c r="A835">
        <f ca="1"/>
        <v>0</v>
      </c>
      <c r="B835">
        <f ca="1"/>
        <v>0</v>
      </c>
      <c r="C835">
        <f ca="1"/>
        <v>0</v>
      </c>
      <c r="D835">
        <f ca="1"/>
        <v>0</v>
      </c>
      <c r="E835">
        <f ca="1"/>
        <v>0</v>
      </c>
      <c r="F835">
        <f ca="1"/>
        <v>0</v>
      </c>
      <c r="H835">
        <f ca="1"/>
        <v>0</v>
      </c>
      <c r="P835">
        <f t="shared" ref="P835:P898" si="37">EXP(O835)-1</f>
        <v>0</v>
      </c>
    </row>
    <row r="836" spans="1:16" x14ac:dyDescent="0.2">
      <c r="A836">
        <f ca="1"/>
        <v>0</v>
      </c>
      <c r="B836">
        <f ca="1"/>
        <v>0</v>
      </c>
      <c r="C836">
        <f ca="1"/>
        <v>0</v>
      </c>
      <c r="D836">
        <f ca="1"/>
        <v>0</v>
      </c>
      <c r="E836">
        <f ca="1"/>
        <v>0</v>
      </c>
      <c r="F836">
        <f ca="1"/>
        <v>0</v>
      </c>
      <c r="H836">
        <f ca="1"/>
        <v>0</v>
      </c>
      <c r="P836">
        <f t="shared" si="37"/>
        <v>0</v>
      </c>
    </row>
    <row r="837" spans="1:16" x14ac:dyDescent="0.2">
      <c r="A837">
        <f ca="1"/>
        <v>0</v>
      </c>
      <c r="B837">
        <f ca="1"/>
        <v>0</v>
      </c>
      <c r="C837">
        <f ca="1"/>
        <v>0</v>
      </c>
      <c r="D837">
        <f ca="1"/>
        <v>0</v>
      </c>
      <c r="E837">
        <f ca="1"/>
        <v>0</v>
      </c>
      <c r="F837">
        <f ca="1"/>
        <v>0</v>
      </c>
      <c r="H837">
        <f ca="1"/>
        <v>0</v>
      </c>
      <c r="P837">
        <f t="shared" si="37"/>
        <v>0</v>
      </c>
    </row>
    <row r="838" spans="1:16" x14ac:dyDescent="0.2">
      <c r="A838">
        <f ca="1"/>
        <v>0</v>
      </c>
      <c r="B838">
        <f ca="1"/>
        <v>0</v>
      </c>
      <c r="C838">
        <f ca="1"/>
        <v>0</v>
      </c>
      <c r="D838">
        <f ca="1"/>
        <v>0</v>
      </c>
      <c r="E838">
        <f ca="1"/>
        <v>0</v>
      </c>
      <c r="F838">
        <f ca="1"/>
        <v>0</v>
      </c>
      <c r="H838">
        <f ca="1"/>
        <v>0</v>
      </c>
      <c r="P838">
        <f t="shared" si="37"/>
        <v>0</v>
      </c>
    </row>
    <row r="839" spans="1:16" x14ac:dyDescent="0.2">
      <c r="A839">
        <f ca="1"/>
        <v>0</v>
      </c>
      <c r="B839">
        <f ca="1"/>
        <v>0</v>
      </c>
      <c r="C839">
        <f ca="1"/>
        <v>0</v>
      </c>
      <c r="D839">
        <f ca="1"/>
        <v>0</v>
      </c>
      <c r="E839">
        <f ca="1"/>
        <v>0</v>
      </c>
      <c r="F839">
        <f ca="1"/>
        <v>0</v>
      </c>
      <c r="H839">
        <f ca="1"/>
        <v>0</v>
      </c>
      <c r="P839">
        <f t="shared" si="37"/>
        <v>0</v>
      </c>
    </row>
    <row r="840" spans="1:16" x14ac:dyDescent="0.2">
      <c r="A840">
        <f ca="1"/>
        <v>0</v>
      </c>
      <c r="B840">
        <f ca="1"/>
        <v>0</v>
      </c>
      <c r="C840">
        <f ca="1"/>
        <v>0</v>
      </c>
      <c r="D840">
        <f ca="1"/>
        <v>0</v>
      </c>
      <c r="E840">
        <f ca="1"/>
        <v>0</v>
      </c>
      <c r="F840">
        <f ca="1"/>
        <v>0</v>
      </c>
      <c r="H840">
        <f ca="1"/>
        <v>0</v>
      </c>
      <c r="P840">
        <f t="shared" si="37"/>
        <v>0</v>
      </c>
    </row>
    <row r="841" spans="1:16" x14ac:dyDescent="0.2">
      <c r="A841">
        <f ca="1"/>
        <v>0</v>
      </c>
      <c r="B841">
        <f ca="1"/>
        <v>0</v>
      </c>
      <c r="C841">
        <f ca="1"/>
        <v>0</v>
      </c>
      <c r="D841">
        <f ca="1"/>
        <v>0</v>
      </c>
      <c r="E841">
        <f ca="1"/>
        <v>0</v>
      </c>
      <c r="F841">
        <f ca="1"/>
        <v>0</v>
      </c>
      <c r="H841">
        <f ca="1"/>
        <v>0</v>
      </c>
      <c r="P841">
        <f t="shared" si="37"/>
        <v>0</v>
      </c>
    </row>
    <row r="842" spans="1:16" x14ac:dyDescent="0.2">
      <c r="A842">
        <f ca="1"/>
        <v>0</v>
      </c>
      <c r="B842">
        <f ca="1"/>
        <v>0</v>
      </c>
      <c r="C842">
        <f ca="1"/>
        <v>0</v>
      </c>
      <c r="D842">
        <f ca="1"/>
        <v>0</v>
      </c>
      <c r="E842">
        <f ca="1"/>
        <v>0</v>
      </c>
      <c r="F842">
        <f ca="1"/>
        <v>0</v>
      </c>
      <c r="H842">
        <f ca="1"/>
        <v>0</v>
      </c>
      <c r="P842">
        <f t="shared" si="37"/>
        <v>0</v>
      </c>
    </row>
    <row r="843" spans="1:16" x14ac:dyDescent="0.2">
      <c r="A843">
        <f ca="1"/>
        <v>0</v>
      </c>
      <c r="B843">
        <f ca="1"/>
        <v>0</v>
      </c>
      <c r="C843">
        <f ca="1"/>
        <v>0</v>
      </c>
      <c r="D843">
        <f ca="1"/>
        <v>0</v>
      </c>
      <c r="E843">
        <f ca="1"/>
        <v>0</v>
      </c>
      <c r="F843">
        <f ca="1"/>
        <v>0</v>
      </c>
      <c r="H843">
        <f ca="1"/>
        <v>0</v>
      </c>
      <c r="P843">
        <f t="shared" si="37"/>
        <v>0</v>
      </c>
    </row>
    <row r="844" spans="1:16" x14ac:dyDescent="0.2">
      <c r="A844">
        <f ca="1"/>
        <v>0</v>
      </c>
      <c r="B844">
        <f ca="1"/>
        <v>0</v>
      </c>
      <c r="C844">
        <f ca="1"/>
        <v>0</v>
      </c>
      <c r="D844">
        <f ca="1"/>
        <v>0</v>
      </c>
      <c r="E844">
        <f ca="1"/>
        <v>0</v>
      </c>
      <c r="F844">
        <f ca="1"/>
        <v>0</v>
      </c>
      <c r="H844">
        <f ca="1"/>
        <v>0</v>
      </c>
      <c r="P844">
        <f t="shared" si="37"/>
        <v>0</v>
      </c>
    </row>
    <row r="845" spans="1:16" x14ac:dyDescent="0.2">
      <c r="A845">
        <f ca="1"/>
        <v>0</v>
      </c>
      <c r="B845">
        <f ca="1"/>
        <v>0</v>
      </c>
      <c r="C845">
        <f ca="1"/>
        <v>0</v>
      </c>
      <c r="D845">
        <f ca="1"/>
        <v>0</v>
      </c>
      <c r="E845">
        <f ca="1"/>
        <v>0</v>
      </c>
      <c r="F845">
        <f ca="1"/>
        <v>0</v>
      </c>
      <c r="H845">
        <f ca="1"/>
        <v>0</v>
      </c>
      <c r="P845">
        <f t="shared" si="37"/>
        <v>0</v>
      </c>
    </row>
    <row r="846" spans="1:16" x14ac:dyDescent="0.2">
      <c r="A846">
        <f ca="1"/>
        <v>0</v>
      </c>
      <c r="B846">
        <f ca="1"/>
        <v>0</v>
      </c>
      <c r="C846">
        <f ca="1"/>
        <v>0</v>
      </c>
      <c r="D846">
        <f ca="1"/>
        <v>0</v>
      </c>
      <c r="E846">
        <f ca="1"/>
        <v>0</v>
      </c>
      <c r="F846">
        <f ca="1"/>
        <v>0</v>
      </c>
      <c r="H846">
        <f ca="1"/>
        <v>0</v>
      </c>
      <c r="P846">
        <f t="shared" si="37"/>
        <v>0</v>
      </c>
    </row>
    <row r="847" spans="1:16" x14ac:dyDescent="0.2">
      <c r="A847">
        <f ca="1"/>
        <v>0</v>
      </c>
      <c r="B847">
        <f ca="1"/>
        <v>0</v>
      </c>
      <c r="C847">
        <f ca="1"/>
        <v>0</v>
      </c>
      <c r="D847">
        <f ca="1"/>
        <v>0</v>
      </c>
      <c r="E847">
        <f ca="1"/>
        <v>0</v>
      </c>
      <c r="F847">
        <f ca="1"/>
        <v>0</v>
      </c>
      <c r="H847">
        <f ca="1"/>
        <v>0</v>
      </c>
      <c r="P847">
        <f t="shared" si="37"/>
        <v>0</v>
      </c>
    </row>
    <row r="848" spans="1:16" x14ac:dyDescent="0.2">
      <c r="A848">
        <f ca="1"/>
        <v>0</v>
      </c>
      <c r="B848">
        <f ca="1"/>
        <v>0</v>
      </c>
      <c r="C848">
        <f ca="1"/>
        <v>0</v>
      </c>
      <c r="D848">
        <f ca="1"/>
        <v>0</v>
      </c>
      <c r="E848">
        <f ca="1"/>
        <v>0</v>
      </c>
      <c r="F848">
        <f ca="1"/>
        <v>0</v>
      </c>
      <c r="H848">
        <f ca="1"/>
        <v>0</v>
      </c>
      <c r="P848">
        <f t="shared" si="37"/>
        <v>0</v>
      </c>
    </row>
    <row r="849" spans="1:16" x14ac:dyDescent="0.2">
      <c r="A849">
        <f ca="1"/>
        <v>0</v>
      </c>
      <c r="B849">
        <f ca="1"/>
        <v>0</v>
      </c>
      <c r="C849">
        <f ca="1"/>
        <v>0</v>
      </c>
      <c r="D849">
        <f ca="1"/>
        <v>0</v>
      </c>
      <c r="E849">
        <f ca="1"/>
        <v>0</v>
      </c>
      <c r="F849">
        <f ca="1"/>
        <v>0</v>
      </c>
      <c r="H849">
        <f ca="1"/>
        <v>0</v>
      </c>
      <c r="P849">
        <f t="shared" si="37"/>
        <v>0</v>
      </c>
    </row>
    <row r="850" spans="1:16" x14ac:dyDescent="0.2">
      <c r="A850">
        <f ca="1"/>
        <v>0</v>
      </c>
      <c r="B850">
        <f ca="1"/>
        <v>0</v>
      </c>
      <c r="C850">
        <f ca="1"/>
        <v>0</v>
      </c>
      <c r="D850">
        <f ca="1"/>
        <v>0</v>
      </c>
      <c r="E850">
        <f ca="1"/>
        <v>0</v>
      </c>
      <c r="F850">
        <f ca="1"/>
        <v>0</v>
      </c>
      <c r="H850">
        <f ca="1"/>
        <v>0</v>
      </c>
      <c r="P850">
        <f t="shared" si="37"/>
        <v>0</v>
      </c>
    </row>
    <row r="851" spans="1:16" x14ac:dyDescent="0.2">
      <c r="A851">
        <f ca="1"/>
        <v>0</v>
      </c>
      <c r="B851">
        <f ca="1"/>
        <v>0</v>
      </c>
      <c r="C851">
        <f ca="1"/>
        <v>0</v>
      </c>
      <c r="D851">
        <f ca="1"/>
        <v>0</v>
      </c>
      <c r="E851">
        <f ca="1"/>
        <v>0</v>
      </c>
      <c r="F851">
        <f ca="1"/>
        <v>0</v>
      </c>
      <c r="H851">
        <f ca="1"/>
        <v>0</v>
      </c>
      <c r="P851">
        <f t="shared" si="37"/>
        <v>0</v>
      </c>
    </row>
    <row r="852" spans="1:16" x14ac:dyDescent="0.2">
      <c r="A852">
        <f ca="1"/>
        <v>0</v>
      </c>
      <c r="B852">
        <f ca="1"/>
        <v>0</v>
      </c>
      <c r="C852">
        <f ca="1"/>
        <v>0</v>
      </c>
      <c r="D852">
        <f ca="1"/>
        <v>0</v>
      </c>
      <c r="E852">
        <f ca="1"/>
        <v>0</v>
      </c>
      <c r="F852">
        <f ca="1"/>
        <v>0</v>
      </c>
      <c r="H852">
        <f ca="1"/>
        <v>0</v>
      </c>
      <c r="P852">
        <f t="shared" si="37"/>
        <v>0</v>
      </c>
    </row>
    <row r="853" spans="1:16" x14ac:dyDescent="0.2">
      <c r="A853">
        <f ca="1"/>
        <v>0</v>
      </c>
      <c r="B853">
        <f ca="1"/>
        <v>0</v>
      </c>
      <c r="C853">
        <f ca="1"/>
        <v>0</v>
      </c>
      <c r="D853">
        <f ca="1"/>
        <v>0</v>
      </c>
      <c r="E853">
        <f ca="1"/>
        <v>0</v>
      </c>
      <c r="F853">
        <f ca="1"/>
        <v>0</v>
      </c>
      <c r="H853">
        <f ca="1"/>
        <v>0</v>
      </c>
      <c r="P853">
        <f t="shared" si="37"/>
        <v>0</v>
      </c>
    </row>
    <row r="854" spans="1:16" x14ac:dyDescent="0.2">
      <c r="A854">
        <f ca="1"/>
        <v>0</v>
      </c>
      <c r="B854">
        <f ca="1"/>
        <v>0</v>
      </c>
      <c r="C854">
        <f ca="1"/>
        <v>0</v>
      </c>
      <c r="D854">
        <f ca="1"/>
        <v>0</v>
      </c>
      <c r="E854">
        <f ca="1"/>
        <v>0</v>
      </c>
      <c r="F854">
        <f ca="1"/>
        <v>0</v>
      </c>
      <c r="H854">
        <f ca="1"/>
        <v>0</v>
      </c>
      <c r="P854">
        <f t="shared" si="37"/>
        <v>0</v>
      </c>
    </row>
    <row r="855" spans="1:16" x14ac:dyDescent="0.2">
      <c r="A855">
        <f ca="1"/>
        <v>0</v>
      </c>
      <c r="B855">
        <f ca="1"/>
        <v>0</v>
      </c>
      <c r="C855">
        <f ca="1"/>
        <v>0</v>
      </c>
      <c r="D855">
        <f ca="1"/>
        <v>0</v>
      </c>
      <c r="E855">
        <f ca="1"/>
        <v>0</v>
      </c>
      <c r="F855">
        <f ca="1"/>
        <v>0</v>
      </c>
      <c r="H855">
        <f ca="1"/>
        <v>0</v>
      </c>
      <c r="P855">
        <f t="shared" si="37"/>
        <v>0</v>
      </c>
    </row>
    <row r="856" spans="1:16" x14ac:dyDescent="0.2">
      <c r="A856">
        <f ca="1"/>
        <v>0</v>
      </c>
      <c r="B856">
        <f ca="1"/>
        <v>0</v>
      </c>
      <c r="C856">
        <f ca="1"/>
        <v>0</v>
      </c>
      <c r="D856">
        <f ca="1"/>
        <v>0</v>
      </c>
      <c r="E856">
        <f ca="1"/>
        <v>0</v>
      </c>
      <c r="F856">
        <f ca="1"/>
        <v>0</v>
      </c>
      <c r="H856">
        <f ca="1"/>
        <v>0</v>
      </c>
      <c r="P856">
        <f t="shared" si="37"/>
        <v>0</v>
      </c>
    </row>
    <row r="857" spans="1:16" x14ac:dyDescent="0.2">
      <c r="A857">
        <f ca="1"/>
        <v>0</v>
      </c>
      <c r="B857">
        <f ca="1"/>
        <v>0</v>
      </c>
      <c r="C857">
        <f ca="1"/>
        <v>0</v>
      </c>
      <c r="D857">
        <f ca="1"/>
        <v>0</v>
      </c>
      <c r="E857">
        <f ca="1"/>
        <v>0</v>
      </c>
      <c r="F857">
        <f ca="1"/>
        <v>0</v>
      </c>
      <c r="H857">
        <f ca="1"/>
        <v>0</v>
      </c>
      <c r="P857">
        <f t="shared" si="37"/>
        <v>0</v>
      </c>
    </row>
    <row r="858" spans="1:16" x14ac:dyDescent="0.2">
      <c r="A858">
        <f ca="1"/>
        <v>0</v>
      </c>
      <c r="B858">
        <f ca="1"/>
        <v>0</v>
      </c>
      <c r="C858">
        <f ca="1"/>
        <v>0</v>
      </c>
      <c r="D858">
        <f ca="1"/>
        <v>0</v>
      </c>
      <c r="E858">
        <f ca="1"/>
        <v>0</v>
      </c>
      <c r="F858">
        <f ca="1"/>
        <v>0</v>
      </c>
      <c r="H858">
        <f ca="1"/>
        <v>0</v>
      </c>
      <c r="P858">
        <f t="shared" si="37"/>
        <v>0</v>
      </c>
    </row>
    <row r="859" spans="1:16" x14ac:dyDescent="0.2">
      <c r="A859">
        <f ca="1"/>
        <v>0</v>
      </c>
      <c r="B859">
        <f ca="1"/>
        <v>0</v>
      </c>
      <c r="C859">
        <f ca="1"/>
        <v>0</v>
      </c>
      <c r="D859">
        <f ca="1"/>
        <v>0</v>
      </c>
      <c r="E859">
        <f ca="1"/>
        <v>0</v>
      </c>
      <c r="F859">
        <f ca="1"/>
        <v>0</v>
      </c>
      <c r="H859">
        <f ca="1"/>
        <v>0</v>
      </c>
      <c r="P859">
        <f t="shared" si="37"/>
        <v>0</v>
      </c>
    </row>
    <row r="860" spans="1:16" x14ac:dyDescent="0.2">
      <c r="A860">
        <f ca="1"/>
        <v>0</v>
      </c>
      <c r="B860">
        <f ca="1"/>
        <v>0</v>
      </c>
      <c r="C860">
        <f ca="1"/>
        <v>0</v>
      </c>
      <c r="D860">
        <f ca="1"/>
        <v>0</v>
      </c>
      <c r="E860">
        <f ca="1"/>
        <v>0</v>
      </c>
      <c r="F860">
        <f ca="1"/>
        <v>0</v>
      </c>
      <c r="H860">
        <f ca="1"/>
        <v>0</v>
      </c>
      <c r="P860">
        <f t="shared" si="37"/>
        <v>0</v>
      </c>
    </row>
    <row r="861" spans="1:16" x14ac:dyDescent="0.2">
      <c r="A861">
        <f ca="1"/>
        <v>0</v>
      </c>
      <c r="B861">
        <f ca="1"/>
        <v>0</v>
      </c>
      <c r="C861">
        <f ca="1"/>
        <v>0</v>
      </c>
      <c r="D861">
        <f ca="1"/>
        <v>0</v>
      </c>
      <c r="E861">
        <f ca="1"/>
        <v>0</v>
      </c>
      <c r="F861">
        <f ca="1"/>
        <v>0</v>
      </c>
      <c r="H861">
        <f ca="1"/>
        <v>0</v>
      </c>
      <c r="P861">
        <f t="shared" si="37"/>
        <v>0</v>
      </c>
    </row>
    <row r="862" spans="1:16" x14ac:dyDescent="0.2">
      <c r="A862">
        <f ca="1"/>
        <v>0</v>
      </c>
      <c r="B862">
        <f ca="1"/>
        <v>0</v>
      </c>
      <c r="C862">
        <f ca="1"/>
        <v>0</v>
      </c>
      <c r="D862">
        <f ca="1"/>
        <v>0</v>
      </c>
      <c r="E862">
        <f ca="1"/>
        <v>0</v>
      </c>
      <c r="F862">
        <f ca="1"/>
        <v>0</v>
      </c>
      <c r="H862">
        <f ca="1"/>
        <v>0</v>
      </c>
      <c r="P862">
        <f t="shared" si="37"/>
        <v>0</v>
      </c>
    </row>
    <row r="863" spans="1:16" x14ac:dyDescent="0.2">
      <c r="A863">
        <f ca="1"/>
        <v>0</v>
      </c>
      <c r="B863">
        <f ca="1"/>
        <v>0</v>
      </c>
      <c r="C863">
        <f ca="1"/>
        <v>0</v>
      </c>
      <c r="D863">
        <f ca="1"/>
        <v>0</v>
      </c>
      <c r="E863">
        <f ca="1"/>
        <v>0</v>
      </c>
      <c r="F863">
        <f ca="1"/>
        <v>0</v>
      </c>
      <c r="H863">
        <f ca="1"/>
        <v>0</v>
      </c>
      <c r="P863">
        <f t="shared" si="37"/>
        <v>0</v>
      </c>
    </row>
    <row r="864" spans="1:16" x14ac:dyDescent="0.2">
      <c r="A864">
        <f ca="1"/>
        <v>0</v>
      </c>
      <c r="B864">
        <f ca="1"/>
        <v>0</v>
      </c>
      <c r="C864">
        <f ca="1"/>
        <v>0</v>
      </c>
      <c r="D864">
        <f ca="1"/>
        <v>0</v>
      </c>
      <c r="E864">
        <f ca="1"/>
        <v>0</v>
      </c>
      <c r="F864">
        <f ca="1"/>
        <v>0</v>
      </c>
      <c r="H864">
        <f ca="1"/>
        <v>0</v>
      </c>
      <c r="P864">
        <f t="shared" si="37"/>
        <v>0</v>
      </c>
    </row>
    <row r="865" spans="1:16" x14ac:dyDescent="0.2">
      <c r="A865">
        <f ca="1"/>
        <v>0</v>
      </c>
      <c r="B865">
        <f ca="1"/>
        <v>0</v>
      </c>
      <c r="C865">
        <f ca="1"/>
        <v>0</v>
      </c>
      <c r="D865">
        <f ca="1"/>
        <v>0</v>
      </c>
      <c r="E865">
        <f ca="1"/>
        <v>0</v>
      </c>
      <c r="F865">
        <f ca="1"/>
        <v>0</v>
      </c>
      <c r="H865">
        <f ca="1"/>
        <v>0</v>
      </c>
      <c r="P865">
        <f t="shared" si="37"/>
        <v>0</v>
      </c>
    </row>
    <row r="866" spans="1:16" x14ac:dyDescent="0.2">
      <c r="A866">
        <f ca="1"/>
        <v>0</v>
      </c>
      <c r="B866">
        <f ca="1"/>
        <v>0</v>
      </c>
      <c r="C866">
        <f ca="1"/>
        <v>0</v>
      </c>
      <c r="D866">
        <f ca="1"/>
        <v>0</v>
      </c>
      <c r="E866">
        <f ca="1"/>
        <v>0</v>
      </c>
      <c r="F866">
        <f ca="1"/>
        <v>0</v>
      </c>
      <c r="H866">
        <f ca="1"/>
        <v>0</v>
      </c>
      <c r="P866">
        <f t="shared" si="37"/>
        <v>0</v>
      </c>
    </row>
    <row r="867" spans="1:16" x14ac:dyDescent="0.2">
      <c r="A867">
        <f ca="1"/>
        <v>0</v>
      </c>
      <c r="B867">
        <f ca="1"/>
        <v>0</v>
      </c>
      <c r="C867">
        <f ca="1"/>
        <v>0</v>
      </c>
      <c r="D867">
        <f ca="1"/>
        <v>0</v>
      </c>
      <c r="E867">
        <f ca="1"/>
        <v>0</v>
      </c>
      <c r="F867">
        <f ca="1"/>
        <v>0</v>
      </c>
      <c r="H867">
        <f ca="1"/>
        <v>0</v>
      </c>
      <c r="P867">
        <f t="shared" si="37"/>
        <v>0</v>
      </c>
    </row>
    <row r="868" spans="1:16" x14ac:dyDescent="0.2">
      <c r="A868">
        <f ca="1"/>
        <v>0</v>
      </c>
      <c r="B868">
        <f ca="1"/>
        <v>0</v>
      </c>
      <c r="C868">
        <f ca="1"/>
        <v>0</v>
      </c>
      <c r="D868">
        <f ca="1"/>
        <v>0</v>
      </c>
      <c r="E868">
        <f ca="1"/>
        <v>0</v>
      </c>
      <c r="F868">
        <f ca="1"/>
        <v>0</v>
      </c>
      <c r="H868">
        <f ca="1"/>
        <v>0</v>
      </c>
      <c r="P868">
        <f t="shared" si="37"/>
        <v>0</v>
      </c>
    </row>
    <row r="869" spans="1:16" x14ac:dyDescent="0.2">
      <c r="A869">
        <f ca="1"/>
        <v>0</v>
      </c>
      <c r="B869">
        <f ca="1"/>
        <v>0</v>
      </c>
      <c r="C869">
        <f ca="1"/>
        <v>0</v>
      </c>
      <c r="D869">
        <f ca="1"/>
        <v>0</v>
      </c>
      <c r="E869">
        <f ca="1"/>
        <v>0</v>
      </c>
      <c r="F869">
        <f ca="1"/>
        <v>0</v>
      </c>
      <c r="H869">
        <f ca="1"/>
        <v>0</v>
      </c>
      <c r="P869">
        <f t="shared" si="37"/>
        <v>0</v>
      </c>
    </row>
    <row r="870" spans="1:16" x14ac:dyDescent="0.2">
      <c r="A870">
        <f ca="1"/>
        <v>0</v>
      </c>
      <c r="B870">
        <f ca="1"/>
        <v>0</v>
      </c>
      <c r="C870">
        <f ca="1"/>
        <v>0</v>
      </c>
      <c r="D870">
        <f ca="1"/>
        <v>0</v>
      </c>
      <c r="E870">
        <f ca="1"/>
        <v>0</v>
      </c>
      <c r="F870">
        <f ca="1"/>
        <v>0</v>
      </c>
      <c r="H870">
        <f ca="1"/>
        <v>0</v>
      </c>
      <c r="P870">
        <f t="shared" si="37"/>
        <v>0</v>
      </c>
    </row>
    <row r="871" spans="1:16" x14ac:dyDescent="0.2">
      <c r="A871">
        <f ca="1"/>
        <v>0</v>
      </c>
      <c r="B871">
        <f ca="1"/>
        <v>0</v>
      </c>
      <c r="C871">
        <f ca="1"/>
        <v>0</v>
      </c>
      <c r="D871">
        <f ca="1"/>
        <v>0</v>
      </c>
      <c r="E871">
        <f ca="1"/>
        <v>0</v>
      </c>
      <c r="F871">
        <f ca="1"/>
        <v>0</v>
      </c>
      <c r="H871">
        <f ca="1"/>
        <v>0</v>
      </c>
      <c r="P871">
        <f t="shared" si="37"/>
        <v>0</v>
      </c>
    </row>
    <row r="872" spans="1:16" x14ac:dyDescent="0.2">
      <c r="A872">
        <f ca="1"/>
        <v>0</v>
      </c>
      <c r="B872">
        <f ca="1"/>
        <v>0</v>
      </c>
      <c r="C872">
        <f ca="1"/>
        <v>0</v>
      </c>
      <c r="D872">
        <f ca="1"/>
        <v>0</v>
      </c>
      <c r="E872">
        <f ca="1"/>
        <v>0</v>
      </c>
      <c r="F872">
        <f ca="1"/>
        <v>0</v>
      </c>
      <c r="H872">
        <f ca="1"/>
        <v>0</v>
      </c>
      <c r="P872">
        <f t="shared" si="37"/>
        <v>0</v>
      </c>
    </row>
    <row r="873" spans="1:16" x14ac:dyDescent="0.2">
      <c r="A873">
        <f ca="1"/>
        <v>0</v>
      </c>
      <c r="B873">
        <f ca="1"/>
        <v>0</v>
      </c>
      <c r="C873">
        <f ca="1"/>
        <v>0</v>
      </c>
      <c r="D873">
        <f ca="1"/>
        <v>0</v>
      </c>
      <c r="E873">
        <f ca="1"/>
        <v>0</v>
      </c>
      <c r="F873">
        <f ca="1"/>
        <v>0</v>
      </c>
      <c r="H873">
        <f ca="1"/>
        <v>0</v>
      </c>
      <c r="P873">
        <f t="shared" si="37"/>
        <v>0</v>
      </c>
    </row>
    <row r="874" spans="1:16" x14ac:dyDescent="0.2">
      <c r="A874">
        <f ca="1"/>
        <v>0</v>
      </c>
      <c r="B874">
        <f ca="1"/>
        <v>0</v>
      </c>
      <c r="C874">
        <f ca="1"/>
        <v>0</v>
      </c>
      <c r="D874">
        <f ca="1"/>
        <v>0</v>
      </c>
      <c r="E874">
        <f ca="1"/>
        <v>0</v>
      </c>
      <c r="F874">
        <f ca="1"/>
        <v>0</v>
      </c>
      <c r="H874">
        <f ca="1"/>
        <v>0</v>
      </c>
      <c r="P874">
        <f t="shared" si="37"/>
        <v>0</v>
      </c>
    </row>
    <row r="875" spans="1:16" x14ac:dyDescent="0.2">
      <c r="A875">
        <f ca="1"/>
        <v>0</v>
      </c>
      <c r="B875">
        <f ca="1"/>
        <v>0</v>
      </c>
      <c r="C875">
        <f ca="1"/>
        <v>0</v>
      </c>
      <c r="D875">
        <f ca="1"/>
        <v>0</v>
      </c>
      <c r="E875">
        <f ca="1"/>
        <v>0</v>
      </c>
      <c r="F875">
        <f ca="1"/>
        <v>0</v>
      </c>
      <c r="H875">
        <f ca="1"/>
        <v>0</v>
      </c>
      <c r="P875">
        <f t="shared" si="37"/>
        <v>0</v>
      </c>
    </row>
    <row r="876" spans="1:16" x14ac:dyDescent="0.2">
      <c r="A876">
        <f ca="1"/>
        <v>0</v>
      </c>
      <c r="B876">
        <f ca="1"/>
        <v>0</v>
      </c>
      <c r="C876">
        <f ca="1"/>
        <v>0</v>
      </c>
      <c r="D876">
        <f ca="1"/>
        <v>0</v>
      </c>
      <c r="E876">
        <f ca="1"/>
        <v>0</v>
      </c>
      <c r="F876">
        <f ca="1"/>
        <v>0</v>
      </c>
      <c r="H876">
        <f ca="1"/>
        <v>0</v>
      </c>
      <c r="P876">
        <f t="shared" si="37"/>
        <v>0</v>
      </c>
    </row>
    <row r="877" spans="1:16" x14ac:dyDescent="0.2">
      <c r="A877">
        <f ca="1"/>
        <v>0</v>
      </c>
      <c r="B877">
        <f ca="1"/>
        <v>0</v>
      </c>
      <c r="C877">
        <f ca="1"/>
        <v>0</v>
      </c>
      <c r="D877">
        <f ca="1"/>
        <v>0</v>
      </c>
      <c r="E877">
        <f ca="1"/>
        <v>0</v>
      </c>
      <c r="F877">
        <f ca="1"/>
        <v>0</v>
      </c>
      <c r="H877">
        <f ca="1"/>
        <v>0</v>
      </c>
      <c r="P877">
        <f t="shared" si="37"/>
        <v>0</v>
      </c>
    </row>
    <row r="878" spans="1:16" x14ac:dyDescent="0.2">
      <c r="A878">
        <f ca="1"/>
        <v>0</v>
      </c>
      <c r="B878">
        <f ca="1"/>
        <v>0</v>
      </c>
      <c r="C878">
        <f ca="1"/>
        <v>0</v>
      </c>
      <c r="D878">
        <f ca="1"/>
        <v>0</v>
      </c>
      <c r="E878">
        <f ca="1"/>
        <v>0</v>
      </c>
      <c r="F878">
        <f ca="1"/>
        <v>0</v>
      </c>
      <c r="H878">
        <f ca="1"/>
        <v>0</v>
      </c>
      <c r="P878">
        <f t="shared" si="37"/>
        <v>0</v>
      </c>
    </row>
    <row r="879" spans="1:16" x14ac:dyDescent="0.2">
      <c r="A879">
        <f ca="1"/>
        <v>0</v>
      </c>
      <c r="B879">
        <f ca="1"/>
        <v>0</v>
      </c>
      <c r="C879">
        <f ca="1"/>
        <v>0</v>
      </c>
      <c r="D879">
        <f ca="1"/>
        <v>0</v>
      </c>
      <c r="E879">
        <f ca="1"/>
        <v>0</v>
      </c>
      <c r="F879">
        <f ca="1"/>
        <v>0</v>
      </c>
      <c r="H879">
        <f ca="1"/>
        <v>0</v>
      </c>
      <c r="P879">
        <f t="shared" si="37"/>
        <v>0</v>
      </c>
    </row>
    <row r="880" spans="1:16" x14ac:dyDescent="0.2">
      <c r="A880">
        <f ca="1"/>
        <v>0</v>
      </c>
      <c r="B880">
        <f ca="1"/>
        <v>0</v>
      </c>
      <c r="C880">
        <f ca="1"/>
        <v>0</v>
      </c>
      <c r="D880">
        <f ca="1"/>
        <v>0</v>
      </c>
      <c r="E880">
        <f ca="1"/>
        <v>0</v>
      </c>
      <c r="F880">
        <f ca="1"/>
        <v>0</v>
      </c>
      <c r="H880">
        <f ca="1"/>
        <v>0</v>
      </c>
      <c r="P880">
        <f t="shared" si="37"/>
        <v>0</v>
      </c>
    </row>
    <row r="881" spans="1:16" x14ac:dyDescent="0.2">
      <c r="A881">
        <f ca="1"/>
        <v>0</v>
      </c>
      <c r="B881">
        <f ca="1"/>
        <v>0</v>
      </c>
      <c r="C881">
        <f ca="1"/>
        <v>0</v>
      </c>
      <c r="D881">
        <f ca="1"/>
        <v>0</v>
      </c>
      <c r="E881">
        <f ca="1"/>
        <v>0</v>
      </c>
      <c r="F881">
        <f ca="1"/>
        <v>0</v>
      </c>
      <c r="H881">
        <f ca="1"/>
        <v>0</v>
      </c>
      <c r="P881">
        <f t="shared" si="37"/>
        <v>0</v>
      </c>
    </row>
    <row r="882" spans="1:16" x14ac:dyDescent="0.2">
      <c r="A882">
        <f ca="1"/>
        <v>0</v>
      </c>
      <c r="B882">
        <f ca="1"/>
        <v>0</v>
      </c>
      <c r="C882">
        <f ca="1"/>
        <v>0</v>
      </c>
      <c r="D882">
        <f ca="1"/>
        <v>0</v>
      </c>
      <c r="E882">
        <f ca="1"/>
        <v>0</v>
      </c>
      <c r="F882">
        <f ca="1"/>
        <v>0</v>
      </c>
      <c r="H882">
        <f ca="1"/>
        <v>0</v>
      </c>
      <c r="P882">
        <f t="shared" si="37"/>
        <v>0</v>
      </c>
    </row>
    <row r="883" spans="1:16" x14ac:dyDescent="0.2">
      <c r="A883">
        <f ca="1"/>
        <v>0</v>
      </c>
      <c r="B883">
        <f ca="1"/>
        <v>0</v>
      </c>
      <c r="C883">
        <f ca="1"/>
        <v>0</v>
      </c>
      <c r="D883">
        <f ca="1"/>
        <v>0</v>
      </c>
      <c r="E883">
        <f ca="1"/>
        <v>0</v>
      </c>
      <c r="F883">
        <f ca="1"/>
        <v>0</v>
      </c>
      <c r="H883">
        <f ca="1"/>
        <v>0</v>
      </c>
      <c r="P883">
        <f t="shared" si="37"/>
        <v>0</v>
      </c>
    </row>
    <row r="884" spans="1:16" x14ac:dyDescent="0.2">
      <c r="A884">
        <f ca="1"/>
        <v>0</v>
      </c>
      <c r="B884">
        <f ca="1"/>
        <v>0</v>
      </c>
      <c r="C884">
        <f ca="1"/>
        <v>0</v>
      </c>
      <c r="D884">
        <f ca="1"/>
        <v>0</v>
      </c>
      <c r="E884">
        <f ca="1"/>
        <v>0</v>
      </c>
      <c r="F884">
        <f ca="1"/>
        <v>0</v>
      </c>
      <c r="H884">
        <f ca="1"/>
        <v>0</v>
      </c>
      <c r="P884">
        <f t="shared" si="37"/>
        <v>0</v>
      </c>
    </row>
    <row r="885" spans="1:16" x14ac:dyDescent="0.2">
      <c r="A885">
        <f ca="1"/>
        <v>0</v>
      </c>
      <c r="B885">
        <f ca="1"/>
        <v>0</v>
      </c>
      <c r="C885">
        <f ca="1"/>
        <v>0</v>
      </c>
      <c r="D885">
        <f ca="1"/>
        <v>0</v>
      </c>
      <c r="E885">
        <f ca="1"/>
        <v>0</v>
      </c>
      <c r="F885">
        <f ca="1"/>
        <v>0</v>
      </c>
      <c r="H885">
        <f ca="1"/>
        <v>0</v>
      </c>
      <c r="P885">
        <f t="shared" si="37"/>
        <v>0</v>
      </c>
    </row>
    <row r="886" spans="1:16" x14ac:dyDescent="0.2">
      <c r="A886">
        <f ca="1"/>
        <v>0</v>
      </c>
      <c r="B886">
        <f ca="1"/>
        <v>0</v>
      </c>
      <c r="C886">
        <f ca="1"/>
        <v>0</v>
      </c>
      <c r="D886">
        <f ca="1"/>
        <v>0</v>
      </c>
      <c r="E886">
        <f ca="1"/>
        <v>0</v>
      </c>
      <c r="F886">
        <f ca="1"/>
        <v>0</v>
      </c>
      <c r="H886">
        <f ca="1"/>
        <v>0</v>
      </c>
      <c r="P886">
        <f t="shared" si="37"/>
        <v>0</v>
      </c>
    </row>
    <row r="887" spans="1:16" x14ac:dyDescent="0.2">
      <c r="A887">
        <f ca="1"/>
        <v>0</v>
      </c>
      <c r="B887">
        <f ca="1"/>
        <v>0</v>
      </c>
      <c r="C887">
        <f ca="1"/>
        <v>0</v>
      </c>
      <c r="D887">
        <f ca="1"/>
        <v>0</v>
      </c>
      <c r="E887">
        <f ca="1"/>
        <v>0</v>
      </c>
      <c r="F887">
        <f ca="1"/>
        <v>0</v>
      </c>
      <c r="H887">
        <f ca="1"/>
        <v>0</v>
      </c>
      <c r="P887">
        <f t="shared" si="37"/>
        <v>0</v>
      </c>
    </row>
    <row r="888" spans="1:16" x14ac:dyDescent="0.2">
      <c r="A888">
        <f ca="1"/>
        <v>0</v>
      </c>
      <c r="B888">
        <f ca="1"/>
        <v>0</v>
      </c>
      <c r="C888">
        <f ca="1"/>
        <v>0</v>
      </c>
      <c r="D888">
        <f ca="1"/>
        <v>0</v>
      </c>
      <c r="E888">
        <f ca="1"/>
        <v>0</v>
      </c>
      <c r="F888">
        <f ca="1"/>
        <v>0</v>
      </c>
      <c r="H888">
        <f ca="1"/>
        <v>0</v>
      </c>
      <c r="P888">
        <f t="shared" si="37"/>
        <v>0</v>
      </c>
    </row>
    <row r="889" spans="1:16" x14ac:dyDescent="0.2">
      <c r="A889">
        <f ca="1"/>
        <v>0</v>
      </c>
      <c r="B889">
        <f ca="1"/>
        <v>0</v>
      </c>
      <c r="C889">
        <f ca="1"/>
        <v>0</v>
      </c>
      <c r="D889">
        <f ca="1"/>
        <v>0</v>
      </c>
      <c r="E889">
        <f ca="1"/>
        <v>0</v>
      </c>
      <c r="F889">
        <f ca="1"/>
        <v>0</v>
      </c>
      <c r="H889">
        <f ca="1"/>
        <v>0</v>
      </c>
      <c r="P889">
        <f t="shared" si="37"/>
        <v>0</v>
      </c>
    </row>
    <row r="890" spans="1:16" x14ac:dyDescent="0.2">
      <c r="A890">
        <f ca="1"/>
        <v>0</v>
      </c>
      <c r="B890">
        <f ca="1"/>
        <v>0</v>
      </c>
      <c r="C890">
        <f ca="1"/>
        <v>0</v>
      </c>
      <c r="D890">
        <f ca="1"/>
        <v>0</v>
      </c>
      <c r="E890">
        <f ca="1"/>
        <v>0</v>
      </c>
      <c r="F890">
        <f ca="1"/>
        <v>0</v>
      </c>
      <c r="H890">
        <f ca="1"/>
        <v>0</v>
      </c>
      <c r="P890">
        <f t="shared" si="37"/>
        <v>0</v>
      </c>
    </row>
    <row r="891" spans="1:16" x14ac:dyDescent="0.2">
      <c r="A891">
        <f ca="1"/>
        <v>0</v>
      </c>
      <c r="B891">
        <f ca="1"/>
        <v>0</v>
      </c>
      <c r="C891">
        <f ca="1"/>
        <v>0</v>
      </c>
      <c r="D891">
        <f ca="1"/>
        <v>0</v>
      </c>
      <c r="E891">
        <f ca="1"/>
        <v>0</v>
      </c>
      <c r="F891">
        <f ca="1"/>
        <v>0</v>
      </c>
      <c r="H891">
        <f ca="1"/>
        <v>0</v>
      </c>
      <c r="P891">
        <f t="shared" si="37"/>
        <v>0</v>
      </c>
    </row>
    <row r="892" spans="1:16" x14ac:dyDescent="0.2">
      <c r="A892">
        <f ca="1"/>
        <v>0</v>
      </c>
      <c r="B892">
        <f ca="1"/>
        <v>0</v>
      </c>
      <c r="C892">
        <f ca="1"/>
        <v>0</v>
      </c>
      <c r="D892">
        <f ca="1"/>
        <v>0</v>
      </c>
      <c r="E892">
        <f ca="1"/>
        <v>0</v>
      </c>
      <c r="F892">
        <f ca="1"/>
        <v>0</v>
      </c>
      <c r="H892">
        <f ca="1"/>
        <v>0</v>
      </c>
      <c r="P892">
        <f t="shared" si="37"/>
        <v>0</v>
      </c>
    </row>
    <row r="893" spans="1:16" x14ac:dyDescent="0.2">
      <c r="A893">
        <f ca="1"/>
        <v>0</v>
      </c>
      <c r="B893">
        <f ca="1"/>
        <v>0</v>
      </c>
      <c r="C893">
        <f ca="1"/>
        <v>0</v>
      </c>
      <c r="D893">
        <f ca="1"/>
        <v>0</v>
      </c>
      <c r="E893">
        <f ca="1"/>
        <v>0</v>
      </c>
      <c r="F893">
        <f ca="1"/>
        <v>0</v>
      </c>
      <c r="H893">
        <f ca="1"/>
        <v>0</v>
      </c>
      <c r="P893">
        <f t="shared" si="37"/>
        <v>0</v>
      </c>
    </row>
    <row r="894" spans="1:16" x14ac:dyDescent="0.2">
      <c r="A894">
        <f ca="1"/>
        <v>0</v>
      </c>
      <c r="B894">
        <f ca="1"/>
        <v>0</v>
      </c>
      <c r="C894">
        <f ca="1"/>
        <v>0</v>
      </c>
      <c r="D894">
        <f ca="1"/>
        <v>0</v>
      </c>
      <c r="E894">
        <f ca="1"/>
        <v>0</v>
      </c>
      <c r="F894">
        <f ca="1"/>
        <v>0</v>
      </c>
      <c r="H894">
        <f ca="1"/>
        <v>0</v>
      </c>
      <c r="P894">
        <f t="shared" si="37"/>
        <v>0</v>
      </c>
    </row>
    <row r="895" spans="1:16" x14ac:dyDescent="0.2">
      <c r="A895">
        <f ca="1"/>
        <v>0</v>
      </c>
      <c r="B895">
        <f ca="1"/>
        <v>0</v>
      </c>
      <c r="C895">
        <f ca="1"/>
        <v>0</v>
      </c>
      <c r="D895">
        <f ca="1"/>
        <v>0</v>
      </c>
      <c r="E895">
        <f ca="1"/>
        <v>0</v>
      </c>
      <c r="F895">
        <f ca="1"/>
        <v>0</v>
      </c>
      <c r="H895">
        <f ca="1"/>
        <v>0</v>
      </c>
      <c r="P895">
        <f t="shared" si="37"/>
        <v>0</v>
      </c>
    </row>
    <row r="896" spans="1:16" x14ac:dyDescent="0.2">
      <c r="A896">
        <f ca="1"/>
        <v>0</v>
      </c>
      <c r="B896">
        <f ca="1"/>
        <v>0</v>
      </c>
      <c r="C896">
        <f ca="1"/>
        <v>0</v>
      </c>
      <c r="D896">
        <f ca="1"/>
        <v>0</v>
      </c>
      <c r="E896">
        <f ca="1"/>
        <v>0</v>
      </c>
      <c r="F896">
        <f ca="1"/>
        <v>0</v>
      </c>
      <c r="H896">
        <f ca="1"/>
        <v>0</v>
      </c>
      <c r="P896">
        <f t="shared" si="37"/>
        <v>0</v>
      </c>
    </row>
    <row r="897" spans="1:16" x14ac:dyDescent="0.2">
      <c r="A897">
        <f ca="1"/>
        <v>0</v>
      </c>
      <c r="B897">
        <f ca="1"/>
        <v>0</v>
      </c>
      <c r="C897">
        <f ca="1"/>
        <v>0</v>
      </c>
      <c r="D897">
        <f ca="1"/>
        <v>0</v>
      </c>
      <c r="E897">
        <f ca="1"/>
        <v>0</v>
      </c>
      <c r="F897">
        <f ca="1"/>
        <v>0</v>
      </c>
      <c r="H897">
        <f ca="1"/>
        <v>0</v>
      </c>
      <c r="P897">
        <f t="shared" si="37"/>
        <v>0</v>
      </c>
    </row>
    <row r="898" spans="1:16" x14ac:dyDescent="0.2">
      <c r="A898">
        <f ca="1"/>
        <v>0</v>
      </c>
      <c r="B898">
        <f ca="1"/>
        <v>0</v>
      </c>
      <c r="C898">
        <f ca="1"/>
        <v>0</v>
      </c>
      <c r="D898">
        <f ca="1"/>
        <v>0</v>
      </c>
      <c r="E898">
        <f ca="1"/>
        <v>0</v>
      </c>
      <c r="F898">
        <f ca="1"/>
        <v>0</v>
      </c>
      <c r="H898">
        <f ca="1"/>
        <v>0</v>
      </c>
      <c r="P898">
        <f t="shared" si="37"/>
        <v>0</v>
      </c>
    </row>
    <row r="899" spans="1:16" x14ac:dyDescent="0.2">
      <c r="A899">
        <f ca="1"/>
        <v>0</v>
      </c>
      <c r="B899">
        <f ca="1"/>
        <v>0</v>
      </c>
      <c r="C899">
        <f ca="1"/>
        <v>0</v>
      </c>
      <c r="D899">
        <f ca="1"/>
        <v>0</v>
      </c>
      <c r="E899">
        <f ca="1"/>
        <v>0</v>
      </c>
      <c r="F899">
        <f ca="1"/>
        <v>0</v>
      </c>
      <c r="H899">
        <f ca="1"/>
        <v>0</v>
      </c>
      <c r="P899">
        <f t="shared" ref="P899:P962" si="38">EXP(O899)-1</f>
        <v>0</v>
      </c>
    </row>
    <row r="900" spans="1:16" x14ac:dyDescent="0.2">
      <c r="A900">
        <f ca="1"/>
        <v>0</v>
      </c>
      <c r="B900">
        <f ca="1"/>
        <v>0</v>
      </c>
      <c r="C900">
        <f ca="1"/>
        <v>0</v>
      </c>
      <c r="D900">
        <f ca="1"/>
        <v>0</v>
      </c>
      <c r="E900">
        <f ca="1"/>
        <v>0</v>
      </c>
      <c r="F900">
        <f ca="1"/>
        <v>0</v>
      </c>
      <c r="H900">
        <f ca="1"/>
        <v>0</v>
      </c>
      <c r="P900">
        <f t="shared" si="38"/>
        <v>0</v>
      </c>
    </row>
    <row r="901" spans="1:16" x14ac:dyDescent="0.2">
      <c r="A901">
        <f ca="1"/>
        <v>0</v>
      </c>
      <c r="B901">
        <f ca="1"/>
        <v>0</v>
      </c>
      <c r="C901">
        <f ca="1"/>
        <v>0</v>
      </c>
      <c r="D901">
        <f ca="1"/>
        <v>0</v>
      </c>
      <c r="E901">
        <f ca="1"/>
        <v>0</v>
      </c>
      <c r="F901">
        <f ca="1"/>
        <v>0</v>
      </c>
      <c r="H901">
        <f ca="1"/>
        <v>0</v>
      </c>
      <c r="P901">
        <f t="shared" si="38"/>
        <v>0</v>
      </c>
    </row>
    <row r="902" spans="1:16" x14ac:dyDescent="0.2">
      <c r="A902">
        <f ca="1"/>
        <v>0</v>
      </c>
      <c r="B902">
        <f ca="1"/>
        <v>0</v>
      </c>
      <c r="C902">
        <f ca="1"/>
        <v>0</v>
      </c>
      <c r="D902">
        <f ca="1"/>
        <v>0</v>
      </c>
      <c r="E902">
        <f ca="1"/>
        <v>0</v>
      </c>
      <c r="F902">
        <f ca="1"/>
        <v>0</v>
      </c>
      <c r="H902">
        <f ca="1"/>
        <v>0</v>
      </c>
      <c r="P902">
        <f t="shared" si="38"/>
        <v>0</v>
      </c>
    </row>
    <row r="903" spans="1:16" x14ac:dyDescent="0.2">
      <c r="A903">
        <f ca="1"/>
        <v>0</v>
      </c>
      <c r="B903">
        <f ca="1"/>
        <v>0</v>
      </c>
      <c r="C903">
        <f ca="1"/>
        <v>0</v>
      </c>
      <c r="D903">
        <f ca="1"/>
        <v>0</v>
      </c>
      <c r="E903">
        <f ca="1"/>
        <v>0</v>
      </c>
      <c r="F903">
        <f ca="1"/>
        <v>0</v>
      </c>
      <c r="H903">
        <f ca="1"/>
        <v>0</v>
      </c>
      <c r="P903">
        <f t="shared" si="38"/>
        <v>0</v>
      </c>
    </row>
    <row r="904" spans="1:16" x14ac:dyDescent="0.2">
      <c r="A904">
        <f ca="1"/>
        <v>0</v>
      </c>
      <c r="B904">
        <f ca="1"/>
        <v>0</v>
      </c>
      <c r="C904">
        <f ca="1"/>
        <v>0</v>
      </c>
      <c r="D904">
        <f ca="1"/>
        <v>0</v>
      </c>
      <c r="E904">
        <f ca="1"/>
        <v>0</v>
      </c>
      <c r="F904">
        <f ca="1"/>
        <v>0</v>
      </c>
      <c r="H904">
        <f ca="1"/>
        <v>0</v>
      </c>
      <c r="P904">
        <f t="shared" si="38"/>
        <v>0</v>
      </c>
    </row>
    <row r="905" spans="1:16" x14ac:dyDescent="0.2">
      <c r="A905">
        <f ca="1"/>
        <v>0</v>
      </c>
      <c r="B905">
        <f ca="1"/>
        <v>0</v>
      </c>
      <c r="C905">
        <f ca="1"/>
        <v>0</v>
      </c>
      <c r="D905">
        <f ca="1"/>
        <v>0</v>
      </c>
      <c r="E905">
        <f ca="1"/>
        <v>0</v>
      </c>
      <c r="F905">
        <f ca="1"/>
        <v>0</v>
      </c>
      <c r="H905">
        <f ca="1"/>
        <v>0</v>
      </c>
      <c r="P905">
        <f t="shared" si="38"/>
        <v>0</v>
      </c>
    </row>
    <row r="906" spans="1:16" x14ac:dyDescent="0.2">
      <c r="A906">
        <f ca="1"/>
        <v>0</v>
      </c>
      <c r="B906">
        <f ca="1"/>
        <v>0</v>
      </c>
      <c r="C906">
        <f ca="1"/>
        <v>0</v>
      </c>
      <c r="D906">
        <f ca="1"/>
        <v>0</v>
      </c>
      <c r="E906">
        <f ca="1"/>
        <v>0</v>
      </c>
      <c r="F906">
        <f ca="1"/>
        <v>0</v>
      </c>
      <c r="H906">
        <f ca="1"/>
        <v>0</v>
      </c>
      <c r="P906">
        <f t="shared" si="38"/>
        <v>0</v>
      </c>
    </row>
    <row r="907" spans="1:16" x14ac:dyDescent="0.2">
      <c r="A907">
        <f ca="1"/>
        <v>0</v>
      </c>
      <c r="B907">
        <f ca="1"/>
        <v>0</v>
      </c>
      <c r="C907">
        <f ca="1"/>
        <v>0</v>
      </c>
      <c r="D907">
        <f ca="1"/>
        <v>0</v>
      </c>
      <c r="E907">
        <f ca="1"/>
        <v>0</v>
      </c>
      <c r="F907">
        <f ca="1"/>
        <v>0</v>
      </c>
      <c r="H907">
        <f ca="1"/>
        <v>0</v>
      </c>
      <c r="P907">
        <f t="shared" si="38"/>
        <v>0</v>
      </c>
    </row>
    <row r="908" spans="1:16" x14ac:dyDescent="0.2">
      <c r="A908">
        <f ca="1"/>
        <v>0</v>
      </c>
      <c r="B908">
        <f ca="1"/>
        <v>0</v>
      </c>
      <c r="C908">
        <f ca="1"/>
        <v>0</v>
      </c>
      <c r="D908">
        <f ca="1"/>
        <v>0</v>
      </c>
      <c r="E908">
        <f ca="1"/>
        <v>0</v>
      </c>
      <c r="F908">
        <f ca="1"/>
        <v>0</v>
      </c>
      <c r="H908">
        <f ca="1"/>
        <v>0</v>
      </c>
      <c r="P908">
        <f t="shared" si="38"/>
        <v>0</v>
      </c>
    </row>
    <row r="909" spans="1:16" x14ac:dyDescent="0.2">
      <c r="A909">
        <f ca="1"/>
        <v>0</v>
      </c>
      <c r="B909">
        <f ca="1"/>
        <v>0</v>
      </c>
      <c r="C909">
        <f ca="1"/>
        <v>0</v>
      </c>
      <c r="D909">
        <f ca="1"/>
        <v>0</v>
      </c>
      <c r="E909">
        <f ca="1"/>
        <v>0</v>
      </c>
      <c r="F909">
        <f ca="1"/>
        <v>0</v>
      </c>
      <c r="H909">
        <f ca="1"/>
        <v>0</v>
      </c>
      <c r="P909">
        <f t="shared" si="38"/>
        <v>0</v>
      </c>
    </row>
    <row r="910" spans="1:16" x14ac:dyDescent="0.2">
      <c r="A910">
        <f ca="1"/>
        <v>0</v>
      </c>
      <c r="B910">
        <f ca="1"/>
        <v>0</v>
      </c>
      <c r="C910">
        <f ca="1"/>
        <v>0</v>
      </c>
      <c r="D910">
        <f ca="1"/>
        <v>0</v>
      </c>
      <c r="E910">
        <f ca="1"/>
        <v>0</v>
      </c>
      <c r="F910">
        <f ca="1"/>
        <v>0</v>
      </c>
      <c r="H910">
        <f ca="1"/>
        <v>0</v>
      </c>
      <c r="P910">
        <f t="shared" si="38"/>
        <v>0</v>
      </c>
    </row>
    <row r="911" spans="1:16" x14ac:dyDescent="0.2">
      <c r="A911">
        <f ca="1"/>
        <v>0</v>
      </c>
      <c r="B911">
        <f ca="1"/>
        <v>0</v>
      </c>
      <c r="C911">
        <f ca="1"/>
        <v>0</v>
      </c>
      <c r="D911">
        <f ca="1"/>
        <v>0</v>
      </c>
      <c r="E911">
        <f ca="1"/>
        <v>0</v>
      </c>
      <c r="F911">
        <f ca="1"/>
        <v>0</v>
      </c>
      <c r="H911">
        <f ca="1"/>
        <v>0</v>
      </c>
      <c r="P911">
        <f t="shared" si="38"/>
        <v>0</v>
      </c>
    </row>
    <row r="912" spans="1:16" x14ac:dyDescent="0.2">
      <c r="A912">
        <f ca="1"/>
        <v>0</v>
      </c>
      <c r="B912">
        <f ca="1"/>
        <v>0</v>
      </c>
      <c r="C912">
        <f ca="1"/>
        <v>0</v>
      </c>
      <c r="D912">
        <f ca="1"/>
        <v>0</v>
      </c>
      <c r="E912">
        <f ca="1"/>
        <v>0</v>
      </c>
      <c r="F912">
        <f ca="1"/>
        <v>0</v>
      </c>
      <c r="H912">
        <f ca="1"/>
        <v>0</v>
      </c>
      <c r="P912">
        <f t="shared" si="38"/>
        <v>0</v>
      </c>
    </row>
    <row r="913" spans="1:16" x14ac:dyDescent="0.2">
      <c r="A913">
        <f ca="1"/>
        <v>0</v>
      </c>
      <c r="B913">
        <f ca="1"/>
        <v>0</v>
      </c>
      <c r="C913">
        <f ca="1"/>
        <v>0</v>
      </c>
      <c r="D913">
        <f ca="1"/>
        <v>0</v>
      </c>
      <c r="E913">
        <f ca="1"/>
        <v>0</v>
      </c>
      <c r="F913">
        <f ca="1"/>
        <v>0</v>
      </c>
      <c r="H913">
        <f ca="1"/>
        <v>0</v>
      </c>
      <c r="P913">
        <f t="shared" si="38"/>
        <v>0</v>
      </c>
    </row>
    <row r="914" spans="1:16" x14ac:dyDescent="0.2">
      <c r="A914">
        <f ca="1"/>
        <v>0</v>
      </c>
      <c r="B914">
        <f ca="1"/>
        <v>0</v>
      </c>
      <c r="C914">
        <f ca="1"/>
        <v>0</v>
      </c>
      <c r="D914">
        <f ca="1"/>
        <v>0</v>
      </c>
      <c r="E914">
        <f ca="1"/>
        <v>0</v>
      </c>
      <c r="F914">
        <f ca="1"/>
        <v>0</v>
      </c>
      <c r="H914">
        <f ca="1"/>
        <v>0</v>
      </c>
      <c r="P914">
        <f t="shared" si="38"/>
        <v>0</v>
      </c>
    </row>
    <row r="915" spans="1:16" x14ac:dyDescent="0.2">
      <c r="A915">
        <f ca="1"/>
        <v>0</v>
      </c>
      <c r="B915">
        <f ca="1"/>
        <v>0</v>
      </c>
      <c r="C915">
        <f ca="1"/>
        <v>0</v>
      </c>
      <c r="D915">
        <f ca="1"/>
        <v>0</v>
      </c>
      <c r="E915">
        <f ca="1"/>
        <v>0</v>
      </c>
      <c r="F915">
        <f ca="1"/>
        <v>0</v>
      </c>
      <c r="H915">
        <f ca="1"/>
        <v>0</v>
      </c>
      <c r="P915">
        <f t="shared" si="38"/>
        <v>0</v>
      </c>
    </row>
    <row r="916" spans="1:16" x14ac:dyDescent="0.2">
      <c r="A916">
        <f ca="1"/>
        <v>0</v>
      </c>
      <c r="B916">
        <f ca="1"/>
        <v>0</v>
      </c>
      <c r="C916">
        <f ca="1"/>
        <v>0</v>
      </c>
      <c r="D916">
        <f ca="1"/>
        <v>0</v>
      </c>
      <c r="E916">
        <f ca="1"/>
        <v>0</v>
      </c>
      <c r="F916">
        <f ca="1"/>
        <v>0</v>
      </c>
      <c r="H916">
        <f ca="1"/>
        <v>0</v>
      </c>
      <c r="P916">
        <f t="shared" si="38"/>
        <v>0</v>
      </c>
    </row>
    <row r="917" spans="1:16" x14ac:dyDescent="0.2">
      <c r="A917">
        <f ca="1"/>
        <v>0</v>
      </c>
      <c r="B917">
        <f ca="1"/>
        <v>0</v>
      </c>
      <c r="C917">
        <f ca="1"/>
        <v>0</v>
      </c>
      <c r="D917">
        <f ca="1"/>
        <v>0</v>
      </c>
      <c r="E917">
        <f ca="1"/>
        <v>0</v>
      </c>
      <c r="F917">
        <f ca="1"/>
        <v>0</v>
      </c>
      <c r="H917">
        <f ca="1"/>
        <v>0</v>
      </c>
      <c r="P917">
        <f t="shared" si="38"/>
        <v>0</v>
      </c>
    </row>
    <row r="918" spans="1:16" x14ac:dyDescent="0.2">
      <c r="A918">
        <f ca="1"/>
        <v>0</v>
      </c>
      <c r="B918">
        <f ca="1"/>
        <v>0</v>
      </c>
      <c r="C918">
        <f ca="1"/>
        <v>0</v>
      </c>
      <c r="D918">
        <f ca="1"/>
        <v>0</v>
      </c>
      <c r="E918">
        <f ca="1"/>
        <v>0</v>
      </c>
      <c r="F918">
        <f ca="1"/>
        <v>0</v>
      </c>
      <c r="H918">
        <f ca="1"/>
        <v>0</v>
      </c>
      <c r="P918">
        <f t="shared" si="38"/>
        <v>0</v>
      </c>
    </row>
    <row r="919" spans="1:16" x14ac:dyDescent="0.2">
      <c r="A919">
        <f ca="1"/>
        <v>0</v>
      </c>
      <c r="B919">
        <f ca="1"/>
        <v>0</v>
      </c>
      <c r="C919">
        <f ca="1"/>
        <v>0</v>
      </c>
      <c r="D919">
        <f ca="1"/>
        <v>0</v>
      </c>
      <c r="E919">
        <f ca="1"/>
        <v>0</v>
      </c>
      <c r="F919">
        <f ca="1"/>
        <v>0</v>
      </c>
      <c r="H919">
        <f ca="1"/>
        <v>0</v>
      </c>
      <c r="P919">
        <f t="shared" si="38"/>
        <v>0</v>
      </c>
    </row>
    <row r="920" spans="1:16" x14ac:dyDescent="0.2">
      <c r="A920">
        <f ca="1"/>
        <v>0</v>
      </c>
      <c r="B920">
        <f ca="1"/>
        <v>0</v>
      </c>
      <c r="C920">
        <f ca="1"/>
        <v>0</v>
      </c>
      <c r="D920">
        <f ca="1"/>
        <v>0</v>
      </c>
      <c r="E920">
        <f ca="1"/>
        <v>0</v>
      </c>
      <c r="F920">
        <f ca="1"/>
        <v>0</v>
      </c>
      <c r="H920">
        <f ca="1"/>
        <v>0</v>
      </c>
      <c r="P920">
        <f t="shared" si="38"/>
        <v>0</v>
      </c>
    </row>
    <row r="921" spans="1:16" x14ac:dyDescent="0.2">
      <c r="A921">
        <f ca="1"/>
        <v>0</v>
      </c>
      <c r="B921">
        <f ca="1"/>
        <v>0</v>
      </c>
      <c r="C921">
        <f ca="1"/>
        <v>0</v>
      </c>
      <c r="D921">
        <f ca="1"/>
        <v>0</v>
      </c>
      <c r="E921">
        <f ca="1"/>
        <v>0</v>
      </c>
      <c r="F921">
        <f ca="1"/>
        <v>0</v>
      </c>
      <c r="H921">
        <f ca="1"/>
        <v>0</v>
      </c>
      <c r="P921">
        <f t="shared" si="38"/>
        <v>0</v>
      </c>
    </row>
    <row r="922" spans="1:16" x14ac:dyDescent="0.2">
      <c r="A922">
        <f ca="1"/>
        <v>0</v>
      </c>
      <c r="B922">
        <f ca="1"/>
        <v>0</v>
      </c>
      <c r="C922">
        <f ca="1"/>
        <v>0</v>
      </c>
      <c r="D922">
        <f ca="1"/>
        <v>0</v>
      </c>
      <c r="E922">
        <f ca="1"/>
        <v>0</v>
      </c>
      <c r="F922">
        <f ca="1"/>
        <v>0</v>
      </c>
      <c r="H922">
        <f ca="1"/>
        <v>0</v>
      </c>
      <c r="P922">
        <f t="shared" si="38"/>
        <v>0</v>
      </c>
    </row>
    <row r="923" spans="1:16" x14ac:dyDescent="0.2">
      <c r="A923">
        <f ca="1"/>
        <v>0</v>
      </c>
      <c r="B923">
        <f ca="1"/>
        <v>0</v>
      </c>
      <c r="C923">
        <f ca="1"/>
        <v>0</v>
      </c>
      <c r="D923">
        <f ca="1"/>
        <v>0</v>
      </c>
      <c r="E923">
        <f ca="1"/>
        <v>0</v>
      </c>
      <c r="F923">
        <f ca="1"/>
        <v>0</v>
      </c>
      <c r="H923">
        <f ca="1"/>
        <v>0</v>
      </c>
      <c r="P923">
        <f t="shared" si="38"/>
        <v>0</v>
      </c>
    </row>
    <row r="924" spans="1:16" x14ac:dyDescent="0.2">
      <c r="A924">
        <f ca="1"/>
        <v>0</v>
      </c>
      <c r="B924">
        <f ca="1"/>
        <v>0</v>
      </c>
      <c r="C924">
        <f ca="1"/>
        <v>0</v>
      </c>
      <c r="D924">
        <f ca="1"/>
        <v>0</v>
      </c>
      <c r="E924">
        <f ca="1"/>
        <v>0</v>
      </c>
      <c r="F924">
        <f ca="1"/>
        <v>0</v>
      </c>
      <c r="H924">
        <f ca="1"/>
        <v>0</v>
      </c>
      <c r="P924">
        <f t="shared" si="38"/>
        <v>0</v>
      </c>
    </row>
    <row r="925" spans="1:16" x14ac:dyDescent="0.2">
      <c r="A925">
        <f ca="1"/>
        <v>0</v>
      </c>
      <c r="B925">
        <f ca="1"/>
        <v>0</v>
      </c>
      <c r="C925">
        <f ca="1"/>
        <v>0</v>
      </c>
      <c r="D925">
        <f ca="1"/>
        <v>0</v>
      </c>
      <c r="E925">
        <f ca="1"/>
        <v>0</v>
      </c>
      <c r="F925">
        <f ca="1"/>
        <v>0</v>
      </c>
      <c r="H925">
        <f ca="1"/>
        <v>0</v>
      </c>
      <c r="P925">
        <f t="shared" si="38"/>
        <v>0</v>
      </c>
    </row>
    <row r="926" spans="1:16" x14ac:dyDescent="0.2">
      <c r="A926">
        <f ca="1"/>
        <v>0</v>
      </c>
      <c r="B926">
        <f ca="1"/>
        <v>0</v>
      </c>
      <c r="C926">
        <f ca="1"/>
        <v>0</v>
      </c>
      <c r="D926">
        <f ca="1"/>
        <v>0</v>
      </c>
      <c r="E926">
        <f ca="1"/>
        <v>0</v>
      </c>
      <c r="F926">
        <f ca="1"/>
        <v>0</v>
      </c>
      <c r="H926">
        <f ca="1"/>
        <v>0</v>
      </c>
      <c r="P926">
        <f t="shared" si="38"/>
        <v>0</v>
      </c>
    </row>
    <row r="927" spans="1:16" x14ac:dyDescent="0.2">
      <c r="A927">
        <f ca="1"/>
        <v>0</v>
      </c>
      <c r="B927">
        <f ca="1"/>
        <v>0</v>
      </c>
      <c r="C927">
        <f ca="1"/>
        <v>0</v>
      </c>
      <c r="D927">
        <f ca="1"/>
        <v>0</v>
      </c>
      <c r="E927">
        <f ca="1"/>
        <v>0</v>
      </c>
      <c r="F927">
        <f ca="1"/>
        <v>0</v>
      </c>
      <c r="H927">
        <f ca="1"/>
        <v>0</v>
      </c>
      <c r="P927">
        <f t="shared" si="38"/>
        <v>0</v>
      </c>
    </row>
    <row r="928" spans="1:16" x14ac:dyDescent="0.2">
      <c r="A928">
        <f ca="1"/>
        <v>0</v>
      </c>
      <c r="B928">
        <f ca="1"/>
        <v>0</v>
      </c>
      <c r="C928">
        <f ca="1"/>
        <v>0</v>
      </c>
      <c r="D928">
        <f ca="1"/>
        <v>0</v>
      </c>
      <c r="E928">
        <f ca="1"/>
        <v>0</v>
      </c>
      <c r="F928">
        <f ca="1"/>
        <v>0</v>
      </c>
      <c r="H928">
        <f ca="1"/>
        <v>0</v>
      </c>
      <c r="P928">
        <f t="shared" si="38"/>
        <v>0</v>
      </c>
    </row>
    <row r="929" spans="1:16" x14ac:dyDescent="0.2">
      <c r="A929">
        <f ca="1"/>
        <v>0</v>
      </c>
      <c r="B929">
        <f ca="1"/>
        <v>0</v>
      </c>
      <c r="C929">
        <f ca="1"/>
        <v>0</v>
      </c>
      <c r="D929">
        <f ca="1"/>
        <v>0</v>
      </c>
      <c r="E929">
        <f ca="1"/>
        <v>0</v>
      </c>
      <c r="F929">
        <f ca="1"/>
        <v>0</v>
      </c>
      <c r="H929">
        <f ca="1"/>
        <v>0</v>
      </c>
      <c r="P929">
        <f t="shared" si="38"/>
        <v>0</v>
      </c>
    </row>
    <row r="930" spans="1:16" x14ac:dyDescent="0.2">
      <c r="A930">
        <f ca="1"/>
        <v>0</v>
      </c>
      <c r="B930">
        <f ca="1"/>
        <v>0</v>
      </c>
      <c r="C930">
        <f ca="1"/>
        <v>0</v>
      </c>
      <c r="D930">
        <f ca="1"/>
        <v>0</v>
      </c>
      <c r="E930">
        <f ca="1"/>
        <v>0</v>
      </c>
      <c r="F930">
        <f ca="1"/>
        <v>0</v>
      </c>
      <c r="H930">
        <f ca="1"/>
        <v>0</v>
      </c>
      <c r="P930">
        <f t="shared" si="38"/>
        <v>0</v>
      </c>
    </row>
    <row r="931" spans="1:16" x14ac:dyDescent="0.2">
      <c r="A931">
        <f ca="1"/>
        <v>0</v>
      </c>
      <c r="B931">
        <f ca="1"/>
        <v>0</v>
      </c>
      <c r="C931">
        <f ca="1"/>
        <v>0</v>
      </c>
      <c r="D931">
        <f ca="1"/>
        <v>0</v>
      </c>
      <c r="E931">
        <f ca="1"/>
        <v>0</v>
      </c>
      <c r="F931">
        <f ca="1"/>
        <v>0</v>
      </c>
      <c r="H931">
        <f ca="1"/>
        <v>0</v>
      </c>
      <c r="P931">
        <f t="shared" si="38"/>
        <v>0</v>
      </c>
    </row>
    <row r="932" spans="1:16" x14ac:dyDescent="0.2">
      <c r="A932">
        <f ca="1"/>
        <v>0</v>
      </c>
      <c r="B932">
        <f ca="1"/>
        <v>0</v>
      </c>
      <c r="C932">
        <f ca="1"/>
        <v>0</v>
      </c>
      <c r="D932">
        <f ca="1"/>
        <v>0</v>
      </c>
      <c r="E932">
        <f ca="1"/>
        <v>0</v>
      </c>
      <c r="F932">
        <f ca="1"/>
        <v>0</v>
      </c>
      <c r="H932">
        <f ca="1"/>
        <v>0</v>
      </c>
      <c r="P932">
        <f t="shared" si="38"/>
        <v>0</v>
      </c>
    </row>
    <row r="933" spans="1:16" x14ac:dyDescent="0.2">
      <c r="A933">
        <f ca="1"/>
        <v>0</v>
      </c>
      <c r="B933">
        <f ca="1"/>
        <v>0</v>
      </c>
      <c r="C933">
        <f ca="1"/>
        <v>0</v>
      </c>
      <c r="D933">
        <f ca="1"/>
        <v>0</v>
      </c>
      <c r="E933">
        <f ca="1"/>
        <v>0</v>
      </c>
      <c r="F933">
        <f ca="1"/>
        <v>0</v>
      </c>
      <c r="H933">
        <f ca="1"/>
        <v>0</v>
      </c>
      <c r="P933">
        <f t="shared" si="38"/>
        <v>0</v>
      </c>
    </row>
    <row r="934" spans="1:16" x14ac:dyDescent="0.2">
      <c r="A934">
        <f ca="1"/>
        <v>0</v>
      </c>
      <c r="B934">
        <f ca="1"/>
        <v>0</v>
      </c>
      <c r="C934">
        <f ca="1"/>
        <v>0</v>
      </c>
      <c r="D934">
        <f ca="1"/>
        <v>0</v>
      </c>
      <c r="E934">
        <f ca="1"/>
        <v>0</v>
      </c>
      <c r="F934">
        <f ca="1"/>
        <v>0</v>
      </c>
      <c r="H934">
        <f ca="1"/>
        <v>0</v>
      </c>
      <c r="P934">
        <f t="shared" si="38"/>
        <v>0</v>
      </c>
    </row>
    <row r="935" spans="1:16" x14ac:dyDescent="0.2">
      <c r="A935">
        <f ca="1"/>
        <v>0</v>
      </c>
      <c r="B935">
        <f ca="1"/>
        <v>0</v>
      </c>
      <c r="C935">
        <f ca="1"/>
        <v>0</v>
      </c>
      <c r="D935">
        <f ca="1"/>
        <v>0</v>
      </c>
      <c r="E935">
        <f ca="1"/>
        <v>0</v>
      </c>
      <c r="F935">
        <f ca="1"/>
        <v>0</v>
      </c>
      <c r="H935">
        <f ca="1"/>
        <v>0</v>
      </c>
      <c r="P935">
        <f t="shared" si="38"/>
        <v>0</v>
      </c>
    </row>
    <row r="936" spans="1:16" x14ac:dyDescent="0.2">
      <c r="A936">
        <f ca="1"/>
        <v>0</v>
      </c>
      <c r="B936">
        <f ca="1"/>
        <v>0</v>
      </c>
      <c r="C936">
        <f ca="1"/>
        <v>0</v>
      </c>
      <c r="D936">
        <f ca="1"/>
        <v>0</v>
      </c>
      <c r="E936">
        <f ca="1"/>
        <v>0</v>
      </c>
      <c r="F936">
        <f ca="1"/>
        <v>0</v>
      </c>
      <c r="H936">
        <f ca="1"/>
        <v>0</v>
      </c>
      <c r="P936">
        <f t="shared" si="38"/>
        <v>0</v>
      </c>
    </row>
    <row r="937" spans="1:16" x14ac:dyDescent="0.2">
      <c r="A937">
        <f ca="1"/>
        <v>0</v>
      </c>
      <c r="B937">
        <f ca="1"/>
        <v>0</v>
      </c>
      <c r="C937">
        <f ca="1"/>
        <v>0</v>
      </c>
      <c r="D937">
        <f ca="1"/>
        <v>0</v>
      </c>
      <c r="E937">
        <f ca="1"/>
        <v>0</v>
      </c>
      <c r="F937">
        <f ca="1"/>
        <v>0</v>
      </c>
      <c r="H937">
        <f ca="1"/>
        <v>0</v>
      </c>
      <c r="P937">
        <f t="shared" si="38"/>
        <v>0</v>
      </c>
    </row>
    <row r="938" spans="1:16" x14ac:dyDescent="0.2">
      <c r="A938">
        <f ca="1"/>
        <v>0</v>
      </c>
      <c r="B938">
        <f ca="1"/>
        <v>0</v>
      </c>
      <c r="C938">
        <f ca="1"/>
        <v>0</v>
      </c>
      <c r="D938">
        <f ca="1"/>
        <v>0</v>
      </c>
      <c r="E938">
        <f ca="1"/>
        <v>0</v>
      </c>
      <c r="F938">
        <f ca="1"/>
        <v>0</v>
      </c>
      <c r="H938">
        <f ca="1"/>
        <v>0</v>
      </c>
      <c r="P938">
        <f t="shared" si="38"/>
        <v>0</v>
      </c>
    </row>
    <row r="939" spans="1:16" x14ac:dyDescent="0.2">
      <c r="A939">
        <f ca="1"/>
        <v>0</v>
      </c>
      <c r="B939">
        <f ca="1"/>
        <v>0</v>
      </c>
      <c r="C939">
        <f ca="1"/>
        <v>0</v>
      </c>
      <c r="D939">
        <f ca="1"/>
        <v>0</v>
      </c>
      <c r="E939">
        <f ca="1"/>
        <v>0</v>
      </c>
      <c r="F939">
        <f ca="1"/>
        <v>0</v>
      </c>
      <c r="H939">
        <f ca="1"/>
        <v>0</v>
      </c>
      <c r="P939">
        <f t="shared" si="38"/>
        <v>0</v>
      </c>
    </row>
    <row r="940" spans="1:16" x14ac:dyDescent="0.2">
      <c r="A940">
        <f ca="1"/>
        <v>0</v>
      </c>
      <c r="B940">
        <f ca="1"/>
        <v>0</v>
      </c>
      <c r="C940">
        <f ca="1"/>
        <v>0</v>
      </c>
      <c r="D940">
        <f ca="1"/>
        <v>0</v>
      </c>
      <c r="E940">
        <f ca="1"/>
        <v>0</v>
      </c>
      <c r="F940">
        <f ca="1"/>
        <v>0</v>
      </c>
      <c r="H940">
        <f ca="1"/>
        <v>0</v>
      </c>
      <c r="P940">
        <f t="shared" si="38"/>
        <v>0</v>
      </c>
    </row>
    <row r="941" spans="1:16" x14ac:dyDescent="0.2">
      <c r="A941">
        <f ca="1"/>
        <v>0</v>
      </c>
      <c r="B941">
        <f ca="1"/>
        <v>0</v>
      </c>
      <c r="C941">
        <f ca="1"/>
        <v>0</v>
      </c>
      <c r="D941">
        <f ca="1"/>
        <v>0</v>
      </c>
      <c r="E941">
        <f ca="1"/>
        <v>0</v>
      </c>
      <c r="F941">
        <f ca="1"/>
        <v>0</v>
      </c>
      <c r="H941">
        <f ca="1"/>
        <v>0</v>
      </c>
      <c r="P941">
        <f t="shared" si="38"/>
        <v>0</v>
      </c>
    </row>
    <row r="942" spans="1:16" x14ac:dyDescent="0.2">
      <c r="A942">
        <f ca="1"/>
        <v>0</v>
      </c>
      <c r="B942">
        <f ca="1"/>
        <v>0</v>
      </c>
      <c r="C942">
        <f ca="1"/>
        <v>0</v>
      </c>
      <c r="D942">
        <f ca="1"/>
        <v>0</v>
      </c>
      <c r="E942">
        <f ca="1"/>
        <v>0</v>
      </c>
      <c r="F942">
        <f ca="1"/>
        <v>0</v>
      </c>
      <c r="H942">
        <f ca="1"/>
        <v>0</v>
      </c>
      <c r="P942">
        <f t="shared" si="38"/>
        <v>0</v>
      </c>
    </row>
    <row r="943" spans="1:16" x14ac:dyDescent="0.2">
      <c r="A943">
        <f ca="1"/>
        <v>0</v>
      </c>
      <c r="B943">
        <f ca="1"/>
        <v>0</v>
      </c>
      <c r="C943">
        <f ca="1"/>
        <v>0</v>
      </c>
      <c r="D943">
        <f ca="1"/>
        <v>0</v>
      </c>
      <c r="E943">
        <f ca="1"/>
        <v>0</v>
      </c>
      <c r="F943">
        <f ca="1"/>
        <v>0</v>
      </c>
      <c r="H943">
        <f ca="1"/>
        <v>0</v>
      </c>
      <c r="P943">
        <f t="shared" si="38"/>
        <v>0</v>
      </c>
    </row>
    <row r="944" spans="1:16" x14ac:dyDescent="0.2">
      <c r="A944">
        <f ca="1"/>
        <v>0</v>
      </c>
      <c r="B944">
        <f ca="1"/>
        <v>0</v>
      </c>
      <c r="C944">
        <f ca="1"/>
        <v>0</v>
      </c>
      <c r="D944">
        <f ca="1"/>
        <v>0</v>
      </c>
      <c r="E944">
        <f ca="1"/>
        <v>0</v>
      </c>
      <c r="F944">
        <f ca="1"/>
        <v>0</v>
      </c>
      <c r="H944">
        <f ca="1"/>
        <v>0</v>
      </c>
      <c r="P944">
        <f t="shared" si="38"/>
        <v>0</v>
      </c>
    </row>
    <row r="945" spans="1:16" x14ac:dyDescent="0.2">
      <c r="A945">
        <f ca="1"/>
        <v>0</v>
      </c>
      <c r="B945">
        <f ca="1"/>
        <v>0</v>
      </c>
      <c r="C945">
        <f ca="1"/>
        <v>0</v>
      </c>
      <c r="D945">
        <f ca="1"/>
        <v>0</v>
      </c>
      <c r="E945">
        <f ca="1"/>
        <v>0</v>
      </c>
      <c r="F945">
        <f ca="1"/>
        <v>0</v>
      </c>
      <c r="H945">
        <f ca="1"/>
        <v>0</v>
      </c>
      <c r="P945">
        <f t="shared" si="38"/>
        <v>0</v>
      </c>
    </row>
    <row r="946" spans="1:16" x14ac:dyDescent="0.2">
      <c r="A946">
        <f ca="1"/>
        <v>0</v>
      </c>
      <c r="B946">
        <f ca="1"/>
        <v>0</v>
      </c>
      <c r="C946">
        <f ca="1"/>
        <v>0</v>
      </c>
      <c r="D946">
        <f ca="1"/>
        <v>0</v>
      </c>
      <c r="E946">
        <f ca="1"/>
        <v>0</v>
      </c>
      <c r="F946">
        <f ca="1"/>
        <v>0</v>
      </c>
      <c r="H946">
        <f ca="1"/>
        <v>0</v>
      </c>
      <c r="P946">
        <f t="shared" si="38"/>
        <v>0</v>
      </c>
    </row>
    <row r="947" spans="1:16" x14ac:dyDescent="0.2">
      <c r="A947">
        <f ca="1"/>
        <v>0</v>
      </c>
      <c r="B947">
        <f ca="1"/>
        <v>0</v>
      </c>
      <c r="C947">
        <f ca="1"/>
        <v>0</v>
      </c>
      <c r="D947">
        <f ca="1"/>
        <v>0</v>
      </c>
      <c r="E947">
        <f ca="1"/>
        <v>0</v>
      </c>
      <c r="F947">
        <f ca="1"/>
        <v>0</v>
      </c>
      <c r="H947">
        <f ca="1"/>
        <v>0</v>
      </c>
      <c r="P947">
        <f t="shared" si="38"/>
        <v>0</v>
      </c>
    </row>
    <row r="948" spans="1:16" x14ac:dyDescent="0.2">
      <c r="A948">
        <f ca="1"/>
        <v>0</v>
      </c>
      <c r="B948">
        <f ca="1"/>
        <v>0</v>
      </c>
      <c r="C948">
        <f ca="1"/>
        <v>0</v>
      </c>
      <c r="D948">
        <f ca="1"/>
        <v>0</v>
      </c>
      <c r="E948">
        <f ca="1"/>
        <v>0</v>
      </c>
      <c r="F948">
        <f ca="1"/>
        <v>0</v>
      </c>
      <c r="H948">
        <f ca="1"/>
        <v>0</v>
      </c>
      <c r="P948">
        <f t="shared" si="38"/>
        <v>0</v>
      </c>
    </row>
    <row r="949" spans="1:16" x14ac:dyDescent="0.2">
      <c r="A949">
        <f ca="1"/>
        <v>0</v>
      </c>
      <c r="B949">
        <f ca="1"/>
        <v>0</v>
      </c>
      <c r="C949">
        <f ca="1"/>
        <v>0</v>
      </c>
      <c r="D949">
        <f ca="1"/>
        <v>0</v>
      </c>
      <c r="E949">
        <f ca="1"/>
        <v>0</v>
      </c>
      <c r="F949">
        <f ca="1"/>
        <v>0</v>
      </c>
      <c r="H949">
        <f ca="1"/>
        <v>0</v>
      </c>
      <c r="P949">
        <f t="shared" si="38"/>
        <v>0</v>
      </c>
    </row>
    <row r="950" spans="1:16" x14ac:dyDescent="0.2">
      <c r="A950">
        <f ca="1"/>
        <v>0</v>
      </c>
      <c r="B950">
        <f ca="1"/>
        <v>0</v>
      </c>
      <c r="C950">
        <f ca="1"/>
        <v>0</v>
      </c>
      <c r="D950">
        <f ca="1"/>
        <v>0</v>
      </c>
      <c r="E950">
        <f ca="1"/>
        <v>0</v>
      </c>
      <c r="F950">
        <f ca="1"/>
        <v>0</v>
      </c>
      <c r="H950">
        <f ca="1"/>
        <v>0</v>
      </c>
      <c r="P950">
        <f t="shared" si="38"/>
        <v>0</v>
      </c>
    </row>
    <row r="951" spans="1:16" x14ac:dyDescent="0.2">
      <c r="A951">
        <f ca="1"/>
        <v>0</v>
      </c>
      <c r="B951">
        <f ca="1"/>
        <v>0</v>
      </c>
      <c r="C951">
        <f ca="1"/>
        <v>0</v>
      </c>
      <c r="D951">
        <f ca="1"/>
        <v>0</v>
      </c>
      <c r="E951">
        <f ca="1"/>
        <v>0</v>
      </c>
      <c r="F951">
        <f ca="1"/>
        <v>0</v>
      </c>
      <c r="H951">
        <f ca="1"/>
        <v>0</v>
      </c>
      <c r="P951">
        <f t="shared" si="38"/>
        <v>0</v>
      </c>
    </row>
    <row r="952" spans="1:16" x14ac:dyDescent="0.2">
      <c r="A952">
        <f ca="1"/>
        <v>0</v>
      </c>
      <c r="B952">
        <f ca="1"/>
        <v>0</v>
      </c>
      <c r="C952">
        <f ca="1"/>
        <v>0</v>
      </c>
      <c r="D952">
        <f ca="1"/>
        <v>0</v>
      </c>
      <c r="E952">
        <f ca="1"/>
        <v>0</v>
      </c>
      <c r="F952">
        <f ca="1"/>
        <v>0</v>
      </c>
      <c r="H952">
        <f ca="1"/>
        <v>0</v>
      </c>
      <c r="P952">
        <f t="shared" si="38"/>
        <v>0</v>
      </c>
    </row>
    <row r="953" spans="1:16" x14ac:dyDescent="0.2">
      <c r="A953">
        <f ca="1"/>
        <v>0</v>
      </c>
      <c r="B953">
        <f ca="1"/>
        <v>0</v>
      </c>
      <c r="C953">
        <f ca="1"/>
        <v>0</v>
      </c>
      <c r="D953">
        <f ca="1"/>
        <v>0</v>
      </c>
      <c r="E953">
        <f ca="1"/>
        <v>0</v>
      </c>
      <c r="F953">
        <f ca="1"/>
        <v>0</v>
      </c>
      <c r="H953">
        <f ca="1"/>
        <v>0</v>
      </c>
      <c r="P953">
        <f t="shared" si="38"/>
        <v>0</v>
      </c>
    </row>
    <row r="954" spans="1:16" x14ac:dyDescent="0.2">
      <c r="A954">
        <f ca="1"/>
        <v>0</v>
      </c>
      <c r="B954">
        <f ca="1"/>
        <v>0</v>
      </c>
      <c r="C954">
        <f ca="1"/>
        <v>0</v>
      </c>
      <c r="D954">
        <f ca="1"/>
        <v>0</v>
      </c>
      <c r="E954">
        <f ca="1"/>
        <v>0</v>
      </c>
      <c r="F954">
        <f ca="1"/>
        <v>0</v>
      </c>
      <c r="H954">
        <f ca="1"/>
        <v>0</v>
      </c>
      <c r="P954">
        <f t="shared" si="38"/>
        <v>0</v>
      </c>
    </row>
    <row r="955" spans="1:16" x14ac:dyDescent="0.2">
      <c r="A955">
        <f ca="1"/>
        <v>0</v>
      </c>
      <c r="B955">
        <f ca="1"/>
        <v>0</v>
      </c>
      <c r="C955">
        <f ca="1"/>
        <v>0</v>
      </c>
      <c r="D955">
        <f ca="1"/>
        <v>0</v>
      </c>
      <c r="E955">
        <f ca="1"/>
        <v>0</v>
      </c>
      <c r="F955">
        <f ca="1"/>
        <v>0</v>
      </c>
      <c r="H955">
        <f ca="1"/>
        <v>0</v>
      </c>
      <c r="P955">
        <f t="shared" si="38"/>
        <v>0</v>
      </c>
    </row>
    <row r="956" spans="1:16" x14ac:dyDescent="0.2">
      <c r="A956">
        <f ca="1"/>
        <v>0</v>
      </c>
      <c r="B956">
        <f ca="1"/>
        <v>0</v>
      </c>
      <c r="C956">
        <f ca="1"/>
        <v>0</v>
      </c>
      <c r="D956">
        <f ca="1"/>
        <v>0</v>
      </c>
      <c r="E956">
        <f ca="1"/>
        <v>0</v>
      </c>
      <c r="F956">
        <f ca="1"/>
        <v>0</v>
      </c>
      <c r="H956">
        <f ca="1"/>
        <v>0</v>
      </c>
      <c r="P956">
        <f t="shared" si="38"/>
        <v>0</v>
      </c>
    </row>
    <row r="957" spans="1:16" x14ac:dyDescent="0.2">
      <c r="A957">
        <f ca="1"/>
        <v>0</v>
      </c>
      <c r="B957">
        <f ca="1"/>
        <v>0</v>
      </c>
      <c r="C957">
        <f ca="1"/>
        <v>0</v>
      </c>
      <c r="D957">
        <f ca="1"/>
        <v>0</v>
      </c>
      <c r="E957">
        <f ca="1"/>
        <v>0</v>
      </c>
      <c r="F957">
        <f ca="1"/>
        <v>0</v>
      </c>
      <c r="H957">
        <f ca="1"/>
        <v>0</v>
      </c>
      <c r="P957">
        <f t="shared" si="38"/>
        <v>0</v>
      </c>
    </row>
    <row r="958" spans="1:16" x14ac:dyDescent="0.2">
      <c r="A958">
        <f ca="1"/>
        <v>0</v>
      </c>
      <c r="B958">
        <f ca="1"/>
        <v>0</v>
      </c>
      <c r="C958">
        <f ca="1"/>
        <v>0</v>
      </c>
      <c r="D958">
        <f ca="1"/>
        <v>0</v>
      </c>
      <c r="E958">
        <f ca="1"/>
        <v>0</v>
      </c>
      <c r="F958">
        <f ca="1"/>
        <v>0</v>
      </c>
      <c r="H958">
        <f ca="1"/>
        <v>0</v>
      </c>
      <c r="P958">
        <f t="shared" si="38"/>
        <v>0</v>
      </c>
    </row>
    <row r="959" spans="1:16" x14ac:dyDescent="0.2">
      <c r="A959">
        <f ca="1"/>
        <v>0</v>
      </c>
      <c r="B959">
        <f ca="1"/>
        <v>0</v>
      </c>
      <c r="C959">
        <f ca="1"/>
        <v>0</v>
      </c>
      <c r="D959">
        <f ca="1"/>
        <v>0</v>
      </c>
      <c r="E959">
        <f ca="1"/>
        <v>0</v>
      </c>
      <c r="F959">
        <f ca="1"/>
        <v>0</v>
      </c>
      <c r="H959">
        <f ca="1"/>
        <v>0</v>
      </c>
      <c r="P959">
        <f t="shared" si="38"/>
        <v>0</v>
      </c>
    </row>
    <row r="960" spans="1:16" x14ac:dyDescent="0.2">
      <c r="A960">
        <f ca="1"/>
        <v>0</v>
      </c>
      <c r="B960">
        <f ca="1"/>
        <v>0</v>
      </c>
      <c r="C960">
        <f ca="1"/>
        <v>0</v>
      </c>
      <c r="D960">
        <f ca="1"/>
        <v>0</v>
      </c>
      <c r="E960">
        <f ca="1"/>
        <v>0</v>
      </c>
      <c r="F960">
        <f ca="1"/>
        <v>0</v>
      </c>
      <c r="H960">
        <f ca="1"/>
        <v>0</v>
      </c>
      <c r="P960">
        <f t="shared" si="38"/>
        <v>0</v>
      </c>
    </row>
    <row r="961" spans="1:16" x14ac:dyDescent="0.2">
      <c r="A961">
        <f ca="1"/>
        <v>0</v>
      </c>
      <c r="B961">
        <f ca="1"/>
        <v>0</v>
      </c>
      <c r="C961">
        <f ca="1"/>
        <v>0</v>
      </c>
      <c r="D961">
        <f ca="1"/>
        <v>0</v>
      </c>
      <c r="E961">
        <f ca="1"/>
        <v>0</v>
      </c>
      <c r="F961">
        <f ca="1"/>
        <v>0</v>
      </c>
      <c r="H961">
        <f ca="1"/>
        <v>0</v>
      </c>
      <c r="P961">
        <f t="shared" si="38"/>
        <v>0</v>
      </c>
    </row>
    <row r="962" spans="1:16" x14ac:dyDescent="0.2">
      <c r="A962">
        <f ca="1"/>
        <v>0</v>
      </c>
      <c r="B962">
        <f ca="1"/>
        <v>0</v>
      </c>
      <c r="C962">
        <f ca="1"/>
        <v>0</v>
      </c>
      <c r="D962">
        <f ca="1"/>
        <v>0</v>
      </c>
      <c r="E962">
        <f ca="1"/>
        <v>0</v>
      </c>
      <c r="F962">
        <f ca="1"/>
        <v>0</v>
      </c>
      <c r="H962">
        <f ca="1"/>
        <v>0</v>
      </c>
      <c r="P962">
        <f t="shared" si="38"/>
        <v>0</v>
      </c>
    </row>
    <row r="963" spans="1:16" x14ac:dyDescent="0.2">
      <c r="A963">
        <f ca="1"/>
        <v>0</v>
      </c>
      <c r="B963">
        <f ca="1"/>
        <v>0</v>
      </c>
      <c r="C963">
        <f ca="1"/>
        <v>0</v>
      </c>
      <c r="D963">
        <f ca="1"/>
        <v>0</v>
      </c>
      <c r="E963">
        <f ca="1"/>
        <v>0</v>
      </c>
      <c r="F963">
        <f ca="1"/>
        <v>0</v>
      </c>
      <c r="H963">
        <f ca="1"/>
        <v>0</v>
      </c>
      <c r="P963">
        <f t="shared" ref="P963:P1000" si="39">EXP(O963)-1</f>
        <v>0</v>
      </c>
    </row>
    <row r="964" spans="1:16" x14ac:dyDescent="0.2">
      <c r="A964">
        <f ca="1"/>
        <v>0</v>
      </c>
      <c r="B964">
        <f ca="1"/>
        <v>0</v>
      </c>
      <c r="C964">
        <f ca="1"/>
        <v>0</v>
      </c>
      <c r="D964">
        <f ca="1"/>
        <v>0</v>
      </c>
      <c r="E964">
        <f ca="1"/>
        <v>0</v>
      </c>
      <c r="F964">
        <f ca="1"/>
        <v>0</v>
      </c>
      <c r="H964">
        <f ca="1"/>
        <v>0</v>
      </c>
      <c r="P964">
        <f t="shared" si="39"/>
        <v>0</v>
      </c>
    </row>
    <row r="965" spans="1:16" x14ac:dyDescent="0.2">
      <c r="A965">
        <f ca="1"/>
        <v>0</v>
      </c>
      <c r="B965">
        <f ca="1"/>
        <v>0</v>
      </c>
      <c r="C965">
        <f ca="1"/>
        <v>0</v>
      </c>
      <c r="D965">
        <f ca="1"/>
        <v>0</v>
      </c>
      <c r="E965">
        <f ca="1"/>
        <v>0</v>
      </c>
      <c r="F965">
        <f ca="1"/>
        <v>0</v>
      </c>
      <c r="H965">
        <f ca="1"/>
        <v>0</v>
      </c>
      <c r="P965">
        <f t="shared" si="39"/>
        <v>0</v>
      </c>
    </row>
    <row r="966" spans="1:16" x14ac:dyDescent="0.2">
      <c r="A966">
        <f ca="1"/>
        <v>0</v>
      </c>
      <c r="B966">
        <f ca="1"/>
        <v>0</v>
      </c>
      <c r="C966">
        <f ca="1"/>
        <v>0</v>
      </c>
      <c r="D966">
        <f ca="1"/>
        <v>0</v>
      </c>
      <c r="E966">
        <f ca="1"/>
        <v>0</v>
      </c>
      <c r="F966">
        <f ca="1"/>
        <v>0</v>
      </c>
      <c r="H966">
        <f ca="1"/>
        <v>0</v>
      </c>
      <c r="P966">
        <f t="shared" si="39"/>
        <v>0</v>
      </c>
    </row>
    <row r="967" spans="1:16" x14ac:dyDescent="0.2">
      <c r="A967">
        <f ca="1"/>
        <v>0</v>
      </c>
      <c r="B967">
        <f ca="1"/>
        <v>0</v>
      </c>
      <c r="C967">
        <f ca="1"/>
        <v>0</v>
      </c>
      <c r="D967">
        <f ca="1"/>
        <v>0</v>
      </c>
      <c r="E967">
        <f ca="1"/>
        <v>0</v>
      </c>
      <c r="F967">
        <f ca="1"/>
        <v>0</v>
      </c>
      <c r="H967">
        <f ca="1"/>
        <v>0</v>
      </c>
      <c r="P967">
        <f t="shared" si="39"/>
        <v>0</v>
      </c>
    </row>
    <row r="968" spans="1:16" x14ac:dyDescent="0.2">
      <c r="A968">
        <f ca="1"/>
        <v>0</v>
      </c>
      <c r="B968">
        <f ca="1"/>
        <v>0</v>
      </c>
      <c r="C968">
        <f ca="1"/>
        <v>0</v>
      </c>
      <c r="D968">
        <f ca="1"/>
        <v>0</v>
      </c>
      <c r="E968">
        <f ca="1"/>
        <v>0</v>
      </c>
      <c r="F968">
        <f ca="1"/>
        <v>0</v>
      </c>
      <c r="H968">
        <f ca="1"/>
        <v>0</v>
      </c>
      <c r="P968">
        <f t="shared" si="39"/>
        <v>0</v>
      </c>
    </row>
    <row r="969" spans="1:16" x14ac:dyDescent="0.2">
      <c r="A969">
        <f ca="1"/>
        <v>0</v>
      </c>
      <c r="B969">
        <f ca="1"/>
        <v>0</v>
      </c>
      <c r="C969">
        <f ca="1"/>
        <v>0</v>
      </c>
      <c r="D969">
        <f ca="1"/>
        <v>0</v>
      </c>
      <c r="E969">
        <f ca="1"/>
        <v>0</v>
      </c>
      <c r="F969">
        <f ca="1"/>
        <v>0</v>
      </c>
      <c r="H969">
        <f ca="1"/>
        <v>0</v>
      </c>
      <c r="P969">
        <f t="shared" si="39"/>
        <v>0</v>
      </c>
    </row>
    <row r="970" spans="1:16" x14ac:dyDescent="0.2">
      <c r="A970">
        <f ca="1"/>
        <v>0</v>
      </c>
      <c r="B970">
        <f ca="1"/>
        <v>0</v>
      </c>
      <c r="C970">
        <f ca="1"/>
        <v>0</v>
      </c>
      <c r="D970">
        <f ca="1"/>
        <v>0</v>
      </c>
      <c r="E970">
        <f ca="1"/>
        <v>0</v>
      </c>
      <c r="F970">
        <f ca="1"/>
        <v>0</v>
      </c>
      <c r="H970">
        <f ca="1"/>
        <v>0</v>
      </c>
      <c r="P970">
        <f t="shared" si="39"/>
        <v>0</v>
      </c>
    </row>
    <row r="971" spans="1:16" x14ac:dyDescent="0.2">
      <c r="A971">
        <f ca="1"/>
        <v>0</v>
      </c>
      <c r="B971">
        <f ca="1"/>
        <v>0</v>
      </c>
      <c r="C971">
        <f ca="1"/>
        <v>0</v>
      </c>
      <c r="D971">
        <f ca="1"/>
        <v>0</v>
      </c>
      <c r="E971">
        <f ca="1"/>
        <v>0</v>
      </c>
      <c r="F971">
        <f ca="1"/>
        <v>0</v>
      </c>
      <c r="H971">
        <f ca="1"/>
        <v>0</v>
      </c>
      <c r="P971">
        <f t="shared" si="39"/>
        <v>0</v>
      </c>
    </row>
    <row r="972" spans="1:16" x14ac:dyDescent="0.2">
      <c r="A972">
        <f ca="1"/>
        <v>0</v>
      </c>
      <c r="B972">
        <f ca="1"/>
        <v>0</v>
      </c>
      <c r="C972">
        <f ca="1"/>
        <v>0</v>
      </c>
      <c r="D972">
        <f ca="1"/>
        <v>0</v>
      </c>
      <c r="E972">
        <f ca="1"/>
        <v>0</v>
      </c>
      <c r="F972">
        <f ca="1"/>
        <v>0</v>
      </c>
      <c r="H972">
        <f ca="1"/>
        <v>0</v>
      </c>
      <c r="P972">
        <f t="shared" si="39"/>
        <v>0</v>
      </c>
    </row>
    <row r="973" spans="1:16" x14ac:dyDescent="0.2">
      <c r="A973">
        <f ca="1"/>
        <v>0</v>
      </c>
      <c r="B973">
        <f ca="1"/>
        <v>0</v>
      </c>
      <c r="C973">
        <f ca="1"/>
        <v>0</v>
      </c>
      <c r="D973">
        <f ca="1"/>
        <v>0</v>
      </c>
      <c r="E973">
        <f ca="1"/>
        <v>0</v>
      </c>
      <c r="F973">
        <f ca="1"/>
        <v>0</v>
      </c>
      <c r="H973">
        <f ca="1"/>
        <v>0</v>
      </c>
      <c r="P973">
        <f t="shared" si="39"/>
        <v>0</v>
      </c>
    </row>
    <row r="974" spans="1:16" x14ac:dyDescent="0.2">
      <c r="A974">
        <f ca="1"/>
        <v>0</v>
      </c>
      <c r="B974">
        <f ca="1"/>
        <v>0</v>
      </c>
      <c r="C974">
        <f ca="1"/>
        <v>0</v>
      </c>
      <c r="D974">
        <f ca="1"/>
        <v>0</v>
      </c>
      <c r="E974">
        <f ca="1"/>
        <v>0</v>
      </c>
      <c r="F974">
        <f ca="1"/>
        <v>0</v>
      </c>
      <c r="H974">
        <f ca="1"/>
        <v>0</v>
      </c>
      <c r="P974">
        <f t="shared" si="39"/>
        <v>0</v>
      </c>
    </row>
    <row r="975" spans="1:16" x14ac:dyDescent="0.2">
      <c r="A975">
        <f ca="1"/>
        <v>0</v>
      </c>
      <c r="B975">
        <f ca="1"/>
        <v>0</v>
      </c>
      <c r="C975">
        <f ca="1"/>
        <v>0</v>
      </c>
      <c r="D975">
        <f ca="1"/>
        <v>0</v>
      </c>
      <c r="E975">
        <f ca="1"/>
        <v>0</v>
      </c>
      <c r="F975">
        <f ca="1"/>
        <v>0</v>
      </c>
      <c r="H975">
        <f ca="1"/>
        <v>0</v>
      </c>
      <c r="P975">
        <f t="shared" si="39"/>
        <v>0</v>
      </c>
    </row>
    <row r="976" spans="1:16" x14ac:dyDescent="0.2">
      <c r="A976">
        <f ca="1"/>
        <v>0</v>
      </c>
      <c r="B976">
        <f ca="1"/>
        <v>0</v>
      </c>
      <c r="C976">
        <f ca="1"/>
        <v>0</v>
      </c>
      <c r="D976">
        <f ca="1"/>
        <v>0</v>
      </c>
      <c r="E976">
        <f ca="1"/>
        <v>0</v>
      </c>
      <c r="F976">
        <f ca="1"/>
        <v>0</v>
      </c>
      <c r="H976">
        <f ca="1"/>
        <v>0</v>
      </c>
      <c r="P976">
        <f t="shared" si="39"/>
        <v>0</v>
      </c>
    </row>
    <row r="977" spans="1:16" x14ac:dyDescent="0.2">
      <c r="A977">
        <f ca="1"/>
        <v>0</v>
      </c>
      <c r="B977">
        <f ca="1"/>
        <v>0</v>
      </c>
      <c r="C977">
        <f ca="1"/>
        <v>0</v>
      </c>
      <c r="D977">
        <f ca="1"/>
        <v>0</v>
      </c>
      <c r="E977">
        <f ca="1"/>
        <v>0</v>
      </c>
      <c r="F977">
        <f ca="1"/>
        <v>0</v>
      </c>
      <c r="H977">
        <f ca="1"/>
        <v>0</v>
      </c>
      <c r="P977">
        <f t="shared" si="39"/>
        <v>0</v>
      </c>
    </row>
    <row r="978" spans="1:16" x14ac:dyDescent="0.2">
      <c r="A978">
        <f ca="1"/>
        <v>0</v>
      </c>
      <c r="B978">
        <f ca="1"/>
        <v>0</v>
      </c>
      <c r="C978">
        <f ca="1"/>
        <v>0</v>
      </c>
      <c r="D978">
        <f ca="1"/>
        <v>0</v>
      </c>
      <c r="E978">
        <f ca="1"/>
        <v>0</v>
      </c>
      <c r="F978">
        <f ca="1"/>
        <v>0</v>
      </c>
      <c r="H978">
        <f ca="1"/>
        <v>0</v>
      </c>
      <c r="P978">
        <f t="shared" si="39"/>
        <v>0</v>
      </c>
    </row>
    <row r="979" spans="1:16" x14ac:dyDescent="0.2">
      <c r="A979">
        <f ca="1"/>
        <v>0</v>
      </c>
      <c r="B979">
        <f ca="1"/>
        <v>0</v>
      </c>
      <c r="C979">
        <f ca="1"/>
        <v>0</v>
      </c>
      <c r="D979">
        <f ca="1"/>
        <v>0</v>
      </c>
      <c r="E979">
        <f ca="1"/>
        <v>0</v>
      </c>
      <c r="F979">
        <f ca="1"/>
        <v>0</v>
      </c>
      <c r="H979">
        <f ca="1"/>
        <v>0</v>
      </c>
      <c r="P979">
        <f t="shared" si="39"/>
        <v>0</v>
      </c>
    </row>
    <row r="980" spans="1:16" x14ac:dyDescent="0.2">
      <c r="A980">
        <f ca="1"/>
        <v>0</v>
      </c>
      <c r="B980">
        <f ca="1"/>
        <v>0</v>
      </c>
      <c r="C980">
        <f ca="1"/>
        <v>0</v>
      </c>
      <c r="D980">
        <f ca="1"/>
        <v>0</v>
      </c>
      <c r="E980">
        <f ca="1"/>
        <v>0</v>
      </c>
      <c r="F980">
        <f ca="1"/>
        <v>0</v>
      </c>
      <c r="H980">
        <f ca="1"/>
        <v>0</v>
      </c>
      <c r="P980">
        <f t="shared" si="39"/>
        <v>0</v>
      </c>
    </row>
    <row r="981" spans="1:16" x14ac:dyDescent="0.2">
      <c r="A981">
        <f ca="1"/>
        <v>0</v>
      </c>
      <c r="B981">
        <f ca="1"/>
        <v>0</v>
      </c>
      <c r="C981">
        <f ca="1"/>
        <v>0</v>
      </c>
      <c r="D981">
        <f ca="1"/>
        <v>0</v>
      </c>
      <c r="E981">
        <f ca="1"/>
        <v>0</v>
      </c>
      <c r="F981">
        <f ca="1"/>
        <v>0</v>
      </c>
      <c r="H981">
        <f ca="1"/>
        <v>0</v>
      </c>
      <c r="P981">
        <f t="shared" si="39"/>
        <v>0</v>
      </c>
    </row>
    <row r="982" spans="1:16" x14ac:dyDescent="0.2">
      <c r="A982">
        <f ca="1"/>
        <v>0</v>
      </c>
      <c r="B982">
        <f ca="1"/>
        <v>0</v>
      </c>
      <c r="C982">
        <f ca="1"/>
        <v>0</v>
      </c>
      <c r="D982">
        <f ca="1"/>
        <v>0</v>
      </c>
      <c r="E982">
        <f ca="1"/>
        <v>0</v>
      </c>
      <c r="F982">
        <f ca="1"/>
        <v>0</v>
      </c>
      <c r="H982">
        <f ca="1"/>
        <v>0</v>
      </c>
      <c r="P982">
        <f t="shared" si="39"/>
        <v>0</v>
      </c>
    </row>
    <row r="983" spans="1:16" x14ac:dyDescent="0.2">
      <c r="A983">
        <f ca="1"/>
        <v>0</v>
      </c>
      <c r="B983">
        <f ca="1"/>
        <v>0</v>
      </c>
      <c r="C983">
        <f ca="1"/>
        <v>0</v>
      </c>
      <c r="D983">
        <f ca="1"/>
        <v>0</v>
      </c>
      <c r="E983">
        <f ca="1"/>
        <v>0</v>
      </c>
      <c r="F983">
        <f ca="1"/>
        <v>0</v>
      </c>
      <c r="H983">
        <f ca="1"/>
        <v>0</v>
      </c>
      <c r="P983">
        <f t="shared" si="39"/>
        <v>0</v>
      </c>
    </row>
    <row r="984" spans="1:16" x14ac:dyDescent="0.2">
      <c r="A984">
        <f ca="1"/>
        <v>0</v>
      </c>
      <c r="B984">
        <f ca="1"/>
        <v>0</v>
      </c>
      <c r="C984">
        <f ca="1"/>
        <v>0</v>
      </c>
      <c r="D984">
        <f ca="1"/>
        <v>0</v>
      </c>
      <c r="E984">
        <f ca="1"/>
        <v>0</v>
      </c>
      <c r="F984">
        <f ca="1"/>
        <v>0</v>
      </c>
      <c r="H984">
        <f ca="1"/>
        <v>0</v>
      </c>
      <c r="P984">
        <f t="shared" si="39"/>
        <v>0</v>
      </c>
    </row>
    <row r="985" spans="1:16" x14ac:dyDescent="0.2">
      <c r="A985">
        <f ca="1"/>
        <v>0</v>
      </c>
      <c r="B985">
        <f ca="1"/>
        <v>0</v>
      </c>
      <c r="C985">
        <f ca="1"/>
        <v>0</v>
      </c>
      <c r="D985">
        <f ca="1"/>
        <v>0</v>
      </c>
      <c r="E985">
        <f ca="1"/>
        <v>0</v>
      </c>
      <c r="F985">
        <f ca="1"/>
        <v>0</v>
      </c>
      <c r="H985">
        <f ca="1"/>
        <v>0</v>
      </c>
      <c r="P985">
        <f t="shared" si="39"/>
        <v>0</v>
      </c>
    </row>
    <row r="986" spans="1:16" x14ac:dyDescent="0.2">
      <c r="A986">
        <f ca="1"/>
        <v>0</v>
      </c>
      <c r="B986">
        <f ca="1"/>
        <v>0</v>
      </c>
      <c r="C986">
        <f ca="1"/>
        <v>0</v>
      </c>
      <c r="D986">
        <f ca="1"/>
        <v>0</v>
      </c>
      <c r="E986">
        <f ca="1"/>
        <v>0</v>
      </c>
      <c r="F986">
        <f ca="1"/>
        <v>0</v>
      </c>
      <c r="H986">
        <f ca="1"/>
        <v>0</v>
      </c>
      <c r="P986">
        <f t="shared" si="39"/>
        <v>0</v>
      </c>
    </row>
    <row r="987" spans="1:16" x14ac:dyDescent="0.2">
      <c r="A987">
        <f ca="1"/>
        <v>0</v>
      </c>
      <c r="B987">
        <f ca="1"/>
        <v>0</v>
      </c>
      <c r="C987">
        <f ca="1"/>
        <v>0</v>
      </c>
      <c r="D987">
        <f ca="1"/>
        <v>0</v>
      </c>
      <c r="E987">
        <f ca="1"/>
        <v>0</v>
      </c>
      <c r="F987">
        <f ca="1"/>
        <v>0</v>
      </c>
      <c r="H987">
        <f ca="1"/>
        <v>0</v>
      </c>
      <c r="P987">
        <f t="shared" si="39"/>
        <v>0</v>
      </c>
    </row>
    <row r="988" spans="1:16" x14ac:dyDescent="0.2">
      <c r="A988">
        <f ca="1"/>
        <v>0</v>
      </c>
      <c r="B988">
        <f ca="1"/>
        <v>0</v>
      </c>
      <c r="C988">
        <f ca="1"/>
        <v>0</v>
      </c>
      <c r="D988">
        <f ca="1"/>
        <v>0</v>
      </c>
      <c r="E988">
        <f ca="1"/>
        <v>0</v>
      </c>
      <c r="F988">
        <f ca="1"/>
        <v>0</v>
      </c>
      <c r="H988">
        <f ca="1"/>
        <v>0</v>
      </c>
      <c r="P988">
        <f t="shared" si="39"/>
        <v>0</v>
      </c>
    </row>
    <row r="989" spans="1:16" x14ac:dyDescent="0.2">
      <c r="A989">
        <f ca="1"/>
        <v>0</v>
      </c>
      <c r="B989">
        <f ca="1"/>
        <v>0</v>
      </c>
      <c r="C989">
        <f ca="1"/>
        <v>0</v>
      </c>
      <c r="D989">
        <f ca="1"/>
        <v>0</v>
      </c>
      <c r="E989">
        <f ca="1"/>
        <v>0</v>
      </c>
      <c r="F989">
        <f ca="1"/>
        <v>0</v>
      </c>
      <c r="H989">
        <f ca="1"/>
        <v>0</v>
      </c>
      <c r="P989">
        <f t="shared" si="39"/>
        <v>0</v>
      </c>
    </row>
    <row r="990" spans="1:16" x14ac:dyDescent="0.2">
      <c r="A990">
        <f ca="1"/>
        <v>0</v>
      </c>
      <c r="B990">
        <f ca="1"/>
        <v>0</v>
      </c>
      <c r="C990">
        <f ca="1"/>
        <v>0</v>
      </c>
      <c r="D990">
        <f ca="1"/>
        <v>0</v>
      </c>
      <c r="E990">
        <f ca="1"/>
        <v>0</v>
      </c>
      <c r="F990">
        <f ca="1"/>
        <v>0</v>
      </c>
      <c r="H990">
        <f ca="1"/>
        <v>0</v>
      </c>
      <c r="P990">
        <f t="shared" si="39"/>
        <v>0</v>
      </c>
    </row>
    <row r="991" spans="1:16" x14ac:dyDescent="0.2">
      <c r="A991">
        <f ca="1"/>
        <v>0</v>
      </c>
      <c r="B991">
        <f ca="1"/>
        <v>0</v>
      </c>
      <c r="C991">
        <f ca="1"/>
        <v>0</v>
      </c>
      <c r="D991">
        <f ca="1"/>
        <v>0</v>
      </c>
      <c r="E991">
        <f ca="1"/>
        <v>0</v>
      </c>
      <c r="F991">
        <f ca="1"/>
        <v>0</v>
      </c>
      <c r="H991">
        <f ca="1"/>
        <v>0</v>
      </c>
      <c r="P991">
        <f t="shared" si="39"/>
        <v>0</v>
      </c>
    </row>
    <row r="992" spans="1:16" x14ac:dyDescent="0.2">
      <c r="A992">
        <f ca="1"/>
        <v>0</v>
      </c>
      <c r="B992">
        <f ca="1"/>
        <v>0</v>
      </c>
      <c r="C992">
        <f ca="1"/>
        <v>0</v>
      </c>
      <c r="D992">
        <f ca="1"/>
        <v>0</v>
      </c>
      <c r="E992">
        <f ca="1"/>
        <v>0</v>
      </c>
      <c r="F992">
        <f ca="1"/>
        <v>0</v>
      </c>
      <c r="H992">
        <f ca="1"/>
        <v>0</v>
      </c>
      <c r="P992">
        <f t="shared" si="39"/>
        <v>0</v>
      </c>
    </row>
    <row r="993" spans="1:16" x14ac:dyDescent="0.2">
      <c r="A993">
        <f ca="1"/>
        <v>0</v>
      </c>
      <c r="B993">
        <f ca="1"/>
        <v>0</v>
      </c>
      <c r="C993">
        <f ca="1"/>
        <v>0</v>
      </c>
      <c r="D993">
        <f ca="1"/>
        <v>0</v>
      </c>
      <c r="E993">
        <f ca="1"/>
        <v>0</v>
      </c>
      <c r="F993">
        <f ca="1"/>
        <v>0</v>
      </c>
      <c r="H993">
        <f ca="1"/>
        <v>0</v>
      </c>
      <c r="P993">
        <f t="shared" si="39"/>
        <v>0</v>
      </c>
    </row>
    <row r="994" spans="1:16" x14ac:dyDescent="0.2">
      <c r="A994">
        <f ca="1"/>
        <v>0</v>
      </c>
      <c r="B994">
        <f ca="1"/>
        <v>0</v>
      </c>
      <c r="C994">
        <f ca="1"/>
        <v>0</v>
      </c>
      <c r="D994">
        <f ca="1"/>
        <v>0</v>
      </c>
      <c r="E994">
        <f ca="1"/>
        <v>0</v>
      </c>
      <c r="F994">
        <f ca="1"/>
        <v>0</v>
      </c>
      <c r="H994">
        <f ca="1"/>
        <v>0</v>
      </c>
      <c r="P994">
        <f t="shared" si="39"/>
        <v>0</v>
      </c>
    </row>
    <row r="995" spans="1:16" x14ac:dyDescent="0.2">
      <c r="A995">
        <f ca="1"/>
        <v>0</v>
      </c>
      <c r="B995">
        <f ca="1"/>
        <v>0</v>
      </c>
      <c r="C995">
        <f ca="1"/>
        <v>0</v>
      </c>
      <c r="D995">
        <f ca="1"/>
        <v>0</v>
      </c>
      <c r="E995">
        <f ca="1"/>
        <v>0</v>
      </c>
      <c r="F995">
        <f ca="1"/>
        <v>0</v>
      </c>
      <c r="H995">
        <f ca="1"/>
        <v>0</v>
      </c>
      <c r="P995">
        <f t="shared" si="39"/>
        <v>0</v>
      </c>
    </row>
    <row r="996" spans="1:16" x14ac:dyDescent="0.2">
      <c r="A996">
        <f ca="1"/>
        <v>0</v>
      </c>
      <c r="B996">
        <f ca="1"/>
        <v>0</v>
      </c>
      <c r="C996">
        <f ca="1"/>
        <v>0</v>
      </c>
      <c r="D996">
        <f ca="1"/>
        <v>0</v>
      </c>
      <c r="E996">
        <f ca="1"/>
        <v>0</v>
      </c>
      <c r="F996">
        <f ca="1"/>
        <v>0</v>
      </c>
      <c r="H996">
        <f ca="1"/>
        <v>0</v>
      </c>
      <c r="P996">
        <f t="shared" si="39"/>
        <v>0</v>
      </c>
    </row>
    <row r="997" spans="1:16" x14ac:dyDescent="0.2">
      <c r="A997">
        <f ca="1"/>
        <v>0</v>
      </c>
      <c r="B997">
        <f ca="1"/>
        <v>0</v>
      </c>
      <c r="C997">
        <f ca="1"/>
        <v>0</v>
      </c>
      <c r="D997">
        <f ca="1"/>
        <v>0</v>
      </c>
      <c r="E997">
        <f ca="1"/>
        <v>0</v>
      </c>
      <c r="F997">
        <f ca="1"/>
        <v>0</v>
      </c>
      <c r="H997">
        <f ca="1"/>
        <v>0</v>
      </c>
      <c r="P997">
        <f t="shared" si="39"/>
        <v>0</v>
      </c>
    </row>
    <row r="998" spans="1:16" x14ac:dyDescent="0.2">
      <c r="A998">
        <f ca="1"/>
        <v>0</v>
      </c>
      <c r="B998">
        <f ca="1"/>
        <v>0</v>
      </c>
      <c r="C998">
        <f ca="1"/>
        <v>0</v>
      </c>
      <c r="D998">
        <f ca="1"/>
        <v>0</v>
      </c>
      <c r="E998">
        <f ca="1"/>
        <v>0</v>
      </c>
      <c r="F998">
        <f ca="1"/>
        <v>0</v>
      </c>
      <c r="H998">
        <f ca="1"/>
        <v>0</v>
      </c>
      <c r="P998">
        <f t="shared" si="39"/>
        <v>0</v>
      </c>
    </row>
    <row r="999" spans="1:16" x14ac:dyDescent="0.2">
      <c r="A999">
        <f ca="1"/>
        <v>0</v>
      </c>
      <c r="B999">
        <f ca="1"/>
        <v>0</v>
      </c>
      <c r="C999">
        <f ca="1"/>
        <v>0</v>
      </c>
      <c r="D999">
        <f ca="1"/>
        <v>0</v>
      </c>
      <c r="E999">
        <f ca="1"/>
        <v>0</v>
      </c>
      <c r="F999">
        <f ca="1"/>
        <v>0</v>
      </c>
      <c r="H999">
        <f ca="1"/>
        <v>0</v>
      </c>
      <c r="P999">
        <f t="shared" si="39"/>
        <v>0</v>
      </c>
    </row>
    <row r="1000" spans="1:16" x14ac:dyDescent="0.2">
      <c r="A1000">
        <f ca="1"/>
        <v>0</v>
      </c>
      <c r="B1000">
        <f ca="1"/>
        <v>0</v>
      </c>
      <c r="C1000">
        <f ca="1"/>
        <v>0</v>
      </c>
      <c r="D1000">
        <f ca="1"/>
        <v>0</v>
      </c>
      <c r="E1000">
        <f ca="1"/>
        <v>0</v>
      </c>
      <c r="F1000">
        <f ca="1"/>
        <v>0</v>
      </c>
      <c r="H1000">
        <f ca="1"/>
        <v>0</v>
      </c>
      <c r="P1000">
        <f t="shared" si="3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9EBE-E9F5-4183-A0C9-13CB14AEAED1}">
  <dimension ref="A1:CE16"/>
  <sheetViews>
    <sheetView workbookViewId="0">
      <pane xSplit="1" topLeftCell="B1" activePane="topRight" state="frozen"/>
      <selection pane="topRight" activeCell="F8" sqref="F8"/>
    </sheetView>
  </sheetViews>
  <sheetFormatPr baseColWidth="10" defaultColWidth="8.83203125" defaultRowHeight="15.75" customHeight="1" x14ac:dyDescent="0.2"/>
  <cols>
    <col min="1" max="1" width="21.1640625" bestFit="1" customWidth="1"/>
    <col min="2" max="3" width="21.1640625" customWidth="1"/>
    <col min="4" max="4" width="16" customWidth="1"/>
    <col min="5" max="5" width="23.1640625" customWidth="1"/>
    <col min="6" max="6" width="23.83203125" customWidth="1"/>
    <col min="7" max="7" width="14.1640625" customWidth="1"/>
    <col min="8" max="8" width="27.6640625" customWidth="1"/>
    <col min="9" max="9" width="22" bestFit="1" customWidth="1"/>
    <col min="10" max="10" width="22.5" bestFit="1" customWidth="1"/>
    <col min="13" max="13" width="10.1640625" bestFit="1" customWidth="1"/>
  </cols>
  <sheetData>
    <row r="1" spans="1:83" ht="16" x14ac:dyDescent="0.2">
      <c r="A1" t="s">
        <v>0</v>
      </c>
      <c r="B1" t="s">
        <v>188</v>
      </c>
      <c r="C1" t="s">
        <v>184</v>
      </c>
      <c r="D1" t="s">
        <v>228</v>
      </c>
      <c r="E1" t="s">
        <v>229</v>
      </c>
      <c r="F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</row>
    <row r="2" spans="1:83" ht="16" x14ac:dyDescent="0.2">
      <c r="A2" t="s">
        <v>52</v>
      </c>
      <c r="B2">
        <v>69</v>
      </c>
      <c r="C2" t="s">
        <v>199</v>
      </c>
      <c r="D2" s="18">
        <v>104976.50382352941</v>
      </c>
      <c r="E2" s="3">
        <f>103709.274655774*0.7</f>
        <v>72596.492259041799</v>
      </c>
      <c r="F2" s="3">
        <f>129146.420229749*0.7</f>
        <v>90402.494160824295</v>
      </c>
      <c r="G2" s="19">
        <f>(F2-E2)/E2</f>
        <v>0.24527358482068784</v>
      </c>
      <c r="H2" s="3">
        <f>D2/2/$B2</f>
        <v>760.69930306905371</v>
      </c>
      <c r="I2" s="3">
        <f>E2/2/$B2</f>
        <v>526.06153810899855</v>
      </c>
      <c r="J2" s="3">
        <f>F2/2/$B2</f>
        <v>655.09053739727756</v>
      </c>
      <c r="K2" s="3">
        <f t="shared" ref="K2:K13" si="0">(I2+J2)/2</f>
        <v>590.57603775313805</v>
      </c>
      <c r="L2">
        <v>750</v>
      </c>
      <c r="M2" s="3">
        <f>K2-L2</f>
        <v>-159.42396224686195</v>
      </c>
      <c r="N2" s="3">
        <f t="shared" ref="N2:N13" si="1">I2-L2</f>
        <v>-223.93846189100145</v>
      </c>
    </row>
    <row r="3" spans="1:83" ht="16" x14ac:dyDescent="0.2">
      <c r="A3" t="s">
        <v>53</v>
      </c>
      <c r="B3">
        <v>86</v>
      </c>
      <c r="C3" t="s">
        <v>205</v>
      </c>
      <c r="D3" s="18">
        <v>186833.57413533839</v>
      </c>
      <c r="E3" s="3">
        <v>114708.133659142</v>
      </c>
      <c r="F3" s="3">
        <v>176923.63018373997</v>
      </c>
      <c r="G3" s="19">
        <f t="shared" ref="G3:G13" si="2">(F3-E3)/E3</f>
        <v>0.54238086297762311</v>
      </c>
      <c r="H3" s="3">
        <f t="shared" ref="H3:H13" si="3">D3/2/$B3</f>
        <v>1086.2417100891766</v>
      </c>
      <c r="I3" s="3">
        <f t="shared" ref="I3:I13" si="4">E3/2/$B3</f>
        <v>666.90775383222092</v>
      </c>
      <c r="J3" s="3">
        <f t="shared" ref="J3:J13" si="5">F3/2/$B3</f>
        <v>1028.6257568822091</v>
      </c>
      <c r="K3" s="3">
        <f t="shared" si="0"/>
        <v>847.76675535721506</v>
      </c>
      <c r="L3">
        <v>500</v>
      </c>
      <c r="M3" s="3">
        <f t="shared" ref="M3:M4" si="6">K3-L3</f>
        <v>347.76675535721506</v>
      </c>
      <c r="N3" s="3">
        <f t="shared" si="1"/>
        <v>166.90775383222092</v>
      </c>
    </row>
    <row r="4" spans="1:83" ht="16" x14ac:dyDescent="0.2">
      <c r="A4" s="12" t="s">
        <v>54</v>
      </c>
      <c r="B4" s="12">
        <v>72</v>
      </c>
      <c r="C4" s="12" t="s">
        <v>199</v>
      </c>
      <c r="D4" s="18">
        <v>136435.19999999998</v>
      </c>
      <c r="E4" s="3">
        <v>97463.174752433042</v>
      </c>
      <c r="F4" s="3">
        <v>121368.33178392063</v>
      </c>
      <c r="G4" s="19">
        <f t="shared" si="2"/>
        <v>0.24527373638514505</v>
      </c>
      <c r="H4" s="3">
        <f t="shared" si="3"/>
        <v>947.46666666666658</v>
      </c>
      <c r="I4" s="3">
        <f t="shared" si="4"/>
        <v>676.82760244745168</v>
      </c>
      <c r="J4" s="3">
        <f t="shared" si="5"/>
        <v>842.83563738833766</v>
      </c>
      <c r="K4" s="3">
        <f t="shared" si="0"/>
        <v>759.83161991789461</v>
      </c>
      <c r="L4">
        <v>750</v>
      </c>
      <c r="M4" s="3">
        <f t="shared" si="6"/>
        <v>9.8316199178946135</v>
      </c>
      <c r="N4" s="3">
        <f t="shared" si="1"/>
        <v>-73.172397552548318</v>
      </c>
    </row>
    <row r="5" spans="1:83" s="9" customFormat="1" ht="16" x14ac:dyDescent="0.2">
      <c r="A5" s="9" t="s">
        <v>55</v>
      </c>
      <c r="B5" s="9">
        <v>87</v>
      </c>
      <c r="C5" s="9" t="s">
        <v>203</v>
      </c>
      <c r="D5" s="20">
        <v>58455.964285714297</v>
      </c>
      <c r="E5" s="3">
        <v>62568.065192771101</v>
      </c>
      <c r="F5" s="3">
        <v>96504.032921509686</v>
      </c>
      <c r="G5" s="19">
        <f t="shared" si="2"/>
        <v>0.54238480324079819</v>
      </c>
      <c r="H5" s="10">
        <f t="shared" si="3"/>
        <v>335.95381773399021</v>
      </c>
      <c r="I5" s="3">
        <f t="shared" si="4"/>
        <v>359.58658156765</v>
      </c>
      <c r="J5" s="3">
        <f t="shared" si="5"/>
        <v>554.62087885925109</v>
      </c>
      <c r="K5" s="10">
        <f t="shared" si="0"/>
        <v>457.10373021345055</v>
      </c>
      <c r="L5" s="9">
        <v>350</v>
      </c>
      <c r="M5" s="3">
        <f t="shared" ref="M5:M13" si="7">K5-L5</f>
        <v>107.10373021345055</v>
      </c>
      <c r="N5" s="3">
        <f t="shared" si="1"/>
        <v>9.5865815676500006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</row>
    <row r="6" spans="1:83" ht="16" x14ac:dyDescent="0.2">
      <c r="A6" t="s">
        <v>57</v>
      </c>
      <c r="B6">
        <v>104</v>
      </c>
      <c r="C6" t="s">
        <v>205</v>
      </c>
      <c r="D6" s="18">
        <v>187399.26857142861</v>
      </c>
      <c r="E6" s="3">
        <v>116094.27356542343</v>
      </c>
      <c r="F6" s="3">
        <v>179061.57929449284</v>
      </c>
      <c r="G6" s="19">
        <f t="shared" si="2"/>
        <v>0.54238080652259735</v>
      </c>
      <c r="H6" s="3">
        <f t="shared" si="3"/>
        <v>900.95802197802209</v>
      </c>
      <c r="I6" s="3">
        <f t="shared" si="4"/>
        <v>558.14554598761265</v>
      </c>
      <c r="J6" s="3">
        <f t="shared" si="5"/>
        <v>860.87297737736947</v>
      </c>
      <c r="K6" s="3">
        <f t="shared" si="0"/>
        <v>709.50926168249111</v>
      </c>
      <c r="L6">
        <v>500</v>
      </c>
      <c r="M6" s="3">
        <f t="shared" si="7"/>
        <v>209.50926168249111</v>
      </c>
      <c r="N6" s="3">
        <f t="shared" si="1"/>
        <v>58.14554598761265</v>
      </c>
    </row>
    <row r="7" spans="1:83" ht="16" x14ac:dyDescent="0.2">
      <c r="A7" s="13" t="s">
        <v>58</v>
      </c>
      <c r="B7" s="13">
        <v>116</v>
      </c>
      <c r="C7" s="13" t="s">
        <v>199</v>
      </c>
      <c r="D7" s="18">
        <v>121194.54439024389</v>
      </c>
      <c r="E7" s="3">
        <v>122278.5036071076</v>
      </c>
      <c r="F7" s="3">
        <v>152270.14661732342</v>
      </c>
      <c r="G7" s="19">
        <f t="shared" si="2"/>
        <v>0.24527322567326965</v>
      </c>
      <c r="H7" s="3">
        <f t="shared" si="3"/>
        <v>522.39027754415463</v>
      </c>
      <c r="I7" s="3">
        <f t="shared" si="4"/>
        <v>527.06251554787764</v>
      </c>
      <c r="J7" s="3">
        <f t="shared" si="5"/>
        <v>656.33683886777339</v>
      </c>
      <c r="K7" s="3">
        <f t="shared" si="0"/>
        <v>591.69967720782552</v>
      </c>
      <c r="L7">
        <v>750</v>
      </c>
      <c r="M7" s="3">
        <f t="shared" si="7"/>
        <v>-158.30032279217448</v>
      </c>
      <c r="N7" s="3">
        <f t="shared" si="1"/>
        <v>-222.93748445212236</v>
      </c>
    </row>
    <row r="8" spans="1:83" s="9" customFormat="1" ht="16" x14ac:dyDescent="0.2">
      <c r="A8" s="9" t="s">
        <v>59</v>
      </c>
      <c r="B8" s="9">
        <v>99</v>
      </c>
      <c r="C8" s="9" t="s">
        <v>203</v>
      </c>
      <c r="D8" s="20">
        <v>81494.188617886175</v>
      </c>
      <c r="E8" s="3">
        <v>53309.066885623499</v>
      </c>
      <c r="F8" s="3">
        <v>82223.174901679202</v>
      </c>
      <c r="G8" s="19">
        <f t="shared" si="2"/>
        <v>0.54238630884483408</v>
      </c>
      <c r="H8" s="10">
        <f t="shared" si="3"/>
        <v>411.5868112014453</v>
      </c>
      <c r="I8" s="3">
        <f t="shared" si="4"/>
        <v>269.23771154355302</v>
      </c>
      <c r="J8" s="3">
        <f t="shared" si="5"/>
        <v>415.26856010949092</v>
      </c>
      <c r="K8" s="10">
        <f t="shared" si="0"/>
        <v>342.253135826522</v>
      </c>
      <c r="L8" s="9">
        <v>350</v>
      </c>
      <c r="M8" s="3">
        <f t="shared" si="7"/>
        <v>-7.7468641734780022</v>
      </c>
      <c r="N8" s="3">
        <f t="shared" si="1"/>
        <v>-80.762288456446981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</row>
    <row r="9" spans="1:83" s="9" customFormat="1" ht="16" x14ac:dyDescent="0.2">
      <c r="A9" s="9" t="s">
        <v>61</v>
      </c>
      <c r="B9" s="9">
        <v>81</v>
      </c>
      <c r="C9" s="9" t="s">
        <v>203</v>
      </c>
      <c r="D9" s="20">
        <v>104963.628</v>
      </c>
      <c r="E9" s="3">
        <v>49405.564970715197</v>
      </c>
      <c r="F9" s="3">
        <v>76202.506706512955</v>
      </c>
      <c r="G9" s="19">
        <f t="shared" si="2"/>
        <v>0.54238711270039031</v>
      </c>
      <c r="H9" s="10">
        <f t="shared" si="3"/>
        <v>647.92362962962966</v>
      </c>
      <c r="I9" s="3">
        <f t="shared" si="4"/>
        <v>304.97262327601976</v>
      </c>
      <c r="J9" s="3">
        <f t="shared" si="5"/>
        <v>470.38584386736392</v>
      </c>
      <c r="K9" s="10">
        <f t="shared" si="0"/>
        <v>387.67923357169184</v>
      </c>
      <c r="L9" s="9">
        <v>350</v>
      </c>
      <c r="M9" s="3">
        <f t="shared" si="7"/>
        <v>37.679233571691839</v>
      </c>
      <c r="N9" s="3">
        <f t="shared" si="1"/>
        <v>-45.02737672398024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</row>
    <row r="10" spans="1:83" ht="16" x14ac:dyDescent="0.2">
      <c r="A10" t="s">
        <v>62</v>
      </c>
      <c r="B10">
        <v>104</v>
      </c>
      <c r="C10" t="s">
        <v>199</v>
      </c>
      <c r="D10" s="18">
        <v>553037.76</v>
      </c>
      <c r="E10" s="3">
        <v>240822.79323024597</v>
      </c>
      <c r="F10" s="3">
        <v>299889.93876049441</v>
      </c>
      <c r="G10" s="19">
        <f t="shared" si="2"/>
        <v>0.24527223830418535</v>
      </c>
      <c r="H10" s="3">
        <f t="shared" si="3"/>
        <v>2658.8353846153846</v>
      </c>
      <c r="I10" s="3">
        <f t="shared" si="4"/>
        <v>1157.8018905300287</v>
      </c>
      <c r="J10" s="3">
        <f t="shared" si="5"/>
        <v>1441.7785517331463</v>
      </c>
      <c r="K10" s="3">
        <f t="shared" si="0"/>
        <v>1299.7902211315875</v>
      </c>
      <c r="L10">
        <v>1250</v>
      </c>
      <c r="M10" s="3">
        <f t="shared" si="7"/>
        <v>49.790221131587487</v>
      </c>
      <c r="N10" s="3">
        <f t="shared" si="1"/>
        <v>-92.198109469971314</v>
      </c>
    </row>
    <row r="11" spans="1:83" ht="16" x14ac:dyDescent="0.2">
      <c r="A11" t="s">
        <v>63</v>
      </c>
      <c r="B11">
        <v>98</v>
      </c>
      <c r="C11" t="s">
        <v>205</v>
      </c>
      <c r="D11" s="18">
        <v>210371.16279069771</v>
      </c>
      <c r="E11" s="3">
        <v>124291.65910543653</v>
      </c>
      <c r="F11" s="3">
        <v>191705.0311180414</v>
      </c>
      <c r="G11" s="19">
        <f t="shared" si="2"/>
        <v>0.54238049840028413</v>
      </c>
      <c r="H11" s="3">
        <f t="shared" si="3"/>
        <v>1073.3222591362128</v>
      </c>
      <c r="I11" s="3">
        <f t="shared" si="4"/>
        <v>634.14111788488026</v>
      </c>
      <c r="J11" s="3">
        <f t="shared" si="5"/>
        <v>978.0868934593949</v>
      </c>
      <c r="K11" s="3">
        <f t="shared" si="0"/>
        <v>806.11400567213764</v>
      </c>
      <c r="L11">
        <v>500</v>
      </c>
      <c r="M11" s="3">
        <f t="shared" si="7"/>
        <v>306.11400567213764</v>
      </c>
      <c r="N11" s="3">
        <f t="shared" si="1"/>
        <v>134.14111788488026</v>
      </c>
    </row>
    <row r="12" spans="1:83" s="9" customFormat="1" ht="16" x14ac:dyDescent="0.2">
      <c r="A12" s="9" t="s">
        <v>64</v>
      </c>
      <c r="B12" s="9">
        <v>99</v>
      </c>
      <c r="C12" s="9" t="s">
        <v>203</v>
      </c>
      <c r="D12" s="20">
        <v>86164.62213883677</v>
      </c>
      <c r="E12" s="3">
        <v>68379.876142148467</v>
      </c>
      <c r="F12" s="3">
        <v>105468.03142900307</v>
      </c>
      <c r="G12" s="19">
        <f t="shared" si="2"/>
        <v>0.54238406647235704</v>
      </c>
      <c r="H12" s="10">
        <f t="shared" si="3"/>
        <v>435.1748592870544</v>
      </c>
      <c r="I12" s="3">
        <f t="shared" si="4"/>
        <v>345.35290980883065</v>
      </c>
      <c r="J12" s="3">
        <f t="shared" si="5"/>
        <v>532.66682539900535</v>
      </c>
      <c r="K12" s="10">
        <f t="shared" si="0"/>
        <v>439.009867603918</v>
      </c>
      <c r="L12" s="9">
        <v>200</v>
      </c>
      <c r="M12" s="3">
        <f t="shared" si="7"/>
        <v>239.009867603918</v>
      </c>
      <c r="N12" s="3">
        <f t="shared" si="1"/>
        <v>145.35290980883065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</row>
    <row r="13" spans="1:83" ht="16" x14ac:dyDescent="0.2">
      <c r="A13" t="s">
        <v>65</v>
      </c>
      <c r="B13">
        <v>98</v>
      </c>
      <c r="C13" t="s">
        <v>205</v>
      </c>
      <c r="D13" s="18">
        <v>113063.731</v>
      </c>
      <c r="E13" s="3">
        <v>100965.59185187782</v>
      </c>
      <c r="F13" s="3">
        <v>155727.46167060605</v>
      </c>
      <c r="G13" s="19">
        <f t="shared" si="2"/>
        <v>0.5423815065539056</v>
      </c>
      <c r="H13" s="3">
        <f t="shared" si="3"/>
        <v>576.85577040816327</v>
      </c>
      <c r="I13" s="3">
        <f t="shared" si="4"/>
        <v>515.13057067284603</v>
      </c>
      <c r="J13" s="3">
        <f t="shared" si="5"/>
        <v>794.52786566635734</v>
      </c>
      <c r="K13" s="3">
        <f t="shared" si="0"/>
        <v>654.82921816960175</v>
      </c>
      <c r="L13">
        <v>500</v>
      </c>
      <c r="M13" s="3">
        <f t="shared" si="7"/>
        <v>154.82921816960175</v>
      </c>
      <c r="N13" s="3">
        <f t="shared" si="1"/>
        <v>15.130570672846034</v>
      </c>
    </row>
    <row r="15" spans="1:83" ht="15.75" customHeight="1" x14ac:dyDescent="0.2">
      <c r="A15" s="15" t="s">
        <v>237</v>
      </c>
      <c r="F15" s="15"/>
      <c r="G15" s="15"/>
      <c r="H15" s="15"/>
      <c r="I15" s="17"/>
      <c r="J15" s="15"/>
      <c r="K15" s="15"/>
      <c r="L15" s="15"/>
      <c r="M15" s="15"/>
      <c r="U15" s="15"/>
      <c r="V15" s="14"/>
      <c r="Y15" s="9"/>
    </row>
    <row r="16" spans="1:83" ht="15.75" customHeight="1" x14ac:dyDescent="0.2">
      <c r="A16" t="s">
        <v>238</v>
      </c>
    </row>
  </sheetData>
  <conditionalFormatting sqref="M2:N13">
    <cfRule type="cellIs" dxfId="0" priority="2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95CF-F6EC-46C1-808B-52C0D7796137}">
  <dimension ref="A1:C5"/>
  <sheetViews>
    <sheetView workbookViewId="0">
      <selection sqref="A1:C5"/>
    </sheetView>
  </sheetViews>
  <sheetFormatPr baseColWidth="10" defaultColWidth="8.83203125" defaultRowHeight="16" x14ac:dyDescent="0.2"/>
  <sheetData>
    <row r="1" spans="1:3" x14ac:dyDescent="0.2">
      <c r="A1" s="21" t="s">
        <v>239</v>
      </c>
      <c r="B1" s="22" t="s">
        <v>199</v>
      </c>
      <c r="C1" s="23" t="s">
        <v>240</v>
      </c>
    </row>
    <row r="2" spans="1:3" ht="23" x14ac:dyDescent="0.2">
      <c r="A2" s="24"/>
      <c r="B2" s="25" t="s">
        <v>241</v>
      </c>
      <c r="C2" s="26" t="s">
        <v>241</v>
      </c>
    </row>
    <row r="3" spans="1:3" x14ac:dyDescent="0.2">
      <c r="A3" s="24" t="s">
        <v>242</v>
      </c>
      <c r="B3" s="27">
        <v>750</v>
      </c>
      <c r="C3" s="28">
        <v>200</v>
      </c>
    </row>
    <row r="4" spans="1:3" x14ac:dyDescent="0.2">
      <c r="A4" s="24" t="s">
        <v>243</v>
      </c>
      <c r="B4" s="27">
        <v>1000</v>
      </c>
      <c r="C4" s="28">
        <v>350</v>
      </c>
    </row>
    <row r="5" spans="1:3" x14ac:dyDescent="0.2">
      <c r="A5" s="29" t="s">
        <v>244</v>
      </c>
      <c r="B5" s="30">
        <v>1250</v>
      </c>
      <c r="C5" s="3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2BAA-81AA-41CE-8055-DBC8FBF91C90}">
  <dimension ref="A1:M31"/>
  <sheetViews>
    <sheetView workbookViewId="0">
      <selection activeCell="G14" sqref="G14"/>
    </sheetView>
  </sheetViews>
  <sheetFormatPr baseColWidth="10" defaultColWidth="8.83203125" defaultRowHeight="16" x14ac:dyDescent="0.2"/>
  <cols>
    <col min="1" max="1" width="24.1640625" bestFit="1" customWidth="1"/>
    <col min="2" max="2" width="9" bestFit="1" customWidth="1"/>
    <col min="3" max="3" width="12.1640625" customWidth="1"/>
    <col min="5" max="5" width="14.33203125" customWidth="1"/>
    <col min="6" max="6" width="15.6640625" customWidth="1"/>
    <col min="7" max="7" width="43.33203125" bestFit="1" customWidth="1"/>
  </cols>
  <sheetData>
    <row r="1" spans="1:13" x14ac:dyDescent="0.2">
      <c r="A1" t="s">
        <v>245</v>
      </c>
    </row>
    <row r="2" spans="1:13" x14ac:dyDescent="0.2">
      <c r="A2" t="s">
        <v>246</v>
      </c>
      <c r="B2" s="49">
        <v>1.9966999999999999</v>
      </c>
      <c r="F2" s="15"/>
      <c r="I2" s="16"/>
    </row>
    <row r="3" spans="1:13" x14ac:dyDescent="0.2">
      <c r="A3" t="s">
        <v>247</v>
      </c>
      <c r="B3" s="49">
        <v>0.43730000000000002</v>
      </c>
      <c r="F3" s="15"/>
    </row>
    <row r="4" spans="1:13" x14ac:dyDescent="0.2">
      <c r="A4" t="s">
        <v>248</v>
      </c>
      <c r="B4" s="49">
        <v>0.48930000000000001</v>
      </c>
      <c r="F4" s="15"/>
    </row>
    <row r="5" spans="1:13" x14ac:dyDescent="0.2">
      <c r="A5" t="s">
        <v>249</v>
      </c>
      <c r="B5" s="49">
        <v>1.6949000000000001</v>
      </c>
      <c r="F5" s="15"/>
    </row>
    <row r="6" spans="1:13" x14ac:dyDescent="0.2">
      <c r="A6" t="s">
        <v>250</v>
      </c>
      <c r="B6" s="49">
        <v>0.14699999999999999</v>
      </c>
      <c r="F6" s="15"/>
    </row>
    <row r="7" spans="1:13" x14ac:dyDescent="0.2">
      <c r="A7" t="s">
        <v>251</v>
      </c>
      <c r="B7" s="49">
        <v>-1.2035</v>
      </c>
      <c r="F7" s="15"/>
    </row>
    <row r="8" spans="1:13" x14ac:dyDescent="0.2">
      <c r="A8" t="s">
        <v>252</v>
      </c>
      <c r="B8" s="49">
        <v>-0.92969999999999997</v>
      </c>
      <c r="F8" s="15"/>
    </row>
    <row r="9" spans="1:13" x14ac:dyDescent="0.2">
      <c r="A9" t="s">
        <v>253</v>
      </c>
      <c r="B9" s="49">
        <v>-0.44869999999999999</v>
      </c>
      <c r="F9" s="15"/>
    </row>
    <row r="10" spans="1:13" x14ac:dyDescent="0.2">
      <c r="A10" t="s">
        <v>254</v>
      </c>
      <c r="B10" s="49">
        <v>-9.1000000000000004E-3</v>
      </c>
      <c r="F10" s="15"/>
    </row>
    <row r="11" spans="1:13" x14ac:dyDescent="0.2">
      <c r="A11" t="s">
        <v>255</v>
      </c>
      <c r="B11" s="48">
        <v>0.34739999999999999</v>
      </c>
      <c r="F11" s="15"/>
    </row>
    <row r="12" spans="1:13" x14ac:dyDescent="0.2">
      <c r="A12" t="s">
        <v>256</v>
      </c>
      <c r="B12" s="48">
        <v>1.2844</v>
      </c>
      <c r="F12" s="15"/>
    </row>
    <row r="13" spans="1:13" x14ac:dyDescent="0.2">
      <c r="A13" t="s">
        <v>257</v>
      </c>
      <c r="B13" s="49">
        <v>0.26179999999999998</v>
      </c>
      <c r="F13" s="15"/>
      <c r="G13" t="s">
        <v>258</v>
      </c>
    </row>
    <row r="14" spans="1:13" ht="30" x14ac:dyDescent="0.2">
      <c r="A14" t="s">
        <v>259</v>
      </c>
      <c r="B14" s="49">
        <v>0.26179999999999998</v>
      </c>
      <c r="F14" s="15"/>
      <c r="G14" s="47" t="s">
        <v>260</v>
      </c>
      <c r="H14" s="48" t="s">
        <v>261</v>
      </c>
      <c r="I14" s="47"/>
      <c r="J14" s="48"/>
    </row>
    <row r="15" spans="1:13" x14ac:dyDescent="0.2">
      <c r="B15" s="15"/>
      <c r="F15" s="15"/>
      <c r="G15" s="48"/>
      <c r="H15" s="47" t="s">
        <v>262</v>
      </c>
      <c r="I15" s="47" t="s">
        <v>263</v>
      </c>
      <c r="J15" s="47" t="s">
        <v>264</v>
      </c>
      <c r="K15" s="47" t="s">
        <v>265</v>
      </c>
      <c r="L15" s="47" t="s">
        <v>266</v>
      </c>
      <c r="M15" s="47" t="s">
        <v>267</v>
      </c>
    </row>
    <row r="16" spans="1:13" x14ac:dyDescent="0.2">
      <c r="A16" t="s">
        <v>268</v>
      </c>
      <c r="B16" s="9">
        <v>18.619433279692402</v>
      </c>
      <c r="E16">
        <f>EXP(B16)</f>
        <v>121988005.18306714</v>
      </c>
      <c r="F16" s="15"/>
      <c r="G16" s="47" t="s">
        <v>246</v>
      </c>
      <c r="H16" s="48">
        <v>1.9966999999999999</v>
      </c>
      <c r="I16" s="48">
        <v>1.06</v>
      </c>
      <c r="J16" s="48">
        <v>1.8839999999999999</v>
      </c>
      <c r="K16" s="48">
        <v>6.9000000000000006E-2</v>
      </c>
      <c r="L16" s="48">
        <v>-0.16700000000000001</v>
      </c>
      <c r="M16" s="48">
        <v>4.1609999999999996</v>
      </c>
    </row>
    <row r="17" spans="1:13" x14ac:dyDescent="0.2">
      <c r="A17" t="s">
        <v>269</v>
      </c>
      <c r="B17" s="15">
        <v>18.3417246686571</v>
      </c>
      <c r="E17">
        <f>EXP(B17)</f>
        <v>92408051.351735637</v>
      </c>
      <c r="G17" s="47" t="s">
        <v>270</v>
      </c>
      <c r="H17" s="48">
        <v>0.43730000000000002</v>
      </c>
      <c r="I17" s="48">
        <v>0.13700000000000001</v>
      </c>
      <c r="J17" s="48">
        <v>3.198</v>
      </c>
      <c r="K17" s="48">
        <v>3.0000000000000001E-3</v>
      </c>
      <c r="L17" s="48">
        <v>0.158</v>
      </c>
      <c r="M17" s="48">
        <v>0.71599999999999997</v>
      </c>
    </row>
    <row r="18" spans="1:13" x14ac:dyDescent="0.2">
      <c r="G18" s="47" t="s">
        <v>271</v>
      </c>
      <c r="H18" s="48">
        <v>0.48930000000000001</v>
      </c>
      <c r="I18" s="48">
        <v>0.16900000000000001</v>
      </c>
      <c r="J18" s="48">
        <v>2.895</v>
      </c>
      <c r="K18" s="48">
        <v>7.0000000000000001E-3</v>
      </c>
      <c r="L18" s="48">
        <v>0.14399999999999999</v>
      </c>
      <c r="M18" s="48">
        <v>0.83499999999999996</v>
      </c>
    </row>
    <row r="19" spans="1:13" x14ac:dyDescent="0.2">
      <c r="B19" t="s">
        <v>272</v>
      </c>
      <c r="C19" t="s">
        <v>273</v>
      </c>
      <c r="G19" s="47" t="s">
        <v>274</v>
      </c>
      <c r="H19" s="48">
        <v>1.6949000000000001</v>
      </c>
      <c r="I19" s="48">
        <v>0.23200000000000001</v>
      </c>
      <c r="J19" s="48">
        <v>7.31</v>
      </c>
      <c r="K19" s="48">
        <v>0</v>
      </c>
      <c r="L19" s="48">
        <v>1.2210000000000001</v>
      </c>
      <c r="M19" s="48">
        <v>2.1680000000000001</v>
      </c>
    </row>
    <row r="20" spans="1:13" x14ac:dyDescent="0.2">
      <c r="A20" t="s">
        <v>191</v>
      </c>
      <c r="B20">
        <v>15.781607248793099</v>
      </c>
      <c r="C20">
        <v>19.026659298591799</v>
      </c>
      <c r="G20" s="47" t="s">
        <v>275</v>
      </c>
      <c r="H20" s="48">
        <v>0.14699999999999999</v>
      </c>
      <c r="I20" s="48">
        <v>0.16400000000000001</v>
      </c>
      <c r="J20" s="48">
        <v>0.89400000000000002</v>
      </c>
      <c r="K20" s="48">
        <v>0.378</v>
      </c>
      <c r="L20" s="48">
        <v>-0.189</v>
      </c>
      <c r="M20" s="48">
        <v>0.48299999999999998</v>
      </c>
    </row>
    <row r="21" spans="1:13" x14ac:dyDescent="0.2">
      <c r="A21" t="s">
        <v>225</v>
      </c>
      <c r="B21">
        <v>6.7670873631028696</v>
      </c>
      <c r="C21">
        <v>10.111281130661199</v>
      </c>
      <c r="E21">
        <f>EXP(B21) +1</f>
        <v>869.7777711008514</v>
      </c>
      <c r="F21">
        <f>EXP(C21) +1</f>
        <v>24620.180928943166</v>
      </c>
      <c r="G21" s="47" t="s">
        <v>276</v>
      </c>
      <c r="H21" s="48">
        <v>0.26179999999999998</v>
      </c>
      <c r="I21" s="48">
        <v>9.2999999999999999E-2</v>
      </c>
      <c r="J21" s="48">
        <v>2.8170000000000002</v>
      </c>
      <c r="K21" s="48">
        <v>8.0000000000000002E-3</v>
      </c>
      <c r="L21" s="48">
        <v>7.1999999999999995E-2</v>
      </c>
      <c r="M21" s="48">
        <v>0.45200000000000001</v>
      </c>
    </row>
    <row r="22" spans="1:13" ht="30" x14ac:dyDescent="0.2">
      <c r="A22" t="s">
        <v>224</v>
      </c>
      <c r="B22">
        <v>4.09517102731966</v>
      </c>
      <c r="C22">
        <v>4.6610231652485199</v>
      </c>
      <c r="E22">
        <f>EXP(B22) +1</f>
        <v>61.049608402836576</v>
      </c>
      <c r="F22">
        <f>EXP(C22) +1</f>
        <v>106.74422063724577</v>
      </c>
      <c r="G22" s="47" t="s">
        <v>277</v>
      </c>
      <c r="H22" s="48">
        <v>-1.2035</v>
      </c>
      <c r="I22" s="48">
        <v>0.25800000000000001</v>
      </c>
      <c r="J22" s="48">
        <v>-4.67</v>
      </c>
      <c r="K22" s="48">
        <v>0</v>
      </c>
      <c r="L22" s="48">
        <v>-1.73</v>
      </c>
      <c r="M22" s="48">
        <v>-0.67700000000000005</v>
      </c>
    </row>
    <row r="23" spans="1:13" ht="30" x14ac:dyDescent="0.2">
      <c r="G23" s="47" t="s">
        <v>278</v>
      </c>
      <c r="H23" s="48">
        <v>-0.92969999999999997</v>
      </c>
      <c r="I23" s="48">
        <v>0.27</v>
      </c>
      <c r="J23" s="48">
        <v>-3.4489999999999998</v>
      </c>
      <c r="K23" s="48">
        <v>2E-3</v>
      </c>
      <c r="L23" s="48">
        <v>-1.48</v>
      </c>
      <c r="M23" s="48">
        <v>-0.379</v>
      </c>
    </row>
    <row r="24" spans="1:13" ht="30" x14ac:dyDescent="0.2">
      <c r="G24" s="47" t="s">
        <v>279</v>
      </c>
      <c r="H24" s="48">
        <v>-0.44869999999999999</v>
      </c>
      <c r="I24" s="48">
        <v>0.20799999999999999</v>
      </c>
      <c r="J24" s="48">
        <v>-2.161</v>
      </c>
      <c r="K24" s="48">
        <v>3.9E-2</v>
      </c>
      <c r="L24" s="48">
        <v>-0.873</v>
      </c>
      <c r="M24" s="48">
        <v>-2.5000000000000001E-2</v>
      </c>
    </row>
    <row r="25" spans="1:13" ht="30" x14ac:dyDescent="0.2">
      <c r="G25" s="47" t="s">
        <v>280</v>
      </c>
      <c r="H25" s="48">
        <v>-9.1000000000000004E-3</v>
      </c>
      <c r="I25" s="48">
        <v>0.23799999999999999</v>
      </c>
      <c r="J25" s="48">
        <v>-3.7999999999999999E-2</v>
      </c>
      <c r="K25" s="48">
        <v>0.97</v>
      </c>
      <c r="L25" s="48">
        <v>-0.495</v>
      </c>
      <c r="M25" s="48">
        <v>0.47699999999999998</v>
      </c>
    </row>
    <row r="26" spans="1:13" x14ac:dyDescent="0.2">
      <c r="G26" s="47" t="s">
        <v>281</v>
      </c>
      <c r="H26" s="48">
        <v>0.34739999999999999</v>
      </c>
      <c r="I26" s="48">
        <v>4.1000000000000002E-2</v>
      </c>
      <c r="J26" s="48">
        <v>8.5609999999999999</v>
      </c>
      <c r="K26" s="48">
        <v>0</v>
      </c>
      <c r="L26" s="48">
        <v>0.26500000000000001</v>
      </c>
      <c r="M26" s="48">
        <v>0.43</v>
      </c>
    </row>
    <row r="27" spans="1:13" x14ac:dyDescent="0.2">
      <c r="G27" s="47" t="s">
        <v>282</v>
      </c>
      <c r="H27" s="48">
        <v>1.2844</v>
      </c>
      <c r="I27" s="48">
        <v>0.23599999999999999</v>
      </c>
      <c r="J27" s="48">
        <v>5.45</v>
      </c>
      <c r="K27" s="48">
        <v>0</v>
      </c>
      <c r="L27" s="48">
        <v>0.80300000000000005</v>
      </c>
      <c r="M27" s="48">
        <v>1.766</v>
      </c>
    </row>
    <row r="28" spans="1:13" ht="30" x14ac:dyDescent="0.2">
      <c r="G28" s="47" t="s">
        <v>283</v>
      </c>
      <c r="H28" s="48">
        <v>0.35899999999999999</v>
      </c>
      <c r="I28" s="47" t="s">
        <v>284</v>
      </c>
      <c r="J28" s="48">
        <v>1.746</v>
      </c>
    </row>
    <row r="29" spans="1:13" ht="45" x14ac:dyDescent="0.2">
      <c r="G29" s="47" t="s">
        <v>285</v>
      </c>
      <c r="H29" s="48">
        <v>0.83599999999999997</v>
      </c>
      <c r="I29" s="47" t="s">
        <v>286</v>
      </c>
      <c r="J29" s="48">
        <v>0.23499999999999999</v>
      </c>
    </row>
    <row r="30" spans="1:13" ht="30" x14ac:dyDescent="0.2">
      <c r="G30" s="47" t="s">
        <v>287</v>
      </c>
      <c r="H30" s="48">
        <v>0.17599999999999999</v>
      </c>
      <c r="I30" s="47" t="s">
        <v>288</v>
      </c>
      <c r="J30" s="48">
        <v>0.88900000000000001</v>
      </c>
    </row>
    <row r="31" spans="1:13" ht="30" x14ac:dyDescent="0.2">
      <c r="G31" s="47" t="s">
        <v>289</v>
      </c>
      <c r="H31" s="48">
        <v>2.899</v>
      </c>
      <c r="I31" s="47" t="s">
        <v>290</v>
      </c>
      <c r="J31" s="4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FEB6-C962-4D02-8CA7-E758AE9FCE31}">
  <dimension ref="A1:D30"/>
  <sheetViews>
    <sheetView topLeftCell="A13" workbookViewId="0">
      <selection activeCell="L46" sqref="L46"/>
    </sheetView>
  </sheetViews>
  <sheetFormatPr baseColWidth="10" defaultColWidth="8.83203125" defaultRowHeight="16" x14ac:dyDescent="0.2"/>
  <cols>
    <col min="1" max="1" width="18.83203125" customWidth="1"/>
    <col min="2" max="2" width="8.1640625" customWidth="1"/>
  </cols>
  <sheetData>
    <row r="1" spans="1:4" x14ac:dyDescent="0.2">
      <c r="A1" t="s">
        <v>291</v>
      </c>
      <c r="D1" t="s">
        <v>292</v>
      </c>
    </row>
    <row r="2" spans="1:4" x14ac:dyDescent="0.2">
      <c r="A2" t="s">
        <v>155</v>
      </c>
      <c r="B2">
        <f>55/17</f>
        <v>3.2352941176470589</v>
      </c>
      <c r="C2">
        <f>B2*12100</f>
        <v>39147.058823529413</v>
      </c>
      <c r="D2">
        <v>40500</v>
      </c>
    </row>
    <row r="3" spans="1:4" x14ac:dyDescent="0.2">
      <c r="A3" t="s">
        <v>154</v>
      </c>
      <c r="B3">
        <f>23/56</f>
        <v>0.4107142857142857</v>
      </c>
      <c r="C3">
        <f>B3*12100</f>
        <v>4969.6428571428569</v>
      </c>
    </row>
    <row r="4" spans="1:4" x14ac:dyDescent="0.2">
      <c r="A4" t="s">
        <v>293</v>
      </c>
      <c r="B4">
        <f>28/52</f>
        <v>0.53846153846153844</v>
      </c>
      <c r="C4">
        <f t="shared" ref="C4:C29" si="0">B4*12100</f>
        <v>6515.3846153846152</v>
      </c>
    </row>
    <row r="5" spans="1:4" x14ac:dyDescent="0.2">
      <c r="A5" t="s">
        <v>130</v>
      </c>
      <c r="B5">
        <f>68/8</f>
        <v>8.5</v>
      </c>
      <c r="C5">
        <f t="shared" si="0"/>
        <v>102850</v>
      </c>
    </row>
    <row r="6" spans="1:4" x14ac:dyDescent="0.2">
      <c r="A6" t="s">
        <v>294</v>
      </c>
      <c r="B6">
        <f>66/21</f>
        <v>3.1428571428571428</v>
      </c>
      <c r="C6">
        <f t="shared" si="0"/>
        <v>38028.571428571428</v>
      </c>
    </row>
    <row r="7" spans="1:4" x14ac:dyDescent="0.2">
      <c r="A7" t="s">
        <v>92</v>
      </c>
      <c r="B7">
        <f>60/19</f>
        <v>3.1578947368421053</v>
      </c>
      <c r="C7">
        <f t="shared" si="0"/>
        <v>38210.526315789473</v>
      </c>
    </row>
    <row r="8" spans="1:4" x14ac:dyDescent="0.2">
      <c r="A8" t="s">
        <v>295</v>
      </c>
      <c r="B8">
        <f>72/14</f>
        <v>5.1428571428571432</v>
      </c>
      <c r="C8">
        <f t="shared" si="0"/>
        <v>62228.571428571435</v>
      </c>
    </row>
    <row r="9" spans="1:4" x14ac:dyDescent="0.2">
      <c r="A9" t="s">
        <v>296</v>
      </c>
      <c r="B9">
        <f>54/55</f>
        <v>0.98181818181818181</v>
      </c>
      <c r="C9">
        <f t="shared" si="0"/>
        <v>11880</v>
      </c>
    </row>
    <row r="10" spans="1:4" x14ac:dyDescent="0.2">
      <c r="A10" t="s">
        <v>166</v>
      </c>
      <c r="B10">
        <f>1/55</f>
        <v>1.8181818181818181E-2</v>
      </c>
      <c r="C10">
        <f t="shared" si="0"/>
        <v>220</v>
      </c>
    </row>
    <row r="11" spans="1:4" x14ac:dyDescent="0.2">
      <c r="A11" t="s">
        <v>297</v>
      </c>
      <c r="B11">
        <f>65/36</f>
        <v>1.8055555555555556</v>
      </c>
      <c r="C11">
        <f t="shared" si="0"/>
        <v>21847.222222222223</v>
      </c>
    </row>
    <row r="12" spans="1:4" x14ac:dyDescent="0.2">
      <c r="A12" t="s">
        <v>90</v>
      </c>
      <c r="B12">
        <f>72/30</f>
        <v>2.4</v>
      </c>
      <c r="C12">
        <f t="shared" si="0"/>
        <v>29040</v>
      </c>
    </row>
    <row r="13" spans="1:4" x14ac:dyDescent="0.2">
      <c r="A13" t="s">
        <v>121</v>
      </c>
      <c r="B13">
        <f>45/56</f>
        <v>0.8035714285714286</v>
      </c>
      <c r="C13">
        <f t="shared" si="0"/>
        <v>9723.2142857142862</v>
      </c>
    </row>
    <row r="14" spans="1:4" x14ac:dyDescent="0.2">
      <c r="A14" t="s">
        <v>298</v>
      </c>
      <c r="B14">
        <f>56/4</f>
        <v>14</v>
      </c>
      <c r="C14">
        <f t="shared" si="0"/>
        <v>169400</v>
      </c>
    </row>
    <row r="15" spans="1:4" x14ac:dyDescent="0.2">
      <c r="A15" t="s">
        <v>151</v>
      </c>
      <c r="B15">
        <f>22/56</f>
        <v>0.39285714285714285</v>
      </c>
      <c r="C15">
        <f t="shared" si="0"/>
        <v>4753.5714285714284</v>
      </c>
    </row>
    <row r="16" spans="1:4" x14ac:dyDescent="0.2">
      <c r="A16" t="s">
        <v>129</v>
      </c>
      <c r="B16">
        <f>2/41</f>
        <v>4.878048780487805E-2</v>
      </c>
      <c r="C16">
        <f>B16*12100</f>
        <v>590.2439024390244</v>
      </c>
    </row>
    <row r="17" spans="1:3" x14ac:dyDescent="0.2">
      <c r="A17" t="s">
        <v>299</v>
      </c>
      <c r="B17">
        <f>7/41</f>
        <v>0.17073170731707318</v>
      </c>
      <c r="C17">
        <f t="shared" si="0"/>
        <v>2065.8536585365855</v>
      </c>
    </row>
    <row r="18" spans="1:3" x14ac:dyDescent="0.2">
      <c r="A18" t="s">
        <v>300</v>
      </c>
      <c r="B18">
        <f>1/41</f>
        <v>2.4390243902439025E-2</v>
      </c>
      <c r="C18">
        <f t="shared" si="0"/>
        <v>295.1219512195122</v>
      </c>
    </row>
    <row r="19" spans="1:3" x14ac:dyDescent="0.2">
      <c r="A19" t="s">
        <v>107</v>
      </c>
      <c r="B19">
        <f>50/41</f>
        <v>1.2195121951219512</v>
      </c>
      <c r="C19">
        <f t="shared" si="0"/>
        <v>14756.09756097561</v>
      </c>
    </row>
    <row r="20" spans="1:3" x14ac:dyDescent="0.2">
      <c r="A20" t="s">
        <v>137</v>
      </c>
      <c r="B20">
        <f>80/36</f>
        <v>2.2222222222222223</v>
      </c>
      <c r="C20">
        <f t="shared" si="0"/>
        <v>26888.888888888891</v>
      </c>
    </row>
    <row r="21" spans="1:3" x14ac:dyDescent="0.2">
      <c r="A21" t="s">
        <v>122</v>
      </c>
      <c r="B21">
        <f>6/50</f>
        <v>0.12</v>
      </c>
      <c r="C21">
        <f t="shared" si="0"/>
        <v>1452</v>
      </c>
    </row>
    <row r="22" spans="1:3" x14ac:dyDescent="0.2">
      <c r="A22" t="s">
        <v>128</v>
      </c>
      <c r="B22">
        <f>79/10</f>
        <v>7.9</v>
      </c>
      <c r="C22">
        <f t="shared" si="0"/>
        <v>95590</v>
      </c>
    </row>
    <row r="23" spans="1:3" x14ac:dyDescent="0.2">
      <c r="A23" t="s">
        <v>301</v>
      </c>
      <c r="B23">
        <f>69/25</f>
        <v>2.76</v>
      </c>
      <c r="C23">
        <f t="shared" si="0"/>
        <v>33396</v>
      </c>
    </row>
    <row r="24" spans="1:3" x14ac:dyDescent="0.2">
      <c r="A24" t="s">
        <v>302</v>
      </c>
      <c r="B24">
        <f>70/43</f>
        <v>1.6279069767441861</v>
      </c>
      <c r="C24">
        <f>B24*12100</f>
        <v>19697.674418604653</v>
      </c>
    </row>
    <row r="25" spans="1:3" x14ac:dyDescent="0.2">
      <c r="A25" t="s">
        <v>142</v>
      </c>
      <c r="B25">
        <f>76/13</f>
        <v>5.8461538461538458</v>
      </c>
      <c r="C25">
        <f t="shared" si="0"/>
        <v>70738.461538461532</v>
      </c>
    </row>
    <row r="26" spans="1:3" x14ac:dyDescent="0.2">
      <c r="A26" t="s">
        <v>143</v>
      </c>
      <c r="B26">
        <f>16/41</f>
        <v>0.3902439024390244</v>
      </c>
      <c r="C26">
        <f t="shared" si="0"/>
        <v>4721.9512195121952</v>
      </c>
    </row>
    <row r="27" spans="1:3" x14ac:dyDescent="0.2">
      <c r="A27" t="s">
        <v>144</v>
      </c>
      <c r="B27">
        <f>22/30</f>
        <v>0.73333333333333328</v>
      </c>
      <c r="C27">
        <f t="shared" si="0"/>
        <v>8873.3333333333321</v>
      </c>
    </row>
    <row r="28" spans="1:3" x14ac:dyDescent="0.2">
      <c r="A28" t="s">
        <v>145</v>
      </c>
      <c r="B28">
        <f>75/12</f>
        <v>6.25</v>
      </c>
      <c r="C28">
        <f t="shared" si="0"/>
        <v>75625</v>
      </c>
    </row>
    <row r="29" spans="1:3" x14ac:dyDescent="0.2">
      <c r="A29" t="s">
        <v>303</v>
      </c>
      <c r="B29">
        <f>9/53</f>
        <v>0.16981132075471697</v>
      </c>
      <c r="C29">
        <f t="shared" si="0"/>
        <v>2054.7169811320755</v>
      </c>
    </row>
    <row r="30" spans="1:3" x14ac:dyDescent="0.2">
      <c r="A30" t="s">
        <v>129</v>
      </c>
      <c r="C30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Google Search Volume</vt:lpstr>
      <vt:lpstr>NewModel</vt:lpstr>
      <vt:lpstr>Calculations</vt:lpstr>
      <vt:lpstr>New Prediction Comparison</vt:lpstr>
      <vt:lpstr>HML</vt:lpstr>
      <vt:lpstr>Parameter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Xiaoxiao Zeng</cp:lastModifiedBy>
  <cp:revision/>
  <dcterms:created xsi:type="dcterms:W3CDTF">2021-04-08T14:51:50Z</dcterms:created>
  <dcterms:modified xsi:type="dcterms:W3CDTF">2025-02-03T21:03:57Z</dcterms:modified>
  <cp:category/>
  <cp:contentStatus/>
</cp:coreProperties>
</file>