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oyunwu/Documents/NUS/ST2334/"/>
    </mc:Choice>
  </mc:AlternateContent>
  <xr:revisionPtr revIDLastSave="0" documentId="13_ncr:1_{AE29AC56-6EE9-8D4F-BF75-483F961B60D9}" xr6:coauthVersionLast="47" xr6:coauthVersionMax="47" xr10:uidLastSave="{00000000-0000-0000-0000-000000000000}"/>
  <bookViews>
    <workbookView xWindow="0" yWindow="0" windowWidth="28800" windowHeight="18000" xr2:uid="{C3651FC6-3324-2F4E-AEAE-A9226B339677}"/>
  </bookViews>
  <sheets>
    <sheet name="Sheet1" sheetId="1" r:id="rId1"/>
    <sheet name="Sheet2" sheetId="2" r:id="rId2"/>
    <sheet name="Tut 8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6" i="3" l="1"/>
  <c r="A35" i="3"/>
  <c r="A34" i="3"/>
  <c r="A33" i="3"/>
  <c r="A32" i="3"/>
  <c r="A31" i="3"/>
  <c r="A30" i="3"/>
  <c r="A29" i="3"/>
  <c r="A28" i="3"/>
  <c r="A27" i="3"/>
  <c r="A26" i="3"/>
  <c r="A24" i="3"/>
  <c r="A23" i="3"/>
  <c r="A22" i="3"/>
  <c r="A21" i="3"/>
  <c r="A20" i="3"/>
  <c r="A18" i="3"/>
  <c r="A17" i="3"/>
  <c r="A15" i="3"/>
  <c r="A14" i="3"/>
  <c r="A12" i="3"/>
  <c r="A11" i="3"/>
  <c r="A10" i="3"/>
  <c r="A9" i="3"/>
  <c r="A8" i="3"/>
  <c r="A7" i="3"/>
  <c r="A6" i="3"/>
  <c r="A5" i="3"/>
  <c r="A4" i="3"/>
  <c r="A3" i="3"/>
  <c r="A2" i="3"/>
  <c r="A1" i="3"/>
  <c r="J23" i="1"/>
  <c r="H23" i="1"/>
  <c r="J19" i="1"/>
  <c r="H19" i="1"/>
  <c r="J14" i="1"/>
  <c r="H14" i="1"/>
  <c r="H11" i="1"/>
  <c r="H9" i="1"/>
  <c r="H10" i="1"/>
  <c r="H8" i="1"/>
  <c r="H7" i="1"/>
  <c r="J6" i="1"/>
  <c r="H6" i="1"/>
  <c r="J4" i="1"/>
  <c r="H4" i="1"/>
  <c r="H5" i="1"/>
  <c r="J3" i="1"/>
  <c r="H3" i="1"/>
</calcChain>
</file>

<file path=xl/sharedStrings.xml><?xml version="1.0" encoding="utf-8"?>
<sst xmlns="http://schemas.openxmlformats.org/spreadsheetml/2006/main" count="87" uniqueCount="86">
  <si>
    <t>Distribution</t>
  </si>
  <si>
    <t>Command</t>
  </si>
  <si>
    <t>Example</t>
  </si>
  <si>
    <t>P(X &lt;= 6)</t>
  </si>
  <si>
    <t>binom.dist(x, n_trial, p_success, lte_cumulative)</t>
  </si>
  <si>
    <t>negbinom.dist(num_failure, num_success, p_success, lte_cumulative)</t>
  </si>
  <si>
    <t xml:space="preserve">Binomial Distribution 
</t>
  </si>
  <si>
    <t>X ~ B(n, p_success)</t>
  </si>
  <si>
    <t xml:space="preserve">Geometric Distribution (num of trials needed to have first success) </t>
  </si>
  <si>
    <t>Negative Binomial Distribution</t>
  </si>
  <si>
    <t>n = 10, p_success = 0.5, P(X = 6)</t>
  </si>
  <si>
    <t>n_fail = 2, n_success = 4, p_success = 0.55, P(X = 6)</t>
  </si>
  <si>
    <t>P(at least 4 success out of 7 trials)</t>
  </si>
  <si>
    <t>X ~ Geom(p_success) = X ~ NB(1, p_success)</t>
  </si>
  <si>
    <t>negbinom.dist(num_failure, 1, p_success, lte_cumulative)</t>
  </si>
  <si>
    <t>P(5 trials to get a success) = P(X = 5)</t>
  </si>
  <si>
    <t>Poisson Distribution (num success occurring during a given time internval or in a specific region)</t>
  </si>
  <si>
    <t>X ~ P(λ); λ = num_success</t>
  </si>
  <si>
    <t>poisson.dist(x, mean, lte_cumulative)</t>
  </si>
  <si>
    <t>1.5 successes/shift, P(X=2)</t>
  </si>
  <si>
    <t>P(X&lt;2)</t>
  </si>
  <si>
    <t>Exponential Distribution</t>
  </si>
  <si>
    <t xml:space="preserve">X ~ Exp(α); α = 1/E(X) </t>
  </si>
  <si>
    <t>expon.dist(x, α, lte_cumulative)</t>
  </si>
  <si>
    <t>E(X)=5, α = 1/5, P(X&gt;8)</t>
  </si>
  <si>
    <t>Normal Distrbution</t>
  </si>
  <si>
    <t>X ~ N(μ, σ^2)</t>
  </si>
  <si>
    <t>norm.s.dist(z) = P(Z &lt; z)</t>
  </si>
  <si>
    <t>P(Z &lt; 1.2)</t>
  </si>
  <si>
    <t>norm.inv(probability, μ, σ)</t>
  </si>
  <si>
    <t>X ~ N(50, 10^2); P(X &lt; 45)</t>
  </si>
  <si>
    <t>norm.dist(x, μ, σ, cumulative)</t>
  </si>
  <si>
    <t>X~N(74, 7^2), find x such that P(X &lt; x) = 0.88</t>
  </si>
  <si>
    <t>norm.s.inv(probability)</t>
  </si>
  <si>
    <t>find z such that P(Z &lt; z) = 0.88</t>
  </si>
  <si>
    <t>Chi-square Distribution</t>
  </si>
  <si>
    <t>p</t>
  </si>
  <si>
    <t>σ^2</t>
  </si>
  <si>
    <t>V(X), σ^2</t>
  </si>
  <si>
    <t>E(x), μ</t>
  </si>
  <si>
    <t xml:space="preserve">Bernoulli (either success/fail in one trial)
</t>
  </si>
  <si>
    <t>p(1-p)=pq</t>
  </si>
  <si>
    <t>np</t>
  </si>
  <si>
    <t>npq</t>
  </si>
  <si>
    <t>X ~ NB(k = num_success, p_success)</t>
  </si>
  <si>
    <t>k/p</t>
  </si>
  <si>
    <t>(1-p)k/p^2</t>
  </si>
  <si>
    <t>λ</t>
  </si>
  <si>
    <t>Continuous Uniform Distribution</t>
  </si>
  <si>
    <t>(a+b)/2</t>
  </si>
  <si>
    <t>(b-a)^2/12</t>
  </si>
  <si>
    <t>1/α</t>
  </si>
  <si>
    <t>1/α^2</t>
  </si>
  <si>
    <t>Remark</t>
  </si>
  <si>
    <t>P(X &gt; s + t | X &gt; s) = P(X &gt; t)</t>
  </si>
  <si>
    <t>μ</t>
  </si>
  <si>
    <t>Standard N Dist</t>
  </si>
  <si>
    <t>Z ~ N(0, 1)</t>
  </si>
  <si>
    <t>Sample Mean</t>
  </si>
  <si>
    <t>CLT</t>
  </si>
  <si>
    <t>Distribution of X1 - X2</t>
  </si>
  <si>
    <t xml:space="preserve">Probability density function, f(x) </t>
  </si>
  <si>
    <t>𝜒2 ~ (𝑛), n = degree of freedom</t>
  </si>
  <si>
    <t>n</t>
  </si>
  <si>
    <t>2n</t>
  </si>
  <si>
    <t>For large 𝑛, 𝜒2~(𝑛) approx ~ 𝑁(𝑛, 2𝑛).</t>
  </si>
  <si>
    <t>chisq.inv(α, n) gives c s.t. P(W &lt;= c) = α</t>
  </si>
  <si>
    <t>chisq.dist(c, n, cumulative) gives α s.t. P(W &lt;= c) = α</t>
  </si>
  <si>
    <t>t-distribution</t>
  </si>
  <si>
    <t>T ~ t(n)</t>
  </si>
  <si>
    <t>Suppose 𝑍 ~𝑁(0, 1) and 𝑈 ~ 𝜒2(𝑛). If Z and U are independent, and let T = Z / √(U/n), Z / √(U/n) ~ t(n)</t>
  </si>
  <si>
    <t>𝑛/(𝑛 − 2)</t>
  </si>
  <si>
    <t>approach N distribution</t>
  </si>
  <si>
    <t>t.dist(t, n, lte_cumulative), true cumulative gives P(T &lt;= t), false gives pdf f(t)</t>
  </si>
  <si>
    <t>P(W &lt;= 18.307)</t>
  </si>
  <si>
    <t xml:space="preserve">P(T &lt;= 2) </t>
  </si>
  <si>
    <t>~F(n1-1, n2-1)</t>
  </si>
  <si>
    <t>F-distribution</t>
  </si>
  <si>
    <t>If F ~ F(n, m), then 1/F ~ F(m, n)</t>
  </si>
  <si>
    <t xml:space="preserve">f.dist(f, n1, n2, lte_cumulative) gives P(F &lt;= f) </t>
  </si>
  <si>
    <t>P(F &lt;= 6.26) with n1=5, n2=4</t>
  </si>
  <si>
    <t xml:space="preserve">F.inv(p, n1, n2) gives c s.t. P(F &lt;= c) = p </t>
  </si>
  <si>
    <t>F(n1, n2, 1-α) = 1/F(n2, n1, α)</t>
  </si>
  <si>
    <t>Sampling</t>
  </si>
  <si>
    <r>
      <t xml:space="preserve">Suppose </t>
    </r>
    <r>
      <rPr>
        <sz val="11"/>
        <color theme="1"/>
        <rFont val="CambriaMath"/>
      </rPr>
      <t xml:space="preserve">𝑍 ~𝑁(0, 1) </t>
    </r>
    <r>
      <rPr>
        <sz val="11"/>
        <color theme="1"/>
        <rFont val="Cambria"/>
        <family val="1"/>
      </rPr>
      <t xml:space="preserve">and </t>
    </r>
    <r>
      <rPr>
        <sz val="11"/>
        <color theme="1"/>
        <rFont val="CambriaMath"/>
      </rPr>
      <t>𝑈 ~ 𝜒2(𝑛), if Z and U are indep, then T = Z/(√(U/n))</t>
    </r>
  </si>
  <si>
    <t>t.inv(p, n) gives the p-th quantile of a t(n) dist, i.e. P(W &lt;= c) =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</si>
</sst>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mbria"/>
      <family val="1"/>
    </font>
    <font>
      <sz val="11"/>
      <color theme="1"/>
      <name val="CambriaMath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0" xfId="0" applyFont="1" applyAlignment="1">
      <alignment wrapText="1"/>
    </xf>
    <xf numFmtId="0" fontId="0" fillId="0" borderId="0" xfId="0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7710</xdr:colOff>
      <xdr:row>1</xdr:row>
      <xdr:rowOff>238274</xdr:rowOff>
    </xdr:from>
    <xdr:ext cx="1625146" cy="3406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30D56A5-8156-F546-9C80-12D18A984615}"/>
                </a:ext>
              </a:extLst>
            </xdr:cNvPr>
            <xdr:cNvSpPr txBox="1"/>
          </xdr:nvSpPr>
          <xdr:spPr>
            <a:xfrm>
              <a:off x="3553127" y="457500"/>
              <a:ext cx="1625146" cy="340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𝑜𝑟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1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30D56A5-8156-F546-9C80-12D18A984615}"/>
                </a:ext>
              </a:extLst>
            </xdr:cNvPr>
            <xdr:cNvSpPr txBox="1"/>
          </xdr:nvSpPr>
          <xdr:spPr>
            <a:xfrm>
              <a:off x="3553127" y="457500"/>
              <a:ext cx="1625146" cy="3406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𝑓_𝑋 (𝑥)=𝑝^𝑥 〖(1−𝑝)〗^(1−𝑥),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r>
                <a:rPr lang="en-US" sz="1100" b="0" i="0">
                  <a:latin typeface="Cambria Math" panose="02040503050406030204" pitchFamily="18" charset="0"/>
                </a:rPr>
                <a:t>𝑥=0 𝑜𝑟 1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1748388</xdr:colOff>
      <xdr:row>2</xdr:row>
      <xdr:rowOff>16341</xdr:rowOff>
    </xdr:from>
    <xdr:ext cx="2750085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EC7E485-CA48-C84E-ADC3-68EB438929B1}"/>
                </a:ext>
              </a:extLst>
            </xdr:cNvPr>
            <xdr:cNvSpPr txBox="1"/>
          </xdr:nvSpPr>
          <xdr:spPr>
            <a:xfrm>
              <a:off x="3539756" y="878604"/>
              <a:ext cx="275008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=(</m:t>
                    </m:r>
                    <m:sPre>
                      <m:sPre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PrePr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sPre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 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𝑛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EC7E485-CA48-C84E-ADC3-68EB438929B1}"/>
                </a:ext>
              </a:extLst>
            </xdr:cNvPr>
            <xdr:cNvSpPr txBox="1"/>
          </xdr:nvSpPr>
          <xdr:spPr>
            <a:xfrm>
              <a:off x="3539756" y="878604"/>
              <a:ext cx="2750085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𝑓_𝑋 (𝑥)=((_𝑥^𝑛)𝐶)𝑝^𝑥 〖(1−𝑝)〗^(1−𝑥), 𝑥=0 …𝑛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2</xdr:col>
      <xdr:colOff>55945</xdr:colOff>
      <xdr:row>3</xdr:row>
      <xdr:rowOff>68478</xdr:rowOff>
    </xdr:from>
    <xdr:ext cx="1909212" cy="3487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B370DCA-3C2F-0747-A565-A8475F442D86}"/>
                </a:ext>
              </a:extLst>
            </xdr:cNvPr>
            <xdr:cNvSpPr txBox="1"/>
          </xdr:nvSpPr>
          <xdr:spPr>
            <a:xfrm>
              <a:off x="3598577" y="1365215"/>
              <a:ext cx="1909212" cy="348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=(</m:t>
                    </m:r>
                    <m:sPre>
                      <m:sPre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PrePr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sPre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+1, …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8B370DCA-3C2F-0747-A565-A8475F442D86}"/>
                </a:ext>
              </a:extLst>
            </xdr:cNvPr>
            <xdr:cNvSpPr txBox="1"/>
          </xdr:nvSpPr>
          <xdr:spPr>
            <a:xfrm>
              <a:off x="3598577" y="1365215"/>
              <a:ext cx="1909212" cy="3487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𝑓_𝑋 (𝑥)=((_𝑘−1^(𝑥−1))𝐶)𝑝^𝑘 〖(1−𝑝)〗^(𝑥−𝑘), 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r>
                <a:rPr lang="en-US" sz="1100" b="0" i="0">
                  <a:latin typeface="Cambria Math" panose="02040503050406030204" pitchFamily="18" charset="0"/>
                </a:rPr>
                <a:t>𝑥=𝑘, 𝑘+1, …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2</xdr:col>
      <xdr:colOff>81344</xdr:colOff>
      <xdr:row>5</xdr:row>
      <xdr:rowOff>180773</xdr:rowOff>
    </xdr:from>
    <xdr:ext cx="1909212" cy="5203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02364E5-9536-9E4F-97DC-1355BC729281}"/>
                </a:ext>
              </a:extLst>
            </xdr:cNvPr>
            <xdr:cNvSpPr txBox="1"/>
          </xdr:nvSpPr>
          <xdr:spPr>
            <a:xfrm>
              <a:off x="3623976" y="2560352"/>
              <a:ext cx="1909212" cy="520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,</m:t>
                    </m:r>
                  </m:oMath>
                </m:oMathPara>
              </a14:m>
              <a:endParaRPr lang="en-US" sz="1100" b="0" i="1"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=0, 1, 2, …</m:t>
                    </m:r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02364E5-9536-9E4F-97DC-1355BC729281}"/>
                </a:ext>
              </a:extLst>
            </xdr:cNvPr>
            <xdr:cNvSpPr txBox="1"/>
          </xdr:nvSpPr>
          <xdr:spPr>
            <a:xfrm>
              <a:off x="3623976" y="2560352"/>
              <a:ext cx="1909212" cy="5203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𝑓_𝑋 (𝑥)=(𝑒^(−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𝜆) 𝜆^</a:t>
              </a:r>
              <a:r>
                <a:rPr lang="en-US" sz="1100" b="0" i="0">
                  <a:latin typeface="Cambria Math" panose="02040503050406030204" pitchFamily="18" charset="0"/>
                </a:rPr>
                <a:t>𝑥)/𝑥!,</a:t>
              </a:r>
              <a:endParaRPr lang="en-US" sz="1100" b="0" i="1">
                <a:latin typeface="Cambria Math" panose="02040503050406030204" pitchFamily="18" charset="0"/>
              </a:endParaRPr>
            </a:p>
            <a:p>
              <a:r>
                <a:rPr lang="en-US" sz="1100" b="0" i="0">
                  <a:latin typeface="Cambria Math" panose="02040503050406030204" pitchFamily="18" charset="0"/>
                </a:rPr>
                <a:t>𝑥=0, 1, 2, …</a:t>
              </a:r>
              <a:endParaRPr lang="en-US" sz="1100" b="0"/>
            </a:p>
          </xdr:txBody>
        </xdr:sp>
      </mc:Fallback>
    </mc:AlternateContent>
    <xdr:clientData/>
  </xdr:oneCellAnchor>
  <xdr:oneCellAnchor>
    <xdr:from>
      <xdr:col>10</xdr:col>
      <xdr:colOff>47457</xdr:colOff>
      <xdr:row>1</xdr:row>
      <xdr:rowOff>141037</xdr:rowOff>
    </xdr:from>
    <xdr:ext cx="2077555" cy="3353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929F11A-0489-4147-A7FF-378B309CCEC0}"/>
                </a:ext>
              </a:extLst>
            </xdr:cNvPr>
            <xdr:cNvSpPr txBox="1"/>
          </xdr:nvSpPr>
          <xdr:spPr>
            <a:xfrm>
              <a:off x="18649615" y="354932"/>
              <a:ext cx="2077555" cy="335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limLow>
                          <m:limLow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limLowPr>
                          <m:e>
                            <m:r>
                              <m:rPr>
                                <m:sty m:val="p"/>
                              </m:rPr>
                              <a:rPr lang="en-GB" sz="1100" i="0">
                                <a:latin typeface="Cambria Math" panose="02040503050406030204" pitchFamily="18" charset="0"/>
                              </a:rPr>
                              <m:t>lim</m:t>
                            </m:r>
                          </m:e>
                          <m:li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→0,  </m:t>
                            </m:r>
                            <m:r>
                              <a:rPr lang="en-GB" sz="110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GB" sz="1100" i="1">
                                <a:latin typeface="Cambria Math" panose="02040503050406030204" pitchFamily="18" charset="0"/>
                              </a:rPr>
                              <m:t>→∞</m:t>
                            </m:r>
                          </m:lim>
                        </m:limLow>
                      </m:fName>
                      <m:e>
                        <m:d>
                          <m:dPr>
                            <m:ctrlPr>
                              <a:rPr lang="en-GB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</m:d>
                      </m:e>
                    </m:func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𝑛𝑝</m:t>
                            </m:r>
                          </m:sup>
                        </m:sSup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𝑛𝑝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p>
                        </m:sSup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1929F11A-0489-4147-A7FF-378B309CCEC0}"/>
                </a:ext>
              </a:extLst>
            </xdr:cNvPr>
            <xdr:cNvSpPr txBox="1"/>
          </xdr:nvSpPr>
          <xdr:spPr>
            <a:xfrm>
              <a:off x="18649615" y="354932"/>
              <a:ext cx="2077555" cy="3353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lim_(</a:t>
              </a:r>
              <a:r>
                <a:rPr lang="en-US" sz="1100" b="0" i="0">
                  <a:latin typeface="Cambria Math" panose="02040503050406030204" pitchFamily="18" charset="0"/>
                </a:rPr>
                <a:t>𝑝 →0,  </a:t>
              </a:r>
              <a:r>
                <a:rPr lang="en-GB" sz="1100" i="0">
                  <a:latin typeface="Cambria Math" panose="02040503050406030204" pitchFamily="18" charset="0"/>
                </a:rPr>
                <a:t>𝑛→∞)⁡(</a:t>
              </a:r>
              <a:r>
                <a:rPr lang="en-US" sz="1100" b="0" i="0">
                  <a:latin typeface="Cambria Math" panose="02040503050406030204" pitchFamily="18" charset="0"/>
                </a:rPr>
                <a:t>𝑃(𝑋=𝑥))=  (𝑒^(−𝑛𝑝) 〖(𝑛𝑝)〗^𝑥)/𝑥!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181141</xdr:colOff>
      <xdr:row>11</xdr:row>
      <xdr:rowOff>27406</xdr:rowOff>
    </xdr:from>
    <xdr:ext cx="1842940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053E09D-A8D8-AD4D-A9C6-CD35541F1F12}"/>
                </a:ext>
              </a:extLst>
            </xdr:cNvPr>
            <xdr:cNvSpPr txBox="1"/>
          </xdr:nvSpPr>
          <xdr:spPr>
            <a:xfrm>
              <a:off x="3723773" y="4559301"/>
              <a:ext cx="1842940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𝑓𝑜𝑟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≤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A053E09D-A8D8-AD4D-A9C6-CD35541F1F12}"/>
                </a:ext>
              </a:extLst>
            </xdr:cNvPr>
            <xdr:cNvSpPr txBox="1"/>
          </xdr:nvSpPr>
          <xdr:spPr>
            <a:xfrm>
              <a:off x="3723773" y="4559301"/>
              <a:ext cx="1842940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𝑋 (𝑥)=1/(𝑏−𝑎), 𝑓𝑜𝑟 𝑎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≤𝑥≤𝑏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67510</xdr:colOff>
      <xdr:row>6</xdr:row>
      <xdr:rowOff>40773</xdr:rowOff>
    </xdr:from>
    <xdr:ext cx="216392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D024764-AB70-FB47-B566-DE1B91F5263B}"/>
                </a:ext>
              </a:extLst>
            </xdr:cNvPr>
            <xdr:cNvSpPr txBox="1"/>
          </xdr:nvSpPr>
          <xdr:spPr>
            <a:xfrm>
              <a:off x="3610142" y="3282615"/>
              <a:ext cx="21639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&gt;0,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𝑖𝑛𝑡𝑒𝑔𝑟𝑎𝑙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4D024764-AB70-FB47-B566-DE1B91F5263B}"/>
                </a:ext>
              </a:extLst>
            </xdr:cNvPr>
            <xdr:cNvSpPr txBox="1"/>
          </xdr:nvSpPr>
          <xdr:spPr>
            <a:xfrm>
              <a:off x="3610142" y="3282615"/>
              <a:ext cx="216392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𝑋 (𝑥)=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𝛼𝑒^(−𝛼𝑥), 𝑥&gt;0, 𝑖𝑛𝑡𝑒𝑔𝑟𝑎𝑙=1</a:t>
              </a:r>
              <a:endParaRPr lang="en-US" sz="1100" b="0">
                <a:ea typeface="Cambria Math" panose="02040503050406030204" pitchFamily="18" charset="0"/>
              </a:endParaRPr>
            </a:p>
          </xdr:txBody>
        </xdr:sp>
      </mc:Fallback>
    </mc:AlternateContent>
    <xdr:clientData/>
  </xdr:oneCellAnchor>
  <xdr:oneCellAnchor>
    <xdr:from>
      <xdr:col>2</xdr:col>
      <xdr:colOff>408405</xdr:colOff>
      <xdr:row>7</xdr:row>
      <xdr:rowOff>134352</xdr:rowOff>
    </xdr:from>
    <xdr:ext cx="1502654" cy="37863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AE1D972-58C9-D040-A074-913550FFE84B}"/>
                </a:ext>
              </a:extLst>
            </xdr:cNvPr>
            <xdr:cNvSpPr txBox="1"/>
          </xdr:nvSpPr>
          <xdr:spPr>
            <a:xfrm>
              <a:off x="3951037" y="3590089"/>
              <a:ext cx="1502654" cy="3786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sub>
                    </m:sSub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</m:rad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sup>
                    </m:sSup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2AE1D972-58C9-D040-A074-913550FFE84B}"/>
                </a:ext>
              </a:extLst>
            </xdr:cNvPr>
            <xdr:cNvSpPr txBox="1"/>
          </xdr:nvSpPr>
          <xdr:spPr>
            <a:xfrm>
              <a:off x="3951037" y="3590089"/>
              <a:ext cx="1502654" cy="3786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𝑓</a:t>
              </a:r>
              <a:r>
                <a:rPr lang="en-GB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𝑋 (𝑥)=1/(√2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 𝜎) </a:t>
              </a:r>
              <a:r>
                <a:rPr lang="en-US" sz="1100" b="0" i="0">
                  <a:latin typeface="Cambria Math" panose="02040503050406030204" pitchFamily="18" charset="0"/>
                </a:rPr>
                <a:t>𝑒^(((−〖(𝑥−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</a:t>
              </a:r>
              <a:r>
                <a:rPr lang="en-US" sz="1100" b="0" i="0">
                  <a:latin typeface="Cambria Math" panose="02040503050406030204" pitchFamily="18" charset="0"/>
                </a:rPr>
                <a:t>)〗^2)/(2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100" b="0" i="0">
                  <a:latin typeface="Cambria Math" panose="02040503050406030204" pitchFamily="18" charset="0"/>
                </a:rPr>
                <a:t>2 )))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11</xdr:col>
      <xdr:colOff>67510</xdr:colOff>
      <xdr:row>1</xdr:row>
      <xdr:rowOff>174458</xdr:rowOff>
    </xdr:from>
    <xdr:ext cx="2466253" cy="35580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BA3B20E-FD6E-C844-8633-6570569F1970}"/>
                </a:ext>
              </a:extLst>
            </xdr:cNvPr>
            <xdr:cNvSpPr txBox="1"/>
          </xdr:nvSpPr>
          <xdr:spPr>
            <a:xfrm>
              <a:off x="19090773" y="388353"/>
              <a:ext cx="2466253" cy="355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𝑛𝑝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𝑛𝑝𝑞</m:t>
                            </m:r>
                          </m:e>
                        </m:rad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𝑎𝑝𝑝𝑟𝑜𝑥𝑖𝑚𝑎𝑡𝑒𝑙𝑦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 ~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𝑁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0, 1</m:t>
                        </m:r>
                      </m:e>
                    </m:d>
                  </m:oMath>
                </m:oMathPara>
              </a14:m>
              <a:endParaRPr lang="en-US" sz="1100" b="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FBA3B20E-FD6E-C844-8633-6570569F1970}"/>
                </a:ext>
              </a:extLst>
            </xdr:cNvPr>
            <xdr:cNvSpPr txBox="1"/>
          </xdr:nvSpPr>
          <xdr:spPr>
            <a:xfrm>
              <a:off x="19090773" y="388353"/>
              <a:ext cx="2466253" cy="3558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𝑍=(𝑋−𝑛𝑝)/√𝑛𝑝𝑞  𝑖𝑠 𝑎𝑝𝑝𝑟𝑜𝑥𝑖𝑚𝑎𝑡𝑒𝑙𝑦 ~ 𝑁(0, 1)</a:t>
              </a:r>
              <a:endParaRPr lang="en-US" sz="1100" b="0"/>
            </a:p>
          </xdr:txBody>
        </xdr:sp>
      </mc:Fallback>
    </mc:AlternateContent>
    <xdr:clientData/>
  </xdr:oneCellAnchor>
  <xdr:twoCellAnchor editAs="oneCell">
    <xdr:from>
      <xdr:col>2</xdr:col>
      <xdr:colOff>46789</xdr:colOff>
      <xdr:row>13</xdr:row>
      <xdr:rowOff>6687</xdr:rowOff>
    </xdr:from>
    <xdr:to>
      <xdr:col>2</xdr:col>
      <xdr:colOff>2533315</xdr:colOff>
      <xdr:row>13</xdr:row>
      <xdr:rowOff>340643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22E1070-816B-B942-A186-9DC4B94BF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89421" y="4973055"/>
          <a:ext cx="2486526" cy="333956"/>
        </a:xfrm>
        <a:prstGeom prst="rect">
          <a:avLst/>
        </a:prstGeom>
      </xdr:spPr>
    </xdr:pic>
    <xdr:clientData/>
  </xdr:twoCellAnchor>
  <xdr:twoCellAnchor editAs="oneCell">
    <xdr:from>
      <xdr:col>2</xdr:col>
      <xdr:colOff>40104</xdr:colOff>
      <xdr:row>14</xdr:row>
      <xdr:rowOff>40105</xdr:rowOff>
    </xdr:from>
    <xdr:to>
      <xdr:col>2</xdr:col>
      <xdr:colOff>1933342</xdr:colOff>
      <xdr:row>16</xdr:row>
      <xdr:rowOff>113632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CFA2E80-3259-4141-95E2-D78CA1001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82736" y="5440947"/>
          <a:ext cx="1893238" cy="487948"/>
        </a:xfrm>
        <a:prstGeom prst="rect">
          <a:avLst/>
        </a:prstGeom>
      </xdr:spPr>
    </xdr:pic>
    <xdr:clientData/>
  </xdr:twoCellAnchor>
  <xdr:twoCellAnchor editAs="oneCell">
    <xdr:from>
      <xdr:col>11</xdr:col>
      <xdr:colOff>167105</xdr:colOff>
      <xdr:row>13</xdr:row>
      <xdr:rowOff>86895</xdr:rowOff>
    </xdr:from>
    <xdr:to>
      <xdr:col>13</xdr:col>
      <xdr:colOff>614147</xdr:colOff>
      <xdr:row>16</xdr:row>
      <xdr:rowOff>13369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36D8DE5-E44D-1C44-AD15-036F63C75B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11737" y="5053263"/>
          <a:ext cx="2853358" cy="775369"/>
        </a:xfrm>
        <a:prstGeom prst="rect">
          <a:avLst/>
        </a:prstGeom>
      </xdr:spPr>
    </xdr:pic>
    <xdr:clientData/>
  </xdr:twoCellAnchor>
  <xdr:twoCellAnchor editAs="oneCell">
    <xdr:from>
      <xdr:col>2</xdr:col>
      <xdr:colOff>46788</xdr:colOff>
      <xdr:row>18</xdr:row>
      <xdr:rowOff>13370</xdr:rowOff>
    </xdr:from>
    <xdr:to>
      <xdr:col>2</xdr:col>
      <xdr:colOff>2711348</xdr:colOff>
      <xdr:row>18</xdr:row>
      <xdr:rowOff>494634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93F7B87-C61C-FA4A-A712-1FECC9C27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89420" y="6216317"/>
          <a:ext cx="2664560" cy="481264"/>
        </a:xfrm>
        <a:prstGeom prst="rect">
          <a:avLst/>
        </a:prstGeom>
      </xdr:spPr>
    </xdr:pic>
    <xdr:clientData/>
  </xdr:twoCellAnchor>
  <xdr:twoCellAnchor editAs="oneCell">
    <xdr:from>
      <xdr:col>12</xdr:col>
      <xdr:colOff>40106</xdr:colOff>
      <xdr:row>18</xdr:row>
      <xdr:rowOff>18923</xdr:rowOff>
    </xdr:from>
    <xdr:to>
      <xdr:col>14</xdr:col>
      <xdr:colOff>528054</xdr:colOff>
      <xdr:row>19</xdr:row>
      <xdr:rowOff>2820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0595020-6997-3C44-9086-3E3A8B0E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1302580" y="6001291"/>
          <a:ext cx="2145632" cy="627841"/>
        </a:xfrm>
        <a:prstGeom prst="rect">
          <a:avLst/>
        </a:prstGeom>
      </xdr:spPr>
    </xdr:pic>
    <xdr:clientData/>
  </xdr:twoCellAnchor>
  <xdr:twoCellAnchor editAs="oneCell">
    <xdr:from>
      <xdr:col>0</xdr:col>
      <xdr:colOff>53474</xdr:colOff>
      <xdr:row>23</xdr:row>
      <xdr:rowOff>40106</xdr:rowOff>
    </xdr:from>
    <xdr:to>
      <xdr:col>1</xdr:col>
      <xdr:colOff>1356895</xdr:colOff>
      <xdr:row>27</xdr:row>
      <xdr:rowOff>188326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DFC7A27-6EA1-9F4F-9C9F-E9766528C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474" y="7312527"/>
          <a:ext cx="3094789" cy="963694"/>
        </a:xfrm>
        <a:prstGeom prst="rect">
          <a:avLst/>
        </a:prstGeom>
      </xdr:spPr>
    </xdr:pic>
    <xdr:clientData/>
  </xdr:twoCellAnchor>
  <xdr:twoCellAnchor editAs="oneCell">
    <xdr:from>
      <xdr:col>2</xdr:col>
      <xdr:colOff>13368</xdr:colOff>
      <xdr:row>22</xdr:row>
      <xdr:rowOff>13369</xdr:rowOff>
    </xdr:from>
    <xdr:to>
      <xdr:col>2</xdr:col>
      <xdr:colOff>2713789</xdr:colOff>
      <xdr:row>24</xdr:row>
      <xdr:rowOff>185270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C57AA337-738F-0841-BCF0-83D4811D1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56000" y="7071895"/>
          <a:ext cx="2700421" cy="599690"/>
        </a:xfrm>
        <a:prstGeom prst="rect">
          <a:avLst/>
        </a:prstGeom>
      </xdr:spPr>
    </xdr:pic>
    <xdr:clientData/>
  </xdr:twoCellAnchor>
  <xdr:twoCellAnchor editAs="oneCell">
    <xdr:from>
      <xdr:col>4</xdr:col>
      <xdr:colOff>6687</xdr:colOff>
      <xdr:row>22</xdr:row>
      <xdr:rowOff>53473</xdr:rowOff>
    </xdr:from>
    <xdr:to>
      <xdr:col>5</xdr:col>
      <xdr:colOff>1015</xdr:colOff>
      <xdr:row>23</xdr:row>
      <xdr:rowOff>139770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FE99100-1DA3-4540-B382-F8673E6FC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66266" y="6898105"/>
          <a:ext cx="1845854" cy="300191"/>
        </a:xfrm>
        <a:prstGeom prst="rect">
          <a:avLst/>
        </a:prstGeom>
      </xdr:spPr>
    </xdr:pic>
    <xdr:clientData/>
  </xdr:twoCellAnchor>
  <xdr:twoCellAnchor editAs="oneCell">
    <xdr:from>
      <xdr:col>3</xdr:col>
      <xdr:colOff>26736</xdr:colOff>
      <xdr:row>22</xdr:row>
      <xdr:rowOff>33420</xdr:rowOff>
    </xdr:from>
    <xdr:to>
      <xdr:col>3</xdr:col>
      <xdr:colOff>1176420</xdr:colOff>
      <xdr:row>22</xdr:row>
      <xdr:rowOff>192816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0734AD6-DC2F-BB42-BD6D-CDFD3881D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289841" y="6878052"/>
          <a:ext cx="1149684" cy="159396"/>
        </a:xfrm>
        <a:prstGeom prst="rect">
          <a:avLst/>
        </a:prstGeom>
      </xdr:spPr>
    </xdr:pic>
    <xdr:clientData/>
  </xdr:twoCellAnchor>
  <xdr:twoCellAnchor editAs="oneCell">
    <xdr:from>
      <xdr:col>2</xdr:col>
      <xdr:colOff>33422</xdr:colOff>
      <xdr:row>25</xdr:row>
      <xdr:rowOff>13367</xdr:rowOff>
    </xdr:from>
    <xdr:to>
      <xdr:col>2</xdr:col>
      <xdr:colOff>1490580</xdr:colOff>
      <xdr:row>28</xdr:row>
      <xdr:rowOff>186675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2BD8D04-C73A-7D43-99D9-51697554E8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3576054" y="7686841"/>
          <a:ext cx="1457158" cy="774887"/>
        </a:xfrm>
        <a:prstGeom prst="rect">
          <a:avLst/>
        </a:prstGeom>
      </xdr:spPr>
    </xdr:pic>
    <xdr:clientData/>
  </xdr:twoCellAnchor>
  <xdr:twoCellAnchor editAs="oneCell">
    <xdr:from>
      <xdr:col>1</xdr:col>
      <xdr:colOff>33422</xdr:colOff>
      <xdr:row>14</xdr:row>
      <xdr:rowOff>20053</xdr:rowOff>
    </xdr:from>
    <xdr:to>
      <xdr:col>1</xdr:col>
      <xdr:colOff>1196476</xdr:colOff>
      <xdr:row>18</xdr:row>
      <xdr:rowOff>410709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44D2E80-A6C0-924C-98D6-8FA8D712B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4790" y="5414211"/>
          <a:ext cx="1163054" cy="1206130"/>
        </a:xfrm>
        <a:prstGeom prst="rect">
          <a:avLst/>
        </a:prstGeom>
      </xdr:spPr>
    </xdr:pic>
    <xdr:clientData/>
  </xdr:twoCellAnchor>
  <xdr:twoCellAnchor editAs="oneCell">
    <xdr:from>
      <xdr:col>0</xdr:col>
      <xdr:colOff>321973</xdr:colOff>
      <xdr:row>19</xdr:row>
      <xdr:rowOff>44159</xdr:rowOff>
    </xdr:from>
    <xdr:to>
      <xdr:col>0</xdr:col>
      <xdr:colOff>1314718</xdr:colOff>
      <xdr:row>22</xdr:row>
      <xdr:rowOff>28977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D19FE10-691F-CE46-B822-2830375C8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1973" y="6895004"/>
          <a:ext cx="992745" cy="9775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40106</xdr:colOff>
      <xdr:row>0</xdr:row>
      <xdr:rowOff>13368</xdr:rowOff>
    </xdr:from>
    <xdr:to>
      <xdr:col>1</xdr:col>
      <xdr:colOff>894011</xdr:colOff>
      <xdr:row>2</xdr:row>
      <xdr:rowOff>113631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A9D019-67DE-6040-854F-7F52F4F32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948" y="13368"/>
          <a:ext cx="859399" cy="501316"/>
        </a:xfrm>
        <a:prstGeom prst="rect">
          <a:avLst/>
        </a:prstGeom>
      </xdr:spPr>
    </xdr:pic>
    <xdr:clientData/>
  </xdr:twoCellAnchor>
  <xdr:twoCellAnchor editAs="oneCell">
    <xdr:from>
      <xdr:col>2</xdr:col>
      <xdr:colOff>204490</xdr:colOff>
      <xdr:row>0</xdr:row>
      <xdr:rowOff>0</xdr:rowOff>
    </xdr:from>
    <xdr:to>
      <xdr:col>4</xdr:col>
      <xdr:colOff>629618</xdr:colOff>
      <xdr:row>2</xdr:row>
      <xdr:rowOff>106113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4955F58-00BA-CB42-A352-2081FC6065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4606"/>
        <a:stretch/>
      </xdr:blipFill>
      <xdr:spPr>
        <a:xfrm>
          <a:off x="3949914" y="0"/>
          <a:ext cx="2071823" cy="515096"/>
        </a:xfrm>
        <a:prstGeom prst="rect">
          <a:avLst/>
        </a:prstGeom>
      </xdr:spPr>
    </xdr:pic>
    <xdr:clientData/>
  </xdr:twoCellAnchor>
  <xdr:twoCellAnchor editAs="oneCell">
    <xdr:from>
      <xdr:col>1</xdr:col>
      <xdr:colOff>37670</xdr:colOff>
      <xdr:row>3</xdr:row>
      <xdr:rowOff>64575</xdr:rowOff>
    </xdr:from>
    <xdr:to>
      <xdr:col>4</xdr:col>
      <xdr:colOff>188347</xdr:colOff>
      <xdr:row>6</xdr:row>
      <xdr:rowOff>19762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2CCB6E-8C64-6F4E-ADA9-C1DD4ADDB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15763" y="678050"/>
          <a:ext cx="3664703" cy="568661"/>
        </a:xfrm>
        <a:prstGeom prst="rect">
          <a:avLst/>
        </a:prstGeom>
      </xdr:spPr>
    </xdr:pic>
    <xdr:clientData/>
  </xdr:twoCellAnchor>
  <xdr:twoCellAnchor editAs="oneCell">
    <xdr:from>
      <xdr:col>1</xdr:col>
      <xdr:colOff>69958</xdr:colOff>
      <xdr:row>6</xdr:row>
      <xdr:rowOff>172204</xdr:rowOff>
    </xdr:from>
    <xdr:to>
      <xdr:col>3</xdr:col>
      <xdr:colOff>469096</xdr:colOff>
      <xdr:row>12</xdr:row>
      <xdr:rowOff>38747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7A956BA-8EF3-644B-A72B-8B761A99F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48051" y="1399153"/>
          <a:ext cx="3089816" cy="10934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F5960-4E5F-1A47-930C-87279950963C}">
  <dimension ref="A1:L24"/>
  <sheetViews>
    <sheetView tabSelected="1" topLeftCell="A16" zoomScale="142" zoomScaleNormal="190" workbookViewId="0">
      <selection activeCell="H7" sqref="H7"/>
    </sheetView>
  </sheetViews>
  <sheetFormatPr baseColWidth="10" defaultRowHeight="16"/>
  <cols>
    <col min="1" max="1" width="23.5" style="5" customWidth="1"/>
    <col min="2" max="2" width="23" style="5" customWidth="1"/>
    <col min="3" max="3" width="35.6640625" style="5" customWidth="1"/>
    <col min="4" max="4" width="15.6640625" style="5" customWidth="1"/>
    <col min="5" max="5" width="24.33203125" style="5" customWidth="1"/>
    <col min="6" max="6" width="62.5" style="1" bestFit="1" customWidth="1"/>
    <col min="7" max="7" width="27.6640625" style="5" bestFit="1" customWidth="1"/>
    <col min="8" max="10" width="10.83203125" style="1"/>
    <col min="11" max="11" width="32" style="5" customWidth="1"/>
    <col min="12" max="12" width="20.6640625" style="1" customWidth="1"/>
    <col min="13" max="16384" width="10.83203125" style="1"/>
  </cols>
  <sheetData>
    <row r="1" spans="1:11" s="3" customFormat="1" ht="17">
      <c r="A1" s="4" t="s">
        <v>0</v>
      </c>
      <c r="B1" s="4"/>
      <c r="C1" s="4" t="s">
        <v>61</v>
      </c>
      <c r="D1" s="4" t="s">
        <v>39</v>
      </c>
      <c r="E1" s="4" t="s">
        <v>38</v>
      </c>
      <c r="F1" s="3" t="s">
        <v>1</v>
      </c>
      <c r="G1" s="11" t="s">
        <v>2</v>
      </c>
      <c r="H1" s="11"/>
      <c r="I1" s="11"/>
      <c r="J1" s="11"/>
      <c r="K1" s="4" t="s">
        <v>53</v>
      </c>
    </row>
    <row r="2" spans="1:11" ht="51">
      <c r="A2" s="5" t="s">
        <v>40</v>
      </c>
      <c r="D2" s="5" t="s">
        <v>36</v>
      </c>
      <c r="E2" s="5" t="s">
        <v>41</v>
      </c>
      <c r="G2" s="2"/>
      <c r="H2" s="2"/>
      <c r="I2" s="2"/>
      <c r="J2" s="2"/>
    </row>
    <row r="3" spans="1:11" ht="34">
      <c r="A3" s="5" t="s">
        <v>6</v>
      </c>
      <c r="B3" s="5" t="s">
        <v>7</v>
      </c>
      <c r="D3" s="5" t="s">
        <v>42</v>
      </c>
      <c r="E3" s="5" t="s">
        <v>43</v>
      </c>
      <c r="F3" s="1" t="s">
        <v>4</v>
      </c>
      <c r="G3" s="5" t="s">
        <v>10</v>
      </c>
      <c r="H3" s="1">
        <f>_xlfn.BINOM.DIST(6,10,0.5,FALSE)</f>
        <v>0.20507812500000006</v>
      </c>
      <c r="I3" s="1" t="s">
        <v>3</v>
      </c>
      <c r="J3" s="1">
        <f>_xlfn.BINOM.DIST(6,10,0.5,TRUE)</f>
        <v>0.828125</v>
      </c>
    </row>
    <row r="4" spans="1:11" ht="34">
      <c r="A4" s="5" t="s">
        <v>9</v>
      </c>
      <c r="B4" s="5" t="s">
        <v>44</v>
      </c>
      <c r="D4" s="5" t="s">
        <v>45</v>
      </c>
      <c r="E4" s="5" t="s">
        <v>46</v>
      </c>
      <c r="F4" s="1" t="s">
        <v>5</v>
      </c>
      <c r="G4" s="5" t="s">
        <v>11</v>
      </c>
      <c r="H4" s="1">
        <f>_xlfn.NEGBINOM.DIST(2,4,0.55,FALSE)</f>
        <v>0.18530015624999996</v>
      </c>
      <c r="I4" s="1" t="s">
        <v>12</v>
      </c>
      <c r="J4" s="1">
        <f>_xlfn.NEGBINOM.DIST(3,4,0.55,TRUE)</f>
        <v>0.60828779687500023</v>
      </c>
    </row>
    <row r="5" spans="1:11" ht="51">
      <c r="A5" s="5" t="s">
        <v>8</v>
      </c>
      <c r="B5" s="5" t="s">
        <v>13</v>
      </c>
      <c r="D5" s="1"/>
      <c r="E5" s="1"/>
      <c r="F5" s="1" t="s">
        <v>14</v>
      </c>
      <c r="G5" s="5" t="s">
        <v>15</v>
      </c>
      <c r="H5" s="1">
        <f>_xlfn.NEGBINOM.DIST(4,1,0.05,FALSE)</f>
        <v>4.0725312499999999E-2</v>
      </c>
    </row>
    <row r="6" spans="1:11" ht="68">
      <c r="A6" s="5" t="s">
        <v>16</v>
      </c>
      <c r="B6" s="5" t="s">
        <v>17</v>
      </c>
      <c r="D6" s="5" t="s">
        <v>47</v>
      </c>
      <c r="E6" s="5" t="s">
        <v>47</v>
      </c>
      <c r="F6" s="1" t="s">
        <v>18</v>
      </c>
      <c r="G6" s="5" t="s">
        <v>19</v>
      </c>
      <c r="H6" s="1">
        <f>_xlfn.POISSON.DIST(2,1.5,FALSE)</f>
        <v>0.25102143016698358</v>
      </c>
      <c r="I6" s="5" t="s">
        <v>20</v>
      </c>
      <c r="J6" s="1">
        <f xml:space="preserve"> _xlfn.POISSON.DIST(1,1.5,TRUE)</f>
        <v>0.55782540037107464</v>
      </c>
    </row>
    <row r="7" spans="1:11" ht="17">
      <c r="A7" s="5" t="s">
        <v>21</v>
      </c>
      <c r="B7" s="5" t="s">
        <v>22</v>
      </c>
      <c r="D7" s="5" t="s">
        <v>51</v>
      </c>
      <c r="E7" s="5" t="s">
        <v>52</v>
      </c>
      <c r="F7" s="1" t="s">
        <v>23</v>
      </c>
      <c r="G7" s="5" t="s">
        <v>24</v>
      </c>
      <c r="H7" s="1">
        <f>1-_xlfn.EXPON.DIST(7,0.2,TRUE)</f>
        <v>0.24659696394160646</v>
      </c>
      <c r="K7" s="5" t="s">
        <v>54</v>
      </c>
    </row>
    <row r="8" spans="1:11" ht="17">
      <c r="A8" s="12" t="s">
        <v>25</v>
      </c>
      <c r="B8" s="5" t="s">
        <v>26</v>
      </c>
      <c r="C8" s="12"/>
      <c r="D8" s="12" t="s">
        <v>55</v>
      </c>
      <c r="E8" s="12" t="s">
        <v>37</v>
      </c>
      <c r="F8" s="1" t="s">
        <v>31</v>
      </c>
      <c r="G8" s="5" t="s">
        <v>30</v>
      </c>
      <c r="H8" s="1">
        <f>_xlfn.NORM.DIST(45,50,10,TRUE)</f>
        <v>0.30853753872598688</v>
      </c>
    </row>
    <row r="9" spans="1:11" ht="34">
      <c r="A9" s="12"/>
      <c r="C9" s="12"/>
      <c r="D9" s="12"/>
      <c r="E9" s="12"/>
      <c r="F9" s="1" t="s">
        <v>29</v>
      </c>
      <c r="G9" s="5" t="s">
        <v>32</v>
      </c>
      <c r="H9" s="1">
        <f>_xlfn.NORM.INV(0.88,74,7)</f>
        <v>82.224907544462638</v>
      </c>
    </row>
    <row r="10" spans="1:11" ht="17">
      <c r="A10" s="12" t="s">
        <v>56</v>
      </c>
      <c r="B10" s="12" t="s">
        <v>57</v>
      </c>
      <c r="D10" s="12">
        <v>0</v>
      </c>
      <c r="E10" s="12">
        <v>1</v>
      </c>
      <c r="F10" s="1" t="s">
        <v>27</v>
      </c>
      <c r="G10" s="5" t="s">
        <v>28</v>
      </c>
      <c r="H10" s="1">
        <f>_xlfn.NORM.S.DIST(1.2,TRUE)</f>
        <v>0.88493032977829178</v>
      </c>
    </row>
    <row r="11" spans="1:11" ht="17">
      <c r="A11" s="12"/>
      <c r="B11" s="12"/>
      <c r="D11" s="12"/>
      <c r="E11" s="12"/>
      <c r="F11" s="1" t="s">
        <v>33</v>
      </c>
      <c r="G11" s="5" t="s">
        <v>34</v>
      </c>
      <c r="H11" s="1">
        <f>_xlfn.NORM.S.INV(0.88)</f>
        <v>1.1749867920660904</v>
      </c>
    </row>
    <row r="12" spans="1:11" ht="34">
      <c r="A12" s="5" t="s">
        <v>48</v>
      </c>
      <c r="D12" s="5" t="s">
        <v>49</v>
      </c>
      <c r="E12" s="5" t="s">
        <v>50</v>
      </c>
      <c r="G12" s="1"/>
    </row>
    <row r="13" spans="1:11" s="8" customFormat="1" ht="17">
      <c r="A13" s="7" t="s">
        <v>83</v>
      </c>
      <c r="B13" s="7"/>
      <c r="C13" s="7"/>
      <c r="D13" s="7"/>
      <c r="E13" s="7"/>
      <c r="K13" s="7"/>
    </row>
    <row r="14" spans="1:11" ht="34">
      <c r="A14" s="5" t="s">
        <v>35</v>
      </c>
      <c r="B14" s="6" t="s">
        <v>62</v>
      </c>
      <c r="D14" s="5" t="s">
        <v>63</v>
      </c>
      <c r="E14" s="5" t="s">
        <v>64</v>
      </c>
      <c r="F14" s="1" t="s">
        <v>67</v>
      </c>
      <c r="H14" s="1">
        <f>_xlfn.CHISQ.INV(0.95, 10)</f>
        <v>18.307038053275139</v>
      </c>
      <c r="I14" s="5" t="s">
        <v>74</v>
      </c>
      <c r="J14" s="1">
        <f>_xlfn.CHISQ.DIST(18.30703, 10, TRUE)</f>
        <v>0.94999987533017682</v>
      </c>
      <c r="K14" s="6" t="s">
        <v>65</v>
      </c>
    </row>
    <row r="15" spans="1:11" ht="17">
      <c r="F15" s="5" t="s">
        <v>66</v>
      </c>
    </row>
    <row r="19" spans="1:12" ht="51">
      <c r="A19" s="5" t="s">
        <v>68</v>
      </c>
      <c r="B19" s="5" t="s">
        <v>69</v>
      </c>
      <c r="D19" s="5">
        <v>0</v>
      </c>
      <c r="E19" t="s">
        <v>71</v>
      </c>
      <c r="F19" s="5" t="s">
        <v>73</v>
      </c>
      <c r="G19" s="5" t="s">
        <v>75</v>
      </c>
      <c r="H19" s="1">
        <f>_xlfn.T.DIST(2,10,TRUE)</f>
        <v>0.96330598261462974</v>
      </c>
      <c r="J19" s="1">
        <f>_xlfn.T.INV(0.95,10)</f>
        <v>1.8124611228116754</v>
      </c>
      <c r="K19" s="6" t="s">
        <v>70</v>
      </c>
      <c r="L19" s="1" t="s">
        <v>72</v>
      </c>
    </row>
    <row r="20" spans="1:12" ht="46">
      <c r="B20" s="9" t="s">
        <v>84</v>
      </c>
      <c r="F20" s="1" t="s">
        <v>85</v>
      </c>
    </row>
    <row r="21" spans="1:12">
      <c r="B21" s="9"/>
    </row>
    <row r="22" spans="1:12">
      <c r="K22" s="1"/>
    </row>
    <row r="23" spans="1:12" ht="17">
      <c r="A23" s="5" t="s">
        <v>77</v>
      </c>
      <c r="B23" s="5" t="s">
        <v>76</v>
      </c>
      <c r="F23" s="1" t="s">
        <v>79</v>
      </c>
      <c r="G23" s="5" t="s">
        <v>80</v>
      </c>
      <c r="H23" s="1">
        <f>_xlfn.F.DIST(6.26,5,4,TRUE)</f>
        <v>0.95005243855391841</v>
      </c>
      <c r="J23" s="1">
        <f>_xlfn.F.INV(0.95, 5,4)</f>
        <v>6.2560565021608809</v>
      </c>
      <c r="K23" s="5" t="s">
        <v>78</v>
      </c>
    </row>
    <row r="24" spans="1:12" ht="17">
      <c r="F24" s="1" t="s">
        <v>81</v>
      </c>
      <c r="K24" s="5" t="s">
        <v>82</v>
      </c>
    </row>
  </sheetData>
  <mergeCells count="9">
    <mergeCell ref="G1:J1"/>
    <mergeCell ref="E8:E9"/>
    <mergeCell ref="E10:E11"/>
    <mergeCell ref="A8:A9"/>
    <mergeCell ref="A10:A11"/>
    <mergeCell ref="B10:B11"/>
    <mergeCell ref="C8:C9"/>
    <mergeCell ref="D8:D9"/>
    <mergeCell ref="D10:D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86EFA-F7DB-6F40-B606-DA388EEF2D38}">
  <dimension ref="A1:A8"/>
  <sheetViews>
    <sheetView zoomScale="119" workbookViewId="0">
      <selection activeCell="B10" sqref="B10"/>
    </sheetView>
  </sheetViews>
  <sheetFormatPr baseColWidth="10" defaultRowHeight="16"/>
  <cols>
    <col min="1" max="1" width="24.6640625" customWidth="1"/>
    <col min="2" max="2" width="24.5" customWidth="1"/>
  </cols>
  <sheetData>
    <row r="1" spans="1:1">
      <c r="A1" t="s">
        <v>58</v>
      </c>
    </row>
    <row r="4" spans="1:1">
      <c r="A4" t="s">
        <v>59</v>
      </c>
    </row>
    <row r="8" spans="1:1">
      <c r="A8" t="s">
        <v>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050D-B8AC-AD4E-BA90-33B4024C4C31}">
  <dimension ref="A1:K36"/>
  <sheetViews>
    <sheetView topLeftCell="A17" zoomScale="188" workbookViewId="0">
      <selection activeCell="A37" sqref="A37"/>
    </sheetView>
  </sheetViews>
  <sheetFormatPr baseColWidth="10" defaultRowHeight="16"/>
  <cols>
    <col min="1" max="1" width="12.1640625" bestFit="1" customWidth="1"/>
  </cols>
  <sheetData>
    <row r="1" spans="1:11">
      <c r="A1">
        <f>_xlfn.NEGBINOM.DIST(2,1,0.75,TRUE)</f>
        <v>0.984375</v>
      </c>
    </row>
    <row r="2" spans="1:11">
      <c r="A2">
        <f>1-_xlfn.EXPON.DIST(3, 0.25, TRUE)</f>
        <v>0.47236655274101469</v>
      </c>
    </row>
    <row r="3" spans="1:11">
      <c r="A3">
        <f>_xlfn.EXPON.DIST(3,0.25,TRUE)</f>
        <v>0.52763344725898531</v>
      </c>
    </row>
    <row r="4" spans="1:11">
      <c r="A4">
        <f>_xlfn.EXPON.DIST(4,1,TRUE)</f>
        <v>0.98168436111126578</v>
      </c>
    </row>
    <row r="5" spans="1:11">
      <c r="A5">
        <f>_xlfn.EXPON.DIST(5,1,TRUE)-_xlfn.EXPON.DIST(2,1,TRUE)</f>
        <v>0.12859733623752723</v>
      </c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/>
    </row>
    <row r="6" spans="1:11">
      <c r="A6">
        <f>_xlfn.EXPON.DIST(20000,1/25000,FALSE)</f>
        <v>1.7973158564688864E-5</v>
      </c>
      <c r="D6" s="3">
        <v>1</v>
      </c>
      <c r="E6" s="10">
        <v>2</v>
      </c>
      <c r="F6" s="10">
        <v>3</v>
      </c>
      <c r="G6" s="10">
        <v>4</v>
      </c>
      <c r="H6" s="10">
        <v>5</v>
      </c>
      <c r="I6" s="10">
        <v>6</v>
      </c>
      <c r="J6" s="10">
        <v>7</v>
      </c>
    </row>
    <row r="7" spans="1:11">
      <c r="A7">
        <f>_xlfn.EXPON.DIST(30000,1/25000,TRUE)</f>
        <v>0.69880578808779803</v>
      </c>
      <c r="D7" s="3">
        <v>2</v>
      </c>
      <c r="E7" s="10">
        <v>3</v>
      </c>
      <c r="F7" s="10">
        <v>4</v>
      </c>
      <c r="G7" s="10">
        <v>5</v>
      </c>
      <c r="H7" s="10">
        <v>6</v>
      </c>
      <c r="I7" s="10">
        <v>7</v>
      </c>
      <c r="J7" s="10">
        <v>8</v>
      </c>
    </row>
    <row r="8" spans="1:11">
      <c r="A8">
        <f>_xlfn.EXPON.DIST(30000, 1/25000,TRUE) - _xlfn.EXPON.DIST(20000,1/25000,TRUE)</f>
        <v>0.14813475220501959</v>
      </c>
      <c r="D8" s="3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</row>
    <row r="9" spans="1:11">
      <c r="A9">
        <f>1- _xlfn.EXPON.DIST(75000,1/25000,TRUE)</f>
        <v>4.9787068367863951E-2</v>
      </c>
      <c r="D9" s="3">
        <v>4</v>
      </c>
      <c r="E9" s="10">
        <v>5</v>
      </c>
      <c r="F9" s="10">
        <v>6</v>
      </c>
      <c r="G9" s="10">
        <v>7</v>
      </c>
      <c r="H9" s="10">
        <v>8</v>
      </c>
      <c r="I9" s="10">
        <v>9</v>
      </c>
      <c r="J9" s="10">
        <v>10</v>
      </c>
    </row>
    <row r="10" spans="1:11">
      <c r="A10">
        <f>_xlfn.EXPON.DIST(20000.5,1/25000,TRUE) - _xlfn.EXPON.DIST(19999.5,1/25000,TRUE)</f>
        <v>1.7973158565887104E-5</v>
      </c>
      <c r="D10" s="3">
        <v>5</v>
      </c>
      <c r="E10" s="10">
        <v>6</v>
      </c>
      <c r="F10" s="10">
        <v>7</v>
      </c>
      <c r="G10" s="10">
        <v>8</v>
      </c>
      <c r="H10" s="10">
        <v>9</v>
      </c>
      <c r="I10" s="10">
        <v>10</v>
      </c>
      <c r="J10" s="10">
        <v>11</v>
      </c>
    </row>
    <row r="11" spans="1:11">
      <c r="A11">
        <f>_xlfn.EXPON.DIST(30000,1/25000,TRUE)</f>
        <v>0.69880578808779803</v>
      </c>
      <c r="D11" s="3">
        <v>6</v>
      </c>
      <c r="E11" s="10">
        <v>7</v>
      </c>
      <c r="F11" s="10">
        <v>8</v>
      </c>
      <c r="G11" s="10">
        <v>9</v>
      </c>
      <c r="H11" s="10">
        <v>10</v>
      </c>
      <c r="I11" s="10">
        <v>11</v>
      </c>
      <c r="J11" s="10">
        <v>12</v>
      </c>
    </row>
    <row r="12" spans="1:11">
      <c r="A12">
        <f>_xlfn.EXPON.DIST(1,0.5,TRUE)</f>
        <v>0.39346934028736658</v>
      </c>
    </row>
    <row r="14" spans="1:11">
      <c r="A14">
        <f>1-_xlfn.EXPON.DIST(1.5,1/3,TRUE)</f>
        <v>0.60653065971263342</v>
      </c>
      <c r="E14" s="3">
        <v>1</v>
      </c>
      <c r="F14" s="3">
        <v>2</v>
      </c>
      <c r="G14" s="3">
        <v>3</v>
      </c>
      <c r="H14" s="3">
        <v>4</v>
      </c>
      <c r="I14" s="3">
        <v>5</v>
      </c>
      <c r="J14" s="3">
        <v>6</v>
      </c>
    </row>
    <row r="15" spans="1:11">
      <c r="A15">
        <f>1-_xlfn.POISSON.DIST(10,10,TRUE)</f>
        <v>0.41696024980701463</v>
      </c>
      <c r="D15" s="3">
        <v>1</v>
      </c>
      <c r="E15" s="10">
        <v>1</v>
      </c>
      <c r="F15" s="10">
        <v>2</v>
      </c>
      <c r="G15" s="10">
        <v>3</v>
      </c>
      <c r="H15" s="10">
        <v>4</v>
      </c>
      <c r="I15" s="10">
        <v>5</v>
      </c>
      <c r="J15" s="10">
        <v>6</v>
      </c>
    </row>
    <row r="16" spans="1:11">
      <c r="D16" s="3">
        <v>2</v>
      </c>
      <c r="E16" s="10">
        <v>2</v>
      </c>
      <c r="F16" s="10">
        <v>4</v>
      </c>
      <c r="G16" s="10">
        <v>6</v>
      </c>
      <c r="H16" s="10">
        <v>8</v>
      </c>
      <c r="I16" s="10">
        <v>10</v>
      </c>
      <c r="J16" s="10">
        <v>12</v>
      </c>
    </row>
    <row r="17" spans="1:10">
      <c r="A17">
        <f>_xlfn.T.INV(0.95,24)</f>
        <v>1.7108820799094284</v>
      </c>
      <c r="D17" s="3">
        <v>3</v>
      </c>
      <c r="E17" s="10">
        <v>3</v>
      </c>
      <c r="F17" s="10">
        <v>6</v>
      </c>
      <c r="G17" s="10">
        <v>9</v>
      </c>
      <c r="H17" s="10">
        <v>12</v>
      </c>
      <c r="I17" s="10">
        <v>15</v>
      </c>
      <c r="J17" s="10">
        <v>18</v>
      </c>
    </row>
    <row r="18" spans="1:10">
      <c r="A18">
        <f>1- _xlfn.F.DIST(1.89,24,30,TRUE)</f>
        <v>4.9632815214398107E-2</v>
      </c>
      <c r="D18" s="3">
        <v>4</v>
      </c>
      <c r="E18" s="10">
        <v>4</v>
      </c>
      <c r="F18" s="10">
        <v>8</v>
      </c>
      <c r="G18" s="10">
        <v>12</v>
      </c>
      <c r="H18" s="10">
        <v>16</v>
      </c>
      <c r="I18" s="10">
        <v>20</v>
      </c>
      <c r="J18" s="10">
        <v>24</v>
      </c>
    </row>
    <row r="19" spans="1:10">
      <c r="D19" s="3">
        <v>5</v>
      </c>
      <c r="E19" s="10">
        <v>5</v>
      </c>
      <c r="F19" s="10">
        <v>10</v>
      </c>
      <c r="G19" s="10">
        <v>15</v>
      </c>
      <c r="H19" s="10">
        <v>20</v>
      </c>
      <c r="I19" s="10">
        <v>25</v>
      </c>
      <c r="J19" s="10">
        <v>30</v>
      </c>
    </row>
    <row r="20" spans="1:10">
      <c r="A20">
        <f>_xlfn.F.INV(0.99,24,15)</f>
        <v>3.2940285938050673</v>
      </c>
      <c r="D20" s="3">
        <v>6</v>
      </c>
      <c r="E20" s="10">
        <v>6</v>
      </c>
      <c r="F20" s="10">
        <v>12</v>
      </c>
      <c r="G20" s="10">
        <v>18</v>
      </c>
      <c r="H20" s="10">
        <v>24</v>
      </c>
      <c r="I20" s="10">
        <v>30</v>
      </c>
      <c r="J20" s="10">
        <v>36</v>
      </c>
    </row>
    <row r="21" spans="1:10">
      <c r="A21">
        <f>_xlfn.F.INV(0.99,15,24)</f>
        <v>2.8887320182515888</v>
      </c>
    </row>
    <row r="22" spans="1:10">
      <c r="A22">
        <f>_xlfn.F.INV(0.01,9,9)</f>
        <v>0.18687645652871757</v>
      </c>
    </row>
    <row r="23" spans="1:10">
      <c r="A23">
        <f>_xlfn.EXPON.DIST(1,1/3,TRUE)</f>
        <v>0.28346868942621073</v>
      </c>
    </row>
    <row r="24" spans="1:10">
      <c r="A24">
        <f>_xlfn.EXPON.DIST(3,1/3,TRUE)-A23</f>
        <v>0.34865186940234694</v>
      </c>
    </row>
    <row r="26" spans="1:10">
      <c r="A26">
        <f>_xlfn.NEGBINOM.DIST(0,1,0.75,FALSE)+_xlfn.NEGBINOM.DIST(1,1,0.75,FALSE)+ _xlfn.NEGBINOM.DIST(2,1,0.75,FALSE)</f>
        <v>0.984375</v>
      </c>
    </row>
    <row r="27" spans="1:10">
      <c r="A27">
        <f>1-_xlfn.EXPON.DIST(3,0.25,TRUE)</f>
        <v>0.47236655274101469</v>
      </c>
    </row>
    <row r="28" spans="1:10">
      <c r="A28">
        <f>_xlfn.EXPON.DIST(3,0.25,TRUE)</f>
        <v>0.52763344725898531</v>
      </c>
    </row>
    <row r="29" spans="1:10">
      <c r="A29">
        <f>_xlfn.EXPON.DIST(4,1,TRUE)</f>
        <v>0.98168436111126578</v>
      </c>
    </row>
    <row r="30" spans="1:10">
      <c r="A30">
        <f>_xlfn.EXPON.DIST(5,1,TRUE)-_xlfn.EXPON.DIST(2,1,TRUE)</f>
        <v>0.12859733623752723</v>
      </c>
    </row>
    <row r="31" spans="1:10">
      <c r="A31">
        <f>1-_xlfn.EXPON.DIST(20000,1/25000,TRUE)</f>
        <v>0.44932896411722156</v>
      </c>
    </row>
    <row r="32" spans="1:10">
      <c r="A32">
        <f>_xlfn.EXPON.DIST(30000,1/25000,TRUE)</f>
        <v>0.69880578808779803</v>
      </c>
    </row>
    <row r="33" spans="1:1">
      <c r="A33">
        <f>_xlfn.EXPON.DIST(30000,1/25000,TRUE)-_xlfn.EXPON.DIST(20000,1/25000,TRUE)</f>
        <v>0.14813475220501959</v>
      </c>
    </row>
    <row r="34" spans="1:1">
      <c r="A34">
        <f>1-_xlfn.EXPON.DIST(75000,1/25000,TRUE)</f>
        <v>4.9787068367863951E-2</v>
      </c>
    </row>
    <row r="35" spans="1:1">
      <c r="A35">
        <f>_xlfn.EXPON.DIST(1,1/2,TRUE)</f>
        <v>0.39346934028736658</v>
      </c>
    </row>
    <row r="36" spans="1:1">
      <c r="A36">
        <f>_xlfn.BINOM.DIST(30,100,0.3935,TRUE)</f>
        <v>3.3425154793574469E-2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Tut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2021-10-19T09:48:18Z</dcterms:created>
  <dcterms:modified xsi:type="dcterms:W3CDTF">2021-11-22T13:56:32Z</dcterms:modified>
</cp:coreProperties>
</file>