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techdisplays-my.sharepoint.com/personal/pcp_mtechdisplays_com_br/Documents/DASH_MTECH/"/>
    </mc:Choice>
  </mc:AlternateContent>
  <xr:revisionPtr revIDLastSave="29" documentId="8_{CF940A7D-B2C1-4B5C-85B5-37B847805C75}" xr6:coauthVersionLast="47" xr6:coauthVersionMax="47" xr10:uidLastSave="{1B933520-10FB-4A82-AA16-10134919DA1E}"/>
  <bookViews>
    <workbookView xWindow="28680" yWindow="-120" windowWidth="29040" windowHeight="15720" xr2:uid="{1F4BD7C2-DFC7-41C6-8F07-66FC27B5E6F6}"/>
  </bookViews>
  <sheets>
    <sheet name="DOBRA CHAPA" sheetId="1" r:id="rId1"/>
  </sheets>
  <externalReferences>
    <externalReference r:id="rId2"/>
  </externalReferences>
  <definedNames>
    <definedName name="_56F9DC9755BA473782653E2940F9FormId">"HjuebwkYSkSB04LUCpKIEmTCCKz5RBhJlBgpQwO-tUlUQTlJVjc2WVk5TkJJNFhVQlAzQVVLWEM2WCQlQCN0PWcu"</definedName>
    <definedName name="_56F9DC9755BA473782653E2940F9ResponseSheet">"Form1"</definedName>
    <definedName name="_56F9DC9755BA473782653E2940F9SourceDocId">"{bbf2141b-c818-43c0-8e9f-994f17fb1327}"</definedName>
    <definedName name="Início_do_projeto">'[1]CRONOGRAMA DE PRODUÇÃO'!$D$3</definedName>
    <definedName name="Semana_de_exibição">'[1]CRONOGRAMA DE PRODUÇÃO'!$D$4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" l="1"/>
  <c r="G44" i="1"/>
  <c r="G43" i="1"/>
  <c r="G42" i="1"/>
  <c r="G41" i="1"/>
  <c r="G40" i="1"/>
  <c r="G39" i="1"/>
  <c r="H38" i="1"/>
  <c r="G38" i="1"/>
  <c r="H37" i="1"/>
  <c r="G37" i="1"/>
  <c r="H36" i="1"/>
  <c r="G36" i="1"/>
  <c r="H35" i="1"/>
  <c r="G35" i="1"/>
  <c r="A19" i="1" s="1"/>
  <c r="N33" i="1"/>
  <c r="M33" i="1"/>
  <c r="K33" i="1"/>
  <c r="H33" i="1"/>
  <c r="G33" i="1"/>
  <c r="M32" i="1"/>
  <c r="G32" i="1"/>
  <c r="M31" i="1"/>
  <c r="G31" i="1"/>
  <c r="B31" i="1"/>
  <c r="A31" i="1"/>
  <c r="A43" i="1" s="1"/>
  <c r="M30" i="1"/>
  <c r="G30" i="1"/>
  <c r="B30" i="1"/>
  <c r="A30" i="1"/>
  <c r="A42" i="1" s="1"/>
  <c r="M29" i="1"/>
  <c r="G29" i="1"/>
  <c r="B29" i="1"/>
  <c r="A29" i="1"/>
  <c r="A41" i="1" s="1"/>
  <c r="M28" i="1"/>
  <c r="G28" i="1"/>
  <c r="B28" i="1"/>
  <c r="A28" i="1"/>
  <c r="A40" i="1" s="1"/>
  <c r="N27" i="1"/>
  <c r="M27" i="1"/>
  <c r="K27" i="1"/>
  <c r="H27" i="1"/>
  <c r="G27" i="1"/>
  <c r="B27" i="1"/>
  <c r="A27" i="1"/>
  <c r="A39" i="1" s="1"/>
  <c r="N26" i="1"/>
  <c r="M26" i="1"/>
  <c r="K26" i="1"/>
  <c r="H26" i="1"/>
  <c r="G26" i="1"/>
  <c r="B26" i="1"/>
  <c r="A26" i="1"/>
  <c r="A38" i="1" s="1"/>
  <c r="N25" i="1"/>
  <c r="M25" i="1"/>
  <c r="K25" i="1"/>
  <c r="H25" i="1"/>
  <c r="G25" i="1"/>
  <c r="B25" i="1"/>
  <c r="A25" i="1"/>
  <c r="A37" i="1" s="1"/>
  <c r="N24" i="1"/>
  <c r="M24" i="1"/>
  <c r="A18" i="1" s="1"/>
  <c r="H24" i="1"/>
  <c r="G24" i="1"/>
  <c r="A17" i="1" s="1"/>
  <c r="B24" i="1"/>
  <c r="A24" i="1"/>
  <c r="A36" i="1" s="1"/>
  <c r="B23" i="1"/>
  <c r="A23" i="1"/>
  <c r="A35" i="1" s="1"/>
  <c r="N22" i="1"/>
  <c r="K22" i="1"/>
  <c r="H22" i="1"/>
  <c r="C22" i="1"/>
  <c r="B22" i="1"/>
  <c r="A22" i="1"/>
  <c r="A21" i="1"/>
  <c r="N16" i="1"/>
  <c r="K16" i="1"/>
  <c r="H16" i="1"/>
  <c r="N15" i="1"/>
  <c r="K15" i="1"/>
  <c r="H15" i="1"/>
  <c r="N14" i="1"/>
  <c r="K14" i="1"/>
  <c r="H14" i="1"/>
  <c r="A13" i="1"/>
  <c r="A12" i="1"/>
  <c r="N11" i="1"/>
  <c r="M11" i="1"/>
  <c r="K11" i="1"/>
  <c r="H11" i="1"/>
  <c r="G11" i="1"/>
  <c r="A11" i="1"/>
  <c r="M10" i="1"/>
  <c r="G10" i="1"/>
  <c r="M9" i="1"/>
  <c r="G9" i="1"/>
  <c r="M8" i="1"/>
  <c r="G8" i="1"/>
  <c r="M7" i="1"/>
  <c r="G7" i="1"/>
  <c r="M6" i="1"/>
  <c r="G6" i="1"/>
  <c r="N5" i="1"/>
  <c r="M5" i="1"/>
  <c r="K5" i="1"/>
  <c r="H5" i="1"/>
  <c r="G5" i="1"/>
  <c r="N4" i="1"/>
  <c r="M4" i="1"/>
  <c r="K4" i="1"/>
  <c r="H4" i="1"/>
  <c r="G4" i="1"/>
  <c r="N3" i="1"/>
  <c r="M3" i="1"/>
  <c r="K3" i="1"/>
  <c r="H3" i="1"/>
  <c r="G3" i="1"/>
  <c r="N2" i="1"/>
  <c r="M2" i="1"/>
  <c r="A15" i="1" s="1"/>
  <c r="G2" i="1"/>
  <c r="A10" i="1" s="1"/>
  <c r="K17" i="1" l="1"/>
  <c r="N6" i="1"/>
  <c r="H6" i="1"/>
  <c r="N17" i="1"/>
  <c r="K19" i="1"/>
  <c r="H28" i="1"/>
  <c r="K6" i="1"/>
  <c r="K8" i="1"/>
  <c r="K28" i="1"/>
  <c r="C30" i="1"/>
  <c r="C42" i="1" s="1"/>
  <c r="N28" i="1"/>
  <c r="H39" i="1"/>
  <c r="C18" i="1" l="1"/>
  <c r="B43" i="1" s="1"/>
  <c r="B18" i="1"/>
  <c r="C11" i="1"/>
  <c r="B36" i="1" s="1"/>
  <c r="B11" i="1"/>
  <c r="C15" i="1"/>
  <c r="B39" i="1" s="1"/>
  <c r="B15" i="1"/>
  <c r="C10" i="1"/>
  <c r="B35" i="1" s="1"/>
  <c r="B10" i="1"/>
  <c r="C19" i="1"/>
  <c r="B42" i="1" s="1"/>
  <c r="D42" i="1" s="1"/>
  <c r="B19" i="1"/>
  <c r="C16" i="1"/>
  <c r="B40" i="1" s="1"/>
  <c r="B16" i="1"/>
  <c r="C17" i="1"/>
  <c r="B41" i="1" s="1"/>
  <c r="B17" i="1"/>
  <c r="C13" i="1"/>
  <c r="B37" i="1" s="1"/>
  <c r="B13" i="1"/>
  <c r="C14" i="1"/>
  <c r="B14" i="1"/>
  <c r="H30" i="1"/>
  <c r="H19" i="1"/>
  <c r="H8" i="1"/>
  <c r="C31" i="1"/>
  <c r="C43" i="1" s="1"/>
  <c r="D43" i="1" s="1"/>
  <c r="D28" i="1"/>
  <c r="N8" i="1"/>
  <c r="N30" i="1"/>
  <c r="K30" i="1"/>
  <c r="H41" i="1"/>
  <c r="H17" i="1"/>
  <c r="N19" i="1"/>
  <c r="H29" i="1"/>
  <c r="E29" i="1" s="1"/>
  <c r="H7" i="1"/>
  <c r="E23" i="1" s="1"/>
  <c r="H18" i="1"/>
  <c r="E26" i="1" s="1"/>
  <c r="K18" i="1"/>
  <c r="E25" i="1" s="1"/>
  <c r="K7" i="1"/>
  <c r="E24" i="1" s="1"/>
  <c r="N29" i="1"/>
  <c r="E31" i="1" s="1"/>
  <c r="H40" i="1"/>
  <c r="E30" i="1" s="1"/>
  <c r="C28" i="1"/>
  <c r="C40" i="1" s="1"/>
  <c r="C24" i="1"/>
  <c r="C36" i="1" s="1"/>
  <c r="D36" i="1" s="1"/>
  <c r="C27" i="1"/>
  <c r="C39" i="1" s="1"/>
  <c r="N7" i="1"/>
  <c r="K29" i="1"/>
  <c r="E28" i="1" s="1"/>
  <c r="C26" i="1"/>
  <c r="C38" i="1" s="1"/>
  <c r="N18" i="1"/>
  <c r="E27" i="1" s="1"/>
  <c r="D39" i="1" l="1"/>
  <c r="D40" i="1"/>
  <c r="C12" i="1"/>
  <c r="B38" i="1" s="1"/>
  <c r="D38" i="1" s="1"/>
  <c r="B12" i="1"/>
  <c r="E40" i="1"/>
  <c r="D27" i="1"/>
  <c r="E39" i="1" s="1"/>
  <c r="C25" i="1"/>
  <c r="C37" i="1" s="1"/>
  <c r="D37" i="1" s="1"/>
  <c r="C29" i="1"/>
  <c r="C41" i="1" s="1"/>
  <c r="D41" i="1" s="1"/>
  <c r="D30" i="1"/>
  <c r="E42" i="1" s="1"/>
  <c r="D31" i="1"/>
  <c r="E43" i="1" s="1"/>
  <c r="D29" i="1"/>
  <c r="K9" i="1"/>
  <c r="H31" i="1"/>
  <c r="D26" i="1"/>
  <c r="H9" i="1"/>
  <c r="H20" i="1"/>
  <c r="H42" i="1"/>
  <c r="K20" i="1"/>
  <c r="N31" i="1"/>
  <c r="N9" i="1"/>
  <c r="D24" i="1"/>
  <c r="E36" i="1" s="1"/>
  <c r="C23" i="1"/>
  <c r="C35" i="1" s="1"/>
  <c r="D35" i="1" s="1"/>
  <c r="K31" i="1"/>
  <c r="N20" i="1"/>
  <c r="E41" i="1" l="1"/>
  <c r="B3" i="1"/>
  <c r="E38" i="1"/>
  <c r="D25" i="1"/>
  <c r="E37" i="1" s="1"/>
  <c r="H43" i="1"/>
  <c r="H32" i="1"/>
  <c r="H21" i="1"/>
  <c r="N10" i="1"/>
  <c r="N32" i="1"/>
  <c r="H10" i="1"/>
  <c r="K10" i="1"/>
  <c r="D23" i="1"/>
  <c r="E35" i="1" s="1"/>
  <c r="K21" i="1"/>
  <c r="K32" i="1"/>
  <c r="N21" i="1"/>
  <c r="B5" i="1" l="1"/>
  <c r="B6" i="1" s="1"/>
</calcChain>
</file>

<file path=xl/sharedStrings.xml><?xml version="1.0" encoding="utf-8"?>
<sst xmlns="http://schemas.openxmlformats.org/spreadsheetml/2006/main" count="69" uniqueCount="29">
  <si>
    <t>DOBRA CHAPA</t>
  </si>
  <si>
    <t>Canaleta J Base Frontal</t>
  </si>
  <si>
    <t>HORAS FALTANTES</t>
  </si>
  <si>
    <t>Lote</t>
  </si>
  <si>
    <t>NUMERO DE MAQUINAS</t>
  </si>
  <si>
    <t>PÇs por display</t>
  </si>
  <si>
    <t>DIAS FALTANTES</t>
  </si>
  <si>
    <t>Total</t>
  </si>
  <si>
    <t>EXPECTATIVA DE TÉRMINO</t>
  </si>
  <si>
    <t>Faltante</t>
  </si>
  <si>
    <t>Produção Média / HR</t>
  </si>
  <si>
    <t>STATUS DOBRADEIRA</t>
  </si>
  <si>
    <t>ULTIMA MÉDIA DE PRODUÇÃO</t>
  </si>
  <si>
    <t>PROCESSO</t>
  </si>
  <si>
    <t>DISPLAYS PRONTOS</t>
  </si>
  <si>
    <t>PEÇAS PRONTAS</t>
  </si>
  <si>
    <t>MAQUINÁRIO</t>
  </si>
  <si>
    <t>Canaleta J testeira</t>
  </si>
  <si>
    <t>Canaleta L</t>
  </si>
  <si>
    <t>Bandeja amassamento</t>
  </si>
  <si>
    <t>Canaleta lateral</t>
  </si>
  <si>
    <t>CONSUMO/HR</t>
  </si>
  <si>
    <t>PRODUÇÃO/HR</t>
  </si>
  <si>
    <t>ESTOQUE INTERMEDIARIO - DOBRA/SOLDA</t>
  </si>
  <si>
    <t>PEÇA</t>
  </si>
  <si>
    <t>PEÇAS DOBRADAS</t>
  </si>
  <si>
    <t>PEÇAS SOLDADAS</t>
  </si>
  <si>
    <t>ESTOQUE INTERMEDIARIO</t>
  </si>
  <si>
    <t>HORAS DE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</si>
</sst>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164" fontId="0" fillId="0" borderId="6" xfId="0" applyNumberFormat="1" applyBorder="1"/>
    <xf numFmtId="164" fontId="0" fillId="0" borderId="0" xfId="0" applyNumberFormat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0" fontId="0" fillId="0" borderId="6" xfId="0" applyBorder="1"/>
    <xf numFmtId="0" fontId="0" fillId="0" borderId="11" xfId="0" applyBorder="1"/>
    <xf numFmtId="14" fontId="0" fillId="0" borderId="12" xfId="0" applyNumberFormat="1" applyBorder="1"/>
    <xf numFmtId="14" fontId="0" fillId="0" borderId="0" xfId="0" applyNumberFormat="1"/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12" xfId="0" applyNumberFormat="1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techdisplays.sharepoint.com/sites/PCPTESTE/FORMULRIOS/CONTROLE%20DE%20PRODU&#199;&#195;O/2025%20-%20RACK%20ADES%201300/CONTROLE%20DE%20PRODU&#199;&#195;O%20%20RACK%20ADES%201300.xlsx" TargetMode="External"/><Relationship Id="rId1" Type="http://schemas.openxmlformats.org/officeDocument/2006/relationships/externalLinkPath" Target="https://mtechdisplays.sharepoint.com/sites/PCPTESTE/FORMULRIOS/CONTROLE%20DE%20PRODU&#199;&#195;O/2025%20-%20RACK%20ADES%201300/CONTROLE%20DE%20PRODU&#199;&#195;O%20%20RACK%20ADES%201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"/>
      <sheetName val="CRONOGRAMA DE PRODUÇÃO"/>
      <sheetName val="COMPILADO"/>
      <sheetName val="LASERTUBE"/>
      <sheetName val="LATERAL (LASER TUBE)"/>
      <sheetName val="BASE (LASER TUBE)"/>
      <sheetName val="SERRA"/>
      <sheetName val="TUBO TESTEIRA (SERRA)"/>
      <sheetName val="TUBO BASE MENOR (SERRA)"/>
      <sheetName val="GUILHOTINA"/>
      <sheetName val="J LATERAL (GUILHOTINA)"/>
      <sheetName val="J TESTEIRA (GUILHOTINA)"/>
      <sheetName val="CANALETA j Base  (GUILHOTINA)"/>
      <sheetName val="CANALETA L Testeir (GUILHOTINA)"/>
      <sheetName val="J Base-Testeira (GUILHOTINA)"/>
      <sheetName val="J TRASEIRA (GUILHOTINA)"/>
      <sheetName val="CANALETA AMASS (GUILHOTINA)"/>
      <sheetName val="LASERCHAPA"/>
      <sheetName val="Bandeja (LASERCHAPA)"/>
      <sheetName val="DOBRA TUBO"/>
      <sheetName val="TESTEIRA (DOBRA TUBO)"/>
      <sheetName val="DOBRA CHAPA"/>
      <sheetName val="J TESTEIRA Maior(DOBRA CHAPA)"/>
      <sheetName val="J Base Maior(DOBRA CHAPA)"/>
      <sheetName val="J BASE-TESTEIRA (DOBRA CHAPA)"/>
      <sheetName val="L BASE (DOBRA CHAPA)"/>
      <sheetName val="Bdj (DOBRA CHAPA)"/>
      <sheetName val="Bdj Amass (DOBRA CHAPA)"/>
      <sheetName val="Canaleta Amass (DOBRA CHAPA)"/>
      <sheetName val="Canaleta Lateral (DOBRA CHAPA)"/>
      <sheetName val="Canaleta Traseira (DOBRA CHAPA)"/>
      <sheetName val="ENCAIXE TESTEIRA (DOBRA CHAPA)"/>
      <sheetName val="ARAME BDJ (Dobradeira de Arame)"/>
      <sheetName val="SOLDA MIG"/>
      <sheetName val="CORPO (MIG)"/>
      <sheetName val="CANALETAS BASE (MIG)"/>
      <sheetName val="CANALETAS TESTEIRA (MIG)"/>
      <sheetName val="BDJ COM ARAME(MIG)"/>
      <sheetName val="BANDEJA BASE (MIG)"/>
      <sheetName val="BANDEJA CORPO (MIG)"/>
      <sheetName val="CANALETAS CORPO (MIG)"/>
      <sheetName val="CANALETA Tras e base (MIG)"/>
      <sheetName val="ARAME CORPO (MIG)"/>
    </sheetNames>
    <sheetDataSet>
      <sheetData sheetId="0"/>
      <sheetData sheetId="1">
        <row r="3">
          <cell r="D3">
            <v>45810</v>
          </cell>
        </row>
        <row r="4">
          <cell r="D4">
            <v>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B2">
            <v>1300</v>
          </cell>
        </row>
        <row r="3">
          <cell r="B3">
            <v>1</v>
          </cell>
        </row>
        <row r="4">
          <cell r="B4">
            <v>1300</v>
          </cell>
        </row>
        <row r="5">
          <cell r="B5">
            <v>544</v>
          </cell>
        </row>
        <row r="6">
          <cell r="B6">
            <v>209.5</v>
          </cell>
        </row>
        <row r="7">
          <cell r="B7">
            <v>194</v>
          </cell>
        </row>
        <row r="9">
          <cell r="B9">
            <v>2.5966587112171839</v>
          </cell>
        </row>
        <row r="10">
          <cell r="B10">
            <v>0.21638822593476534</v>
          </cell>
        </row>
        <row r="11">
          <cell r="B11" t="str">
            <v>DOBRADEIRA DE CHAPAS</v>
          </cell>
        </row>
      </sheetData>
      <sheetData sheetId="23">
        <row r="2">
          <cell r="B2">
            <v>1300</v>
          </cell>
        </row>
        <row r="3">
          <cell r="B3">
            <v>1</v>
          </cell>
        </row>
        <row r="4">
          <cell r="B4">
            <v>1300</v>
          </cell>
        </row>
        <row r="5">
          <cell r="B5">
            <v>0</v>
          </cell>
        </row>
        <row r="6">
          <cell r="B6">
            <v>212.4</v>
          </cell>
        </row>
        <row r="7">
          <cell r="B7">
            <v>192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 t="str">
            <v>DOBRADEIRA DE CHAPAS</v>
          </cell>
        </row>
      </sheetData>
      <sheetData sheetId="24">
        <row r="1">
          <cell r="A1" t="str">
            <v>Canaleta J Base/testeira</v>
          </cell>
        </row>
        <row r="2">
          <cell r="A2" t="str">
            <v>Lote</v>
          </cell>
          <cell r="B2">
            <v>1300</v>
          </cell>
        </row>
        <row r="3">
          <cell r="A3" t="str">
            <v>PÇs por display</v>
          </cell>
          <cell r="B3">
            <v>8</v>
          </cell>
        </row>
        <row r="4">
          <cell r="A4" t="str">
            <v>Total</v>
          </cell>
          <cell r="B4">
            <v>10400</v>
          </cell>
        </row>
        <row r="5">
          <cell r="A5" t="str">
            <v>Faltante</v>
          </cell>
          <cell r="B5">
            <v>3877</v>
          </cell>
        </row>
        <row r="6">
          <cell r="A6" t="str">
            <v>Produção Média / HR</v>
          </cell>
          <cell r="B6">
            <v>347.05555555555554</v>
          </cell>
        </row>
        <row r="7">
          <cell r="A7" t="str">
            <v>ULTIMA MÉDIA DE PRODUÇÃO</v>
          </cell>
          <cell r="B7">
            <v>438</v>
          </cell>
        </row>
        <row r="9">
          <cell r="A9" t="str">
            <v>HORAS FALTANTES</v>
          </cell>
          <cell r="B9">
            <v>11.171122138626542</v>
          </cell>
        </row>
        <row r="10">
          <cell r="A10" t="str">
            <v>DIAS FALTANTES</v>
          </cell>
          <cell r="B10">
            <v>0.93092684488554511</v>
          </cell>
        </row>
        <row r="11">
          <cell r="A11" t="str">
            <v>MAQUINÁRIO</v>
          </cell>
          <cell r="B11" t="str">
            <v>DOBRADEIRA DE CHAPAS</v>
          </cell>
        </row>
      </sheetData>
      <sheetData sheetId="25">
        <row r="2">
          <cell r="B2">
            <v>1300</v>
          </cell>
        </row>
        <row r="3">
          <cell r="B3">
            <v>2</v>
          </cell>
        </row>
        <row r="4">
          <cell r="B4">
            <v>2600</v>
          </cell>
        </row>
        <row r="5">
          <cell r="B5">
            <v>743</v>
          </cell>
        </row>
        <row r="6">
          <cell r="B6">
            <v>319.8</v>
          </cell>
        </row>
        <row r="7">
          <cell r="B7">
            <v>0</v>
          </cell>
        </row>
        <row r="9">
          <cell r="B9">
            <v>2.3233270794246401</v>
          </cell>
        </row>
        <row r="10">
          <cell r="B10">
            <v>0.19361058995205335</v>
          </cell>
        </row>
        <row r="11">
          <cell r="B11" t="str">
            <v>DOBRADEIRA DE CHAPAS</v>
          </cell>
        </row>
      </sheetData>
      <sheetData sheetId="26">
        <row r="1">
          <cell r="A1" t="str">
            <v>Bandeja</v>
          </cell>
        </row>
        <row r="2">
          <cell r="A2" t="str">
            <v>Lote</v>
          </cell>
          <cell r="B2">
            <v>1300</v>
          </cell>
        </row>
        <row r="3">
          <cell r="A3" t="str">
            <v>PÇs por display</v>
          </cell>
          <cell r="B3">
            <v>4</v>
          </cell>
        </row>
        <row r="4">
          <cell r="A4" t="str">
            <v>Total</v>
          </cell>
          <cell r="B4">
            <v>5200</v>
          </cell>
        </row>
        <row r="5">
          <cell r="A5" t="str">
            <v>Faltante</v>
          </cell>
          <cell r="B5">
            <v>1992</v>
          </cell>
        </row>
        <row r="6">
          <cell r="A6" t="str">
            <v>Produção Média / HR</v>
          </cell>
          <cell r="B6">
            <v>178.9</v>
          </cell>
        </row>
        <row r="7">
          <cell r="A7" t="str">
            <v>ULTIMA MÉDIA DE PRODUÇÃO</v>
          </cell>
          <cell r="B7">
            <v>123</v>
          </cell>
        </row>
        <row r="9">
          <cell r="A9" t="str">
            <v>HORAS FALTANTES</v>
          </cell>
          <cell r="B9">
            <v>11.134712129681386</v>
          </cell>
        </row>
        <row r="10">
          <cell r="A10" t="str">
            <v>DIAS FALTANTES</v>
          </cell>
          <cell r="B10">
            <v>0.92789267747344883</v>
          </cell>
        </row>
        <row r="11">
          <cell r="A11" t="str">
            <v>MAQUINÁRIO</v>
          </cell>
          <cell r="B11" t="str">
            <v>DOBRADEIRA DE CHAPAS</v>
          </cell>
        </row>
      </sheetData>
      <sheetData sheetId="27">
        <row r="2">
          <cell r="B2">
            <v>1300</v>
          </cell>
        </row>
        <row r="3">
          <cell r="B3">
            <v>4</v>
          </cell>
        </row>
        <row r="4">
          <cell r="B4">
            <v>5200</v>
          </cell>
        </row>
        <row r="5">
          <cell r="B5">
            <v>2083</v>
          </cell>
        </row>
        <row r="6">
          <cell r="B6">
            <v>171</v>
          </cell>
        </row>
        <row r="7">
          <cell r="B7">
            <v>225</v>
          </cell>
        </row>
        <row r="9">
          <cell r="B9">
            <v>12.181286549707602</v>
          </cell>
        </row>
        <row r="10">
          <cell r="B10">
            <v>1.0151072124756335</v>
          </cell>
        </row>
        <row r="11">
          <cell r="B11" t="str">
            <v>DOBRADEIRA DE CHAPAS</v>
          </cell>
        </row>
      </sheetData>
      <sheetData sheetId="28">
        <row r="1">
          <cell r="A1" t="str">
            <v>Canaleta amassamento</v>
          </cell>
        </row>
        <row r="2">
          <cell r="A2" t="str">
            <v>Lote</v>
          </cell>
          <cell r="B2">
            <v>1300</v>
          </cell>
        </row>
        <row r="3">
          <cell r="A3" t="str">
            <v>PÇs por display</v>
          </cell>
          <cell r="B3">
            <v>2</v>
          </cell>
        </row>
        <row r="4">
          <cell r="A4" t="str">
            <v>Total</v>
          </cell>
          <cell r="B4">
            <v>2600</v>
          </cell>
        </row>
        <row r="5">
          <cell r="A5" t="str">
            <v>Faltante</v>
          </cell>
          <cell r="B5">
            <v>1418</v>
          </cell>
        </row>
        <row r="6">
          <cell r="A6" t="str">
            <v>Produção Média / HR</v>
          </cell>
          <cell r="B6">
            <v>134.6</v>
          </cell>
        </row>
        <row r="7">
          <cell r="A7" t="str">
            <v>ULTIMA MÉDIA DE PRODUÇÃO</v>
          </cell>
          <cell r="B7">
            <v>193</v>
          </cell>
        </row>
        <row r="9">
          <cell r="A9" t="str">
            <v>HORAS FALTANTES</v>
          </cell>
          <cell r="B9">
            <v>10.534918276374443</v>
          </cell>
        </row>
        <row r="10">
          <cell r="A10" t="str">
            <v>DIAS FALTANTES</v>
          </cell>
          <cell r="B10">
            <v>0.87790985636453689</v>
          </cell>
        </row>
        <row r="11">
          <cell r="A11" t="str">
            <v>MAQUINÁRIO</v>
          </cell>
          <cell r="B11" t="str">
            <v>DOBRADEIRA DE CHAPAS</v>
          </cell>
        </row>
      </sheetData>
      <sheetData sheetId="29">
        <row r="2">
          <cell r="B2">
            <v>1300</v>
          </cell>
        </row>
        <row r="3">
          <cell r="B3">
            <v>2</v>
          </cell>
        </row>
        <row r="4">
          <cell r="B4">
            <v>2600</v>
          </cell>
        </row>
        <row r="5">
          <cell r="B5">
            <v>1160</v>
          </cell>
        </row>
        <row r="6">
          <cell r="B6">
            <v>241.25</v>
          </cell>
        </row>
        <row r="7">
          <cell r="B7">
            <v>397</v>
          </cell>
        </row>
        <row r="9">
          <cell r="B9">
            <v>4.8082901554404147</v>
          </cell>
        </row>
        <row r="10">
          <cell r="B10">
            <v>0.40069084628670121</v>
          </cell>
        </row>
        <row r="11">
          <cell r="B11" t="str">
            <v>DOBRADEIRA DE CHAPAS</v>
          </cell>
        </row>
      </sheetData>
      <sheetData sheetId="30">
        <row r="1">
          <cell r="A1" t="str">
            <v>Canaleta Traseira</v>
          </cell>
        </row>
        <row r="2">
          <cell r="A2" t="str">
            <v>Lote</v>
          </cell>
          <cell r="B2">
            <v>1300</v>
          </cell>
        </row>
        <row r="3">
          <cell r="A3" t="str">
            <v>PÇs por display</v>
          </cell>
          <cell r="B3">
            <v>2</v>
          </cell>
        </row>
        <row r="4">
          <cell r="A4" t="str">
            <v>Total</v>
          </cell>
          <cell r="B4">
            <v>2600</v>
          </cell>
        </row>
        <row r="5">
          <cell r="A5" t="str">
            <v>Faltante</v>
          </cell>
          <cell r="B5">
            <v>1276</v>
          </cell>
        </row>
        <row r="6">
          <cell r="A6" t="str">
            <v>Produção Média / HR</v>
          </cell>
          <cell r="B6">
            <v>209.5</v>
          </cell>
        </row>
        <row r="7">
          <cell r="A7" t="str">
            <v>ULTIMA MÉDIA DE PRODUÇÃO</v>
          </cell>
          <cell r="B7">
            <v>144</v>
          </cell>
        </row>
        <row r="9">
          <cell r="A9" t="str">
            <v>HORAS FALTANTES</v>
          </cell>
          <cell r="B9">
            <v>6.0906921241050123</v>
          </cell>
        </row>
        <row r="10">
          <cell r="A10" t="str">
            <v>DIAS FALTANTES</v>
          </cell>
          <cell r="B10">
            <v>0.50755767700875098</v>
          </cell>
        </row>
        <row r="11">
          <cell r="A11" t="str">
            <v>MAQUINÁRIO</v>
          </cell>
          <cell r="B11" t="str">
            <v>DOBRADEIRA DE CHAPAS</v>
          </cell>
        </row>
      </sheetData>
      <sheetData sheetId="31">
        <row r="1">
          <cell r="A1" t="str">
            <v>Encaixe Testeira</v>
          </cell>
        </row>
        <row r="2">
          <cell r="A2" t="str">
            <v>Lote</v>
          </cell>
          <cell r="B2">
            <v>1300</v>
          </cell>
        </row>
        <row r="3">
          <cell r="A3" t="str">
            <v>PÇs por display</v>
          </cell>
          <cell r="B3">
            <v>2</v>
          </cell>
        </row>
        <row r="4">
          <cell r="A4" t="str">
            <v>Total</v>
          </cell>
          <cell r="B4">
            <v>2600</v>
          </cell>
        </row>
        <row r="5">
          <cell r="A5" t="str">
            <v>Faltante</v>
          </cell>
          <cell r="B5">
            <v>496</v>
          </cell>
        </row>
        <row r="6">
          <cell r="A6" t="str">
            <v>Produção Média / HR</v>
          </cell>
          <cell r="B6">
            <v>240</v>
          </cell>
        </row>
        <row r="7">
          <cell r="A7" t="str">
            <v>ULTIMA MÉDIA DE PRODUÇÃO</v>
          </cell>
          <cell r="B7">
            <v>215</v>
          </cell>
        </row>
        <row r="9">
          <cell r="A9" t="str">
            <v>HORAS FALTANTES</v>
          </cell>
          <cell r="B9">
            <v>2.0666666666666669</v>
          </cell>
        </row>
        <row r="10">
          <cell r="A10" t="str">
            <v>DIAS FALTANTES</v>
          </cell>
          <cell r="B10">
            <v>0.17222222222222225</v>
          </cell>
        </row>
        <row r="11">
          <cell r="A11" t="str">
            <v>MAQUINÁRIO</v>
          </cell>
          <cell r="B11" t="str">
            <v>DOBRADEIRA DE CHAPAS</v>
          </cell>
        </row>
      </sheetData>
      <sheetData sheetId="32"/>
      <sheetData sheetId="33">
        <row r="22">
          <cell r="A22" t="str">
            <v>PEÇAS FALTANTES - SOLDA MIG</v>
          </cell>
        </row>
        <row r="23">
          <cell r="A23" t="str">
            <v>PEÇAS UTILIZADAS</v>
          </cell>
          <cell r="B23" t="str">
            <v>QNT</v>
          </cell>
          <cell r="C23" t="str">
            <v>USADAS</v>
          </cell>
        </row>
        <row r="28">
          <cell r="A28" t="str">
            <v>Canaleta J Base/Testeira</v>
          </cell>
          <cell r="B28">
            <v>8</v>
          </cell>
          <cell r="C28">
            <v>5716</v>
          </cell>
          <cell r="D28">
            <v>126.78947368421052</v>
          </cell>
        </row>
        <row r="29">
          <cell r="A29" t="str">
            <v>Canaleta J Base Frontal</v>
          </cell>
          <cell r="B29">
            <v>1</v>
          </cell>
          <cell r="C29">
            <v>1169</v>
          </cell>
          <cell r="D29">
            <v>16.94736842105263</v>
          </cell>
        </row>
        <row r="30">
          <cell r="A30" t="str">
            <v>Canaleta L</v>
          </cell>
          <cell r="B30">
            <v>2</v>
          </cell>
          <cell r="C30">
            <v>1689</v>
          </cell>
          <cell r="D30">
            <v>46.44736842105263</v>
          </cell>
        </row>
        <row r="32">
          <cell r="A32" t="str">
            <v>Canaleta J Testeira</v>
          </cell>
          <cell r="B32">
            <v>1</v>
          </cell>
          <cell r="C32">
            <v>520</v>
          </cell>
          <cell r="D32">
            <v>29.5</v>
          </cell>
        </row>
        <row r="33">
          <cell r="A33" t="str">
            <v>Bandeja</v>
          </cell>
          <cell r="B33">
            <v>4</v>
          </cell>
          <cell r="C33">
            <v>2955</v>
          </cell>
          <cell r="D33">
            <v>62</v>
          </cell>
        </row>
        <row r="38">
          <cell r="A38" t="str">
            <v>Canaleta Lateral</v>
          </cell>
          <cell r="B38">
            <v>2</v>
          </cell>
          <cell r="C38">
            <v>1040</v>
          </cell>
          <cell r="D38">
            <v>40.333333333333336</v>
          </cell>
        </row>
        <row r="39">
          <cell r="A39" t="str">
            <v>Canaleta Amassamento</v>
          </cell>
          <cell r="B39">
            <v>2</v>
          </cell>
          <cell r="C39">
            <v>1040</v>
          </cell>
          <cell r="D39">
            <v>40.333333333333336</v>
          </cell>
        </row>
        <row r="40">
          <cell r="A40" t="str">
            <v>Encaixe Testeira</v>
          </cell>
          <cell r="B40">
            <v>2</v>
          </cell>
          <cell r="C40">
            <v>1040</v>
          </cell>
          <cell r="D40">
            <v>59</v>
          </cell>
        </row>
        <row r="41">
          <cell r="A41" t="str">
            <v>Canaleta Traseira</v>
          </cell>
          <cell r="B41">
            <v>2</v>
          </cell>
          <cell r="C41">
            <v>386</v>
          </cell>
          <cell r="D41">
            <v>34.5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3D6E-1F63-46F5-850E-04C36CA9A789}">
  <sheetPr>
    <tabColor rgb="FF7030A0"/>
  </sheetPr>
  <dimension ref="A1:N44"/>
  <sheetViews>
    <sheetView showGridLines="0" tabSelected="1" zoomScale="90" zoomScaleNormal="90" workbookViewId="0">
      <selection activeCell="E12" sqref="E12"/>
    </sheetView>
  </sheetViews>
  <sheetFormatPr defaultRowHeight="15" x14ac:dyDescent="0.25"/>
  <cols>
    <col min="1" max="1" width="28.28515625" customWidth="1"/>
    <col min="2" max="2" width="23.5703125" bestFit="1" customWidth="1"/>
    <col min="3" max="3" width="23.42578125" bestFit="1" customWidth="1"/>
    <col min="4" max="4" width="32.42578125" bestFit="1" customWidth="1"/>
    <col min="5" max="5" width="26" bestFit="1" customWidth="1"/>
    <col min="7" max="7" width="31" bestFit="1" customWidth="1"/>
    <col min="8" max="8" width="27.28515625" bestFit="1" customWidth="1"/>
    <col min="10" max="10" width="31" bestFit="1" customWidth="1"/>
    <col min="11" max="11" width="27.28515625" bestFit="1" customWidth="1"/>
    <col min="13" max="13" width="31" bestFit="1" customWidth="1"/>
    <col min="14" max="14" width="27.28515625" bestFit="1" customWidth="1"/>
  </cols>
  <sheetData>
    <row r="1" spans="1:14" ht="15.75" thickBot="1" x14ac:dyDescent="0.3"/>
    <row r="2" spans="1:14" ht="15.75" thickBot="1" x14ac:dyDescent="0.3">
      <c r="A2" s="38" t="s">
        <v>0</v>
      </c>
      <c r="B2" s="39"/>
      <c r="C2" s="1"/>
      <c r="D2" s="1"/>
      <c r="E2" s="1"/>
      <c r="G2" s="36" t="str">
        <f>'[1]J BASE-TESTEIRA (DOBRA CHAPA)'!A1</f>
        <v>Canaleta J Base/testeira</v>
      </c>
      <c r="H2" s="37"/>
      <c r="J2" s="36" t="s">
        <v>1</v>
      </c>
      <c r="K2" s="37"/>
      <c r="M2" s="40" t="str">
        <f>'[1]Bdj (DOBRA CHAPA)'!A1</f>
        <v>Bandeja</v>
      </c>
      <c r="N2" s="41">
        <f>'[1]Bdj (DOBRA CHAPA)'!B1</f>
        <v>0</v>
      </c>
    </row>
    <row r="3" spans="1:14" x14ac:dyDescent="0.25">
      <c r="A3" s="2" t="s">
        <v>2</v>
      </c>
      <c r="B3" s="3">
        <f>SUM(VLOOKUP(A3,$J$3:$K$11,2,0),VLOOKUP(A3,$J$14:$K$22,2,0),VLOOKUP(A3,$G$14:$H$22,2,0),VLOOKUP(A3,$M$3:$N$11,2,0),VLOOKUP(A3,$G$3:$H$11,2,0),VLOOKUP(A3,$G$25:$H$33,2,0),VLOOKUP(A3,$J$25:$K$33,2,0),VLOOKUP(A3,$M$25:$N$33,2,0),VLOOKUP(A3,$G$36:$H$43,2,0),VLOOKUP(A3,$M$14:$N$22,2,0),VLOOKUP(A3,$M$14:$N$22,2,0))</f>
        <v>75.088960380951491</v>
      </c>
      <c r="C3" s="4"/>
      <c r="D3" s="4"/>
      <c r="E3" s="4"/>
      <c r="G3" s="2" t="str">
        <f>'[1]J BASE-TESTEIRA (DOBRA CHAPA)'!A2</f>
        <v>Lote</v>
      </c>
      <c r="H3" s="5">
        <f>'[1]J BASE-TESTEIRA (DOBRA CHAPA)'!B2</f>
        <v>1300</v>
      </c>
      <c r="J3" s="2" t="s">
        <v>3</v>
      </c>
      <c r="K3" s="5">
        <f>'[1]J Base Maior(DOBRA CHAPA)'!B2</f>
        <v>1300</v>
      </c>
      <c r="M3" s="6" t="str">
        <f>'[1]Bdj (DOBRA CHAPA)'!A2</f>
        <v>Lote</v>
      </c>
      <c r="N3" s="7">
        <f>'[1]Bdj (DOBRA CHAPA)'!B2</f>
        <v>1300</v>
      </c>
    </row>
    <row r="4" spans="1:14" x14ac:dyDescent="0.25">
      <c r="A4" s="8" t="s">
        <v>4</v>
      </c>
      <c r="B4" s="9">
        <v>2</v>
      </c>
      <c r="G4" s="8" t="str">
        <f>'[1]J BASE-TESTEIRA (DOBRA CHAPA)'!A3</f>
        <v>PÇs por display</v>
      </c>
      <c r="H4" s="3">
        <f>'[1]J BASE-TESTEIRA (DOBRA CHAPA)'!B3</f>
        <v>8</v>
      </c>
      <c r="J4" s="8" t="s">
        <v>5</v>
      </c>
      <c r="K4" s="3">
        <f>'[1]J Base Maior(DOBRA CHAPA)'!B3</f>
        <v>1</v>
      </c>
      <c r="M4" s="8" t="str">
        <f>'[1]Bdj (DOBRA CHAPA)'!A3</f>
        <v>PÇs por display</v>
      </c>
      <c r="N4" s="3">
        <f>'[1]Bdj (DOBRA CHAPA)'!B3</f>
        <v>4</v>
      </c>
    </row>
    <row r="5" spans="1:14" x14ac:dyDescent="0.25">
      <c r="A5" s="8" t="s">
        <v>6</v>
      </c>
      <c r="B5" s="3">
        <f>SUM(VLOOKUP(A5,$J$3:$K$11,2,0),VLOOKUP(A5,$J$14:$K$22,2,0),VLOOKUP(A5,$G$14:$H$22,2,0),VLOOKUP(A5,$M$3:$N$11,2,0),VLOOKUP(A5,$G$3:$H$11,2,0),VLOOKUP(A5,$G$25:$H$33,2,0),VLOOKUP(A5,$J$25:$K$33,2,0),VLOOKUP(A5,$M$25:$N$33,2,0),VLOOKUP(A5,$G$36:$H$43,2,0),VLOOKUP(A5,$M$14:$N$22,2,0),VLOOKUP(A5,$M$14:$N$22,2,0))/B4</f>
        <v>3.1287066825396455</v>
      </c>
      <c r="C5" s="4"/>
      <c r="D5" s="4"/>
      <c r="E5" s="4"/>
      <c r="G5" s="8" t="str">
        <f>'[1]J BASE-TESTEIRA (DOBRA CHAPA)'!A4</f>
        <v>Total</v>
      </c>
      <c r="H5" s="3">
        <f>'[1]J BASE-TESTEIRA (DOBRA CHAPA)'!B4</f>
        <v>10400</v>
      </c>
      <c r="J5" s="8" t="s">
        <v>7</v>
      </c>
      <c r="K5" s="3">
        <f>'[1]J Base Maior(DOBRA CHAPA)'!B4</f>
        <v>1300</v>
      </c>
      <c r="M5" s="8" t="str">
        <f>'[1]Bdj (DOBRA CHAPA)'!A4</f>
        <v>Total</v>
      </c>
      <c r="N5" s="3">
        <f>'[1]Bdj (DOBRA CHAPA)'!B4</f>
        <v>5200</v>
      </c>
    </row>
    <row r="6" spans="1:14" ht="15.75" thickBot="1" x14ac:dyDescent="0.3">
      <c r="A6" s="10" t="s">
        <v>8</v>
      </c>
      <c r="B6" s="11">
        <f ca="1">WORKDAY(TODAY(),B5)</f>
        <v>45828</v>
      </c>
      <c r="C6" s="12"/>
      <c r="D6" s="12"/>
      <c r="E6" s="12"/>
      <c r="G6" s="8" t="str">
        <f>'[1]J BASE-TESTEIRA (DOBRA CHAPA)'!A5</f>
        <v>Faltante</v>
      </c>
      <c r="H6" s="3">
        <f>'[1]J BASE-TESTEIRA (DOBRA CHAPA)'!B5</f>
        <v>3877</v>
      </c>
      <c r="J6" s="8" t="s">
        <v>9</v>
      </c>
      <c r="K6" s="3">
        <f>'[1]J Base Maior(DOBRA CHAPA)'!B5</f>
        <v>0</v>
      </c>
      <c r="M6" s="8" t="str">
        <f>'[1]Bdj (DOBRA CHAPA)'!A5</f>
        <v>Faltante</v>
      </c>
      <c r="N6" s="3">
        <f>'[1]Bdj (DOBRA CHAPA)'!B5</f>
        <v>1992</v>
      </c>
    </row>
    <row r="7" spans="1:14" ht="15.75" thickBot="1" x14ac:dyDescent="0.3">
      <c r="G7" s="8" t="str">
        <f>'[1]J BASE-TESTEIRA (DOBRA CHAPA)'!A6</f>
        <v>Produção Média / HR</v>
      </c>
      <c r="H7" s="3">
        <f>'[1]J BASE-TESTEIRA (DOBRA CHAPA)'!B6</f>
        <v>347.05555555555554</v>
      </c>
      <c r="J7" s="8" t="s">
        <v>10</v>
      </c>
      <c r="K7" s="3">
        <f>'[1]J Base Maior(DOBRA CHAPA)'!B6</f>
        <v>212.4</v>
      </c>
      <c r="M7" s="8" t="str">
        <f>'[1]Bdj (DOBRA CHAPA)'!A6</f>
        <v>Produção Média / HR</v>
      </c>
      <c r="N7" s="3">
        <f>'[1]Bdj (DOBRA CHAPA)'!B6</f>
        <v>178.9</v>
      </c>
    </row>
    <row r="8" spans="1:14" ht="15.75" thickBot="1" x14ac:dyDescent="0.3">
      <c r="A8" s="42" t="s">
        <v>11</v>
      </c>
      <c r="B8" s="43"/>
      <c r="C8" s="44"/>
      <c r="D8" s="1"/>
      <c r="E8" s="1"/>
      <c r="G8" s="8" t="str">
        <f>'[1]J BASE-TESTEIRA (DOBRA CHAPA)'!A7</f>
        <v>ULTIMA MÉDIA DE PRODUÇÃO</v>
      </c>
      <c r="H8" s="3">
        <f>'[1]J BASE-TESTEIRA (DOBRA CHAPA)'!B7</f>
        <v>438</v>
      </c>
      <c r="J8" s="8" t="s">
        <v>12</v>
      </c>
      <c r="K8" s="3">
        <f>'[1]J Base Maior(DOBRA CHAPA)'!B7</f>
        <v>192</v>
      </c>
      <c r="M8" s="8" t="str">
        <f>'[1]Bdj (DOBRA CHAPA)'!A7</f>
        <v>ULTIMA MÉDIA DE PRODUÇÃO</v>
      </c>
      <c r="N8" s="3">
        <f>'[1]Bdj (DOBRA CHAPA)'!B7</f>
        <v>123</v>
      </c>
    </row>
    <row r="9" spans="1:14" ht="15.75" thickBot="1" x14ac:dyDescent="0.3">
      <c r="A9" s="13" t="s">
        <v>13</v>
      </c>
      <c r="B9" s="14" t="s">
        <v>14</v>
      </c>
      <c r="C9" s="15" t="s">
        <v>15</v>
      </c>
      <c r="D9" s="1"/>
      <c r="E9" s="1"/>
      <c r="G9" s="8" t="str">
        <f>'[1]J BASE-TESTEIRA (DOBRA CHAPA)'!A9</f>
        <v>HORAS FALTANTES</v>
      </c>
      <c r="H9" s="3">
        <f>'[1]J BASE-TESTEIRA (DOBRA CHAPA)'!B9</f>
        <v>11.171122138626542</v>
      </c>
      <c r="J9" s="8" t="s">
        <v>2</v>
      </c>
      <c r="K9" s="3">
        <f>'[1]J Base Maior(DOBRA CHAPA)'!B9</f>
        <v>0</v>
      </c>
      <c r="M9" s="8" t="str">
        <f>'[1]Bdj (DOBRA CHAPA)'!A9</f>
        <v>HORAS FALTANTES</v>
      </c>
      <c r="N9" s="3">
        <f>'[1]Bdj (DOBRA CHAPA)'!B9</f>
        <v>11.134712129681386</v>
      </c>
    </row>
    <row r="10" spans="1:14" x14ac:dyDescent="0.25">
      <c r="A10" s="16" t="str">
        <f>G2</f>
        <v>Canaleta J Base/testeira</v>
      </c>
      <c r="B10" s="30">
        <f>($H$5-$H$6)/$H$4</f>
        <v>815.375</v>
      </c>
      <c r="C10" s="31">
        <f>($H$5-$H$6)</f>
        <v>6523</v>
      </c>
      <c r="D10" s="18"/>
      <c r="E10" s="18"/>
      <c r="G10" s="8" t="str">
        <f>'[1]J BASE-TESTEIRA (DOBRA CHAPA)'!A10</f>
        <v>DIAS FALTANTES</v>
      </c>
      <c r="H10" s="3">
        <f>'[1]J BASE-TESTEIRA (DOBRA CHAPA)'!B10</f>
        <v>0.93092684488554511</v>
      </c>
      <c r="J10" s="8" t="s">
        <v>6</v>
      </c>
      <c r="K10" s="3">
        <f>'[1]J Base Maior(DOBRA CHAPA)'!B10</f>
        <v>0</v>
      </c>
      <c r="M10" s="8" t="str">
        <f>'[1]Bdj (DOBRA CHAPA)'!A10</f>
        <v>DIAS FALTANTES</v>
      </c>
      <c r="N10" s="3">
        <f>'[1]Bdj (DOBRA CHAPA)'!B10</f>
        <v>0.92789267747344883</v>
      </c>
    </row>
    <row r="11" spans="1:14" ht="15.75" thickBot="1" x14ac:dyDescent="0.3">
      <c r="A11" s="19" t="str">
        <f>J2</f>
        <v>Canaleta J Base Frontal</v>
      </c>
      <c r="B11" s="32">
        <f>($K$5-$K$6)/$K$4</f>
        <v>1300</v>
      </c>
      <c r="C11" s="33">
        <f>($K$5-$K$6)</f>
        <v>1300</v>
      </c>
      <c r="D11" s="18"/>
      <c r="E11" s="18"/>
      <c r="G11" s="10" t="str">
        <f>'[1]J BASE-TESTEIRA (DOBRA CHAPA)'!A11</f>
        <v>MAQUINÁRIO</v>
      </c>
      <c r="H11" s="21" t="str">
        <f>'[1]J BASE-TESTEIRA (DOBRA CHAPA)'!B11</f>
        <v>DOBRADEIRA DE CHAPAS</v>
      </c>
      <c r="J11" s="10" t="s">
        <v>16</v>
      </c>
      <c r="K11" s="21" t="str">
        <f>'[1]J Base Maior(DOBRA CHAPA)'!B11</f>
        <v>DOBRADEIRA DE CHAPAS</v>
      </c>
      <c r="M11" s="10" t="str">
        <f>'[1]Bdj (DOBRA CHAPA)'!A11</f>
        <v>MAQUINÁRIO</v>
      </c>
      <c r="N11" s="22" t="str">
        <f>'[1]Bdj (DOBRA CHAPA)'!B11</f>
        <v>DOBRADEIRA DE CHAPAS</v>
      </c>
    </row>
    <row r="12" spans="1:14" ht="15.75" thickBot="1" x14ac:dyDescent="0.3">
      <c r="A12" s="23" t="str">
        <f>G13</f>
        <v>Canaleta J testeira</v>
      </c>
      <c r="B12" s="32">
        <f>(H16-H17)/H15</f>
        <v>756</v>
      </c>
      <c r="C12" s="33">
        <f>(H16-H17)</f>
        <v>756</v>
      </c>
      <c r="D12" s="18"/>
      <c r="E12" s="18"/>
    </row>
    <row r="13" spans="1:14" ht="15.75" thickBot="1" x14ac:dyDescent="0.3">
      <c r="A13" s="23" t="str">
        <f>J13</f>
        <v>Canaleta L</v>
      </c>
      <c r="B13" s="32">
        <f>(K16-K17)/K15</f>
        <v>928.5</v>
      </c>
      <c r="C13" s="33">
        <f>(K16-K17)</f>
        <v>1857</v>
      </c>
      <c r="D13" s="18"/>
      <c r="E13" s="18"/>
      <c r="G13" s="36" t="s">
        <v>17</v>
      </c>
      <c r="H13" s="37"/>
      <c r="J13" s="36" t="s">
        <v>18</v>
      </c>
      <c r="K13" s="37"/>
      <c r="M13" s="40" t="s">
        <v>19</v>
      </c>
      <c r="N13" s="41"/>
    </row>
    <row r="14" spans="1:14" x14ac:dyDescent="0.25">
      <c r="A14" s="23" t="s">
        <v>19</v>
      </c>
      <c r="B14" s="32">
        <f>(N16-N17)/N15</f>
        <v>779.25</v>
      </c>
      <c r="C14" s="33">
        <f>(N16-N17)</f>
        <v>3117</v>
      </c>
      <c r="D14" s="18"/>
      <c r="E14" s="18"/>
      <c r="G14" s="2" t="s">
        <v>3</v>
      </c>
      <c r="H14" s="5">
        <f>'[1]J TESTEIRA Maior(DOBRA CHAPA)'!B2</f>
        <v>1300</v>
      </c>
      <c r="J14" s="2" t="s">
        <v>3</v>
      </c>
      <c r="K14" s="5">
        <f>'[1]L BASE (DOBRA CHAPA)'!B2</f>
        <v>1300</v>
      </c>
      <c r="M14" s="6" t="s">
        <v>3</v>
      </c>
      <c r="N14" s="7">
        <f>'[1]Bdj Amass (DOBRA CHAPA)'!B2</f>
        <v>1300</v>
      </c>
    </row>
    <row r="15" spans="1:14" x14ac:dyDescent="0.25">
      <c r="A15" s="23" t="str">
        <f>M2</f>
        <v>Bandeja</v>
      </c>
      <c r="B15" s="32">
        <f>(N5-N6)/N4</f>
        <v>802</v>
      </c>
      <c r="C15" s="33">
        <f>(N5-N6)</f>
        <v>3208</v>
      </c>
      <c r="D15" s="18"/>
      <c r="E15" s="18"/>
      <c r="G15" s="8" t="s">
        <v>5</v>
      </c>
      <c r="H15" s="3">
        <f>'[1]J TESTEIRA Maior(DOBRA CHAPA)'!B3</f>
        <v>1</v>
      </c>
      <c r="J15" s="8" t="s">
        <v>5</v>
      </c>
      <c r="K15" s="3">
        <f>'[1]L BASE (DOBRA CHAPA)'!B3</f>
        <v>2</v>
      </c>
      <c r="M15" s="8" t="s">
        <v>5</v>
      </c>
      <c r="N15" s="3">
        <f>'[1]Bdj Amass (DOBRA CHAPA)'!B3</f>
        <v>4</v>
      </c>
    </row>
    <row r="16" spans="1:14" x14ac:dyDescent="0.25">
      <c r="A16" s="23" t="s">
        <v>20</v>
      </c>
      <c r="B16" s="32">
        <f>(K27-K28)/K26</f>
        <v>720</v>
      </c>
      <c r="C16" s="33">
        <f>(K27-K28)</f>
        <v>1440</v>
      </c>
      <c r="D16" s="18"/>
      <c r="E16" s="18"/>
      <c r="G16" s="8" t="s">
        <v>7</v>
      </c>
      <c r="H16" s="3">
        <f>'[1]J TESTEIRA Maior(DOBRA CHAPA)'!B4</f>
        <v>1300</v>
      </c>
      <c r="J16" s="8" t="s">
        <v>7</v>
      </c>
      <c r="K16" s="3">
        <f>'[1]L BASE (DOBRA CHAPA)'!B4</f>
        <v>2600</v>
      </c>
      <c r="M16" s="8" t="s">
        <v>7</v>
      </c>
      <c r="N16" s="3">
        <f>'[1]Bdj Amass (DOBRA CHAPA)'!B4</f>
        <v>5200</v>
      </c>
    </row>
    <row r="17" spans="1:14" x14ac:dyDescent="0.25">
      <c r="A17" s="23" t="str">
        <f>G24</f>
        <v>Canaleta amassamento</v>
      </c>
      <c r="B17" s="32">
        <f>(H27-H28)/H26</f>
        <v>591</v>
      </c>
      <c r="C17" s="33">
        <f>(H27-H28)</f>
        <v>1182</v>
      </c>
      <c r="D17" s="18"/>
      <c r="E17" s="18"/>
      <c r="G17" s="8" t="s">
        <v>9</v>
      </c>
      <c r="H17" s="3">
        <f>'[1]J TESTEIRA Maior(DOBRA CHAPA)'!B5</f>
        <v>544</v>
      </c>
      <c r="J17" s="8" t="s">
        <v>9</v>
      </c>
      <c r="K17" s="3">
        <f>'[1]L BASE (DOBRA CHAPA)'!B5</f>
        <v>743</v>
      </c>
      <c r="M17" s="8" t="s">
        <v>9</v>
      </c>
      <c r="N17" s="3">
        <f>'[1]Bdj Amass (DOBRA CHAPA)'!B5</f>
        <v>2083</v>
      </c>
    </row>
    <row r="18" spans="1:14" x14ac:dyDescent="0.25">
      <c r="A18" s="23" t="str">
        <f>M24</f>
        <v>Canaleta Traseira</v>
      </c>
      <c r="B18" s="32">
        <f>(N27-N28)/N26</f>
        <v>662</v>
      </c>
      <c r="C18" s="33">
        <f>(N27-N28)</f>
        <v>1324</v>
      </c>
      <c r="D18" s="18"/>
      <c r="E18" s="18"/>
      <c r="G18" s="8" t="s">
        <v>10</v>
      </c>
      <c r="H18" s="3">
        <f>'[1]J TESTEIRA Maior(DOBRA CHAPA)'!B6</f>
        <v>209.5</v>
      </c>
      <c r="J18" s="8" t="s">
        <v>10</v>
      </c>
      <c r="K18" s="3">
        <f>'[1]L BASE (DOBRA CHAPA)'!B6</f>
        <v>319.8</v>
      </c>
      <c r="M18" s="8" t="s">
        <v>10</v>
      </c>
      <c r="N18" s="3">
        <f>'[1]Bdj Amass (DOBRA CHAPA)'!B6</f>
        <v>171</v>
      </c>
    </row>
    <row r="19" spans="1:14" ht="15.75" thickBot="1" x14ac:dyDescent="0.3">
      <c r="A19" s="24" t="str">
        <f>G35</f>
        <v>Encaixe Testeira</v>
      </c>
      <c r="B19" s="34">
        <f>(H38-H39)/H37</f>
        <v>1052</v>
      </c>
      <c r="C19" s="35">
        <f>H38-H39</f>
        <v>2104</v>
      </c>
      <c r="G19" s="8" t="s">
        <v>12</v>
      </c>
      <c r="H19" s="3">
        <f>'[1]J TESTEIRA Maior(DOBRA CHAPA)'!B7</f>
        <v>194</v>
      </c>
      <c r="J19" s="8" t="s">
        <v>12</v>
      </c>
      <c r="K19" s="3">
        <f>'[1]L BASE (DOBRA CHAPA)'!B7</f>
        <v>0</v>
      </c>
      <c r="M19" s="8" t="s">
        <v>12</v>
      </c>
      <c r="N19" s="3">
        <f>'[1]Bdj Amass (DOBRA CHAPA)'!B7</f>
        <v>225</v>
      </c>
    </row>
    <row r="20" spans="1:14" ht="15.75" thickBot="1" x14ac:dyDescent="0.3">
      <c r="G20" s="8" t="s">
        <v>2</v>
      </c>
      <c r="H20" s="3">
        <f>'[1]J TESTEIRA Maior(DOBRA CHAPA)'!B9</f>
        <v>2.5966587112171839</v>
      </c>
      <c r="J20" s="8" t="s">
        <v>2</v>
      </c>
      <c r="K20" s="3">
        <f>'[1]L BASE (DOBRA CHAPA)'!B9</f>
        <v>2.3233270794246401</v>
      </c>
      <c r="M20" s="8" t="s">
        <v>2</v>
      </c>
      <c r="N20" s="3">
        <f>'[1]Bdj Amass (DOBRA CHAPA)'!B9</f>
        <v>12.181286549707602</v>
      </c>
    </row>
    <row r="21" spans="1:14" ht="15.75" thickBot="1" x14ac:dyDescent="0.3">
      <c r="A21" s="45" t="str">
        <f>'[1]SOLDA MIG'!A22</f>
        <v>PEÇAS FALTANTES - SOLDA MIG</v>
      </c>
      <c r="B21" s="46"/>
      <c r="C21" s="46"/>
      <c r="D21" s="46"/>
      <c r="E21" s="47"/>
      <c r="G21" s="8" t="s">
        <v>6</v>
      </c>
      <c r="H21" s="3">
        <f>'[1]J TESTEIRA Maior(DOBRA CHAPA)'!B10</f>
        <v>0.21638822593476534</v>
      </c>
      <c r="J21" s="8" t="s">
        <v>6</v>
      </c>
      <c r="K21" s="3">
        <f>'[1]L BASE (DOBRA CHAPA)'!B10</f>
        <v>0.19361058995205335</v>
      </c>
      <c r="M21" s="8" t="s">
        <v>6</v>
      </c>
      <c r="N21" s="3">
        <f>'[1]Bdj Amass (DOBRA CHAPA)'!B10</f>
        <v>1.0151072124756335</v>
      </c>
    </row>
    <row r="22" spans="1:14" ht="15.75" thickBot="1" x14ac:dyDescent="0.3">
      <c r="A22" s="26" t="str">
        <f>'[1]SOLDA MIG'!A23</f>
        <v>PEÇAS UTILIZADAS</v>
      </c>
      <c r="B22" s="27" t="str">
        <f>'[1]SOLDA MIG'!B23</f>
        <v>QNT</v>
      </c>
      <c r="C22" s="28" t="str">
        <f>'[1]SOLDA MIG'!C23</f>
        <v>USADAS</v>
      </c>
      <c r="D22" s="28" t="s">
        <v>21</v>
      </c>
      <c r="E22" s="29" t="s">
        <v>22</v>
      </c>
      <c r="G22" s="10" t="s">
        <v>16</v>
      </c>
      <c r="H22" s="21" t="str">
        <f>'[1]J TESTEIRA Maior(DOBRA CHAPA)'!B11</f>
        <v>DOBRADEIRA DE CHAPAS</v>
      </c>
      <c r="J22" s="10" t="s">
        <v>16</v>
      </c>
      <c r="K22" s="21" t="str">
        <f>'[1]L BASE (DOBRA CHAPA)'!B11</f>
        <v>DOBRADEIRA DE CHAPAS</v>
      </c>
      <c r="M22" s="10" t="s">
        <v>16</v>
      </c>
      <c r="N22" s="21" t="str">
        <f>'[1]Bdj Amass (DOBRA CHAPA)'!B11</f>
        <v>DOBRADEIRA DE CHAPAS</v>
      </c>
    </row>
    <row r="23" spans="1:14" ht="15.75" thickBot="1" x14ac:dyDescent="0.3">
      <c r="A23" s="16" t="str">
        <f>'[1]SOLDA MIG'!A28</f>
        <v>Canaleta J Base/Testeira</v>
      </c>
      <c r="B23" s="17">
        <f>'[1]SOLDA MIG'!B28</f>
        <v>8</v>
      </c>
      <c r="C23" s="17">
        <f>'[1]SOLDA MIG'!C28</f>
        <v>5716</v>
      </c>
      <c r="D23" s="30">
        <f>'[1]SOLDA MIG'!D28</f>
        <v>126.78947368421052</v>
      </c>
      <c r="E23" s="31">
        <f>H7</f>
        <v>347.05555555555554</v>
      </c>
    </row>
    <row r="24" spans="1:14" ht="15.75" thickBot="1" x14ac:dyDescent="0.3">
      <c r="A24" s="23" t="str">
        <f>'[1]SOLDA MIG'!A29</f>
        <v>Canaleta J Base Frontal</v>
      </c>
      <c r="B24" s="20">
        <f>'[1]SOLDA MIG'!B29</f>
        <v>1</v>
      </c>
      <c r="C24" s="20">
        <f>'[1]SOLDA MIG'!C29</f>
        <v>1169</v>
      </c>
      <c r="D24" s="32">
        <f>'[1]SOLDA MIG'!D29</f>
        <v>16.94736842105263</v>
      </c>
      <c r="E24" s="33">
        <f>K7</f>
        <v>212.4</v>
      </c>
      <c r="G24" s="36" t="str">
        <f>'[1]Canaleta Amass (DOBRA CHAPA)'!A1</f>
        <v>Canaleta amassamento</v>
      </c>
      <c r="H24" s="37">
        <f>'[1]Canaleta Amass (DOBRA CHAPA)'!B1</f>
        <v>0</v>
      </c>
      <c r="J24" s="36" t="s">
        <v>20</v>
      </c>
      <c r="K24" s="37"/>
      <c r="M24" s="36" t="str">
        <f>'[1]Canaleta Traseira (DOBRA CHAPA)'!A1</f>
        <v>Canaleta Traseira</v>
      </c>
      <c r="N24" s="37">
        <f>'[1]Canaleta Traseira (DOBRA CHAPA)'!B1</f>
        <v>0</v>
      </c>
    </row>
    <row r="25" spans="1:14" x14ac:dyDescent="0.25">
      <c r="A25" s="23" t="str">
        <f>'[1]SOLDA MIG'!A30</f>
        <v>Canaleta L</v>
      </c>
      <c r="B25" s="20">
        <f>'[1]SOLDA MIG'!B30</f>
        <v>2</v>
      </c>
      <c r="C25" s="20">
        <f>'[1]SOLDA MIG'!C30</f>
        <v>1689</v>
      </c>
      <c r="D25" s="32">
        <f>'[1]SOLDA MIG'!D30</f>
        <v>46.44736842105263</v>
      </c>
      <c r="E25" s="33">
        <f>K18</f>
        <v>319.8</v>
      </c>
      <c r="G25" s="2" t="str">
        <f>'[1]Canaleta Amass (DOBRA CHAPA)'!A2</f>
        <v>Lote</v>
      </c>
      <c r="H25" s="5">
        <f>'[1]Canaleta Amass (DOBRA CHAPA)'!B2</f>
        <v>1300</v>
      </c>
      <c r="J25" s="2" t="s">
        <v>3</v>
      </c>
      <c r="K25" s="5">
        <f>'[1]Canaleta Lateral (DOBRA CHAPA)'!B2</f>
        <v>1300</v>
      </c>
      <c r="M25" s="2" t="str">
        <f>'[1]Canaleta Traseira (DOBRA CHAPA)'!A2</f>
        <v>Lote</v>
      </c>
      <c r="N25" s="5">
        <f>'[1]Canaleta Traseira (DOBRA CHAPA)'!B2</f>
        <v>1300</v>
      </c>
    </row>
    <row r="26" spans="1:14" x14ac:dyDescent="0.25">
      <c r="A26" s="23" t="str">
        <f>'[1]SOLDA MIG'!A32</f>
        <v>Canaleta J Testeira</v>
      </c>
      <c r="B26" s="20">
        <f>'[1]SOLDA MIG'!B32</f>
        <v>1</v>
      </c>
      <c r="C26" s="20">
        <f>'[1]SOLDA MIG'!C32</f>
        <v>520</v>
      </c>
      <c r="D26" s="32">
        <f>'[1]SOLDA MIG'!D32</f>
        <v>29.5</v>
      </c>
      <c r="E26" s="33">
        <f>H18</f>
        <v>209.5</v>
      </c>
      <c r="G26" s="8" t="str">
        <f>'[1]Canaleta Amass (DOBRA CHAPA)'!A3</f>
        <v>PÇs por display</v>
      </c>
      <c r="H26" s="3">
        <f>'[1]Canaleta Amass (DOBRA CHAPA)'!B3</f>
        <v>2</v>
      </c>
      <c r="J26" s="8" t="s">
        <v>5</v>
      </c>
      <c r="K26" s="3">
        <f>'[1]Canaleta Lateral (DOBRA CHAPA)'!B3</f>
        <v>2</v>
      </c>
      <c r="M26" s="8" t="str">
        <f>'[1]Canaleta Traseira (DOBRA CHAPA)'!A3</f>
        <v>PÇs por display</v>
      </c>
      <c r="N26" s="3">
        <f>'[1]Canaleta Traseira (DOBRA CHAPA)'!B3</f>
        <v>2</v>
      </c>
    </row>
    <row r="27" spans="1:14" x14ac:dyDescent="0.25">
      <c r="A27" s="23" t="str">
        <f>'[1]SOLDA MIG'!A33</f>
        <v>Bandeja</v>
      </c>
      <c r="B27" s="20">
        <f>'[1]SOLDA MIG'!B33</f>
        <v>4</v>
      </c>
      <c r="C27" s="20">
        <f>'[1]SOLDA MIG'!C33</f>
        <v>2955</v>
      </c>
      <c r="D27" s="32">
        <f>'[1]SOLDA MIG'!D33</f>
        <v>62</v>
      </c>
      <c r="E27" s="33">
        <f>N18</f>
        <v>171</v>
      </c>
      <c r="G27" s="8" t="str">
        <f>'[1]Canaleta Amass (DOBRA CHAPA)'!A4</f>
        <v>Total</v>
      </c>
      <c r="H27" s="3">
        <f>'[1]Canaleta Amass (DOBRA CHAPA)'!B4</f>
        <v>2600</v>
      </c>
      <c r="J27" s="8" t="s">
        <v>7</v>
      </c>
      <c r="K27" s="3">
        <f>'[1]Canaleta Lateral (DOBRA CHAPA)'!B4</f>
        <v>2600</v>
      </c>
      <c r="M27" s="8" t="str">
        <f>'[1]Canaleta Traseira (DOBRA CHAPA)'!A4</f>
        <v>Total</v>
      </c>
      <c r="N27" s="3">
        <f>'[1]Canaleta Traseira (DOBRA CHAPA)'!B4</f>
        <v>2600</v>
      </c>
    </row>
    <row r="28" spans="1:14" x14ac:dyDescent="0.25">
      <c r="A28" s="23" t="str">
        <f>'[1]SOLDA MIG'!A38</f>
        <v>Canaleta Lateral</v>
      </c>
      <c r="B28" s="20">
        <f>'[1]SOLDA MIG'!B38</f>
        <v>2</v>
      </c>
      <c r="C28" s="20">
        <f>'[1]SOLDA MIG'!C38</f>
        <v>1040</v>
      </c>
      <c r="D28" s="32">
        <f>'[1]SOLDA MIG'!D38</f>
        <v>40.333333333333336</v>
      </c>
      <c r="E28" s="33">
        <f>K29</f>
        <v>241.25</v>
      </c>
      <c r="G28" s="8" t="str">
        <f>'[1]Canaleta Amass (DOBRA CHAPA)'!A5</f>
        <v>Faltante</v>
      </c>
      <c r="H28" s="3">
        <f>'[1]Canaleta Amass (DOBRA CHAPA)'!B5</f>
        <v>1418</v>
      </c>
      <c r="J28" s="8" t="s">
        <v>9</v>
      </c>
      <c r="K28" s="3">
        <f>'[1]Canaleta Lateral (DOBRA CHAPA)'!B5</f>
        <v>1160</v>
      </c>
      <c r="M28" s="8" t="str">
        <f>'[1]Canaleta Traseira (DOBRA CHAPA)'!A5</f>
        <v>Faltante</v>
      </c>
      <c r="N28" s="3">
        <f>'[1]Canaleta Traseira (DOBRA CHAPA)'!B5</f>
        <v>1276</v>
      </c>
    </row>
    <row r="29" spans="1:14" x14ac:dyDescent="0.25">
      <c r="A29" s="23" t="str">
        <f>'[1]SOLDA MIG'!A39</f>
        <v>Canaleta Amassamento</v>
      </c>
      <c r="B29" s="20">
        <f>'[1]SOLDA MIG'!B39</f>
        <v>2</v>
      </c>
      <c r="C29" s="20">
        <f>'[1]SOLDA MIG'!C39</f>
        <v>1040</v>
      </c>
      <c r="D29" s="32">
        <f>'[1]SOLDA MIG'!D39</f>
        <v>40.333333333333336</v>
      </c>
      <c r="E29" s="33">
        <f>H29</f>
        <v>134.6</v>
      </c>
      <c r="G29" s="8" t="str">
        <f>'[1]Canaleta Amass (DOBRA CHAPA)'!A6</f>
        <v>Produção Média / HR</v>
      </c>
      <c r="H29" s="3">
        <f>'[1]Canaleta Amass (DOBRA CHAPA)'!B6</f>
        <v>134.6</v>
      </c>
      <c r="J29" s="8" t="s">
        <v>10</v>
      </c>
      <c r="K29" s="3">
        <f>'[1]Canaleta Lateral (DOBRA CHAPA)'!B6</f>
        <v>241.25</v>
      </c>
      <c r="M29" s="8" t="str">
        <f>'[1]Canaleta Traseira (DOBRA CHAPA)'!A6</f>
        <v>Produção Média / HR</v>
      </c>
      <c r="N29" s="3">
        <f>'[1]Canaleta Traseira (DOBRA CHAPA)'!B6</f>
        <v>209.5</v>
      </c>
    </row>
    <row r="30" spans="1:14" x14ac:dyDescent="0.25">
      <c r="A30" s="23" t="str">
        <f>'[1]SOLDA MIG'!A40</f>
        <v>Encaixe Testeira</v>
      </c>
      <c r="B30" s="20">
        <f>'[1]SOLDA MIG'!B40</f>
        <v>2</v>
      </c>
      <c r="C30" s="20">
        <f>'[1]SOLDA MIG'!C40</f>
        <v>1040</v>
      </c>
      <c r="D30" s="32">
        <f>'[1]SOLDA MIG'!D40</f>
        <v>59</v>
      </c>
      <c r="E30" s="33">
        <f>H40</f>
        <v>240</v>
      </c>
      <c r="G30" s="8" t="str">
        <f>'[1]Canaleta Amass (DOBRA CHAPA)'!A7</f>
        <v>ULTIMA MÉDIA DE PRODUÇÃO</v>
      </c>
      <c r="H30" s="3">
        <f>'[1]Canaleta Amass (DOBRA CHAPA)'!B7</f>
        <v>193</v>
      </c>
      <c r="J30" s="8" t="s">
        <v>12</v>
      </c>
      <c r="K30" s="3">
        <f>'[1]Canaleta Lateral (DOBRA CHAPA)'!B7</f>
        <v>397</v>
      </c>
      <c r="M30" s="8" t="str">
        <f>'[1]Canaleta Traseira (DOBRA CHAPA)'!A7</f>
        <v>ULTIMA MÉDIA DE PRODUÇÃO</v>
      </c>
      <c r="N30" s="3">
        <f>'[1]Canaleta Traseira (DOBRA CHAPA)'!B7</f>
        <v>144</v>
      </c>
    </row>
    <row r="31" spans="1:14" ht="15.75" thickBot="1" x14ac:dyDescent="0.3">
      <c r="A31" s="24" t="str">
        <f>'[1]SOLDA MIG'!A41</f>
        <v>Canaleta Traseira</v>
      </c>
      <c r="B31" s="25">
        <f>'[1]SOLDA MIG'!B41</f>
        <v>2</v>
      </c>
      <c r="C31" s="25">
        <f>'[1]SOLDA MIG'!C41</f>
        <v>386</v>
      </c>
      <c r="D31" s="34">
        <f>'[1]SOLDA MIG'!D41</f>
        <v>34.5</v>
      </c>
      <c r="E31" s="35">
        <f>N29</f>
        <v>209.5</v>
      </c>
      <c r="G31" s="8" t="str">
        <f>'[1]Canaleta Amass (DOBRA CHAPA)'!A9</f>
        <v>HORAS FALTANTES</v>
      </c>
      <c r="H31" s="3">
        <f>'[1]Canaleta Amass (DOBRA CHAPA)'!B9</f>
        <v>10.534918276374443</v>
      </c>
      <c r="J31" s="8" t="s">
        <v>2</v>
      </c>
      <c r="K31" s="3">
        <f>'[1]Canaleta Lateral (DOBRA CHAPA)'!B9</f>
        <v>4.8082901554404147</v>
      </c>
      <c r="M31" s="8" t="str">
        <f>'[1]Canaleta Traseira (DOBRA CHAPA)'!A9</f>
        <v>HORAS FALTANTES</v>
      </c>
      <c r="N31" s="3">
        <f>'[1]Canaleta Traseira (DOBRA CHAPA)'!B9</f>
        <v>6.0906921241050123</v>
      </c>
    </row>
    <row r="32" spans="1:14" ht="15.75" thickBot="1" x14ac:dyDescent="0.3">
      <c r="G32" s="8" t="str">
        <f>'[1]Canaleta Amass (DOBRA CHAPA)'!A10</f>
        <v>DIAS FALTANTES</v>
      </c>
      <c r="H32" s="3">
        <f>'[1]Canaleta Amass (DOBRA CHAPA)'!B10</f>
        <v>0.87790985636453689</v>
      </c>
      <c r="J32" s="8" t="s">
        <v>6</v>
      </c>
      <c r="K32" s="3">
        <f>'[1]Canaleta Lateral (DOBRA CHAPA)'!B10</f>
        <v>0.40069084628670121</v>
      </c>
      <c r="M32" s="8" t="str">
        <f>'[1]Canaleta Traseira (DOBRA CHAPA)'!A10</f>
        <v>DIAS FALTANTES</v>
      </c>
      <c r="N32" s="3">
        <f>'[1]Canaleta Traseira (DOBRA CHAPA)'!B10</f>
        <v>0.50755767700875098</v>
      </c>
    </row>
    <row r="33" spans="1:14" ht="15.75" thickBot="1" x14ac:dyDescent="0.3">
      <c r="A33" s="45" t="s">
        <v>23</v>
      </c>
      <c r="B33" s="46"/>
      <c r="C33" s="46"/>
      <c r="D33" s="46"/>
      <c r="E33" s="47"/>
      <c r="G33" s="10" t="str">
        <f>'[1]Canaleta Amass (DOBRA CHAPA)'!A11</f>
        <v>MAQUINÁRIO</v>
      </c>
      <c r="H33" s="21" t="str">
        <f>'[1]Canaleta Amass (DOBRA CHAPA)'!B11</f>
        <v>DOBRADEIRA DE CHAPAS</v>
      </c>
      <c r="J33" s="10" t="s">
        <v>16</v>
      </c>
      <c r="K33" s="21" t="str">
        <f>'[1]Canaleta Lateral (DOBRA CHAPA)'!B11</f>
        <v>DOBRADEIRA DE CHAPAS</v>
      </c>
      <c r="M33" s="10" t="str">
        <f>'[1]Canaleta Traseira (DOBRA CHAPA)'!A11</f>
        <v>MAQUINÁRIO</v>
      </c>
      <c r="N33" s="21" t="str">
        <f>'[1]Canaleta Traseira (DOBRA CHAPA)'!B11</f>
        <v>DOBRADEIRA DE CHAPAS</v>
      </c>
    </row>
    <row r="34" spans="1:14" ht="15.75" thickBot="1" x14ac:dyDescent="0.3">
      <c r="A34" s="26" t="s">
        <v>24</v>
      </c>
      <c r="B34" s="27" t="s">
        <v>25</v>
      </c>
      <c r="C34" s="27" t="s">
        <v>26</v>
      </c>
      <c r="D34" s="28" t="s">
        <v>27</v>
      </c>
      <c r="E34" s="29" t="s">
        <v>28</v>
      </c>
    </row>
    <row r="35" spans="1:14" ht="15.75" thickBot="1" x14ac:dyDescent="0.3">
      <c r="A35" s="16" t="str">
        <f t="shared" ref="A35:A43" si="0">A23</f>
        <v>Canaleta J Base/Testeira</v>
      </c>
      <c r="B35" s="17">
        <f>SUMIF($A$10:$A$18,A35,$C$10:$C$18)</f>
        <v>6523</v>
      </c>
      <c r="C35" s="17">
        <f t="shared" ref="C35:C40" si="1">SUMIF($A$23:$A$29,A35,$C$23:$C$29)</f>
        <v>5716</v>
      </c>
      <c r="D35" s="17">
        <f>B35-C35</f>
        <v>807</v>
      </c>
      <c r="E35" s="31">
        <f>IF(D35/D23&lt;0,0,D35/D23)</f>
        <v>6.3648816936488171</v>
      </c>
      <c r="G35" s="36" t="str">
        <f>'[1]ENCAIXE TESTEIRA (DOBRA CHAPA)'!A1</f>
        <v>Encaixe Testeira</v>
      </c>
      <c r="H35" s="37">
        <f>'[1]ENCAIXE TESTEIRA (DOBRA CHAPA)'!B1</f>
        <v>0</v>
      </c>
    </row>
    <row r="36" spans="1:14" x14ac:dyDescent="0.25">
      <c r="A36" s="23" t="str">
        <f t="shared" si="0"/>
        <v>Canaleta J Base Frontal</v>
      </c>
      <c r="B36" s="20">
        <f t="shared" ref="B36:B39" si="2">SUMIF($A$10:$A$18,A36,$C$10:$C$18)</f>
        <v>1300</v>
      </c>
      <c r="C36" s="20">
        <f t="shared" si="1"/>
        <v>1169</v>
      </c>
      <c r="D36" s="20">
        <f t="shared" ref="D36:D42" si="3">B36-C36</f>
        <v>131</v>
      </c>
      <c r="E36" s="33">
        <f t="shared" ref="E36:E42" si="4">IF(D36/D24&lt;0,0,D36/D24)</f>
        <v>7.7298136645962741</v>
      </c>
      <c r="G36" s="2" t="str">
        <f>'[1]ENCAIXE TESTEIRA (DOBRA CHAPA)'!A2</f>
        <v>Lote</v>
      </c>
      <c r="H36" s="5">
        <f>'[1]ENCAIXE TESTEIRA (DOBRA CHAPA)'!B2</f>
        <v>1300</v>
      </c>
    </row>
    <row r="37" spans="1:14" x14ac:dyDescent="0.25">
      <c r="A37" s="23" t="str">
        <f t="shared" si="0"/>
        <v>Canaleta L</v>
      </c>
      <c r="B37" s="20">
        <f t="shared" si="2"/>
        <v>1857</v>
      </c>
      <c r="C37" s="20">
        <f t="shared" si="1"/>
        <v>1689</v>
      </c>
      <c r="D37" s="20">
        <f t="shared" si="3"/>
        <v>168</v>
      </c>
      <c r="E37" s="33">
        <f t="shared" si="4"/>
        <v>3.6169971671388104</v>
      </c>
      <c r="G37" s="8" t="str">
        <f>'[1]ENCAIXE TESTEIRA (DOBRA CHAPA)'!A3</f>
        <v>PÇs por display</v>
      </c>
      <c r="H37" s="3">
        <f>'[1]ENCAIXE TESTEIRA (DOBRA CHAPA)'!B3</f>
        <v>2</v>
      </c>
    </row>
    <row r="38" spans="1:14" x14ac:dyDescent="0.25">
      <c r="A38" s="23" t="str">
        <f t="shared" si="0"/>
        <v>Canaleta J Testeira</v>
      </c>
      <c r="B38" s="20">
        <f t="shared" si="2"/>
        <v>756</v>
      </c>
      <c r="C38" s="20">
        <f t="shared" si="1"/>
        <v>520</v>
      </c>
      <c r="D38" s="20">
        <f t="shared" si="3"/>
        <v>236</v>
      </c>
      <c r="E38" s="33">
        <f t="shared" si="4"/>
        <v>8</v>
      </c>
      <c r="G38" s="8" t="str">
        <f>'[1]ENCAIXE TESTEIRA (DOBRA CHAPA)'!A4</f>
        <v>Total</v>
      </c>
      <c r="H38" s="3">
        <f>'[1]ENCAIXE TESTEIRA (DOBRA CHAPA)'!B4</f>
        <v>2600</v>
      </c>
    </row>
    <row r="39" spans="1:14" x14ac:dyDescent="0.25">
      <c r="A39" s="23" t="str">
        <f t="shared" si="0"/>
        <v>Bandeja</v>
      </c>
      <c r="B39" s="20">
        <f t="shared" si="2"/>
        <v>3208</v>
      </c>
      <c r="C39" s="20">
        <f t="shared" si="1"/>
        <v>2955</v>
      </c>
      <c r="D39" s="20">
        <f>B39-C39</f>
        <v>253</v>
      </c>
      <c r="E39" s="33">
        <f t="shared" si="4"/>
        <v>4.080645161290323</v>
      </c>
      <c r="G39" s="8" t="str">
        <f>'[1]ENCAIXE TESTEIRA (DOBRA CHAPA)'!A5</f>
        <v>Faltante</v>
      </c>
      <c r="H39" s="3">
        <f>'[1]ENCAIXE TESTEIRA (DOBRA CHAPA)'!B5</f>
        <v>496</v>
      </c>
    </row>
    <row r="40" spans="1:14" x14ac:dyDescent="0.25">
      <c r="A40" s="23" t="str">
        <f t="shared" si="0"/>
        <v>Canaleta Lateral</v>
      </c>
      <c r="B40" s="20">
        <f>SUMIF($A$10:$A$18,A40,$C$10:$C$18)</f>
        <v>1440</v>
      </c>
      <c r="C40" s="20">
        <f t="shared" si="1"/>
        <v>1040</v>
      </c>
      <c r="D40" s="20">
        <f t="shared" si="3"/>
        <v>400</v>
      </c>
      <c r="E40" s="33">
        <f t="shared" si="4"/>
        <v>9.9173553719008254</v>
      </c>
      <c r="G40" s="8" t="str">
        <f>'[1]ENCAIXE TESTEIRA (DOBRA CHAPA)'!A6</f>
        <v>Produção Média / HR</v>
      </c>
      <c r="H40" s="3">
        <f>'[1]ENCAIXE TESTEIRA (DOBRA CHAPA)'!B6</f>
        <v>240</v>
      </c>
    </row>
    <row r="41" spans="1:14" x14ac:dyDescent="0.25">
      <c r="A41" s="23" t="str">
        <f t="shared" si="0"/>
        <v>Canaleta Amassamento</v>
      </c>
      <c r="B41" s="20">
        <f>SUMIF($A$10:$A$19,A41,$C$10:$C$19)</f>
        <v>1182</v>
      </c>
      <c r="C41" s="20">
        <f>SUMIF($A$23:$A$31,A41,$C$23:$C$31)</f>
        <v>1040</v>
      </c>
      <c r="D41" s="20">
        <f t="shared" si="3"/>
        <v>142</v>
      </c>
      <c r="E41" s="33">
        <f t="shared" si="4"/>
        <v>3.5206611570247932</v>
      </c>
      <c r="G41" s="8" t="str">
        <f>'[1]ENCAIXE TESTEIRA (DOBRA CHAPA)'!A7</f>
        <v>ULTIMA MÉDIA DE PRODUÇÃO</v>
      </c>
      <c r="H41" s="3">
        <f>'[1]ENCAIXE TESTEIRA (DOBRA CHAPA)'!B7</f>
        <v>215</v>
      </c>
    </row>
    <row r="42" spans="1:14" x14ac:dyDescent="0.25">
      <c r="A42" s="23" t="str">
        <f t="shared" si="0"/>
        <v>Encaixe Testeira</v>
      </c>
      <c r="B42" s="20">
        <f t="shared" ref="B42:B43" si="5">SUMIF($A$10:$A$19,A42,$C$10:$C$19)</f>
        <v>2104</v>
      </c>
      <c r="C42" s="20">
        <f t="shared" ref="C42" si="6">SUMIF($A$23:$A$31,A42,$C$23:$C$31)</f>
        <v>1040</v>
      </c>
      <c r="D42" s="20">
        <f t="shared" si="3"/>
        <v>1064</v>
      </c>
      <c r="E42" s="33">
        <f t="shared" si="4"/>
        <v>18.033898305084747</v>
      </c>
      <c r="G42" s="8" t="str">
        <f>'[1]ENCAIXE TESTEIRA (DOBRA CHAPA)'!A9</f>
        <v>HORAS FALTANTES</v>
      </c>
      <c r="H42" s="3">
        <f>'[1]ENCAIXE TESTEIRA (DOBRA CHAPA)'!B9</f>
        <v>2.0666666666666669</v>
      </c>
    </row>
    <row r="43" spans="1:14" ht="15.75" thickBot="1" x14ac:dyDescent="0.3">
      <c r="A43" s="24" t="str">
        <f t="shared" si="0"/>
        <v>Canaleta Traseira</v>
      </c>
      <c r="B43" s="25">
        <f t="shared" si="5"/>
        <v>1324</v>
      </c>
      <c r="C43" s="25">
        <f>SUMIF($A$23:$A$31,A43,$C$23:$C$31)</f>
        <v>386</v>
      </c>
      <c r="D43" s="25">
        <f>B43-C43</f>
        <v>938</v>
      </c>
      <c r="E43" s="35">
        <f>IF(D43/D31&lt;0,0,D43/D31)</f>
        <v>27.188405797101449</v>
      </c>
      <c r="G43" s="8" t="str">
        <f>'[1]ENCAIXE TESTEIRA (DOBRA CHAPA)'!A10</f>
        <v>DIAS FALTANTES</v>
      </c>
      <c r="H43" s="3">
        <f>'[1]ENCAIXE TESTEIRA (DOBRA CHAPA)'!B10</f>
        <v>0.17222222222222225</v>
      </c>
    </row>
    <row r="44" spans="1:14" ht="15.75" thickBot="1" x14ac:dyDescent="0.3">
      <c r="G44" s="10" t="str">
        <f>'[1]ENCAIXE TESTEIRA (DOBRA CHAPA)'!A11</f>
        <v>MAQUINÁRIO</v>
      </c>
      <c r="H44" s="21" t="str">
        <f>'[1]ENCAIXE TESTEIRA (DOBRA CHAPA)'!B11</f>
        <v>DOBRADEIRA DE CHAPAS</v>
      </c>
    </row>
  </sheetData>
  <mergeCells count="14">
    <mergeCell ref="G35:H35"/>
    <mergeCell ref="A2:B2"/>
    <mergeCell ref="G2:H2"/>
    <mergeCell ref="J2:K2"/>
    <mergeCell ref="M2:N2"/>
    <mergeCell ref="A8:C8"/>
    <mergeCell ref="G13:H13"/>
    <mergeCell ref="J13:K13"/>
    <mergeCell ref="M13:N13"/>
    <mergeCell ref="A21:E21"/>
    <mergeCell ref="G24:H24"/>
    <mergeCell ref="J24:K24"/>
    <mergeCell ref="M24:N24"/>
    <mergeCell ref="A33:E33"/>
  </mergeCells>
  <conditionalFormatting sqref="B10:B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43">
    <cfRule type="cellIs" dxfId="3" priority="1" operator="lessThan">
      <formula>0</formula>
    </cfRule>
  </conditionalFormatting>
  <conditionalFormatting sqref="E35:E43">
    <cfRule type="cellIs" dxfId="2" priority="3" operator="between">
      <formula>2</formula>
      <formula>8</formula>
    </cfRule>
    <cfRule type="cellIs" dxfId="1" priority="4" operator="greaterThan">
      <formula>8</formula>
    </cfRule>
    <cfRule type="cellIs" dxfId="0" priority="5" operator="lessThan">
      <formula>2</formula>
    </cfRule>
  </conditionalFormatting>
  <conditionalFormatting sqref="H7:H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:H3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0:H4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1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:K3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1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:N3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G2:H2" location="'CREMALHEIRA (DOBRA CHAPA)'!A1" display="'CREMALHEIRA (DOBRA CHAPA)'!A1" xr:uid="{51CB62B1-1D8B-4D23-8093-DFC4E200CEC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DOBRA CHAPA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PCP MTECH</dc:creator>
  <cp:lastModifiedBy>PCP MTECH</cp:lastModifiedBy>
  <dcterms:created xsi:type="dcterms:W3CDTF">2025-06-17T12:06:10Z</dcterms:created>
  <dcterms:modified xsi:type="dcterms:W3CDTF">2025-06-17T17:25:28Z</dcterms:modified>
</cp:coreProperties>
</file>