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15395a9ed9a48f/Imágenes/Proyectos/Indicadores/Prospectiva/Data/"/>
    </mc:Choice>
  </mc:AlternateContent>
  <xr:revisionPtr revIDLastSave="285" documentId="8_{5A0125F4-F39D-48F3-8432-D669FE6910DB}" xr6:coauthVersionLast="47" xr6:coauthVersionMax="47" xr10:uidLastSave="{EACFCDE6-D3FF-4B22-B906-64399C3A0E87}"/>
  <bookViews>
    <workbookView xWindow="-108" yWindow="-108" windowWidth="23256" windowHeight="12456" tabRatio="692" xr2:uid="{E2458CD7-6E56-4AAC-ADAB-972730991000}"/>
  </bookViews>
  <sheets>
    <sheet name="Base_Indicadores" sheetId="34" r:id="rId1"/>
    <sheet name="Consolidado_Semestral" sheetId="32" r:id="rId2"/>
    <sheet name="Consolidado_Cierres" sheetId="33" r:id="rId3"/>
  </sheets>
  <definedNames>
    <definedName name="_xlnm._FilterDatabase" localSheetId="0" hidden="1">Base_Indicadores!$A$1:$M$58</definedName>
    <definedName name="_xlnm._FilterDatabase" localSheetId="2" hidden="1">Consolidado_Cierres!$A$1:$S$180</definedName>
    <definedName name="_xlnm._FilterDatabase" localSheetId="1" hidden="1">Consolidado_Semestral!$A$1:$S$248</definedName>
    <definedName name="Auditoría_Interna">#REF!</definedName>
    <definedName name="Autoevaluación_y_Autoregulación">#REF!</definedName>
    <definedName name="Bienestar_Institucional">#REF!</definedName>
    <definedName name="Comunicación_y_Posicionamiento_Estratégico">#REF!</definedName>
    <definedName name="Datos_y_Analítica">#REF!</definedName>
    <definedName name="Desarrollo_del_Talento_Humano">#REF!</definedName>
    <definedName name="Direccionamiento_Estratégico">#REF!</definedName>
    <definedName name="Docencia">#REF!</definedName>
    <definedName name="Experiencia_Institucional">#REF!</definedName>
    <definedName name="Extensión">#REF!</definedName>
    <definedName name="Gestión_Ambiental">#REF!</definedName>
    <definedName name="Gestión_de_Abastecimiento">#REF!</definedName>
    <definedName name="Gestión_de_la_Tecnología_e_Innovación_Digital">#REF!</definedName>
    <definedName name="Gestión_de_Portafolio_Institucional">#REF!</definedName>
    <definedName name="Gestión_de_Riesgos">#REF!</definedName>
    <definedName name="Gestión_de_Seguridad_y_Salud_en_el_Trabajo">#REF!</definedName>
    <definedName name="Gestión_Financiera">#REF!</definedName>
    <definedName name="Gestión_Jurídica_y_Normativa">#REF!</definedName>
    <definedName name="Gobierno_Institucional">#REF!</definedName>
    <definedName name="Infraestructura_y_Servicios_Administrativos">#REF!</definedName>
    <definedName name="Investigación_Innovación_y_Creación">#REF!</definedName>
    <definedName name="Mercadeo_Admisiones_y_Matrícula">#REF!</definedName>
    <definedName name="Opciones">#REF!</definedName>
    <definedName name="Planificación_y_Mejora_del_Sistema_Integrado">#REF!</definedName>
    <definedName name="Recursos_Académicos_y_de_Investigación">#REF!</definedName>
    <definedName name="Servicio_y_Permanencia">#REF!</definedName>
    <definedName name="Visibilidad_Nacional_e_Internacion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2" l="1"/>
  <c r="J4" i="32"/>
  <c r="J5" i="32"/>
  <c r="J16" i="32"/>
  <c r="J17" i="32"/>
  <c r="J18" i="32"/>
  <c r="J20" i="32"/>
  <c r="J21" i="32"/>
  <c r="J22" i="32"/>
  <c r="J26" i="32"/>
  <c r="J27" i="32"/>
  <c r="J30" i="32"/>
  <c r="J31" i="32"/>
  <c r="J32" i="32"/>
  <c r="J36" i="32"/>
  <c r="J37" i="32"/>
  <c r="J38" i="32"/>
  <c r="J43" i="32"/>
  <c r="J45" i="32"/>
  <c r="J46" i="32"/>
  <c r="J47" i="32"/>
  <c r="J51" i="32"/>
  <c r="J52" i="32"/>
  <c r="J53" i="32"/>
  <c r="J57" i="32"/>
  <c r="J61" i="32"/>
  <c r="J64" i="32"/>
  <c r="J72" i="32"/>
  <c r="J73" i="32"/>
  <c r="J74" i="32"/>
  <c r="J78" i="32"/>
  <c r="J79" i="32"/>
  <c r="J80" i="32"/>
  <c r="J84" i="32"/>
  <c r="J85" i="32"/>
  <c r="J86" i="32"/>
  <c r="J95" i="32"/>
  <c r="J99" i="32"/>
  <c r="J100" i="32"/>
  <c r="J101" i="32"/>
  <c r="J107" i="32"/>
  <c r="J108" i="32"/>
  <c r="J109" i="32"/>
  <c r="J119" i="32"/>
  <c r="J123" i="32"/>
  <c r="J129" i="32"/>
  <c r="J133" i="32"/>
  <c r="J134" i="32"/>
  <c r="J135" i="32"/>
  <c r="J139" i="32"/>
  <c r="J143" i="32"/>
  <c r="J144" i="32"/>
  <c r="J145" i="32"/>
  <c r="J149" i="32"/>
  <c r="J150" i="32"/>
  <c r="J151" i="32"/>
  <c r="J155" i="32"/>
  <c r="J158" i="32"/>
  <c r="J172" i="32"/>
  <c r="J173" i="32"/>
  <c r="J174" i="32"/>
  <c r="J177" i="32"/>
  <c r="J178" i="32"/>
  <c r="J179" i="32"/>
  <c r="J182" i="32"/>
  <c r="J183" i="32"/>
  <c r="J184" i="32"/>
  <c r="J187" i="32"/>
  <c r="J188" i="32"/>
  <c r="J189" i="32"/>
  <c r="J192" i="32"/>
  <c r="J196" i="32"/>
  <c r="J200" i="32"/>
  <c r="J209" i="32"/>
  <c r="J2" i="32"/>
  <c r="Q180" i="33"/>
  <c r="L180" i="33"/>
  <c r="K180" i="33"/>
  <c r="I180" i="33"/>
  <c r="H180" i="33"/>
  <c r="Q179" i="33"/>
  <c r="L179" i="33"/>
  <c r="K179" i="33"/>
  <c r="I179" i="33"/>
  <c r="H179" i="33"/>
  <c r="Q178" i="33"/>
  <c r="L178" i="33"/>
  <c r="K178" i="33"/>
  <c r="M178" i="33" s="1"/>
  <c r="I178" i="33"/>
  <c r="H178" i="33"/>
  <c r="Q177" i="33"/>
  <c r="N177" i="33"/>
  <c r="M177" i="33"/>
  <c r="I177" i="33"/>
  <c r="H177" i="33"/>
  <c r="Q176" i="33"/>
  <c r="N176" i="33"/>
  <c r="M176" i="33"/>
  <c r="I176" i="33"/>
  <c r="H176" i="33"/>
  <c r="Q175" i="33"/>
  <c r="N175" i="33"/>
  <c r="M175" i="33"/>
  <c r="I175" i="33"/>
  <c r="H175" i="33"/>
  <c r="Q174" i="33"/>
  <c r="N174" i="33"/>
  <c r="M174" i="33"/>
  <c r="I174" i="33"/>
  <c r="H174" i="33"/>
  <c r="Q173" i="33"/>
  <c r="N173" i="33"/>
  <c r="M173" i="33"/>
  <c r="I173" i="33"/>
  <c r="H173" i="33"/>
  <c r="Q172" i="33"/>
  <c r="N172" i="33"/>
  <c r="M172" i="33"/>
  <c r="I172" i="33"/>
  <c r="H172" i="33"/>
  <c r="Q171" i="33"/>
  <c r="N171" i="33"/>
  <c r="M171" i="33"/>
  <c r="I171" i="33"/>
  <c r="H171" i="33"/>
  <c r="Q170" i="33"/>
  <c r="N170" i="33"/>
  <c r="M170" i="33"/>
  <c r="I170" i="33"/>
  <c r="H170" i="33"/>
  <c r="Q169" i="33"/>
  <c r="N169" i="33"/>
  <c r="M169" i="33"/>
  <c r="I169" i="33"/>
  <c r="H169" i="33"/>
  <c r="Q168" i="33"/>
  <c r="N168" i="33"/>
  <c r="M168" i="33"/>
  <c r="I168" i="33"/>
  <c r="H168" i="33"/>
  <c r="Q167" i="33"/>
  <c r="N167" i="33"/>
  <c r="M167" i="33"/>
  <c r="I167" i="33"/>
  <c r="H167" i="33"/>
  <c r="Q166" i="33"/>
  <c r="N166" i="33"/>
  <c r="M166" i="33"/>
  <c r="I166" i="33"/>
  <c r="H166" i="33"/>
  <c r="Q165" i="33"/>
  <c r="N165" i="33"/>
  <c r="M165" i="33"/>
  <c r="I165" i="33"/>
  <c r="H165" i="33"/>
  <c r="Q164" i="33"/>
  <c r="N164" i="33"/>
  <c r="M164" i="33"/>
  <c r="I164" i="33"/>
  <c r="H164" i="33"/>
  <c r="Q163" i="33"/>
  <c r="L163" i="33"/>
  <c r="K163" i="33"/>
  <c r="N163" i="33" s="1"/>
  <c r="I163" i="33"/>
  <c r="H163" i="33"/>
  <c r="Q162" i="33"/>
  <c r="L162" i="33"/>
  <c r="K162" i="33"/>
  <c r="I162" i="33"/>
  <c r="H162" i="33"/>
  <c r="Q161" i="33"/>
  <c r="N161" i="33"/>
  <c r="M161" i="33"/>
  <c r="I161" i="33"/>
  <c r="H161" i="33"/>
  <c r="Q160" i="33"/>
  <c r="L160" i="33"/>
  <c r="K160" i="33"/>
  <c r="N160" i="33" s="1"/>
  <c r="I160" i="33"/>
  <c r="H160" i="33"/>
  <c r="Q159" i="33"/>
  <c r="N159" i="33"/>
  <c r="M159" i="33"/>
  <c r="I159" i="33"/>
  <c r="H159" i="33"/>
  <c r="Q158" i="33"/>
  <c r="N158" i="33"/>
  <c r="M158" i="33"/>
  <c r="I158" i="33"/>
  <c r="H158" i="33"/>
  <c r="Q157" i="33"/>
  <c r="N157" i="33"/>
  <c r="M157" i="33"/>
  <c r="I157" i="33"/>
  <c r="H157" i="33"/>
  <c r="Q156" i="33"/>
  <c r="L156" i="33"/>
  <c r="K156" i="33"/>
  <c r="I156" i="33"/>
  <c r="H156" i="33"/>
  <c r="Q155" i="33"/>
  <c r="L155" i="33"/>
  <c r="K155" i="33"/>
  <c r="I155" i="33"/>
  <c r="H155" i="33"/>
  <c r="Q154" i="33"/>
  <c r="N154" i="33"/>
  <c r="M154" i="33"/>
  <c r="I154" i="33"/>
  <c r="H154" i="33"/>
  <c r="Q153" i="33"/>
  <c r="N153" i="33"/>
  <c r="M153" i="33"/>
  <c r="I153" i="33"/>
  <c r="H153" i="33"/>
  <c r="Q152" i="33"/>
  <c r="N152" i="33"/>
  <c r="M152" i="33"/>
  <c r="I152" i="33"/>
  <c r="H152" i="33"/>
  <c r="Q151" i="33"/>
  <c r="N151" i="33"/>
  <c r="M151" i="33"/>
  <c r="I151" i="33"/>
  <c r="H151" i="33"/>
  <c r="Q150" i="33"/>
  <c r="N150" i="33"/>
  <c r="M150" i="33"/>
  <c r="I150" i="33"/>
  <c r="H150" i="33"/>
  <c r="Q149" i="33"/>
  <c r="N149" i="33"/>
  <c r="M149" i="33"/>
  <c r="I149" i="33"/>
  <c r="H149" i="33"/>
  <c r="Q148" i="33"/>
  <c r="N148" i="33"/>
  <c r="M148" i="33"/>
  <c r="I148" i="33"/>
  <c r="H148" i="33"/>
  <c r="Q147" i="33"/>
  <c r="N147" i="33"/>
  <c r="M147" i="33"/>
  <c r="I147" i="33"/>
  <c r="H147" i="33"/>
  <c r="Q146" i="33"/>
  <c r="N146" i="33"/>
  <c r="M146" i="33"/>
  <c r="I146" i="33"/>
  <c r="H146" i="33"/>
  <c r="Q145" i="33"/>
  <c r="N145" i="33"/>
  <c r="M145" i="33"/>
  <c r="I145" i="33"/>
  <c r="H145" i="33"/>
  <c r="Q144" i="33"/>
  <c r="N144" i="33"/>
  <c r="M144" i="33"/>
  <c r="I144" i="33"/>
  <c r="H144" i="33"/>
  <c r="Q143" i="33"/>
  <c r="N143" i="33"/>
  <c r="M143" i="33"/>
  <c r="I143" i="33"/>
  <c r="H143" i="33"/>
  <c r="Q142" i="33"/>
  <c r="N142" i="33"/>
  <c r="M142" i="33"/>
  <c r="I142" i="33"/>
  <c r="H142" i="33"/>
  <c r="Q141" i="33"/>
  <c r="N141" i="33"/>
  <c r="M141" i="33"/>
  <c r="I141" i="33"/>
  <c r="H141" i="33"/>
  <c r="Q140" i="33"/>
  <c r="N140" i="33"/>
  <c r="M140" i="33"/>
  <c r="I140" i="33"/>
  <c r="H140" i="33"/>
  <c r="Q139" i="33"/>
  <c r="N139" i="33"/>
  <c r="M139" i="33"/>
  <c r="I139" i="33"/>
  <c r="H139" i="33"/>
  <c r="Q138" i="33"/>
  <c r="N138" i="33"/>
  <c r="M138" i="33"/>
  <c r="I138" i="33"/>
  <c r="H138" i="33"/>
  <c r="Q137" i="33"/>
  <c r="N137" i="33"/>
  <c r="M137" i="33"/>
  <c r="I137" i="33"/>
  <c r="H137" i="33"/>
  <c r="Q136" i="33"/>
  <c r="N136" i="33"/>
  <c r="M136" i="33"/>
  <c r="I136" i="33"/>
  <c r="H136" i="33"/>
  <c r="Q135" i="33"/>
  <c r="N135" i="33"/>
  <c r="M135" i="33"/>
  <c r="I135" i="33"/>
  <c r="H135" i="33"/>
  <c r="Q134" i="33"/>
  <c r="N134" i="33"/>
  <c r="M134" i="33"/>
  <c r="I134" i="33"/>
  <c r="H134" i="33"/>
  <c r="Q133" i="33"/>
  <c r="N133" i="33"/>
  <c r="M133" i="33"/>
  <c r="I133" i="33"/>
  <c r="H133" i="33"/>
  <c r="Q132" i="33"/>
  <c r="N132" i="33"/>
  <c r="M132" i="33"/>
  <c r="I132" i="33"/>
  <c r="H132" i="33"/>
  <c r="Q131" i="33"/>
  <c r="N131" i="33"/>
  <c r="M131" i="33"/>
  <c r="I131" i="33"/>
  <c r="H131" i="33"/>
  <c r="Q130" i="33"/>
  <c r="N130" i="33"/>
  <c r="M130" i="33"/>
  <c r="I130" i="33"/>
  <c r="H130" i="33"/>
  <c r="Q129" i="33"/>
  <c r="N129" i="33"/>
  <c r="M129" i="33"/>
  <c r="I129" i="33"/>
  <c r="H129" i="33"/>
  <c r="Q128" i="33"/>
  <c r="N128" i="33"/>
  <c r="M128" i="33"/>
  <c r="I128" i="33"/>
  <c r="H128" i="33"/>
  <c r="Q127" i="33"/>
  <c r="N127" i="33"/>
  <c r="M127" i="33"/>
  <c r="I127" i="33"/>
  <c r="H127" i="33"/>
  <c r="Q126" i="33"/>
  <c r="N126" i="33"/>
  <c r="M126" i="33"/>
  <c r="I126" i="33"/>
  <c r="H126" i="33"/>
  <c r="Q125" i="33"/>
  <c r="N125" i="33"/>
  <c r="M125" i="33"/>
  <c r="I125" i="33"/>
  <c r="H125" i="33"/>
  <c r="Q124" i="33"/>
  <c r="N124" i="33"/>
  <c r="M124" i="33"/>
  <c r="I124" i="33"/>
  <c r="H124" i="33"/>
  <c r="Q123" i="33"/>
  <c r="N123" i="33"/>
  <c r="M123" i="33"/>
  <c r="I123" i="33"/>
  <c r="H123" i="33"/>
  <c r="Q122" i="33"/>
  <c r="N122" i="33"/>
  <c r="M122" i="33"/>
  <c r="I122" i="33"/>
  <c r="H122" i="33"/>
  <c r="Q121" i="33"/>
  <c r="N121" i="33"/>
  <c r="M121" i="33"/>
  <c r="I121" i="33"/>
  <c r="H121" i="33"/>
  <c r="Q120" i="33"/>
  <c r="N120" i="33"/>
  <c r="M120" i="33"/>
  <c r="I120" i="33"/>
  <c r="H120" i="33"/>
  <c r="Q119" i="33"/>
  <c r="N119" i="33"/>
  <c r="M119" i="33"/>
  <c r="I119" i="33"/>
  <c r="H119" i="33"/>
  <c r="Q118" i="33"/>
  <c r="N118" i="33"/>
  <c r="M118" i="33"/>
  <c r="I118" i="33"/>
  <c r="H118" i="33"/>
  <c r="Q117" i="33"/>
  <c r="N117" i="33"/>
  <c r="M117" i="33"/>
  <c r="I117" i="33"/>
  <c r="H117" i="33"/>
  <c r="Q116" i="33"/>
  <c r="N116" i="33"/>
  <c r="M116" i="33"/>
  <c r="I116" i="33"/>
  <c r="H116" i="33"/>
  <c r="Q115" i="33"/>
  <c r="N115" i="33"/>
  <c r="M115" i="33"/>
  <c r="I115" i="33"/>
  <c r="H115" i="33"/>
  <c r="Q114" i="33"/>
  <c r="N114" i="33"/>
  <c r="M114" i="33"/>
  <c r="I114" i="33"/>
  <c r="J114" i="33" s="1"/>
  <c r="Q113" i="33"/>
  <c r="N113" i="33"/>
  <c r="M113" i="33"/>
  <c r="I113" i="33"/>
  <c r="H113" i="33"/>
  <c r="Q112" i="33"/>
  <c r="N112" i="33"/>
  <c r="M112" i="33"/>
  <c r="I112" i="33"/>
  <c r="H112" i="33"/>
  <c r="Q111" i="33"/>
  <c r="N111" i="33"/>
  <c r="M111" i="33"/>
  <c r="I111" i="33"/>
  <c r="H111" i="33"/>
  <c r="Q110" i="33"/>
  <c r="N110" i="33"/>
  <c r="M110" i="33"/>
  <c r="I110" i="33"/>
  <c r="H110" i="33"/>
  <c r="Q109" i="33"/>
  <c r="N109" i="33"/>
  <c r="M109" i="33"/>
  <c r="I109" i="33"/>
  <c r="H109" i="33"/>
  <c r="Q108" i="33"/>
  <c r="N108" i="33"/>
  <c r="M108" i="33"/>
  <c r="I108" i="33"/>
  <c r="H108" i="33"/>
  <c r="Q107" i="33"/>
  <c r="N107" i="33"/>
  <c r="M107" i="33"/>
  <c r="I107" i="33"/>
  <c r="H107" i="33"/>
  <c r="Q106" i="33"/>
  <c r="N106" i="33"/>
  <c r="M106" i="33"/>
  <c r="I106" i="33"/>
  <c r="H106" i="33"/>
  <c r="Q105" i="33"/>
  <c r="N105" i="33"/>
  <c r="M105" i="33"/>
  <c r="I105" i="33"/>
  <c r="H105" i="33"/>
  <c r="Q104" i="33"/>
  <c r="N104" i="33"/>
  <c r="M104" i="33"/>
  <c r="I104" i="33"/>
  <c r="H104" i="33"/>
  <c r="Q103" i="33"/>
  <c r="N103" i="33"/>
  <c r="M103" i="33"/>
  <c r="I103" i="33"/>
  <c r="H103" i="33"/>
  <c r="Q102" i="33"/>
  <c r="N102" i="33"/>
  <c r="M102" i="33"/>
  <c r="I102" i="33"/>
  <c r="H102" i="33"/>
  <c r="Q101" i="33"/>
  <c r="N101" i="33"/>
  <c r="M101" i="33"/>
  <c r="I101" i="33"/>
  <c r="H101" i="33"/>
  <c r="Q100" i="33"/>
  <c r="N100" i="33"/>
  <c r="M100" i="33"/>
  <c r="I100" i="33"/>
  <c r="H100" i="33"/>
  <c r="Q99" i="33"/>
  <c r="N99" i="33"/>
  <c r="M99" i="33"/>
  <c r="I99" i="33"/>
  <c r="H99" i="33"/>
  <c r="Q98" i="33"/>
  <c r="N98" i="33"/>
  <c r="M98" i="33"/>
  <c r="I98" i="33"/>
  <c r="H98" i="33"/>
  <c r="Q97" i="33"/>
  <c r="N97" i="33"/>
  <c r="M97" i="33"/>
  <c r="I97" i="33"/>
  <c r="H97" i="33"/>
  <c r="Q96" i="33"/>
  <c r="N96" i="33"/>
  <c r="M96" i="33"/>
  <c r="I96" i="33"/>
  <c r="H96" i="33"/>
  <c r="Q95" i="33"/>
  <c r="N95" i="33"/>
  <c r="M95" i="33"/>
  <c r="I95" i="33"/>
  <c r="H95" i="33"/>
  <c r="Q94" i="33"/>
  <c r="N94" i="33"/>
  <c r="M94" i="33"/>
  <c r="I94" i="33"/>
  <c r="H94" i="33"/>
  <c r="Q93" i="33"/>
  <c r="N93" i="33"/>
  <c r="M93" i="33"/>
  <c r="I93" i="33"/>
  <c r="H93" i="33"/>
  <c r="Q92" i="33"/>
  <c r="N92" i="33"/>
  <c r="M92" i="33"/>
  <c r="I92" i="33"/>
  <c r="H92" i="33"/>
  <c r="Q91" i="33"/>
  <c r="L91" i="33"/>
  <c r="M91" i="33" s="1"/>
  <c r="I91" i="33"/>
  <c r="H91" i="33"/>
  <c r="Q90" i="33"/>
  <c r="N90" i="33"/>
  <c r="M90" i="33"/>
  <c r="I90" i="33"/>
  <c r="H90" i="33"/>
  <c r="Q89" i="33"/>
  <c r="N89" i="33"/>
  <c r="M89" i="33"/>
  <c r="I89" i="33"/>
  <c r="H89" i="33"/>
  <c r="Q88" i="33"/>
  <c r="N88" i="33"/>
  <c r="M88" i="33"/>
  <c r="I88" i="33"/>
  <c r="H88" i="33"/>
  <c r="Q87" i="33"/>
  <c r="N87" i="33"/>
  <c r="M87" i="33"/>
  <c r="I87" i="33"/>
  <c r="H87" i="33"/>
  <c r="Q86" i="33"/>
  <c r="N86" i="33"/>
  <c r="M86" i="33"/>
  <c r="I86" i="33"/>
  <c r="H86" i="33"/>
  <c r="Q85" i="33"/>
  <c r="N85" i="33"/>
  <c r="M85" i="33"/>
  <c r="I85" i="33"/>
  <c r="H85" i="33"/>
  <c r="Q84" i="33"/>
  <c r="N84" i="33"/>
  <c r="M84" i="33"/>
  <c r="I84" i="33"/>
  <c r="H84" i="33"/>
  <c r="Q83" i="33"/>
  <c r="N83" i="33"/>
  <c r="M83" i="33"/>
  <c r="I83" i="33"/>
  <c r="H83" i="33"/>
  <c r="Q82" i="33"/>
  <c r="I82" i="33"/>
  <c r="H82" i="33"/>
  <c r="Q81" i="33"/>
  <c r="N81" i="33"/>
  <c r="M81" i="33"/>
  <c r="I81" i="33"/>
  <c r="H81" i="33"/>
  <c r="Q80" i="33"/>
  <c r="N80" i="33"/>
  <c r="M80" i="33"/>
  <c r="I80" i="33"/>
  <c r="H80" i="33"/>
  <c r="Q79" i="33"/>
  <c r="N79" i="33"/>
  <c r="M79" i="33"/>
  <c r="I79" i="33"/>
  <c r="H79" i="33"/>
  <c r="Q78" i="33"/>
  <c r="N78" i="33"/>
  <c r="M78" i="33"/>
  <c r="I78" i="33"/>
  <c r="H78" i="33"/>
  <c r="Q77" i="33"/>
  <c r="N77" i="33"/>
  <c r="M77" i="33"/>
  <c r="I77" i="33"/>
  <c r="H77" i="33"/>
  <c r="Q76" i="33"/>
  <c r="N76" i="33"/>
  <c r="M76" i="33"/>
  <c r="I76" i="33"/>
  <c r="H76" i="33"/>
  <c r="Q75" i="33"/>
  <c r="N75" i="33"/>
  <c r="M75" i="33"/>
  <c r="I75" i="33"/>
  <c r="H75" i="33"/>
  <c r="Q74" i="33"/>
  <c r="N74" i="33"/>
  <c r="M74" i="33"/>
  <c r="I74" i="33"/>
  <c r="H74" i="33"/>
  <c r="Q73" i="33"/>
  <c r="N73" i="33"/>
  <c r="M73" i="33"/>
  <c r="I73" i="33"/>
  <c r="H73" i="33"/>
  <c r="Q72" i="33"/>
  <c r="N72" i="33"/>
  <c r="M72" i="33"/>
  <c r="I72" i="33"/>
  <c r="H72" i="33"/>
  <c r="Q71" i="33"/>
  <c r="N71" i="33"/>
  <c r="M71" i="33"/>
  <c r="I71" i="33"/>
  <c r="H71" i="33"/>
  <c r="Q70" i="33"/>
  <c r="N70" i="33"/>
  <c r="M70" i="33"/>
  <c r="I70" i="33"/>
  <c r="H70" i="33"/>
  <c r="Q69" i="33"/>
  <c r="N69" i="33"/>
  <c r="M69" i="33"/>
  <c r="I69" i="33"/>
  <c r="H69" i="33"/>
  <c r="Q68" i="33"/>
  <c r="N68" i="33"/>
  <c r="M68" i="33"/>
  <c r="I68" i="33"/>
  <c r="H68" i="33"/>
  <c r="Q67" i="33"/>
  <c r="N67" i="33"/>
  <c r="M67" i="33"/>
  <c r="I67" i="33"/>
  <c r="H67" i="33"/>
  <c r="Q66" i="33"/>
  <c r="N66" i="33"/>
  <c r="M66" i="33"/>
  <c r="I66" i="33"/>
  <c r="H66" i="33"/>
  <c r="Q65" i="33"/>
  <c r="N65" i="33"/>
  <c r="M65" i="33"/>
  <c r="I65" i="33"/>
  <c r="H65" i="33"/>
  <c r="Q64" i="33"/>
  <c r="N64" i="33"/>
  <c r="M64" i="33"/>
  <c r="I64" i="33"/>
  <c r="H64" i="33"/>
  <c r="Q63" i="33"/>
  <c r="N63" i="33"/>
  <c r="M63" i="33"/>
  <c r="I63" i="33"/>
  <c r="H63" i="33"/>
  <c r="Q62" i="33"/>
  <c r="N62" i="33"/>
  <c r="M62" i="33"/>
  <c r="I62" i="33"/>
  <c r="H62" i="33"/>
  <c r="Q61" i="33"/>
  <c r="N61" i="33"/>
  <c r="M61" i="33"/>
  <c r="I61" i="33"/>
  <c r="H61" i="33"/>
  <c r="Q60" i="33"/>
  <c r="N60" i="33"/>
  <c r="M60" i="33"/>
  <c r="I60" i="33"/>
  <c r="H60" i="33"/>
  <c r="Q59" i="33"/>
  <c r="N59" i="33"/>
  <c r="M59" i="33"/>
  <c r="I59" i="33"/>
  <c r="H59" i="33"/>
  <c r="Q58" i="33"/>
  <c r="N58" i="33"/>
  <c r="M58" i="33"/>
  <c r="I58" i="33"/>
  <c r="H58" i="33"/>
  <c r="Q57" i="33"/>
  <c r="N57" i="33"/>
  <c r="M57" i="33"/>
  <c r="I57" i="33"/>
  <c r="H57" i="33"/>
  <c r="Q56" i="33"/>
  <c r="N56" i="33"/>
  <c r="M56" i="33"/>
  <c r="I56" i="33"/>
  <c r="H56" i="33"/>
  <c r="Q55" i="33"/>
  <c r="N55" i="33"/>
  <c r="M55" i="33"/>
  <c r="I55" i="33"/>
  <c r="H55" i="33"/>
  <c r="Q54" i="33"/>
  <c r="N54" i="33"/>
  <c r="M54" i="33"/>
  <c r="I54" i="33"/>
  <c r="H54" i="33"/>
  <c r="Q53" i="33"/>
  <c r="N53" i="33"/>
  <c r="M53" i="33"/>
  <c r="I53" i="33"/>
  <c r="H53" i="33"/>
  <c r="Q52" i="33"/>
  <c r="N52" i="33"/>
  <c r="M52" i="33"/>
  <c r="I52" i="33"/>
  <c r="H52" i="33"/>
  <c r="Q51" i="33"/>
  <c r="N51" i="33"/>
  <c r="M51" i="33"/>
  <c r="I51" i="33"/>
  <c r="H51" i="33"/>
  <c r="Q50" i="33"/>
  <c r="N50" i="33"/>
  <c r="M50" i="33"/>
  <c r="I50" i="33"/>
  <c r="H50" i="33"/>
  <c r="Q49" i="33"/>
  <c r="N49" i="33"/>
  <c r="M49" i="33"/>
  <c r="I49" i="33"/>
  <c r="H49" i="33"/>
  <c r="Q48" i="33"/>
  <c r="N48" i="33"/>
  <c r="M48" i="33"/>
  <c r="I48" i="33"/>
  <c r="H48" i="33"/>
  <c r="Q47" i="33"/>
  <c r="N47" i="33"/>
  <c r="M47" i="33"/>
  <c r="I47" i="33"/>
  <c r="H47" i="33"/>
  <c r="Q46" i="33"/>
  <c r="N46" i="33"/>
  <c r="M46" i="33"/>
  <c r="I46" i="33"/>
  <c r="H46" i="33"/>
  <c r="Q45" i="33"/>
  <c r="N45" i="33"/>
  <c r="M45" i="33"/>
  <c r="I45" i="33"/>
  <c r="H45" i="33"/>
  <c r="Q44" i="33"/>
  <c r="N44" i="33"/>
  <c r="M44" i="33"/>
  <c r="I44" i="33"/>
  <c r="H44" i="33"/>
  <c r="Q43" i="33"/>
  <c r="N43" i="33"/>
  <c r="M43" i="33"/>
  <c r="I43" i="33"/>
  <c r="H43" i="33"/>
  <c r="Q42" i="33"/>
  <c r="L42" i="33"/>
  <c r="M42" i="33" s="1"/>
  <c r="K42" i="33"/>
  <c r="I42" i="33"/>
  <c r="H42" i="33"/>
  <c r="Q41" i="33"/>
  <c r="N41" i="33"/>
  <c r="M41" i="33"/>
  <c r="I41" i="33"/>
  <c r="H41" i="33"/>
  <c r="Q40" i="33"/>
  <c r="N40" i="33"/>
  <c r="M40" i="33"/>
  <c r="I40" i="33"/>
  <c r="H40" i="33"/>
  <c r="Q39" i="33"/>
  <c r="N39" i="33"/>
  <c r="M39" i="33"/>
  <c r="I39" i="33"/>
  <c r="H39" i="33"/>
  <c r="Q38" i="33"/>
  <c r="L38" i="33"/>
  <c r="K38" i="33"/>
  <c r="I38" i="33"/>
  <c r="H38" i="33"/>
  <c r="Q37" i="33"/>
  <c r="N37" i="33"/>
  <c r="M37" i="33"/>
  <c r="I37" i="33"/>
  <c r="H37" i="33"/>
  <c r="Q36" i="33"/>
  <c r="L36" i="33"/>
  <c r="K36" i="33"/>
  <c r="M36" i="33" s="1"/>
  <c r="I36" i="33"/>
  <c r="H36" i="33"/>
  <c r="Q35" i="33"/>
  <c r="N35" i="33"/>
  <c r="M35" i="33"/>
  <c r="I35" i="33"/>
  <c r="H35" i="33"/>
  <c r="Q34" i="33"/>
  <c r="N34" i="33"/>
  <c r="M34" i="33"/>
  <c r="I34" i="33"/>
  <c r="H34" i="33"/>
  <c r="Q33" i="33"/>
  <c r="N33" i="33"/>
  <c r="M33" i="33"/>
  <c r="I33" i="33"/>
  <c r="H33" i="33"/>
  <c r="Q32" i="33"/>
  <c r="N32" i="33"/>
  <c r="M32" i="33"/>
  <c r="I32" i="33"/>
  <c r="H32" i="33"/>
  <c r="Q31" i="33"/>
  <c r="N31" i="33"/>
  <c r="M31" i="33"/>
  <c r="I31" i="33"/>
  <c r="H31" i="33"/>
  <c r="Q30" i="33"/>
  <c r="N30" i="33"/>
  <c r="M30" i="33"/>
  <c r="I30" i="33"/>
  <c r="H30" i="33"/>
  <c r="Q29" i="33"/>
  <c r="N29" i="33"/>
  <c r="M29" i="33"/>
  <c r="I29" i="33"/>
  <c r="H29" i="33"/>
  <c r="Q28" i="33"/>
  <c r="N28" i="33"/>
  <c r="M28" i="33"/>
  <c r="I28" i="33"/>
  <c r="H28" i="33"/>
  <c r="Q27" i="33"/>
  <c r="N27" i="33"/>
  <c r="M27" i="33"/>
  <c r="I27" i="33"/>
  <c r="H27" i="33"/>
  <c r="Q26" i="33"/>
  <c r="N26" i="33"/>
  <c r="M26" i="33"/>
  <c r="I26" i="33"/>
  <c r="H26" i="33"/>
  <c r="Q25" i="33"/>
  <c r="N25" i="33"/>
  <c r="M25" i="33"/>
  <c r="I25" i="33"/>
  <c r="H25" i="33"/>
  <c r="Q24" i="33"/>
  <c r="N24" i="33"/>
  <c r="M24" i="33"/>
  <c r="I24" i="33"/>
  <c r="H24" i="33"/>
  <c r="Q23" i="33"/>
  <c r="N23" i="33"/>
  <c r="M23" i="33"/>
  <c r="I23" i="33"/>
  <c r="H23" i="33"/>
  <c r="Q22" i="33"/>
  <c r="N22" i="33"/>
  <c r="M22" i="33"/>
  <c r="I22" i="33"/>
  <c r="H22" i="33"/>
  <c r="Q21" i="33"/>
  <c r="N21" i="33"/>
  <c r="M21" i="33"/>
  <c r="I21" i="33"/>
  <c r="H21" i="33"/>
  <c r="Q20" i="33"/>
  <c r="N20" i="33"/>
  <c r="M20" i="33"/>
  <c r="I20" i="33"/>
  <c r="H20" i="33"/>
  <c r="Q19" i="33"/>
  <c r="N19" i="33"/>
  <c r="M19" i="33"/>
  <c r="I19" i="33"/>
  <c r="H19" i="33"/>
  <c r="Q18" i="33"/>
  <c r="N18" i="33"/>
  <c r="M18" i="33"/>
  <c r="I18" i="33"/>
  <c r="H18" i="33"/>
  <c r="Q17" i="33"/>
  <c r="N17" i="33"/>
  <c r="M17" i="33"/>
  <c r="I17" i="33"/>
  <c r="H17" i="33"/>
  <c r="Q16" i="33"/>
  <c r="N16" i="33"/>
  <c r="M16" i="33"/>
  <c r="I16" i="33"/>
  <c r="H16" i="33"/>
  <c r="Q15" i="33"/>
  <c r="N15" i="33"/>
  <c r="M15" i="33"/>
  <c r="I15" i="33"/>
  <c r="H15" i="33"/>
  <c r="Q14" i="33"/>
  <c r="N14" i="33"/>
  <c r="M14" i="33"/>
  <c r="I14" i="33"/>
  <c r="H14" i="33"/>
  <c r="Q13" i="33"/>
  <c r="N13" i="33"/>
  <c r="M13" i="33"/>
  <c r="I13" i="33"/>
  <c r="H13" i="33"/>
  <c r="Q12" i="33"/>
  <c r="N12" i="33"/>
  <c r="M12" i="33"/>
  <c r="I12" i="33"/>
  <c r="H12" i="33"/>
  <c r="Q11" i="33"/>
  <c r="N11" i="33"/>
  <c r="M11" i="33"/>
  <c r="I11" i="33"/>
  <c r="H11" i="33"/>
  <c r="Q10" i="33"/>
  <c r="N10" i="33"/>
  <c r="M10" i="33"/>
  <c r="I10" i="33"/>
  <c r="H10" i="33"/>
  <c r="Q9" i="33"/>
  <c r="N9" i="33"/>
  <c r="M9" i="33"/>
  <c r="I9" i="33"/>
  <c r="H9" i="33"/>
  <c r="Q8" i="33"/>
  <c r="N8" i="33"/>
  <c r="M8" i="33"/>
  <c r="I8" i="33"/>
  <c r="H8" i="33"/>
  <c r="Q7" i="33"/>
  <c r="N7" i="33"/>
  <c r="M7" i="33"/>
  <c r="I7" i="33"/>
  <c r="H7" i="33"/>
  <c r="Q6" i="33"/>
  <c r="N6" i="33"/>
  <c r="M6" i="33"/>
  <c r="I6" i="33"/>
  <c r="H6" i="33"/>
  <c r="Q5" i="33"/>
  <c r="N5" i="33"/>
  <c r="M5" i="33"/>
  <c r="I5" i="33"/>
  <c r="J5" i="33" s="1"/>
  <c r="Q4" i="33"/>
  <c r="N4" i="33"/>
  <c r="M4" i="33"/>
  <c r="I4" i="33"/>
  <c r="H4" i="33"/>
  <c r="Q3" i="33"/>
  <c r="N3" i="33"/>
  <c r="M3" i="33"/>
  <c r="I3" i="33"/>
  <c r="H3" i="33"/>
  <c r="Q2" i="33"/>
  <c r="N2" i="33"/>
  <c r="M2" i="33"/>
  <c r="I2" i="33"/>
  <c r="H2" i="33"/>
  <c r="Q248" i="32"/>
  <c r="N248" i="32"/>
  <c r="M248" i="32"/>
  <c r="H248" i="32"/>
  <c r="G248" i="32"/>
  <c r="Q247" i="32"/>
  <c r="N247" i="32"/>
  <c r="M247" i="32"/>
  <c r="H247" i="32"/>
  <c r="G247" i="32"/>
  <c r="Q246" i="32"/>
  <c r="N246" i="32"/>
  <c r="M246" i="32"/>
  <c r="H246" i="32"/>
  <c r="G246" i="32"/>
  <c r="Q245" i="32"/>
  <c r="N245" i="32"/>
  <c r="M245" i="32"/>
  <c r="H245" i="32"/>
  <c r="G245" i="32"/>
  <c r="Q244" i="32"/>
  <c r="N244" i="32"/>
  <c r="M244" i="32"/>
  <c r="H244" i="32"/>
  <c r="G244" i="32"/>
  <c r="Q243" i="32"/>
  <c r="N243" i="32"/>
  <c r="M243" i="32"/>
  <c r="H243" i="32"/>
  <c r="G243" i="32"/>
  <c r="Q242" i="32"/>
  <c r="N242" i="32"/>
  <c r="M242" i="32"/>
  <c r="H242" i="32"/>
  <c r="G242" i="32"/>
  <c r="Q241" i="32"/>
  <c r="N241" i="32"/>
  <c r="M241" i="32"/>
  <c r="H241" i="32"/>
  <c r="G241" i="32"/>
  <c r="Q240" i="32"/>
  <c r="N240" i="32"/>
  <c r="M240" i="32"/>
  <c r="H240" i="32"/>
  <c r="G240" i="32"/>
  <c r="Q239" i="32"/>
  <c r="N239" i="32"/>
  <c r="M239" i="32"/>
  <c r="H239" i="32"/>
  <c r="G239" i="32"/>
  <c r="Q238" i="32"/>
  <c r="N238" i="32"/>
  <c r="M238" i="32"/>
  <c r="H238" i="32"/>
  <c r="G238" i="32"/>
  <c r="Q237" i="32"/>
  <c r="N237" i="32"/>
  <c r="M237" i="32"/>
  <c r="H237" i="32"/>
  <c r="G237" i="32"/>
  <c r="Q236" i="32"/>
  <c r="N236" i="32"/>
  <c r="M236" i="32"/>
  <c r="H236" i="32"/>
  <c r="G236" i="32"/>
  <c r="Q235" i="32"/>
  <c r="N235" i="32"/>
  <c r="M235" i="32"/>
  <c r="H235" i="32"/>
  <c r="G235" i="32"/>
  <c r="Q234" i="32"/>
  <c r="N234" i="32"/>
  <c r="M234" i="32"/>
  <c r="H234" i="32"/>
  <c r="G234" i="32"/>
  <c r="Q233" i="32"/>
  <c r="N233" i="32"/>
  <c r="M233" i="32"/>
  <c r="H233" i="32"/>
  <c r="G233" i="32"/>
  <c r="Q232" i="32"/>
  <c r="N232" i="32"/>
  <c r="M232" i="32"/>
  <c r="H232" i="32"/>
  <c r="G232" i="32"/>
  <c r="Q231" i="32"/>
  <c r="N231" i="32"/>
  <c r="M231" i="32"/>
  <c r="H231" i="32"/>
  <c r="G231" i="32"/>
  <c r="Q230" i="32"/>
  <c r="N230" i="32"/>
  <c r="M230" i="32"/>
  <c r="H230" i="32"/>
  <c r="G230" i="32"/>
  <c r="Q229" i="32"/>
  <c r="N229" i="32"/>
  <c r="M229" i="32"/>
  <c r="H229" i="32"/>
  <c r="G229" i="32"/>
  <c r="Q228" i="32"/>
  <c r="N228" i="32"/>
  <c r="M228" i="32"/>
  <c r="H228" i="32"/>
  <c r="G228" i="32"/>
  <c r="Q227" i="32"/>
  <c r="N227" i="32"/>
  <c r="M227" i="32"/>
  <c r="H227" i="32"/>
  <c r="G227" i="32"/>
  <c r="Q226" i="32"/>
  <c r="N226" i="32"/>
  <c r="M226" i="32"/>
  <c r="H226" i="32"/>
  <c r="G226" i="32"/>
  <c r="Q225" i="32"/>
  <c r="N225" i="32"/>
  <c r="M225" i="32"/>
  <c r="H225" i="32"/>
  <c r="G225" i="32"/>
  <c r="Q224" i="32"/>
  <c r="N224" i="32"/>
  <c r="M224" i="32"/>
  <c r="H224" i="32"/>
  <c r="G224" i="32"/>
  <c r="Q223" i="32"/>
  <c r="N223" i="32"/>
  <c r="M223" i="32"/>
  <c r="H223" i="32"/>
  <c r="G223" i="32"/>
  <c r="Q222" i="32"/>
  <c r="N222" i="32"/>
  <c r="M222" i="32"/>
  <c r="H222" i="32"/>
  <c r="G222" i="32"/>
  <c r="Q221" i="32"/>
  <c r="N221" i="32"/>
  <c r="M221" i="32"/>
  <c r="H221" i="32"/>
  <c r="G221" i="32"/>
  <c r="Q220" i="32"/>
  <c r="N220" i="32"/>
  <c r="M220" i="32"/>
  <c r="H220" i="32"/>
  <c r="G220" i="32"/>
  <c r="Q219" i="32"/>
  <c r="N219" i="32"/>
  <c r="M219" i="32"/>
  <c r="H219" i="32"/>
  <c r="G219" i="32"/>
  <c r="Q218" i="32"/>
  <c r="N218" i="32"/>
  <c r="M218" i="32"/>
  <c r="H218" i="32"/>
  <c r="G218" i="32"/>
  <c r="Q217" i="32"/>
  <c r="N217" i="32"/>
  <c r="M217" i="32"/>
  <c r="H217" i="32"/>
  <c r="G217" i="32"/>
  <c r="Q216" i="32"/>
  <c r="N216" i="32"/>
  <c r="M216" i="32"/>
  <c r="H216" i="32"/>
  <c r="G216" i="32"/>
  <c r="Q215" i="32"/>
  <c r="N215" i="32"/>
  <c r="M215" i="32"/>
  <c r="H215" i="32"/>
  <c r="G215" i="32"/>
  <c r="Q214" i="32"/>
  <c r="N214" i="32"/>
  <c r="M214" i="32"/>
  <c r="H214" i="32"/>
  <c r="G214" i="32"/>
  <c r="Q213" i="32"/>
  <c r="N213" i="32"/>
  <c r="M213" i="32"/>
  <c r="H213" i="32"/>
  <c r="G213" i="32"/>
  <c r="Q212" i="32"/>
  <c r="M212" i="32"/>
  <c r="H212" i="32"/>
  <c r="G212" i="32"/>
  <c r="Q211" i="32"/>
  <c r="N211" i="32"/>
  <c r="M211" i="32"/>
  <c r="H211" i="32"/>
  <c r="G211" i="32"/>
  <c r="Q210" i="32"/>
  <c r="N210" i="32"/>
  <c r="M210" i="32"/>
  <c r="H210" i="32"/>
  <c r="G210" i="32"/>
  <c r="Q209" i="32"/>
  <c r="N209" i="32"/>
  <c r="M209" i="32"/>
  <c r="H209" i="32"/>
  <c r="G209" i="32"/>
  <c r="Q208" i="32"/>
  <c r="N208" i="32"/>
  <c r="M208" i="32"/>
  <c r="H208" i="32"/>
  <c r="G208" i="32"/>
  <c r="Q207" i="32"/>
  <c r="N207" i="32"/>
  <c r="M207" i="32"/>
  <c r="H207" i="32"/>
  <c r="G207" i="32"/>
  <c r="Q206" i="32"/>
  <c r="N206" i="32"/>
  <c r="M206" i="32"/>
  <c r="H206" i="32"/>
  <c r="G206" i="32"/>
  <c r="Q205" i="32"/>
  <c r="N205" i="32"/>
  <c r="M205" i="32"/>
  <c r="H205" i="32"/>
  <c r="G205" i="32"/>
  <c r="Q204" i="32"/>
  <c r="N204" i="32"/>
  <c r="M204" i="32"/>
  <c r="H204" i="32"/>
  <c r="G204" i="32"/>
  <c r="Q203" i="32"/>
  <c r="H203" i="32"/>
  <c r="G203" i="32"/>
  <c r="Q202" i="32"/>
  <c r="H202" i="32"/>
  <c r="G202" i="32"/>
  <c r="Q201" i="32"/>
  <c r="N201" i="32"/>
  <c r="M201" i="32"/>
  <c r="H201" i="32"/>
  <c r="G201" i="32"/>
  <c r="Q200" i="32"/>
  <c r="N200" i="32"/>
  <c r="M200" i="32"/>
  <c r="H200" i="32"/>
  <c r="G200" i="32"/>
  <c r="Q199" i="32"/>
  <c r="H199" i="32"/>
  <c r="G199" i="32"/>
  <c r="Q198" i="32"/>
  <c r="H198" i="32"/>
  <c r="G198" i="32"/>
  <c r="Q197" i="32"/>
  <c r="N197" i="32"/>
  <c r="M197" i="32"/>
  <c r="H197" i="32"/>
  <c r="G197" i="32"/>
  <c r="Q196" i="32"/>
  <c r="N196" i="32"/>
  <c r="M196" i="32"/>
  <c r="H196" i="32"/>
  <c r="G196" i="32"/>
  <c r="Q195" i="32"/>
  <c r="N195" i="32"/>
  <c r="M195" i="32"/>
  <c r="H195" i="32"/>
  <c r="G195" i="32"/>
  <c r="Q194" i="32"/>
  <c r="N194" i="32"/>
  <c r="M194" i="32"/>
  <c r="H194" i="32"/>
  <c r="G194" i="32"/>
  <c r="Q193" i="32"/>
  <c r="N193" i="32"/>
  <c r="M193" i="32"/>
  <c r="H193" i="32"/>
  <c r="G193" i="32"/>
  <c r="Q192" i="32"/>
  <c r="N192" i="32"/>
  <c r="M192" i="32"/>
  <c r="H192" i="32"/>
  <c r="G192" i="32"/>
  <c r="Q191" i="32"/>
  <c r="N191" i="32"/>
  <c r="M191" i="32"/>
  <c r="H191" i="32"/>
  <c r="G191" i="32"/>
  <c r="Q190" i="32"/>
  <c r="N190" i="32"/>
  <c r="M190" i="32"/>
  <c r="H190" i="32"/>
  <c r="G190" i="32"/>
  <c r="Q189" i="32"/>
  <c r="N189" i="32"/>
  <c r="M189" i="32"/>
  <c r="H189" i="32"/>
  <c r="G189" i="32"/>
  <c r="Q188" i="32"/>
  <c r="N188" i="32"/>
  <c r="M188" i="32"/>
  <c r="H188" i="32"/>
  <c r="G188" i="32"/>
  <c r="Q187" i="32"/>
  <c r="N187" i="32"/>
  <c r="M187" i="32"/>
  <c r="H187" i="32"/>
  <c r="G187" i="32"/>
  <c r="Q186" i="32"/>
  <c r="N186" i="32"/>
  <c r="M186" i="32"/>
  <c r="H186" i="32"/>
  <c r="G186" i="32"/>
  <c r="Q185" i="32"/>
  <c r="N185" i="32"/>
  <c r="M185" i="32"/>
  <c r="H185" i="32"/>
  <c r="G185" i="32"/>
  <c r="Q184" i="32"/>
  <c r="N184" i="32"/>
  <c r="M184" i="32"/>
  <c r="H184" i="32"/>
  <c r="G184" i="32"/>
  <c r="Q183" i="32"/>
  <c r="N183" i="32"/>
  <c r="M183" i="32"/>
  <c r="H183" i="32"/>
  <c r="G183" i="32"/>
  <c r="Q182" i="32"/>
  <c r="N182" i="32"/>
  <c r="M182" i="32"/>
  <c r="H182" i="32"/>
  <c r="G182" i="32"/>
  <c r="Q181" i="32"/>
  <c r="M181" i="32"/>
  <c r="H181" i="32"/>
  <c r="G181" i="32"/>
  <c r="Q180" i="32"/>
  <c r="N180" i="32"/>
  <c r="M180" i="32"/>
  <c r="H180" i="32"/>
  <c r="G180" i="32"/>
  <c r="Q179" i="32"/>
  <c r="N179" i="32"/>
  <c r="M179" i="32"/>
  <c r="H179" i="32"/>
  <c r="G179" i="32"/>
  <c r="Q178" i="32"/>
  <c r="N178" i="32"/>
  <c r="M178" i="32"/>
  <c r="H178" i="32"/>
  <c r="G178" i="32"/>
  <c r="Q177" i="32"/>
  <c r="N177" i="32"/>
  <c r="M177" i="32"/>
  <c r="H177" i="32"/>
  <c r="G177" i="32"/>
  <c r="Q176" i="32"/>
  <c r="N176" i="32"/>
  <c r="M176" i="32"/>
  <c r="H176" i="32"/>
  <c r="G176" i="32"/>
  <c r="Q175" i="32"/>
  <c r="N175" i="32"/>
  <c r="M175" i="32"/>
  <c r="H175" i="32"/>
  <c r="G175" i="32"/>
  <c r="Q174" i="32"/>
  <c r="N174" i="32"/>
  <c r="M174" i="32"/>
  <c r="H174" i="32"/>
  <c r="G174" i="32"/>
  <c r="Q173" i="32"/>
  <c r="N173" i="32"/>
  <c r="M173" i="32"/>
  <c r="H173" i="32"/>
  <c r="G173" i="32"/>
  <c r="Q172" i="32"/>
  <c r="N172" i="32"/>
  <c r="M172" i="32"/>
  <c r="H172" i="32"/>
  <c r="G172" i="32"/>
  <c r="Q171" i="32"/>
  <c r="N171" i="32"/>
  <c r="M171" i="32"/>
  <c r="H171" i="32"/>
  <c r="G171" i="32"/>
  <c r="Q170" i="32"/>
  <c r="N170" i="32"/>
  <c r="M170" i="32"/>
  <c r="H170" i="32"/>
  <c r="G170" i="32"/>
  <c r="Q169" i="32"/>
  <c r="N169" i="32"/>
  <c r="M169" i="32"/>
  <c r="H169" i="32"/>
  <c r="G169" i="32"/>
  <c r="Q168" i="32"/>
  <c r="N168" i="32"/>
  <c r="M168" i="32"/>
  <c r="H168" i="32"/>
  <c r="G168" i="32"/>
  <c r="Q167" i="32"/>
  <c r="N167" i="32"/>
  <c r="M167" i="32"/>
  <c r="H167" i="32"/>
  <c r="G167" i="32"/>
  <c r="Q166" i="32"/>
  <c r="N166" i="32"/>
  <c r="M166" i="32"/>
  <c r="H166" i="32"/>
  <c r="G166" i="32"/>
  <c r="Q165" i="32"/>
  <c r="N165" i="32"/>
  <c r="M165" i="32"/>
  <c r="H165" i="32"/>
  <c r="G165" i="32"/>
  <c r="Q164" i="32"/>
  <c r="N164" i="32"/>
  <c r="M164" i="32"/>
  <c r="H164" i="32"/>
  <c r="G164" i="32"/>
  <c r="Q163" i="32"/>
  <c r="N163" i="32"/>
  <c r="M163" i="32"/>
  <c r="H163" i="32"/>
  <c r="G163" i="32"/>
  <c r="Q162" i="32"/>
  <c r="N162" i="32"/>
  <c r="M162" i="32"/>
  <c r="H162" i="32"/>
  <c r="G162" i="32"/>
  <c r="Q161" i="32"/>
  <c r="N161" i="32"/>
  <c r="M161" i="32"/>
  <c r="H161" i="32"/>
  <c r="G161" i="32"/>
  <c r="Q160" i="32"/>
  <c r="N160" i="32"/>
  <c r="M160" i="32"/>
  <c r="H160" i="32"/>
  <c r="G160" i="32"/>
  <c r="Q159" i="32"/>
  <c r="N159" i="32"/>
  <c r="M159" i="32"/>
  <c r="H159" i="32"/>
  <c r="G159" i="32"/>
  <c r="Q158" i="32"/>
  <c r="N158" i="32"/>
  <c r="M158" i="32"/>
  <c r="H158" i="32"/>
  <c r="G158" i="32"/>
  <c r="Q157" i="32"/>
  <c r="N157" i="32"/>
  <c r="M157" i="32"/>
  <c r="H157" i="32"/>
  <c r="G157" i="32"/>
  <c r="Q156" i="32"/>
  <c r="N156" i="32"/>
  <c r="M156" i="32"/>
  <c r="H156" i="32"/>
  <c r="G156" i="32"/>
  <c r="Q155" i="32"/>
  <c r="N155" i="32"/>
  <c r="M155" i="32"/>
  <c r="H155" i="32"/>
  <c r="G155" i="32"/>
  <c r="Q154" i="32"/>
  <c r="N154" i="32"/>
  <c r="M154" i="32"/>
  <c r="H154" i="32"/>
  <c r="G154" i="32"/>
  <c r="Q153" i="32"/>
  <c r="N153" i="32"/>
  <c r="M153" i="32"/>
  <c r="H153" i="32"/>
  <c r="G153" i="32"/>
  <c r="Q152" i="32"/>
  <c r="N152" i="32"/>
  <c r="M152" i="32"/>
  <c r="H152" i="32"/>
  <c r="G152" i="32"/>
  <c r="Q151" i="32"/>
  <c r="N151" i="32"/>
  <c r="M151" i="32"/>
  <c r="H151" i="32"/>
  <c r="G151" i="32"/>
  <c r="Q150" i="32"/>
  <c r="N150" i="32"/>
  <c r="M150" i="32"/>
  <c r="H150" i="32"/>
  <c r="G150" i="32"/>
  <c r="Q149" i="32"/>
  <c r="N149" i="32"/>
  <c r="M149" i="32"/>
  <c r="H149" i="32"/>
  <c r="G149" i="32"/>
  <c r="Q148" i="32"/>
  <c r="N148" i="32"/>
  <c r="M148" i="32"/>
  <c r="H148" i="32"/>
  <c r="G148" i="32"/>
  <c r="Q147" i="32"/>
  <c r="N147" i="32"/>
  <c r="M147" i="32"/>
  <c r="H147" i="32"/>
  <c r="G147" i="32"/>
  <c r="Q146" i="32"/>
  <c r="N146" i="32"/>
  <c r="M146" i="32"/>
  <c r="H146" i="32"/>
  <c r="G146" i="32"/>
  <c r="Q145" i="32"/>
  <c r="N145" i="32"/>
  <c r="M145" i="32"/>
  <c r="H145" i="32"/>
  <c r="G145" i="32"/>
  <c r="Q144" i="32"/>
  <c r="N144" i="32"/>
  <c r="M144" i="32"/>
  <c r="H144" i="32"/>
  <c r="G144" i="32"/>
  <c r="Q143" i="32"/>
  <c r="N143" i="32"/>
  <c r="M143" i="32"/>
  <c r="H143" i="32"/>
  <c r="G143" i="32"/>
  <c r="Q142" i="32"/>
  <c r="N142" i="32"/>
  <c r="M142" i="32"/>
  <c r="H142" i="32"/>
  <c r="G142" i="32"/>
  <c r="Q141" i="32"/>
  <c r="M141" i="32"/>
  <c r="H141" i="32"/>
  <c r="G141" i="32"/>
  <c r="Q140" i="32"/>
  <c r="N140" i="32"/>
  <c r="M140" i="32"/>
  <c r="H140" i="32"/>
  <c r="G140" i="32"/>
  <c r="Q139" i="32"/>
  <c r="N139" i="32"/>
  <c r="M139" i="32"/>
  <c r="H139" i="32"/>
  <c r="G139" i="32"/>
  <c r="Q138" i="32"/>
  <c r="N138" i="32"/>
  <c r="M138" i="32"/>
  <c r="H138" i="32"/>
  <c r="G138" i="32"/>
  <c r="Q137" i="32"/>
  <c r="H137" i="32"/>
  <c r="G137" i="32"/>
  <c r="Q136" i="32"/>
  <c r="N136" i="32"/>
  <c r="M136" i="32"/>
  <c r="H136" i="32"/>
  <c r="G136" i="32"/>
  <c r="Q135" i="32"/>
  <c r="N135" i="32"/>
  <c r="M135" i="32"/>
  <c r="H135" i="32"/>
  <c r="G135" i="32"/>
  <c r="Q134" i="32"/>
  <c r="N134" i="32"/>
  <c r="M134" i="32"/>
  <c r="H134" i="32"/>
  <c r="G134" i="32"/>
  <c r="Q133" i="32"/>
  <c r="N133" i="32"/>
  <c r="M133" i="32"/>
  <c r="H133" i="32"/>
  <c r="G133" i="32"/>
  <c r="Q132" i="32"/>
  <c r="N132" i="32"/>
  <c r="M132" i="32"/>
  <c r="H132" i="32"/>
  <c r="G132" i="32"/>
  <c r="Q131" i="32"/>
  <c r="N131" i="32"/>
  <c r="M131" i="32"/>
  <c r="H131" i="32"/>
  <c r="G131" i="32"/>
  <c r="Q130" i="32"/>
  <c r="N130" i="32"/>
  <c r="M130" i="32"/>
  <c r="H130" i="32"/>
  <c r="G130" i="32"/>
  <c r="Q129" i="32"/>
  <c r="N129" i="32"/>
  <c r="M129" i="32"/>
  <c r="H129" i="32"/>
  <c r="G129" i="32"/>
  <c r="Q128" i="32"/>
  <c r="N128" i="32"/>
  <c r="M128" i="32"/>
  <c r="H128" i="32"/>
  <c r="G128" i="32"/>
  <c r="Q127" i="32"/>
  <c r="N127" i="32"/>
  <c r="M127" i="32"/>
  <c r="H127" i="32"/>
  <c r="G127" i="32"/>
  <c r="Q126" i="32"/>
  <c r="N126" i="32"/>
  <c r="M126" i="32"/>
  <c r="H126" i="32"/>
  <c r="G126" i="32"/>
  <c r="Q125" i="32"/>
  <c r="H125" i="32"/>
  <c r="G125" i="32"/>
  <c r="Q124" i="32"/>
  <c r="N124" i="32"/>
  <c r="M124" i="32"/>
  <c r="H124" i="32"/>
  <c r="G124" i="32"/>
  <c r="Q123" i="32"/>
  <c r="N123" i="32"/>
  <c r="M123" i="32"/>
  <c r="H123" i="32"/>
  <c r="G123" i="32"/>
  <c r="Q122" i="32"/>
  <c r="N122" i="32"/>
  <c r="M122" i="32"/>
  <c r="H122" i="32"/>
  <c r="G122" i="32"/>
  <c r="Q121" i="32"/>
  <c r="N121" i="32"/>
  <c r="M121" i="32"/>
  <c r="H121" i="32"/>
  <c r="G121" i="32"/>
  <c r="Q120" i="32"/>
  <c r="N120" i="32"/>
  <c r="M120" i="32"/>
  <c r="H120" i="32"/>
  <c r="G120" i="32"/>
  <c r="Q119" i="32"/>
  <c r="N119" i="32"/>
  <c r="M119" i="32"/>
  <c r="H119" i="32"/>
  <c r="G119" i="32"/>
  <c r="Q118" i="32"/>
  <c r="N118" i="32"/>
  <c r="M118" i="32"/>
  <c r="H118" i="32"/>
  <c r="G118" i="32"/>
  <c r="Q117" i="32"/>
  <c r="N117" i="32"/>
  <c r="M117" i="32"/>
  <c r="H117" i="32"/>
  <c r="G117" i="32"/>
  <c r="Q116" i="32"/>
  <c r="N116" i="32"/>
  <c r="M116" i="32"/>
  <c r="H116" i="32"/>
  <c r="G116" i="32"/>
  <c r="Q115" i="32"/>
  <c r="N115" i="32"/>
  <c r="M115" i="32"/>
  <c r="H115" i="32"/>
  <c r="G115" i="32"/>
  <c r="Q114" i="32"/>
  <c r="N114" i="32"/>
  <c r="M114" i="32"/>
  <c r="H114" i="32"/>
  <c r="G114" i="32"/>
  <c r="Q113" i="32"/>
  <c r="N113" i="32"/>
  <c r="M113" i="32"/>
  <c r="H113" i="32"/>
  <c r="G113" i="32"/>
  <c r="Q112" i="32"/>
  <c r="N112" i="32"/>
  <c r="M112" i="32"/>
  <c r="H112" i="32"/>
  <c r="G112" i="32"/>
  <c r="Q111" i="32"/>
  <c r="H111" i="32"/>
  <c r="G111" i="32"/>
  <c r="Q110" i="32"/>
  <c r="N110" i="32"/>
  <c r="M110" i="32"/>
  <c r="H110" i="32"/>
  <c r="G110" i="32"/>
  <c r="Q109" i="32"/>
  <c r="N109" i="32"/>
  <c r="M109" i="32"/>
  <c r="H109" i="32"/>
  <c r="G109" i="32"/>
  <c r="Q108" i="32"/>
  <c r="N108" i="32"/>
  <c r="M108" i="32"/>
  <c r="H108" i="32"/>
  <c r="G108" i="32"/>
  <c r="Q107" i="32"/>
  <c r="N107" i="32"/>
  <c r="M107" i="32"/>
  <c r="H107" i="32"/>
  <c r="G107" i="32"/>
  <c r="Q106" i="32"/>
  <c r="N106" i="32"/>
  <c r="M106" i="32"/>
  <c r="H106" i="32"/>
  <c r="G106" i="32"/>
  <c r="Q105" i="32"/>
  <c r="N105" i="32"/>
  <c r="M105" i="32"/>
  <c r="H105" i="32"/>
  <c r="G105" i="32"/>
  <c r="Q104" i="32"/>
  <c r="H104" i="32"/>
  <c r="G104" i="32"/>
  <c r="Q103" i="32"/>
  <c r="H103" i="32"/>
  <c r="G103" i="32"/>
  <c r="Q102" i="32"/>
  <c r="N102" i="32"/>
  <c r="M102" i="32"/>
  <c r="H102" i="32"/>
  <c r="G102" i="32"/>
  <c r="Q101" i="32"/>
  <c r="N101" i="32"/>
  <c r="M101" i="32"/>
  <c r="H101" i="32"/>
  <c r="G101" i="32"/>
  <c r="Q100" i="32"/>
  <c r="N100" i="32"/>
  <c r="M100" i="32"/>
  <c r="H100" i="32"/>
  <c r="G100" i="32"/>
  <c r="Q99" i="32"/>
  <c r="N99" i="32"/>
  <c r="M99" i="32"/>
  <c r="H99" i="32"/>
  <c r="G99" i="32"/>
  <c r="Q98" i="32"/>
  <c r="N98" i="32"/>
  <c r="M98" i="32"/>
  <c r="H98" i="32"/>
  <c r="G98" i="32"/>
  <c r="Q97" i="32"/>
  <c r="N97" i="32"/>
  <c r="M97" i="32"/>
  <c r="H97" i="32"/>
  <c r="G97" i="32"/>
  <c r="Q96" i="32"/>
  <c r="N96" i="32"/>
  <c r="M96" i="32"/>
  <c r="H96" i="32"/>
  <c r="G96" i="32"/>
  <c r="Q95" i="32"/>
  <c r="N95" i="32"/>
  <c r="M95" i="32"/>
  <c r="H95" i="32"/>
  <c r="G95" i="32"/>
  <c r="Q94" i="32"/>
  <c r="N94" i="32"/>
  <c r="M94" i="32"/>
  <c r="H94" i="32"/>
  <c r="G94" i="32"/>
  <c r="Q93" i="32"/>
  <c r="N93" i="32"/>
  <c r="M93" i="32"/>
  <c r="H93" i="32"/>
  <c r="G93" i="32"/>
  <c r="Q92" i="32"/>
  <c r="N92" i="32"/>
  <c r="M92" i="32"/>
  <c r="H92" i="32"/>
  <c r="G92" i="32"/>
  <c r="Q91" i="32"/>
  <c r="N91" i="32"/>
  <c r="M91" i="32"/>
  <c r="H91" i="32"/>
  <c r="G91" i="32"/>
  <c r="Q90" i="32"/>
  <c r="N90" i="32"/>
  <c r="M90" i="32"/>
  <c r="H90" i="32"/>
  <c r="G90" i="32"/>
  <c r="Q89" i="32"/>
  <c r="N89" i="32"/>
  <c r="M89" i="32"/>
  <c r="H89" i="32"/>
  <c r="G89" i="32"/>
  <c r="Q88" i="32"/>
  <c r="N88" i="32"/>
  <c r="M88" i="32"/>
  <c r="H88" i="32"/>
  <c r="G88" i="32"/>
  <c r="Q87" i="32"/>
  <c r="N87" i="32"/>
  <c r="M87" i="32"/>
  <c r="H87" i="32"/>
  <c r="G87" i="32"/>
  <c r="Q86" i="32"/>
  <c r="N86" i="32"/>
  <c r="M86" i="32"/>
  <c r="H86" i="32"/>
  <c r="G86" i="32"/>
  <c r="Q85" i="32"/>
  <c r="N85" i="32"/>
  <c r="M85" i="32"/>
  <c r="H85" i="32"/>
  <c r="G85" i="32"/>
  <c r="Q84" i="32"/>
  <c r="N84" i="32"/>
  <c r="M84" i="32"/>
  <c r="H84" i="32"/>
  <c r="G84" i="32"/>
  <c r="Q83" i="32"/>
  <c r="N83" i="32"/>
  <c r="M83" i="32"/>
  <c r="H83" i="32"/>
  <c r="G83" i="32"/>
  <c r="Q82" i="32"/>
  <c r="N82" i="32"/>
  <c r="M82" i="32"/>
  <c r="H82" i="32"/>
  <c r="G82" i="32"/>
  <c r="Q81" i="32"/>
  <c r="N81" i="32"/>
  <c r="M81" i="32"/>
  <c r="H81" i="32"/>
  <c r="G81" i="32"/>
  <c r="Q80" i="32"/>
  <c r="N80" i="32"/>
  <c r="M80" i="32"/>
  <c r="H80" i="32"/>
  <c r="G80" i="32"/>
  <c r="Q79" i="32"/>
  <c r="N79" i="32"/>
  <c r="M79" i="32"/>
  <c r="H79" i="32"/>
  <c r="G79" i="32"/>
  <c r="Q78" i="32"/>
  <c r="N78" i="32"/>
  <c r="M78" i="32"/>
  <c r="H78" i="32"/>
  <c r="G78" i="32"/>
  <c r="Q77" i="32"/>
  <c r="N77" i="32"/>
  <c r="M77" i="32"/>
  <c r="H77" i="32"/>
  <c r="G77" i="32"/>
  <c r="Q76" i="32"/>
  <c r="H76" i="32"/>
  <c r="G76" i="32"/>
  <c r="Q75" i="32"/>
  <c r="N75" i="32"/>
  <c r="M75" i="32"/>
  <c r="H75" i="32"/>
  <c r="G75" i="32"/>
  <c r="Q74" i="32"/>
  <c r="N74" i="32"/>
  <c r="M74" i="32"/>
  <c r="H74" i="32"/>
  <c r="G74" i="32"/>
  <c r="Q73" i="32"/>
  <c r="N73" i="32"/>
  <c r="M73" i="32"/>
  <c r="H73" i="32"/>
  <c r="G73" i="32"/>
  <c r="Q72" i="32"/>
  <c r="N72" i="32"/>
  <c r="M72" i="32"/>
  <c r="H72" i="32"/>
  <c r="G72" i="32"/>
  <c r="Q71" i="32"/>
  <c r="N71" i="32"/>
  <c r="M71" i="32"/>
  <c r="H71" i="32"/>
  <c r="G71" i="32"/>
  <c r="Q70" i="32"/>
  <c r="N70" i="32"/>
  <c r="M70" i="32"/>
  <c r="H70" i="32"/>
  <c r="G70" i="32"/>
  <c r="Q69" i="32"/>
  <c r="N69" i="32"/>
  <c r="M69" i="32"/>
  <c r="H69" i="32"/>
  <c r="G69" i="32"/>
  <c r="Q68" i="32"/>
  <c r="N68" i="32"/>
  <c r="M68" i="32"/>
  <c r="H68" i="32"/>
  <c r="G68" i="32"/>
  <c r="Q67" i="32"/>
  <c r="H67" i="32"/>
  <c r="G67" i="32"/>
  <c r="Q66" i="32"/>
  <c r="H66" i="32"/>
  <c r="G66" i="32"/>
  <c r="Q65" i="32"/>
  <c r="N65" i="32"/>
  <c r="M65" i="32"/>
  <c r="H65" i="32"/>
  <c r="G65" i="32"/>
  <c r="Q64" i="32"/>
  <c r="N64" i="32"/>
  <c r="M64" i="32"/>
  <c r="H64" i="32"/>
  <c r="G64" i="32"/>
  <c r="Q63" i="32"/>
  <c r="N63" i="32"/>
  <c r="H63" i="32"/>
  <c r="G63" i="32"/>
  <c r="Q62" i="32"/>
  <c r="N62" i="32"/>
  <c r="M62" i="32"/>
  <c r="H62" i="32"/>
  <c r="G62" i="32"/>
  <c r="Q61" i="32"/>
  <c r="N61" i="32"/>
  <c r="M61" i="32"/>
  <c r="H61" i="32"/>
  <c r="G61" i="32"/>
  <c r="Q60" i="32"/>
  <c r="N60" i="32"/>
  <c r="M60" i="32"/>
  <c r="H60" i="32"/>
  <c r="G60" i="32"/>
  <c r="Q59" i="32"/>
  <c r="N59" i="32"/>
  <c r="M59" i="32"/>
  <c r="H59" i="32"/>
  <c r="G59" i="32"/>
  <c r="Q58" i="32"/>
  <c r="N58" i="32"/>
  <c r="M58" i="32"/>
  <c r="H58" i="32"/>
  <c r="G58" i="32"/>
  <c r="Q57" i="32"/>
  <c r="N57" i="32"/>
  <c r="M57" i="32"/>
  <c r="H57" i="32"/>
  <c r="G57" i="32"/>
  <c r="Q56" i="32"/>
  <c r="H56" i="32"/>
  <c r="G56" i="32"/>
  <c r="Q55" i="32"/>
  <c r="H55" i="32"/>
  <c r="G55" i="32"/>
  <c r="Q54" i="32"/>
  <c r="N54" i="32"/>
  <c r="M54" i="32"/>
  <c r="H54" i="32"/>
  <c r="G54" i="32"/>
  <c r="Q53" i="32"/>
  <c r="N53" i="32"/>
  <c r="M53" i="32"/>
  <c r="H53" i="32"/>
  <c r="G53" i="32"/>
  <c r="Q52" i="32"/>
  <c r="N52" i="32"/>
  <c r="M52" i="32"/>
  <c r="H52" i="32"/>
  <c r="G52" i="32"/>
  <c r="Q51" i="32"/>
  <c r="N51" i="32"/>
  <c r="M51" i="32"/>
  <c r="H51" i="32"/>
  <c r="G51" i="32"/>
  <c r="Q50" i="32"/>
  <c r="N50" i="32"/>
  <c r="M50" i="32"/>
  <c r="H50" i="32"/>
  <c r="G50" i="32"/>
  <c r="Q49" i="32"/>
  <c r="N49" i="32"/>
  <c r="M49" i="32"/>
  <c r="H49" i="32"/>
  <c r="G49" i="32"/>
  <c r="Q48" i="32"/>
  <c r="N48" i="32"/>
  <c r="M48" i="32"/>
  <c r="H48" i="32"/>
  <c r="G48" i="32"/>
  <c r="Q47" i="32"/>
  <c r="N47" i="32"/>
  <c r="M47" i="32"/>
  <c r="H47" i="32"/>
  <c r="G47" i="32"/>
  <c r="Q46" i="32"/>
  <c r="N46" i="32"/>
  <c r="M46" i="32"/>
  <c r="H46" i="32"/>
  <c r="G46" i="32"/>
  <c r="Q45" i="32"/>
  <c r="N45" i="32"/>
  <c r="M45" i="32"/>
  <c r="H45" i="32"/>
  <c r="G45" i="32"/>
  <c r="Q44" i="32"/>
  <c r="N44" i="32"/>
  <c r="M44" i="32"/>
  <c r="H44" i="32"/>
  <c r="G44" i="32"/>
  <c r="Q43" i="32"/>
  <c r="N43" i="32"/>
  <c r="M43" i="32"/>
  <c r="H43" i="32"/>
  <c r="G43" i="32"/>
  <c r="Q42" i="32"/>
  <c r="N42" i="32"/>
  <c r="M42" i="32"/>
  <c r="H42" i="32"/>
  <c r="G42" i="32"/>
  <c r="Q41" i="32"/>
  <c r="N41" i="32"/>
  <c r="M41" i="32"/>
  <c r="H41" i="32"/>
  <c r="G41" i="32"/>
  <c r="Q40" i="32"/>
  <c r="N40" i="32"/>
  <c r="M40" i="32"/>
  <c r="H40" i="32"/>
  <c r="G40" i="32"/>
  <c r="Q39" i="32"/>
  <c r="N39" i="32"/>
  <c r="M39" i="32"/>
  <c r="H39" i="32"/>
  <c r="G39" i="32"/>
  <c r="Q38" i="32"/>
  <c r="N38" i="32"/>
  <c r="M38" i="32"/>
  <c r="H38" i="32"/>
  <c r="G38" i="32"/>
  <c r="Q37" i="32"/>
  <c r="N37" i="32"/>
  <c r="M37" i="32"/>
  <c r="H37" i="32"/>
  <c r="G37" i="32"/>
  <c r="Q36" i="32"/>
  <c r="N36" i="32"/>
  <c r="M36" i="32"/>
  <c r="H36" i="32"/>
  <c r="G36" i="32"/>
  <c r="Q35" i="32"/>
  <c r="N35" i="32"/>
  <c r="M35" i="32"/>
  <c r="H35" i="32"/>
  <c r="G35" i="32"/>
  <c r="Q34" i="32"/>
  <c r="H34" i="32"/>
  <c r="G34" i="32"/>
  <c r="Q33" i="32"/>
  <c r="N33" i="32"/>
  <c r="M33" i="32"/>
  <c r="H33" i="32"/>
  <c r="G33" i="32"/>
  <c r="Q32" i="32"/>
  <c r="N32" i="32"/>
  <c r="M32" i="32"/>
  <c r="H32" i="32"/>
  <c r="G32" i="32"/>
  <c r="Q31" i="32"/>
  <c r="N31" i="32"/>
  <c r="M31" i="32"/>
  <c r="H31" i="32"/>
  <c r="G31" i="32"/>
  <c r="Q30" i="32"/>
  <c r="N30" i="32"/>
  <c r="M30" i="32"/>
  <c r="H30" i="32"/>
  <c r="G30" i="32"/>
  <c r="Q29" i="32"/>
  <c r="N29" i="32"/>
  <c r="M29" i="32"/>
  <c r="H29" i="32"/>
  <c r="G29" i="32"/>
  <c r="Q28" i="32"/>
  <c r="H28" i="32"/>
  <c r="G28" i="32"/>
  <c r="Q27" i="32"/>
  <c r="N27" i="32"/>
  <c r="M27" i="32"/>
  <c r="H27" i="32"/>
  <c r="G27" i="32"/>
  <c r="Q26" i="32"/>
  <c r="N26" i="32"/>
  <c r="M26" i="32"/>
  <c r="H26" i="32"/>
  <c r="G26" i="32"/>
  <c r="Q25" i="32"/>
  <c r="N25" i="32"/>
  <c r="M25" i="32"/>
  <c r="H25" i="32"/>
  <c r="G25" i="32"/>
  <c r="Q24" i="32"/>
  <c r="N24" i="32"/>
  <c r="M24" i="32"/>
  <c r="H24" i="32"/>
  <c r="G24" i="32"/>
  <c r="Q23" i="32"/>
  <c r="N23" i="32"/>
  <c r="M23" i="32"/>
  <c r="H23" i="32"/>
  <c r="G23" i="32"/>
  <c r="Q22" i="32"/>
  <c r="N22" i="32"/>
  <c r="M22" i="32"/>
  <c r="H22" i="32"/>
  <c r="G22" i="32"/>
  <c r="Q21" i="32"/>
  <c r="N21" i="32"/>
  <c r="M21" i="32"/>
  <c r="H21" i="32"/>
  <c r="G21" i="32"/>
  <c r="Q20" i="32"/>
  <c r="N20" i="32"/>
  <c r="M20" i="32"/>
  <c r="H20" i="32"/>
  <c r="G20" i="32"/>
  <c r="Q19" i="32"/>
  <c r="N19" i="32"/>
  <c r="M19" i="32"/>
  <c r="H19" i="32"/>
  <c r="G19" i="32"/>
  <c r="Q18" i="32"/>
  <c r="N18" i="32"/>
  <c r="M18" i="32"/>
  <c r="H18" i="32"/>
  <c r="G18" i="32"/>
  <c r="Q17" i="32"/>
  <c r="N17" i="32"/>
  <c r="M17" i="32"/>
  <c r="H17" i="32"/>
  <c r="G17" i="32"/>
  <c r="Q16" i="32"/>
  <c r="N16" i="32"/>
  <c r="M16" i="32"/>
  <c r="H16" i="32"/>
  <c r="G16" i="32"/>
  <c r="Q15" i="32"/>
  <c r="N15" i="32"/>
  <c r="M15" i="32"/>
  <c r="H15" i="32"/>
  <c r="G15" i="32"/>
  <c r="Q14" i="32"/>
  <c r="N14" i="32"/>
  <c r="M14" i="32"/>
  <c r="H14" i="32"/>
  <c r="G14" i="32"/>
  <c r="Q13" i="32"/>
  <c r="N13" i="32"/>
  <c r="M13" i="32"/>
  <c r="H13" i="32"/>
  <c r="G13" i="32"/>
  <c r="Q12" i="32"/>
  <c r="N12" i="32"/>
  <c r="M12" i="32"/>
  <c r="H12" i="32"/>
  <c r="G12" i="32"/>
  <c r="Q11" i="32"/>
  <c r="N11" i="32"/>
  <c r="M11" i="32"/>
  <c r="H11" i="32"/>
  <c r="G11" i="32"/>
  <c r="Q10" i="32"/>
  <c r="N10" i="32"/>
  <c r="M10" i="32"/>
  <c r="H10" i="32"/>
  <c r="G10" i="32"/>
  <c r="Q9" i="32"/>
  <c r="N9" i="32"/>
  <c r="M9" i="32"/>
  <c r="H9" i="32"/>
  <c r="I9" i="32" s="1"/>
  <c r="J9" i="32" s="1"/>
  <c r="Q8" i="32"/>
  <c r="N8" i="32"/>
  <c r="M8" i="32"/>
  <c r="H8" i="32"/>
  <c r="I8" i="32" s="1"/>
  <c r="J8" i="32" s="1"/>
  <c r="Q7" i="32"/>
  <c r="N7" i="32"/>
  <c r="M7" i="32"/>
  <c r="H7" i="32"/>
  <c r="G7" i="32"/>
  <c r="Q6" i="32"/>
  <c r="N6" i="32"/>
  <c r="M6" i="32"/>
  <c r="H6" i="32"/>
  <c r="G6" i="32"/>
  <c r="Q5" i="32"/>
  <c r="N5" i="32"/>
  <c r="M5" i="32"/>
  <c r="H5" i="32"/>
  <c r="G5" i="32"/>
  <c r="Q4" i="32"/>
  <c r="N4" i="32"/>
  <c r="M4" i="32"/>
  <c r="H4" i="32"/>
  <c r="G4" i="32"/>
  <c r="Q3" i="32"/>
  <c r="N3" i="32"/>
  <c r="M3" i="32"/>
  <c r="H3" i="32"/>
  <c r="G3" i="32"/>
  <c r="Q2" i="32"/>
  <c r="N2" i="32"/>
  <c r="M2" i="32"/>
  <c r="H2" i="32"/>
  <c r="G2" i="32"/>
  <c r="I219" i="32" l="1"/>
  <c r="J219" i="32" s="1"/>
  <c r="I231" i="32"/>
  <c r="J231" i="32" s="1"/>
  <c r="I243" i="32"/>
  <c r="J243" i="32" s="1"/>
  <c r="N180" i="33"/>
  <c r="N36" i="33"/>
  <c r="J54" i="33"/>
  <c r="J78" i="33"/>
  <c r="I191" i="32"/>
  <c r="J191" i="32" s="1"/>
  <c r="I242" i="32"/>
  <c r="J242" i="32" s="1"/>
  <c r="I218" i="32"/>
  <c r="J218" i="32" s="1"/>
  <c r="I230" i="32"/>
  <c r="J230" i="32" s="1"/>
  <c r="I103" i="32"/>
  <c r="J103" i="32" s="1"/>
  <c r="I121" i="32"/>
  <c r="J121" i="32" s="1"/>
  <c r="I197" i="32"/>
  <c r="J197" i="32" s="1"/>
  <c r="I212" i="32"/>
  <c r="J212" i="32" s="1"/>
  <c r="I180" i="32"/>
  <c r="J180" i="32" s="1"/>
  <c r="I161" i="32"/>
  <c r="J161" i="32" s="1"/>
  <c r="I198" i="32"/>
  <c r="J198" i="32" s="1"/>
  <c r="I23" i="32"/>
  <c r="J23" i="32" s="1"/>
  <c r="I63" i="32"/>
  <c r="J63" i="32" s="1"/>
  <c r="I106" i="32"/>
  <c r="J106" i="32" s="1"/>
  <c r="J140" i="33"/>
  <c r="J151" i="33"/>
  <c r="J19" i="33"/>
  <c r="J124" i="33"/>
  <c r="J58" i="33"/>
  <c r="J70" i="33"/>
  <c r="J20" i="33"/>
  <c r="J102" i="33"/>
  <c r="J168" i="33"/>
  <c r="J180" i="33"/>
  <c r="J21" i="33"/>
  <c r="J64" i="33"/>
  <c r="J145" i="33"/>
  <c r="J128" i="33"/>
  <c r="J177" i="33"/>
  <c r="J53" i="33"/>
  <c r="J99" i="33"/>
  <c r="J165" i="33"/>
  <c r="J12" i="33"/>
  <c r="J116" i="33"/>
  <c r="J90" i="33"/>
  <c r="J107" i="33"/>
  <c r="J142" i="33"/>
  <c r="J154" i="33"/>
  <c r="J16" i="33"/>
  <c r="J47" i="33"/>
  <c r="J98" i="33"/>
  <c r="J110" i="33"/>
  <c r="J127" i="33"/>
  <c r="J62" i="33"/>
  <c r="J113" i="33"/>
  <c r="I169" i="32"/>
  <c r="J169" i="32" s="1"/>
  <c r="I201" i="32"/>
  <c r="J201" i="32" s="1"/>
  <c r="I88" i="32"/>
  <c r="J88" i="32" s="1"/>
  <c r="I163" i="32"/>
  <c r="J163" i="32" s="1"/>
  <c r="I14" i="32"/>
  <c r="J14" i="32" s="1"/>
  <c r="I39" i="32"/>
  <c r="J39" i="32" s="1"/>
  <c r="I142" i="32"/>
  <c r="J142" i="32" s="1"/>
  <c r="I58" i="32"/>
  <c r="J58" i="32" s="1"/>
  <c r="I41" i="32"/>
  <c r="J41" i="32" s="1"/>
  <c r="I136" i="32"/>
  <c r="J136" i="32" s="1"/>
  <c r="I165" i="32"/>
  <c r="J165" i="32" s="1"/>
  <c r="I70" i="32"/>
  <c r="J70" i="32" s="1"/>
  <c r="I97" i="32"/>
  <c r="J97" i="32" s="1"/>
  <c r="I159" i="32"/>
  <c r="J159" i="32" s="1"/>
  <c r="I68" i="32"/>
  <c r="J68" i="32" s="1"/>
  <c r="I102" i="32"/>
  <c r="J102" i="32" s="1"/>
  <c r="I110" i="32"/>
  <c r="J110" i="32" s="1"/>
  <c r="I171" i="32"/>
  <c r="J171" i="32" s="1"/>
  <c r="I211" i="32"/>
  <c r="J211" i="32" s="1"/>
  <c r="I60" i="32"/>
  <c r="J60" i="32" s="1"/>
  <c r="J67" i="33"/>
  <c r="J106" i="33"/>
  <c r="J135" i="33"/>
  <c r="J75" i="33"/>
  <c r="J36" i="33"/>
  <c r="J81" i="33"/>
  <c r="J49" i="33"/>
  <c r="J69" i="33"/>
  <c r="J118" i="33"/>
  <c r="J9" i="33"/>
  <c r="J23" i="33"/>
  <c r="J61" i="33"/>
  <c r="J66" i="33"/>
  <c r="J10" i="33"/>
  <c r="J130" i="33"/>
  <c r="N38" i="33"/>
  <c r="J121" i="33"/>
  <c r="J137" i="33"/>
  <c r="J160" i="33"/>
  <c r="J8" i="33"/>
  <c r="J48" i="33"/>
  <c r="J76" i="33"/>
  <c r="J86" i="33"/>
  <c r="J126" i="33"/>
  <c r="J141" i="33"/>
  <c r="J153" i="33"/>
  <c r="J167" i="33"/>
  <c r="J179" i="33"/>
  <c r="J148" i="33"/>
  <c r="J60" i="33"/>
  <c r="J74" i="33"/>
  <c r="J105" i="33"/>
  <c r="J112" i="33"/>
  <c r="J119" i="33"/>
  <c r="J131" i="33"/>
  <c r="J162" i="33"/>
  <c r="M160" i="33"/>
  <c r="J18" i="33"/>
  <c r="J103" i="33"/>
  <c r="J117" i="33"/>
  <c r="J129" i="33"/>
  <c r="J30" i="33"/>
  <c r="J37" i="33"/>
  <c r="J42" i="33"/>
  <c r="J77" i="33"/>
  <c r="J79" i="33"/>
  <c r="N91" i="33"/>
  <c r="J101" i="33"/>
  <c r="J122" i="33"/>
  <c r="N156" i="33"/>
  <c r="J40" i="33"/>
  <c r="N42" i="33"/>
  <c r="J56" i="33"/>
  <c r="J120" i="33"/>
  <c r="J132" i="33"/>
  <c r="J92" i="33"/>
  <c r="J125" i="33"/>
  <c r="J171" i="33"/>
  <c r="J38" i="33"/>
  <c r="J45" i="33"/>
  <c r="J52" i="33"/>
  <c r="J73" i="33"/>
  <c r="J80" i="33"/>
  <c r="J83" i="33"/>
  <c r="J109" i="33"/>
  <c r="J123" i="33"/>
  <c r="N178" i="33"/>
  <c r="J59" i="33"/>
  <c r="J7" i="33"/>
  <c r="J44" i="33"/>
  <c r="J71" i="33"/>
  <c r="J25" i="33"/>
  <c r="J57" i="33"/>
  <c r="J3" i="33"/>
  <c r="J55" i="33"/>
  <c r="J96" i="33"/>
  <c r="J46" i="33"/>
  <c r="J63" i="33"/>
  <c r="J87" i="33"/>
  <c r="J111" i="33"/>
  <c r="J51" i="33"/>
  <c r="J4" i="33"/>
  <c r="J14" i="33"/>
  <c r="J29" i="33"/>
  <c r="J41" i="33"/>
  <c r="J97" i="33"/>
  <c r="J24" i="33"/>
  <c r="J27" i="33"/>
  <c r="J26" i="33"/>
  <c r="J6" i="33"/>
  <c r="J32" i="33"/>
  <c r="J39" i="33"/>
  <c r="J2" i="33"/>
  <c r="J22" i="33"/>
  <c r="J50" i="33"/>
  <c r="J84" i="33"/>
  <c r="J91" i="33"/>
  <c r="J72" i="33"/>
  <c r="J94" i="33"/>
  <c r="J68" i="33"/>
  <c r="J88" i="33"/>
  <c r="J93" i="33"/>
  <c r="J115" i="33"/>
  <c r="J82" i="33"/>
  <c r="J89" i="33"/>
  <c r="J95" i="33"/>
  <c r="J104" i="33"/>
  <c r="J108" i="33"/>
  <c r="J100" i="33"/>
  <c r="J65" i="33"/>
  <c r="J85" i="33"/>
  <c r="J139" i="33"/>
  <c r="J150" i="33"/>
  <c r="J133" i="33"/>
  <c r="J143" i="33"/>
  <c r="J155" i="33"/>
  <c r="J169" i="33"/>
  <c r="J134" i="33"/>
  <c r="J146" i="33"/>
  <c r="J158" i="33"/>
  <c r="J144" i="33"/>
  <c r="J156" i="33"/>
  <c r="J170" i="33"/>
  <c r="J138" i="33"/>
  <c r="J149" i="33"/>
  <c r="J163" i="33"/>
  <c r="J175" i="33"/>
  <c r="J136" i="33"/>
  <c r="J147" i="33"/>
  <c r="J159" i="33"/>
  <c r="J161" i="33"/>
  <c r="J173" i="33"/>
  <c r="J152" i="33"/>
  <c r="J166" i="33"/>
  <c r="J178" i="33"/>
  <c r="J34" i="33"/>
  <c r="J17" i="33"/>
  <c r="M38" i="33"/>
  <c r="J35" i="33"/>
  <c r="J157" i="33"/>
  <c r="J13" i="33"/>
  <c r="J28" i="33"/>
  <c r="J43" i="33"/>
  <c r="J164" i="33"/>
  <c r="J176" i="33"/>
  <c r="J15" i="33"/>
  <c r="J11" i="33"/>
  <c r="J33" i="33"/>
  <c r="J174" i="33"/>
  <c r="J31" i="33"/>
  <c r="N155" i="33"/>
  <c r="M155" i="33"/>
  <c r="N162" i="33"/>
  <c r="M162" i="33"/>
  <c r="J172" i="33"/>
  <c r="N179" i="33"/>
  <c r="M179" i="33"/>
  <c r="M156" i="33"/>
  <c r="M163" i="33"/>
  <c r="M180" i="33"/>
  <c r="I19" i="32"/>
  <c r="J19" i="32" s="1"/>
  <c r="I24" i="32"/>
  <c r="J24" i="32" s="1"/>
  <c r="I34" i="32"/>
  <c r="J34" i="32" s="1"/>
  <c r="I59" i="32"/>
  <c r="J59" i="32" s="1"/>
  <c r="I77" i="32"/>
  <c r="J77" i="32" s="1"/>
  <c r="I104" i="32"/>
  <c r="J104" i="32" s="1"/>
  <c r="I224" i="32"/>
  <c r="J224" i="32" s="1"/>
  <c r="I236" i="32"/>
  <c r="J236" i="32" s="1"/>
  <c r="I248" i="32"/>
  <c r="J248" i="32" s="1"/>
  <c r="I42" i="32"/>
  <c r="J42" i="32" s="1"/>
  <c r="I54" i="32"/>
  <c r="J54" i="32" s="1"/>
  <c r="I117" i="32"/>
  <c r="J117" i="32" s="1"/>
  <c r="I170" i="32"/>
  <c r="J170" i="32" s="1"/>
  <c r="I35" i="32"/>
  <c r="J35" i="32" s="1"/>
  <c r="I137" i="32"/>
  <c r="J137" i="32" s="1"/>
  <c r="I147" i="32"/>
  <c r="J147" i="32" s="1"/>
  <c r="I168" i="32"/>
  <c r="J168" i="32" s="1"/>
  <c r="I175" i="32"/>
  <c r="J175" i="32" s="1"/>
  <c r="I216" i="32"/>
  <c r="J216" i="32" s="1"/>
  <c r="I6" i="32"/>
  <c r="J6" i="32" s="1"/>
  <c r="I28" i="32"/>
  <c r="J28" i="32" s="1"/>
  <c r="I176" i="32"/>
  <c r="J176" i="32" s="1"/>
  <c r="I56" i="32"/>
  <c r="J56" i="32" s="1"/>
  <c r="I167" i="32"/>
  <c r="J167" i="32" s="1"/>
  <c r="I214" i="32"/>
  <c r="J214" i="32" s="1"/>
  <c r="I118" i="32"/>
  <c r="J118" i="32" s="1"/>
  <c r="I227" i="32"/>
  <c r="J227" i="32" s="1"/>
  <c r="I120" i="32"/>
  <c r="J120" i="32" s="1"/>
  <c r="I130" i="32"/>
  <c r="J130" i="32" s="1"/>
  <c r="I55" i="32"/>
  <c r="J55" i="32" s="1"/>
  <c r="I81" i="32"/>
  <c r="J81" i="32" s="1"/>
  <c r="I125" i="32"/>
  <c r="J125" i="32" s="1"/>
  <c r="I7" i="32"/>
  <c r="J7" i="32" s="1"/>
  <c r="I69" i="32"/>
  <c r="J69" i="32" s="1"/>
  <c r="I239" i="32"/>
  <c r="J239" i="32" s="1"/>
  <c r="I66" i="32"/>
  <c r="J66" i="32" s="1"/>
  <c r="I126" i="32"/>
  <c r="J126" i="32" s="1"/>
  <c r="I153" i="32"/>
  <c r="J153" i="32" s="1"/>
  <c r="I160" i="32"/>
  <c r="J160" i="32" s="1"/>
  <c r="I162" i="32"/>
  <c r="J162" i="32" s="1"/>
  <c r="I220" i="32"/>
  <c r="J220" i="32" s="1"/>
  <c r="I232" i="32"/>
  <c r="J232" i="32" s="1"/>
  <c r="I244" i="32"/>
  <c r="J244" i="32" s="1"/>
  <c r="I128" i="32"/>
  <c r="J128" i="32" s="1"/>
  <c r="I164" i="32"/>
  <c r="J164" i="32" s="1"/>
  <c r="I215" i="32"/>
  <c r="J215" i="32" s="1"/>
  <c r="I82" i="32"/>
  <c r="J82" i="32" s="1"/>
  <c r="I208" i="32"/>
  <c r="J208" i="32" s="1"/>
  <c r="I194" i="32"/>
  <c r="J194" i="32" s="1"/>
  <c r="I210" i="32"/>
  <c r="J210" i="32" s="1"/>
  <c r="I91" i="32"/>
  <c r="J91" i="32" s="1"/>
  <c r="I13" i="32"/>
  <c r="J13" i="32" s="1"/>
  <c r="I25" i="32"/>
  <c r="J25" i="32" s="1"/>
  <c r="I67" i="32"/>
  <c r="J67" i="32" s="1"/>
  <c r="I87" i="32"/>
  <c r="J87" i="32" s="1"/>
  <c r="I92" i="32"/>
  <c r="J92" i="32" s="1"/>
  <c r="I112" i="32"/>
  <c r="J112" i="32" s="1"/>
  <c r="I206" i="32"/>
  <c r="J206" i="32" s="1"/>
  <c r="I138" i="32"/>
  <c r="J138" i="32" s="1"/>
  <c r="I228" i="32"/>
  <c r="J228" i="32" s="1"/>
  <c r="I240" i="32"/>
  <c r="J240" i="32" s="1"/>
  <c r="I199" i="32"/>
  <c r="J199" i="32" s="1"/>
  <c r="I90" i="32"/>
  <c r="J90" i="32" s="1"/>
  <c r="I105" i="32"/>
  <c r="J105" i="32" s="1"/>
  <c r="I127" i="32"/>
  <c r="J127" i="32" s="1"/>
  <c r="I132" i="32"/>
  <c r="J132" i="32" s="1"/>
  <c r="I154" i="32"/>
  <c r="J154" i="32" s="1"/>
  <c r="I204" i="32"/>
  <c r="J204" i="32" s="1"/>
  <c r="I12" i="32"/>
  <c r="J12" i="32" s="1"/>
  <c r="I76" i="32"/>
  <c r="J76" i="32" s="1"/>
  <c r="I166" i="32"/>
  <c r="J166" i="32" s="1"/>
  <c r="I83" i="32"/>
  <c r="J83" i="32" s="1"/>
  <c r="I226" i="32"/>
  <c r="J226" i="32" s="1"/>
  <c r="I238" i="32"/>
  <c r="J238" i="32" s="1"/>
  <c r="I96" i="32"/>
  <c r="J96" i="32" s="1"/>
  <c r="I115" i="32"/>
  <c r="J115" i="32" s="1"/>
  <c r="I49" i="32"/>
  <c r="J49" i="32" s="1"/>
  <c r="I29" i="32"/>
  <c r="J29" i="32" s="1"/>
  <c r="I94" i="32"/>
  <c r="J94" i="32" s="1"/>
  <c r="I113" i="32"/>
  <c r="J113" i="32" s="1"/>
  <c r="I157" i="32"/>
  <c r="J157" i="32" s="1"/>
  <c r="I11" i="32"/>
  <c r="J11" i="32" s="1"/>
  <c r="I75" i="32"/>
  <c r="J75" i="32" s="1"/>
  <c r="I207" i="32"/>
  <c r="J207" i="32" s="1"/>
  <c r="I111" i="32"/>
  <c r="J111" i="32" s="1"/>
  <c r="I116" i="32"/>
  <c r="J116" i="32" s="1"/>
  <c r="I124" i="32"/>
  <c r="J124" i="32" s="1"/>
  <c r="I44" i="32"/>
  <c r="J44" i="32" s="1"/>
  <c r="I50" i="32"/>
  <c r="J50" i="32" s="1"/>
  <c r="I65" i="32"/>
  <c r="J65" i="32" s="1"/>
  <c r="I205" i="32"/>
  <c r="J205" i="32" s="1"/>
  <c r="I71" i="32"/>
  <c r="J71" i="32" s="1"/>
  <c r="I93" i="32"/>
  <c r="J93" i="32" s="1"/>
  <c r="I114" i="32"/>
  <c r="J114" i="32" s="1"/>
  <c r="I40" i="32"/>
  <c r="J40" i="32" s="1"/>
  <c r="I48" i="32"/>
  <c r="J48" i="32" s="1"/>
  <c r="I89" i="32"/>
  <c r="J89" i="32" s="1"/>
  <c r="I98" i="32"/>
  <c r="J98" i="32" s="1"/>
  <c r="I140" i="32"/>
  <c r="J140" i="32" s="1"/>
  <c r="I152" i="32"/>
  <c r="J152" i="32" s="1"/>
  <c r="I181" i="32"/>
  <c r="J181" i="32" s="1"/>
  <c r="I186" i="32"/>
  <c r="J186" i="32" s="1"/>
  <c r="I202" i="32"/>
  <c r="J202" i="32" s="1"/>
  <c r="I213" i="32"/>
  <c r="J213" i="32" s="1"/>
  <c r="I217" i="32"/>
  <c r="J217" i="32" s="1"/>
  <c r="I229" i="32"/>
  <c r="J229" i="32" s="1"/>
  <c r="I241" i="32"/>
  <c r="J241" i="32" s="1"/>
  <c r="I222" i="32"/>
  <c r="J222" i="32" s="1"/>
  <c r="I234" i="32"/>
  <c r="J234" i="32" s="1"/>
  <c r="I246" i="32"/>
  <c r="J246" i="32" s="1"/>
  <c r="I203" i="32"/>
  <c r="J203" i="32" s="1"/>
  <c r="I141" i="32"/>
  <c r="J141" i="32" s="1"/>
  <c r="I195" i="32"/>
  <c r="J195" i="32" s="1"/>
  <c r="I225" i="32"/>
  <c r="J225" i="32" s="1"/>
  <c r="I237" i="32"/>
  <c r="J237" i="32" s="1"/>
  <c r="I156" i="32"/>
  <c r="J156" i="32" s="1"/>
  <c r="I193" i="32"/>
  <c r="J193" i="32" s="1"/>
  <c r="I223" i="32"/>
  <c r="J223" i="32" s="1"/>
  <c r="I235" i="32"/>
  <c r="J235" i="32" s="1"/>
  <c r="I247" i="32"/>
  <c r="J247" i="32" s="1"/>
  <c r="I185" i="32"/>
  <c r="J185" i="32" s="1"/>
  <c r="I190" i="32"/>
  <c r="J190" i="32" s="1"/>
  <c r="I221" i="32"/>
  <c r="J221" i="32" s="1"/>
  <c r="I233" i="32"/>
  <c r="J233" i="32" s="1"/>
  <c r="I245" i="32"/>
  <c r="J245" i="32" s="1"/>
  <c r="I15" i="32"/>
  <c r="J15" i="32" s="1"/>
  <c r="I62" i="32"/>
  <c r="J62" i="32" s="1"/>
  <c r="I10" i="32"/>
  <c r="J10" i="32" s="1"/>
  <c r="I33" i="32"/>
  <c r="J33" i="32" s="1"/>
  <c r="I131" i="32"/>
  <c r="J131" i="32" s="1"/>
  <c r="I148" i="32"/>
  <c r="J148" i="32" s="1"/>
  <c r="I146" i="32"/>
  <c r="J146" i="32" s="1"/>
  <c r="I122" i="32"/>
  <c r="J122" i="32" s="1"/>
</calcChain>
</file>

<file path=xl/sharedStrings.xml><?xml version="1.0" encoding="utf-8"?>
<sst xmlns="http://schemas.openxmlformats.org/spreadsheetml/2006/main" count="3491" uniqueCount="212">
  <si>
    <t>Id</t>
  </si>
  <si>
    <t>Indicador</t>
  </si>
  <si>
    <t>Clasificación</t>
  </si>
  <si>
    <t>Proceso</t>
  </si>
  <si>
    <t>Periodicidad</t>
  </si>
  <si>
    <t>Sentido</t>
  </si>
  <si>
    <t>Meta</t>
  </si>
  <si>
    <t>Operativo</t>
  </si>
  <si>
    <t>Semestral</t>
  </si>
  <si>
    <t>Positivo</t>
  </si>
  <si>
    <t>GESTIÓN Y DESARROLLO DEL TALENTO HUMANO</t>
  </si>
  <si>
    <t>Negativo</t>
  </si>
  <si>
    <t>Disponibilidad de servicios tecnológicos</t>
  </si>
  <si>
    <t>Estratégico</t>
  </si>
  <si>
    <t>GESTIÓN DE LA TECNOLOGÍA E INNOVACIÓN DIGITAL</t>
  </si>
  <si>
    <t>Mensual</t>
  </si>
  <si>
    <t>Anual</t>
  </si>
  <si>
    <t>Nivel de Satisfacción Servicios Prestados</t>
  </si>
  <si>
    <t>COMUNICACIÓN Y POSICIONAMIENTO ESTRATÉGICO</t>
  </si>
  <si>
    <t>Investigación, desarrollo tecnológico, innovación y creación</t>
  </si>
  <si>
    <t>Formación para la investigación, creación e innovación</t>
  </si>
  <si>
    <t>Estudiantes vinculados a investigación</t>
  </si>
  <si>
    <t>Mejorar flujo de atención en todos los niveles de servicio al estudiante (ANS)</t>
  </si>
  <si>
    <t>Servicio</t>
  </si>
  <si>
    <t>Índice de satisfacción del estudiante (SSI)</t>
  </si>
  <si>
    <t>Nivel de efectividad de las capacitaciones</t>
  </si>
  <si>
    <t>N/A</t>
  </si>
  <si>
    <t>Great Place to Work</t>
  </si>
  <si>
    <t>Cumplimiento de Ingresos</t>
  </si>
  <si>
    <t>Planeación Financiera</t>
  </si>
  <si>
    <t>Caja</t>
  </si>
  <si>
    <t>Utilidad Neta</t>
  </si>
  <si>
    <t>Inversión en CAPEX de la utilidad anterior</t>
  </si>
  <si>
    <t>Nivel de Cumplimiento Opex</t>
  </si>
  <si>
    <t>GESTIÓN AMBIENTAL</t>
  </si>
  <si>
    <t>Compensación de Gases de Efecto Invernadero</t>
  </si>
  <si>
    <t>GreenMetric - Nacional</t>
  </si>
  <si>
    <t>Permanencia Intersemestral</t>
  </si>
  <si>
    <t>Permanencia</t>
  </si>
  <si>
    <t>Gestión, Evaluación e Innovación Curricular</t>
  </si>
  <si>
    <t>Rematrícula</t>
  </si>
  <si>
    <t>Cumplimiento total estudiantes antiguos</t>
  </si>
  <si>
    <t>EXPERIENCIA INSTITUCIONAL</t>
  </si>
  <si>
    <t>Relación Estudiante-Docente Tiempo completo</t>
  </si>
  <si>
    <t>Gestión Docente</t>
  </si>
  <si>
    <t>Relación estudiante docente Tiempo Completo Equivalente</t>
  </si>
  <si>
    <t>Número de renovaciones de registro calificado</t>
  </si>
  <si>
    <t>Creación, modificación y cierre de programas académicos</t>
  </si>
  <si>
    <t>Número de programas nuevos con registro calificado aprobado</t>
  </si>
  <si>
    <t>Gestión de Graduados</t>
  </si>
  <si>
    <t>Nivel de empleabilidad del graduado</t>
  </si>
  <si>
    <t>Índice de rotación</t>
  </si>
  <si>
    <t>Resultado de la evaluación 360 (evaluación por competencias)</t>
  </si>
  <si>
    <t>Cumplimiento de diagnóstico necesidades de capacitación por área</t>
  </si>
  <si>
    <t>Programas acreditables acreditados Sede Bogotá</t>
  </si>
  <si>
    <t>Autoevaluación institucional</t>
  </si>
  <si>
    <t>% de profesores impactados plan de desarrollo docente</t>
  </si>
  <si>
    <t>Cobertura de tableros BI en procesos</t>
  </si>
  <si>
    <t>DATOS Y ANALÍTICA</t>
  </si>
  <si>
    <t>Inclusión</t>
  </si>
  <si>
    <t>Gestión de la Responsabilidad Social</t>
  </si>
  <si>
    <t>Impacto de actividades de Responsabilidad y proyección</t>
  </si>
  <si>
    <t>Estudiantes con Becas</t>
  </si>
  <si>
    <t>Participación de POLI- voluntariados (Estudiantes- Colaboradores)</t>
  </si>
  <si>
    <t>Cumplimiento EBIDTA</t>
  </si>
  <si>
    <t>CAPEX</t>
  </si>
  <si>
    <t>Total estudiantes nuevos</t>
  </si>
  <si>
    <t>Inscripción, admisión y matrícula de estudiantes nuevos</t>
  </si>
  <si>
    <t>Ingresos totales de educación para la vida</t>
  </si>
  <si>
    <t>Mercadeo y venta de educación para la vida</t>
  </si>
  <si>
    <t>Mercadeo de programas académicos</t>
  </si>
  <si>
    <t>Brand equity</t>
  </si>
  <si>
    <t>Comunicaciones Internas</t>
  </si>
  <si>
    <t>Fecha</t>
  </si>
  <si>
    <t>Cumplimiento</t>
  </si>
  <si>
    <t>Total Población</t>
  </si>
  <si>
    <t>Productos de investigación, innovación y creación</t>
  </si>
  <si>
    <t>Meta s</t>
  </si>
  <si>
    <t>Ejecución s</t>
  </si>
  <si>
    <t>%</t>
  </si>
  <si>
    <t>14.1</t>
  </si>
  <si>
    <t>Estudiantes Presencial</t>
  </si>
  <si>
    <t>14.2</t>
  </si>
  <si>
    <t>Estudiantes Virtual</t>
  </si>
  <si>
    <t>14.3</t>
  </si>
  <si>
    <t>Estudiantes Pregrado</t>
  </si>
  <si>
    <t>14.4</t>
  </si>
  <si>
    <t>Estudiantes Posgrado</t>
  </si>
  <si>
    <t>386.1</t>
  </si>
  <si>
    <t>386.2</t>
  </si>
  <si>
    <t>386.3</t>
  </si>
  <si>
    <t>B2B</t>
  </si>
  <si>
    <t>B2G</t>
  </si>
  <si>
    <t>Otros ingresos (Cursos -Opciones de grado)</t>
  </si>
  <si>
    <t/>
  </si>
  <si>
    <t>Año</t>
  </si>
  <si>
    <t>Mes</t>
  </si>
  <si>
    <t>Periodo</t>
  </si>
  <si>
    <t>Ejecución</t>
  </si>
  <si>
    <t>2023-1</t>
  </si>
  <si>
    <t>2022-2</t>
  </si>
  <si>
    <t>2022-1</t>
  </si>
  <si>
    <t>Lanzamiento de nuevos programas presencial</t>
  </si>
  <si>
    <t>Lanzamiento de nuevos programas virtual</t>
  </si>
  <si>
    <t>Conocimiento espontaneo</t>
  </si>
  <si>
    <t>2023-2</t>
  </si>
  <si>
    <t>$</t>
  </si>
  <si>
    <t>Llave</t>
  </si>
  <si>
    <t>Calidad</t>
  </si>
  <si>
    <t>Sostenibilidad</t>
  </si>
  <si>
    <t>Educación_para_toda_la_vida</t>
  </si>
  <si>
    <t>Experiencia</t>
  </si>
  <si>
    <t>Expansión</t>
  </si>
  <si>
    <t>Linea Base</t>
  </si>
  <si>
    <t>DEC</t>
  </si>
  <si>
    <t>Cumplimiento Real</t>
  </si>
  <si>
    <t>Subproceso</t>
  </si>
  <si>
    <t>Garantizar una experiencia significativa y de valor agregado a la comunidad POLI</t>
  </si>
  <si>
    <t>Nivel de Satisfacción Servicios Prestados - Comunicaciones Internas</t>
  </si>
  <si>
    <t>Linea</t>
  </si>
  <si>
    <t>Objetivo</t>
  </si>
  <si>
    <t>Fortalecer la gestión por procesos y la toma de decisiones basada en el análisis de los datos</t>
  </si>
  <si>
    <t>Asegurar la alta calidad a nivel institucional</t>
  </si>
  <si>
    <t>Promover una cultura de optimización de recursos financieros como apalancador de la estrategia</t>
  </si>
  <si>
    <t xml:space="preserve">Crecer con compromiso social </t>
  </si>
  <si>
    <t>Contribuir a la inclusión, la proyección social y el cuidado del medio ambiente</t>
  </si>
  <si>
    <t>Asegurar una arquitectura tecnológica institucional, centrada en la experiencia de la comunidad educativa</t>
  </si>
  <si>
    <t>Contar con un equipo humano feliz y apasionado, que trabaja de forma colaborativa para alcanzar las metas institucionales</t>
  </si>
  <si>
    <t>Impulsar y potenciar la educación continua</t>
  </si>
  <si>
    <t>Linea base</t>
  </si>
  <si>
    <t>No Aplica</t>
  </si>
  <si>
    <t>ENT</t>
  </si>
  <si>
    <t>Cumplimiento de las acciones del Plan de mejoramiento GPW</t>
  </si>
  <si>
    <t>% de depuración histórico  SNIES</t>
  </si>
  <si>
    <t>NPS Estudiantes</t>
  </si>
  <si>
    <t>Cobertura de Recolección de Variables ADA (Arquitectura de datos para la analitica)</t>
  </si>
  <si>
    <t>Programas con resultados de aprendizaje definidos</t>
  </si>
  <si>
    <t>% de profesores (Contrato Indefinido- Fijo) impactados plan de desarrollo docente</t>
  </si>
  <si>
    <t>Metrica</t>
  </si>
  <si>
    <t>Cumplimiento EBITDA</t>
  </si>
  <si>
    <t>Decimales_Meta</t>
  </si>
  <si>
    <t>Decimales_Ejecucion</t>
  </si>
  <si>
    <t>Inversión en CAPEX de la utilidad anterior (veces)</t>
  </si>
  <si>
    <t>tCO2e</t>
  </si>
  <si>
    <t>% de profesores (Contrato Indefinido- Fijo) impactados plan de desarrollo docente *</t>
  </si>
  <si>
    <t xml:space="preserve">Ingresos totales de educación para la vida </t>
  </si>
  <si>
    <t>525.1</t>
  </si>
  <si>
    <t>Total Ingresos B2B- B2C</t>
  </si>
  <si>
    <t>525.2</t>
  </si>
  <si>
    <t xml:space="preserve">Total Ingresos B2G </t>
  </si>
  <si>
    <t>525.3</t>
  </si>
  <si>
    <t>Total ingresos Opciones de grado</t>
  </si>
  <si>
    <t>FACTOR</t>
  </si>
  <si>
    <t>CARACTERÍSTICA</t>
  </si>
  <si>
    <t>Transformación_Organizacional</t>
  </si>
  <si>
    <t>Factor 3. Desarrollo, gestión y sostenibilidad institucional</t>
  </si>
  <si>
    <t>Característica 7: Administración y gestión</t>
  </si>
  <si>
    <t>Característica 9: Capacidad de gestión</t>
  </si>
  <si>
    <t>Contar con una arquitectura IT implementada al 100%, con un 99,7% de disponibilidad</t>
  </si>
  <si>
    <t>Característica 11: Infraestructura física y tecnológica</t>
  </si>
  <si>
    <t>Característica 15: Sistema interno de aseguramiento de la calidad</t>
  </si>
  <si>
    <t>Factor 11. Comunidad de estudiantes</t>
  </si>
  <si>
    <t>Factor 10. Comunidad de profesores</t>
  </si>
  <si>
    <t>Característica 31: Desarrollo profesoral</t>
  </si>
  <si>
    <t>Característica 12: Recursos y gestión financiera</t>
  </si>
  <si>
    <t>Factor 8. Visibilidad nacional e internacional</t>
  </si>
  <si>
    <t>Característica 25: Inserción de la institución en contextos académicos nacionales e internacionales</t>
  </si>
  <si>
    <t>Factor 7. Impacto social</t>
  </si>
  <si>
    <t>Factor 5. Estructura y procesos académicos</t>
  </si>
  <si>
    <t>Fortalecer la oferta educativa y la innovación curricular</t>
  </si>
  <si>
    <t>Avanzar en la construcción de una cultura de buena docencia centrada en el estudiante, su aprendizaje y en la excelencia pedagógica del equipo de profesores.</t>
  </si>
  <si>
    <t>Factor 6. Aportes de la investigación, la innovación, el desarrollo tecnológico y la creación al entorno</t>
  </si>
  <si>
    <t xml:space="preserve">Al 2025 alcanzar la acreditación institucional en alta calidad de la sede Bogotá </t>
  </si>
  <si>
    <t>Característica 21: Formación para la investigación, creación e innovación</t>
  </si>
  <si>
    <t>Característica 26: Satisfacción del estudiante y del cliente</t>
  </si>
  <si>
    <t>Característica 33: Derechos y deberes de los estudiantes</t>
  </si>
  <si>
    <t>Alcanzar a una satisfacción del servicio superior al 85%.</t>
  </si>
  <si>
    <t>Alcanzar una tasa de permanencia intersemestral superior al 90%</t>
  </si>
  <si>
    <t>Contribuir a la formación permanente del equipo humano</t>
  </si>
  <si>
    <t xml:space="preserve">Estar en el ranking de la 100 mejores empresas para trabajar en Colombia </t>
  </si>
  <si>
    <t>Incrementar los ingresos y el presupuesto de inversión en proyectos institucionales</t>
  </si>
  <si>
    <t>Promover una cultura de protección y cuidado del medio ambiente</t>
  </si>
  <si>
    <t>Característica 34: Admisión y permanencia de estudiantes</t>
  </si>
  <si>
    <t>Innovar en el currículo</t>
  </si>
  <si>
    <t>Característica 20: Procesos de creación, modificación y ampliación de programas académicos</t>
  </si>
  <si>
    <t xml:space="preserve">En el 2026, alcanzar una población estudiantil superior a 70.000 estudiantes </t>
  </si>
  <si>
    <t>Característica 19: Componente de interacción y relevancia social</t>
  </si>
  <si>
    <t>Característica 32: Interacción académica de los profesores</t>
  </si>
  <si>
    <t>Contar con un portafolio de programas académicos innovador de calidad, pertinente y flexible, que responda a las necesidades del estudiante y del entorno.</t>
  </si>
  <si>
    <t>Factor 12. Comunidad de egresados</t>
  </si>
  <si>
    <t>Característica 37: Egresados y programas académicos</t>
  </si>
  <si>
    <t>Mejorar la empleabilidad de nuestros graduados</t>
  </si>
  <si>
    <t>Implementar el Plan Talento para colaboradores alineado con la estrategia.</t>
  </si>
  <si>
    <t>Promover el uso de los datos, a partir del diseño e implementación de soluciones analíticas</t>
  </si>
  <si>
    <t>Índice de Inclusión **</t>
  </si>
  <si>
    <t>Mantener altos índices de inclusión institucional</t>
  </si>
  <si>
    <t xml:space="preserve">Propiciar espacios de interacción con la comunidad del entorno </t>
  </si>
  <si>
    <t>Mantener hasta el 5% de estudiantes becados, sobre el total de estudiantes</t>
  </si>
  <si>
    <t>Incrementar en más del 50% los ingresos de B2B Y B2G para el año 2026</t>
  </si>
  <si>
    <t>Posicionar al POLI como una de las opciones más atractivas para iniciar los estudios de educación superior.</t>
  </si>
  <si>
    <t>Característica 27: Admisión y matrícula de estudiantes</t>
  </si>
  <si>
    <t>Total Ingresos B2B</t>
  </si>
  <si>
    <t>Total Ingresos B2G</t>
  </si>
  <si>
    <t>Diseñar un portafolio relevante y competitivo que garantice el crecimiento continuo del Poli.</t>
  </si>
  <si>
    <t>Asegurar un esquema de gobierno y calidad de datos  institucional.</t>
  </si>
  <si>
    <t>Tipo_Cierre</t>
  </si>
  <si>
    <t>Promedio</t>
  </si>
  <si>
    <t>Último valor</t>
  </si>
  <si>
    <t>Acumulativo</t>
  </si>
  <si>
    <t>Proyección</t>
  </si>
  <si>
    <t>Semestre</t>
  </si>
  <si>
    <t>Meta_PDI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</si>
</sst>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_-;\-* #,##0.0_-;_-* &quot;-&quot;??_-;_-@_-"/>
    <numFmt numFmtId="167" formatCode="0.00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F385A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Fill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9" fontId="0" fillId="0" borderId="1" xfId="2" applyFont="1" applyBorder="1"/>
    <xf numFmtId="164" fontId="0" fillId="0" borderId="1" xfId="1" applyNumberFormat="1" applyFont="1" applyBorder="1"/>
    <xf numFmtId="2" fontId="0" fillId="0" borderId="1" xfId="0" applyNumberFormat="1" applyBorder="1"/>
    <xf numFmtId="4" fontId="0" fillId="0" borderId="1" xfId="0" applyNumberFormat="1" applyBorder="1"/>
    <xf numFmtId="43" fontId="0" fillId="0" borderId="1" xfId="1" applyFont="1" applyBorder="1"/>
    <xf numFmtId="10" fontId="0" fillId="0" borderId="1" xfId="2" applyNumberFormat="1" applyFont="1" applyBorder="1"/>
    <xf numFmtId="1" fontId="0" fillId="0" borderId="1" xfId="0" applyNumberFormat="1" applyBorder="1"/>
    <xf numFmtId="14" fontId="4" fillId="0" borderId="1" xfId="0" applyNumberFormat="1" applyFont="1" applyBorder="1"/>
    <xf numFmtId="0" fontId="0" fillId="3" borderId="1" xfId="0" applyFill="1" applyBorder="1"/>
    <xf numFmtId="165" fontId="0" fillId="4" borderId="1" xfId="2" applyNumberFormat="1" applyFont="1" applyFill="1" applyBorder="1"/>
    <xf numFmtId="165" fontId="0" fillId="0" borderId="1" xfId="2" applyNumberFormat="1" applyFont="1" applyBorder="1"/>
    <xf numFmtId="0" fontId="4" fillId="0" borderId="1" xfId="0" applyFont="1" applyBorder="1"/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3" fontId="0" fillId="0" borderId="1" xfId="0" applyNumberFormat="1" applyBorder="1"/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14" fontId="0" fillId="0" borderId="1" xfId="0" quotePrefix="1" applyNumberFormat="1" applyBorder="1"/>
    <xf numFmtId="0" fontId="0" fillId="6" borderId="1" xfId="0" applyFill="1" applyBorder="1"/>
    <xf numFmtId="0" fontId="3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/>
    <xf numFmtId="10" fontId="0" fillId="0" borderId="0" xfId="0" applyNumberFormat="1"/>
    <xf numFmtId="10" fontId="3" fillId="2" borderId="1" xfId="0" applyNumberFormat="1" applyFont="1" applyFill="1" applyBorder="1" applyAlignment="1">
      <alignment horizontal="center" vertical="center"/>
    </xf>
    <xf numFmtId="0" fontId="0" fillId="0" borderId="2" xfId="0" applyBorder="1"/>
    <xf numFmtId="164" fontId="0" fillId="0" borderId="1" xfId="1" applyNumberFormat="1" applyFont="1" applyFill="1" applyBorder="1"/>
    <xf numFmtId="166" fontId="0" fillId="0" borderId="1" xfId="1" applyNumberFormat="1" applyFont="1" applyBorder="1"/>
    <xf numFmtId="167" fontId="0" fillId="0" borderId="1" xfId="2" applyNumberFormat="1" applyFont="1" applyBorder="1"/>
    <xf numFmtId="43" fontId="5" fillId="0" borderId="1" xfId="1" applyFont="1" applyBorder="1"/>
    <xf numFmtId="4" fontId="5" fillId="0" borderId="1" xfId="0" applyNumberFormat="1" applyFont="1" applyBorder="1"/>
    <xf numFmtId="164" fontId="5" fillId="0" borderId="1" xfId="1" applyNumberFormat="1" applyFont="1" applyBorder="1"/>
    <xf numFmtId="164" fontId="1" fillId="0" borderId="1" xfId="1" applyNumberFormat="1" applyFont="1" applyBorder="1"/>
    <xf numFmtId="4" fontId="0" fillId="0" borderId="4" xfId="0" applyNumberFormat="1" applyBorder="1"/>
    <xf numFmtId="10" fontId="0" fillId="0" borderId="3" xfId="2" applyNumberFormat="1" applyFont="1" applyBorder="1"/>
    <xf numFmtId="0" fontId="2" fillId="7" borderId="1" xfId="4" applyFont="1" applyFill="1" applyBorder="1" applyAlignment="1" applyProtection="1">
      <alignment horizontal="center" vertical="center"/>
    </xf>
    <xf numFmtId="0" fontId="2" fillId="0" borderId="1" xfId="4" applyFont="1" applyFill="1" applyBorder="1" applyAlignment="1" applyProtection="1">
      <alignment horizontal="center" vertical="center"/>
    </xf>
    <xf numFmtId="0" fontId="6" fillId="8" borderId="1" xfId="4" applyFont="1" applyFill="1" applyBorder="1" applyAlignment="1">
      <alignment horizontal="center" vertical="center" wrapText="1"/>
    </xf>
    <xf numFmtId="0" fontId="8" fillId="0" borderId="0" xfId="4" applyFill="1" applyProtection="1"/>
    <xf numFmtId="0" fontId="8" fillId="0" borderId="1" xfId="4" applyFill="1" applyBorder="1" applyProtection="1"/>
    <xf numFmtId="0" fontId="4" fillId="0" borderId="1" xfId="4" applyFont="1" applyFill="1" applyBorder="1" applyProtection="1"/>
    <xf numFmtId="0" fontId="2" fillId="0" borderId="0" xfId="4" applyFont="1" applyFill="1" applyProtection="1"/>
    <xf numFmtId="0" fontId="3" fillId="9" borderId="1" xfId="4" applyFont="1" applyFill="1" applyBorder="1" applyAlignment="1" applyProtection="1">
      <alignment horizontal="center" vertical="center"/>
    </xf>
    <xf numFmtId="0" fontId="4" fillId="0" borderId="0" xfId="4" applyFont="1" applyFill="1" applyProtection="1"/>
    <xf numFmtId="164" fontId="0" fillId="10" borderId="1" xfId="1" applyNumberFormat="1" applyFont="1" applyFill="1" applyBorder="1"/>
    <xf numFmtId="0" fontId="0" fillId="10" borderId="1" xfId="0" applyFill="1" applyBorder="1"/>
    <xf numFmtId="164" fontId="1" fillId="10" borderId="1" xfId="1" applyNumberFormat="1" applyFont="1" applyFill="1" applyBorder="1"/>
    <xf numFmtId="4" fontId="0" fillId="4" borderId="1" xfId="0" applyNumberFormat="1" applyFill="1" applyBorder="1"/>
  </cellXfs>
  <cellStyles count="5">
    <cellStyle name="Millares" xfId="1" builtinId="3"/>
    <cellStyle name="Moneda 2" xfId="3" xr:uid="{B0448682-6512-4535-ADC2-D73982C90481}"/>
    <cellStyle name="Normal" xfId="0" builtinId="0"/>
    <cellStyle name="Normal 2" xfId="4" xr:uid="{77A093E9-5FAC-4302-A868-F6D4496AB2F9}"/>
    <cellStyle name="Porcentaje" xfId="2" builtinId="5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59C6DF7-B6FC-4A65-BAD0-8ABA7C4E1BF1}"/>
  </tableStyles>
  <colors>
    <mruColors>
      <color rgb="FFDF8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8AFD-5556-4E88-A2AA-EDDEBB18E2EB}">
  <dimension ref="A1:M58"/>
  <sheetViews>
    <sheetView tabSelected="1" showRuler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1.44140625" defaultRowHeight="14.4" x14ac:dyDescent="0.3"/>
  <cols>
    <col min="1" max="1" width="9.33203125" style="43" customWidth="1"/>
    <col min="2" max="2" width="62.88671875" style="43" customWidth="1"/>
    <col min="3" max="3" width="15.88671875" style="43" customWidth="1"/>
    <col min="4" max="4" width="35.44140625" style="43" customWidth="1"/>
    <col min="5" max="5" width="11.33203125" style="43" customWidth="1"/>
    <col min="6" max="6" width="9.33203125" style="43" customWidth="1"/>
    <col min="7" max="7" width="26.44140625" style="43" customWidth="1"/>
    <col min="8" max="8" width="49.6640625" style="43" customWidth="1"/>
    <col min="9" max="9" width="41.33203125" style="43" customWidth="1"/>
    <col min="10" max="11" width="49.6640625" style="43" customWidth="1"/>
    <col min="12" max="12" width="11.33203125" style="43" bestFit="1" customWidth="1"/>
    <col min="13" max="13" width="10.77734375" style="43" bestFit="1" customWidth="1"/>
    <col min="14" max="227" width="8.6640625" style="43" customWidth="1"/>
    <col min="228" max="16384" width="11.44140625" style="43"/>
  </cols>
  <sheetData>
    <row r="1" spans="1:13" x14ac:dyDescent="0.3">
      <c r="A1" s="40" t="s">
        <v>0</v>
      </c>
      <c r="B1" s="41" t="s">
        <v>1</v>
      </c>
      <c r="C1" s="41" t="s">
        <v>2</v>
      </c>
      <c r="D1" s="41" t="s">
        <v>116</v>
      </c>
      <c r="E1" s="41" t="s">
        <v>4</v>
      </c>
      <c r="F1" s="41" t="s">
        <v>5</v>
      </c>
      <c r="G1" s="41" t="s">
        <v>119</v>
      </c>
      <c r="H1" s="41" t="s">
        <v>120</v>
      </c>
      <c r="I1" s="41" t="s">
        <v>211</v>
      </c>
      <c r="J1" s="42" t="s">
        <v>152</v>
      </c>
      <c r="K1" s="42" t="s">
        <v>153</v>
      </c>
      <c r="L1" s="47" t="s">
        <v>205</v>
      </c>
      <c r="M1" s="47" t="s">
        <v>209</v>
      </c>
    </row>
    <row r="2" spans="1:13" x14ac:dyDescent="0.3">
      <c r="A2" s="44">
        <v>77</v>
      </c>
      <c r="B2" s="45" t="s">
        <v>12</v>
      </c>
      <c r="C2" s="44" t="s">
        <v>13</v>
      </c>
      <c r="D2" s="44" t="s">
        <v>14</v>
      </c>
      <c r="E2" s="44" t="s">
        <v>15</v>
      </c>
      <c r="F2" s="44" t="s">
        <v>9</v>
      </c>
      <c r="G2" s="44" t="s">
        <v>154</v>
      </c>
      <c r="H2" s="44" t="s">
        <v>126</v>
      </c>
      <c r="I2" s="44" t="s">
        <v>158</v>
      </c>
      <c r="J2" s="44" t="s">
        <v>155</v>
      </c>
      <c r="K2" s="44" t="s">
        <v>159</v>
      </c>
      <c r="L2" s="44" t="s">
        <v>206</v>
      </c>
      <c r="M2" s="43" t="s">
        <v>16</v>
      </c>
    </row>
    <row r="3" spans="1:13" x14ac:dyDescent="0.3">
      <c r="A3" s="44">
        <v>148</v>
      </c>
      <c r="B3" s="45" t="s">
        <v>21</v>
      </c>
      <c r="C3" s="44" t="s">
        <v>13</v>
      </c>
      <c r="D3" s="44" t="s">
        <v>20</v>
      </c>
      <c r="E3" s="44" t="s">
        <v>8</v>
      </c>
      <c r="F3" s="44" t="s">
        <v>9</v>
      </c>
      <c r="G3" s="44" t="s">
        <v>108</v>
      </c>
      <c r="H3" s="44" t="s">
        <v>122</v>
      </c>
      <c r="I3" s="44" t="s">
        <v>172</v>
      </c>
      <c r="J3" s="44" t="s">
        <v>171</v>
      </c>
      <c r="K3" s="44" t="s">
        <v>173</v>
      </c>
      <c r="L3" s="44" t="s">
        <v>207</v>
      </c>
      <c r="M3" s="43" t="s">
        <v>8</v>
      </c>
    </row>
    <row r="4" spans="1:13" x14ac:dyDescent="0.3">
      <c r="A4" s="44">
        <v>193</v>
      </c>
      <c r="B4" s="45" t="s">
        <v>22</v>
      </c>
      <c r="C4" s="44" t="s">
        <v>13</v>
      </c>
      <c r="D4" s="44" t="s">
        <v>23</v>
      </c>
      <c r="E4" s="44" t="s">
        <v>8</v>
      </c>
      <c r="F4" s="44" t="s">
        <v>9</v>
      </c>
      <c r="G4" s="44" t="s">
        <v>111</v>
      </c>
      <c r="H4" s="44" t="s">
        <v>117</v>
      </c>
      <c r="I4" s="44" t="s">
        <v>176</v>
      </c>
      <c r="J4" s="44" t="s">
        <v>155</v>
      </c>
      <c r="K4" s="44" t="s">
        <v>157</v>
      </c>
      <c r="L4" s="44" t="s">
        <v>206</v>
      </c>
      <c r="M4" s="43" t="s">
        <v>8</v>
      </c>
    </row>
    <row r="5" spans="1:13" x14ac:dyDescent="0.3">
      <c r="A5" s="44">
        <v>194</v>
      </c>
      <c r="B5" s="45" t="s">
        <v>24</v>
      </c>
      <c r="C5" s="44" t="s">
        <v>13</v>
      </c>
      <c r="D5" s="44" t="s">
        <v>23</v>
      </c>
      <c r="E5" s="44" t="s">
        <v>8</v>
      </c>
      <c r="F5" s="44" t="s">
        <v>9</v>
      </c>
      <c r="G5" s="44" t="s">
        <v>111</v>
      </c>
      <c r="H5" s="44" t="s">
        <v>117</v>
      </c>
      <c r="I5" s="44" t="s">
        <v>177</v>
      </c>
      <c r="J5" s="44" t="s">
        <v>161</v>
      </c>
      <c r="K5" s="44" t="s">
        <v>175</v>
      </c>
      <c r="L5" s="44" t="s">
        <v>207</v>
      </c>
      <c r="M5" s="43" t="s">
        <v>16</v>
      </c>
    </row>
    <row r="6" spans="1:13" x14ac:dyDescent="0.3">
      <c r="A6" s="44">
        <v>200</v>
      </c>
      <c r="B6" s="45" t="s">
        <v>25</v>
      </c>
      <c r="C6" s="44" t="s">
        <v>13</v>
      </c>
      <c r="D6" s="44" t="s">
        <v>10</v>
      </c>
      <c r="E6" s="44" t="s">
        <v>16</v>
      </c>
      <c r="F6" s="44" t="s">
        <v>9</v>
      </c>
      <c r="G6" s="44" t="s">
        <v>154</v>
      </c>
      <c r="H6" s="44" t="s">
        <v>127</v>
      </c>
      <c r="I6" s="44" t="s">
        <v>178</v>
      </c>
      <c r="J6" s="44" t="s">
        <v>162</v>
      </c>
      <c r="K6" s="44" t="s">
        <v>163</v>
      </c>
      <c r="L6" s="44" t="s">
        <v>207</v>
      </c>
      <c r="M6" s="43" t="s">
        <v>16</v>
      </c>
    </row>
    <row r="7" spans="1:13" x14ac:dyDescent="0.3">
      <c r="A7" s="44">
        <v>202</v>
      </c>
      <c r="B7" s="45" t="s">
        <v>27</v>
      </c>
      <c r="C7" s="44" t="s">
        <v>13</v>
      </c>
      <c r="D7" s="44" t="s">
        <v>10</v>
      </c>
      <c r="E7" s="44" t="s">
        <v>16</v>
      </c>
      <c r="F7" s="44" t="s">
        <v>9</v>
      </c>
      <c r="G7" s="44" t="s">
        <v>154</v>
      </c>
      <c r="H7" s="44" t="s">
        <v>127</v>
      </c>
      <c r="I7" s="44" t="s">
        <v>179</v>
      </c>
      <c r="J7" s="44" t="s">
        <v>155</v>
      </c>
      <c r="K7" s="44" t="s">
        <v>157</v>
      </c>
      <c r="L7" s="44" t="s">
        <v>207</v>
      </c>
      <c r="M7" s="43" t="s">
        <v>16</v>
      </c>
    </row>
    <row r="8" spans="1:13" x14ac:dyDescent="0.3">
      <c r="A8" s="44">
        <v>203</v>
      </c>
      <c r="B8" s="45" t="s">
        <v>28</v>
      </c>
      <c r="C8" s="44" t="s">
        <v>13</v>
      </c>
      <c r="D8" s="44" t="s">
        <v>29</v>
      </c>
      <c r="E8" s="44" t="s">
        <v>8</v>
      </c>
      <c r="F8" s="44" t="s">
        <v>9</v>
      </c>
      <c r="G8" s="44" t="s">
        <v>109</v>
      </c>
      <c r="H8" s="44" t="s">
        <v>123</v>
      </c>
      <c r="I8" s="44" t="s">
        <v>180</v>
      </c>
      <c r="J8" s="44" t="s">
        <v>155</v>
      </c>
      <c r="K8" s="44" t="s">
        <v>164</v>
      </c>
      <c r="L8" s="44" t="s">
        <v>208</v>
      </c>
      <c r="M8" s="43" t="s">
        <v>16</v>
      </c>
    </row>
    <row r="9" spans="1:13" x14ac:dyDescent="0.3">
      <c r="A9" s="44">
        <v>204</v>
      </c>
      <c r="B9" s="45" t="s">
        <v>30</v>
      </c>
      <c r="C9" s="44" t="s">
        <v>13</v>
      </c>
      <c r="D9" s="44" t="s">
        <v>29</v>
      </c>
      <c r="E9" s="44" t="s">
        <v>8</v>
      </c>
      <c r="F9" s="44" t="s">
        <v>9</v>
      </c>
      <c r="G9" s="44" t="s">
        <v>109</v>
      </c>
      <c r="H9" s="44" t="s">
        <v>123</v>
      </c>
      <c r="I9" s="44" t="s">
        <v>180</v>
      </c>
      <c r="J9" s="44" t="s">
        <v>155</v>
      </c>
      <c r="K9" s="44" t="s">
        <v>164</v>
      </c>
      <c r="L9" s="44" t="s">
        <v>207</v>
      </c>
      <c r="M9" s="43" t="s">
        <v>16</v>
      </c>
    </row>
    <row r="10" spans="1:13" x14ac:dyDescent="0.3">
      <c r="A10" s="44">
        <v>205</v>
      </c>
      <c r="B10" s="45" t="s">
        <v>31</v>
      </c>
      <c r="C10" s="44" t="s">
        <v>13</v>
      </c>
      <c r="D10" s="44" t="s">
        <v>29</v>
      </c>
      <c r="E10" s="44" t="s">
        <v>8</v>
      </c>
      <c r="F10" s="44" t="s">
        <v>9</v>
      </c>
      <c r="G10" s="44" t="s">
        <v>109</v>
      </c>
      <c r="H10" s="44" t="s">
        <v>123</v>
      </c>
      <c r="I10" s="44" t="s">
        <v>180</v>
      </c>
      <c r="J10" s="44" t="s">
        <v>155</v>
      </c>
      <c r="K10" s="44" t="s">
        <v>164</v>
      </c>
      <c r="L10" s="44" t="s">
        <v>208</v>
      </c>
      <c r="M10" s="43" t="s">
        <v>16</v>
      </c>
    </row>
    <row r="11" spans="1:13" x14ac:dyDescent="0.3">
      <c r="A11" s="44">
        <v>206</v>
      </c>
      <c r="B11" s="45" t="s">
        <v>32</v>
      </c>
      <c r="C11" s="44" t="s">
        <v>13</v>
      </c>
      <c r="D11" s="44" t="s">
        <v>29</v>
      </c>
      <c r="E11" s="44" t="s">
        <v>16</v>
      </c>
      <c r="F11" s="44" t="s">
        <v>9</v>
      </c>
      <c r="G11" s="44" t="s">
        <v>109</v>
      </c>
      <c r="H11" s="44" t="s">
        <v>123</v>
      </c>
      <c r="I11" s="44" t="s">
        <v>180</v>
      </c>
      <c r="J11" s="44" t="s">
        <v>155</v>
      </c>
      <c r="K11" s="44" t="s">
        <v>164</v>
      </c>
      <c r="L11" s="44" t="s">
        <v>207</v>
      </c>
      <c r="M11" s="43" t="s">
        <v>16</v>
      </c>
    </row>
    <row r="12" spans="1:13" x14ac:dyDescent="0.3">
      <c r="A12" s="44">
        <v>207</v>
      </c>
      <c r="B12" s="45" t="s">
        <v>33</v>
      </c>
      <c r="C12" s="44" t="s">
        <v>13</v>
      </c>
      <c r="D12" s="44" t="s">
        <v>29</v>
      </c>
      <c r="E12" s="44" t="s">
        <v>8</v>
      </c>
      <c r="F12" s="44" t="s">
        <v>11</v>
      </c>
      <c r="G12" s="44" t="s">
        <v>109</v>
      </c>
      <c r="H12" s="44" t="s">
        <v>123</v>
      </c>
      <c r="I12" s="44" t="s">
        <v>180</v>
      </c>
      <c r="J12" s="44" t="s">
        <v>155</v>
      </c>
      <c r="K12" s="44" t="s">
        <v>164</v>
      </c>
      <c r="L12" s="44" t="s">
        <v>207</v>
      </c>
      <c r="M12" s="43" t="s">
        <v>16</v>
      </c>
    </row>
    <row r="13" spans="1:13" x14ac:dyDescent="0.3">
      <c r="A13" s="44">
        <v>228</v>
      </c>
      <c r="B13" s="45" t="s">
        <v>35</v>
      </c>
      <c r="C13" s="44" t="s">
        <v>13</v>
      </c>
      <c r="D13" s="44" t="s">
        <v>34</v>
      </c>
      <c r="E13" s="44" t="s">
        <v>16</v>
      </c>
      <c r="F13" s="44" t="s">
        <v>9</v>
      </c>
      <c r="G13" s="44" t="s">
        <v>109</v>
      </c>
      <c r="H13" s="44" t="s">
        <v>125</v>
      </c>
      <c r="I13" s="44" t="s">
        <v>181</v>
      </c>
      <c r="J13" s="44" t="s">
        <v>155</v>
      </c>
      <c r="K13" s="44" t="s">
        <v>159</v>
      </c>
      <c r="L13" s="44" t="s">
        <v>207</v>
      </c>
      <c r="M13" s="43" t="s">
        <v>16</v>
      </c>
    </row>
    <row r="14" spans="1:13" x14ac:dyDescent="0.3">
      <c r="A14" s="44">
        <v>244</v>
      </c>
      <c r="B14" s="45" t="s">
        <v>36</v>
      </c>
      <c r="C14" s="44" t="s">
        <v>13</v>
      </c>
      <c r="D14" s="44" t="s">
        <v>34</v>
      </c>
      <c r="E14" s="44" t="s">
        <v>16</v>
      </c>
      <c r="F14" s="44" t="s">
        <v>11</v>
      </c>
      <c r="G14" s="44" t="s">
        <v>109</v>
      </c>
      <c r="H14" s="44" t="s">
        <v>125</v>
      </c>
      <c r="I14" s="44" t="s">
        <v>181</v>
      </c>
      <c r="J14" s="44" t="s">
        <v>155</v>
      </c>
      <c r="K14" s="44" t="s">
        <v>159</v>
      </c>
      <c r="L14" s="44" t="s">
        <v>207</v>
      </c>
      <c r="M14" s="43" t="s">
        <v>16</v>
      </c>
    </row>
    <row r="15" spans="1:13" x14ac:dyDescent="0.3">
      <c r="A15" s="44">
        <v>245</v>
      </c>
      <c r="B15" s="45" t="s">
        <v>37</v>
      </c>
      <c r="C15" s="44" t="s">
        <v>13</v>
      </c>
      <c r="D15" s="44" t="s">
        <v>38</v>
      </c>
      <c r="E15" s="44" t="s">
        <v>8</v>
      </c>
      <c r="F15" s="44" t="s">
        <v>9</v>
      </c>
      <c r="G15" s="44" t="s">
        <v>111</v>
      </c>
      <c r="H15" s="44" t="s">
        <v>117</v>
      </c>
      <c r="I15" s="44" t="s">
        <v>177</v>
      </c>
      <c r="J15" s="44" t="s">
        <v>161</v>
      </c>
      <c r="K15" s="44" t="s">
        <v>182</v>
      </c>
      <c r="L15" s="44" t="s">
        <v>206</v>
      </c>
      <c r="M15" s="43" t="s">
        <v>8</v>
      </c>
    </row>
    <row r="16" spans="1:13" x14ac:dyDescent="0.3">
      <c r="A16" s="44">
        <v>274</v>
      </c>
      <c r="B16" s="45" t="s">
        <v>41</v>
      </c>
      <c r="C16" s="44" t="s">
        <v>13</v>
      </c>
      <c r="D16" s="44" t="s">
        <v>40</v>
      </c>
      <c r="E16" s="44" t="s">
        <v>8</v>
      </c>
      <c r="F16" s="44" t="s">
        <v>9</v>
      </c>
      <c r="G16" s="44" t="s">
        <v>112</v>
      </c>
      <c r="H16" s="44" t="s">
        <v>124</v>
      </c>
      <c r="I16" s="44" t="s">
        <v>185</v>
      </c>
      <c r="J16" s="44" t="s">
        <v>161</v>
      </c>
      <c r="K16" s="44" t="s">
        <v>182</v>
      </c>
      <c r="L16" s="44" t="s">
        <v>208</v>
      </c>
      <c r="M16" s="43" t="s">
        <v>8</v>
      </c>
    </row>
    <row r="17" spans="1:13" x14ac:dyDescent="0.3">
      <c r="A17" s="44">
        <v>276</v>
      </c>
      <c r="B17" s="45" t="s">
        <v>43</v>
      </c>
      <c r="C17" s="44" t="s">
        <v>13</v>
      </c>
      <c r="D17" s="44" t="s">
        <v>44</v>
      </c>
      <c r="E17" s="44" t="s">
        <v>8</v>
      </c>
      <c r="F17" s="44" t="s">
        <v>11</v>
      </c>
      <c r="G17" s="44" t="s">
        <v>108</v>
      </c>
      <c r="H17" s="44" t="s">
        <v>122</v>
      </c>
      <c r="I17" s="44" t="s">
        <v>172</v>
      </c>
      <c r="J17" s="44" t="s">
        <v>168</v>
      </c>
      <c r="K17" s="44" t="s">
        <v>186</v>
      </c>
      <c r="L17" s="44" t="s">
        <v>206</v>
      </c>
      <c r="M17" s="43" t="s">
        <v>8</v>
      </c>
    </row>
    <row r="18" spans="1:13" x14ac:dyDescent="0.3">
      <c r="A18" s="44">
        <v>277</v>
      </c>
      <c r="B18" s="45" t="s">
        <v>45</v>
      </c>
      <c r="C18" s="44" t="s">
        <v>13</v>
      </c>
      <c r="D18" s="44" t="s">
        <v>44</v>
      </c>
      <c r="E18" s="44" t="s">
        <v>8</v>
      </c>
      <c r="F18" s="44" t="s">
        <v>11</v>
      </c>
      <c r="G18" s="44" t="s">
        <v>108</v>
      </c>
      <c r="H18" s="44" t="s">
        <v>122</v>
      </c>
      <c r="I18" s="44"/>
      <c r="J18" s="44" t="s">
        <v>168</v>
      </c>
      <c r="K18" s="44" t="s">
        <v>186</v>
      </c>
      <c r="L18" s="44" t="s">
        <v>206</v>
      </c>
      <c r="M18" s="43" t="s">
        <v>8</v>
      </c>
    </row>
    <row r="19" spans="1:13" x14ac:dyDescent="0.3">
      <c r="A19" s="44">
        <v>323</v>
      </c>
      <c r="B19" s="45" t="s">
        <v>46</v>
      </c>
      <c r="C19" s="44" t="s">
        <v>13</v>
      </c>
      <c r="D19" s="44" t="s">
        <v>47</v>
      </c>
      <c r="E19" s="44" t="s">
        <v>8</v>
      </c>
      <c r="F19" s="44" t="s">
        <v>9</v>
      </c>
      <c r="G19" s="44" t="s">
        <v>108</v>
      </c>
      <c r="H19" s="44" t="s">
        <v>169</v>
      </c>
      <c r="I19" s="44" t="s">
        <v>188</v>
      </c>
      <c r="J19" s="44" t="s">
        <v>168</v>
      </c>
      <c r="K19" s="44" t="s">
        <v>184</v>
      </c>
      <c r="L19" s="44" t="s">
        <v>208</v>
      </c>
      <c r="M19" s="43" t="s">
        <v>16</v>
      </c>
    </row>
    <row r="20" spans="1:13" x14ac:dyDescent="0.3">
      <c r="A20" s="44">
        <v>325</v>
      </c>
      <c r="B20" s="45" t="s">
        <v>48</v>
      </c>
      <c r="C20" s="44" t="s">
        <v>13</v>
      </c>
      <c r="D20" s="44" t="s">
        <v>47</v>
      </c>
      <c r="E20" s="44" t="s">
        <v>8</v>
      </c>
      <c r="F20" s="44" t="s">
        <v>9</v>
      </c>
      <c r="G20" s="44" t="s">
        <v>108</v>
      </c>
      <c r="H20" s="44" t="s">
        <v>169</v>
      </c>
      <c r="I20" s="44" t="s">
        <v>188</v>
      </c>
      <c r="J20" s="44" t="s">
        <v>168</v>
      </c>
      <c r="K20" s="44" t="s">
        <v>184</v>
      </c>
      <c r="L20" s="44" t="s">
        <v>208</v>
      </c>
      <c r="M20" s="43" t="s">
        <v>16</v>
      </c>
    </row>
    <row r="21" spans="1:13" x14ac:dyDescent="0.3">
      <c r="A21" s="44">
        <v>331</v>
      </c>
      <c r="B21" s="45" t="s">
        <v>50</v>
      </c>
      <c r="C21" s="44" t="s">
        <v>13</v>
      </c>
      <c r="D21" s="44" t="s">
        <v>49</v>
      </c>
      <c r="E21" s="44" t="s">
        <v>16</v>
      </c>
      <c r="F21" s="44" t="s">
        <v>9</v>
      </c>
      <c r="G21" s="44" t="s">
        <v>109</v>
      </c>
      <c r="H21" s="44" t="s">
        <v>125</v>
      </c>
      <c r="I21" s="44" t="s">
        <v>191</v>
      </c>
      <c r="J21" s="44" t="s">
        <v>189</v>
      </c>
      <c r="K21" s="44" t="s">
        <v>190</v>
      </c>
      <c r="L21" s="44" t="s">
        <v>207</v>
      </c>
      <c r="M21" s="43" t="s">
        <v>16</v>
      </c>
    </row>
    <row r="22" spans="1:13" x14ac:dyDescent="0.3">
      <c r="A22" s="44">
        <v>332</v>
      </c>
      <c r="B22" s="45" t="s">
        <v>51</v>
      </c>
      <c r="C22" s="44" t="s">
        <v>13</v>
      </c>
      <c r="D22" s="44" t="s">
        <v>10</v>
      </c>
      <c r="E22" s="44" t="s">
        <v>8</v>
      </c>
      <c r="F22" s="44" t="s">
        <v>11</v>
      </c>
      <c r="G22" s="44" t="s">
        <v>154</v>
      </c>
      <c r="H22" s="44" t="s">
        <v>127</v>
      </c>
      <c r="I22" s="44" t="s">
        <v>192</v>
      </c>
      <c r="J22" s="44" t="s">
        <v>162</v>
      </c>
      <c r="K22" s="44" t="s">
        <v>163</v>
      </c>
      <c r="L22" s="44" t="s">
        <v>206</v>
      </c>
      <c r="M22" s="43" t="s">
        <v>16</v>
      </c>
    </row>
    <row r="23" spans="1:13" x14ac:dyDescent="0.3">
      <c r="A23" s="44">
        <v>334</v>
      </c>
      <c r="B23" s="45" t="s">
        <v>52</v>
      </c>
      <c r="C23" s="44" t="s">
        <v>13</v>
      </c>
      <c r="D23" s="44" t="s">
        <v>10</v>
      </c>
      <c r="E23" s="44" t="s">
        <v>16</v>
      </c>
      <c r="F23" s="44" t="s">
        <v>9</v>
      </c>
      <c r="G23" s="44" t="s">
        <v>154</v>
      </c>
      <c r="H23" s="44" t="s">
        <v>127</v>
      </c>
      <c r="I23" s="44" t="s">
        <v>192</v>
      </c>
      <c r="J23" s="44" t="s">
        <v>162</v>
      </c>
      <c r="K23" s="44" t="s">
        <v>187</v>
      </c>
      <c r="L23" s="44" t="s">
        <v>207</v>
      </c>
      <c r="M23" s="43" t="s">
        <v>16</v>
      </c>
    </row>
    <row r="24" spans="1:13" x14ac:dyDescent="0.3">
      <c r="A24" s="44">
        <v>335</v>
      </c>
      <c r="B24" s="45" t="s">
        <v>53</v>
      </c>
      <c r="C24" s="44" t="s">
        <v>13</v>
      </c>
      <c r="D24" s="44" t="s">
        <v>10</v>
      </c>
      <c r="E24" s="44" t="s">
        <v>16</v>
      </c>
      <c r="F24" s="44" t="s">
        <v>9</v>
      </c>
      <c r="G24" s="44" t="s">
        <v>154</v>
      </c>
      <c r="H24" s="44" t="s">
        <v>127</v>
      </c>
      <c r="I24" s="44"/>
      <c r="J24" s="44" t="s">
        <v>162</v>
      </c>
      <c r="K24" s="44" t="s">
        <v>163</v>
      </c>
      <c r="L24" s="44" t="s">
        <v>207</v>
      </c>
      <c r="M24" s="43" t="s">
        <v>16</v>
      </c>
    </row>
    <row r="25" spans="1:13" x14ac:dyDescent="0.3">
      <c r="A25" s="44">
        <v>339</v>
      </c>
      <c r="B25" s="45" t="s">
        <v>54</v>
      </c>
      <c r="C25" s="44" t="s">
        <v>13</v>
      </c>
      <c r="D25" s="44" t="s">
        <v>55</v>
      </c>
      <c r="E25" s="44" t="s">
        <v>16</v>
      </c>
      <c r="F25" s="44" t="s">
        <v>9</v>
      </c>
      <c r="G25" s="44" t="s">
        <v>108</v>
      </c>
      <c r="H25" s="44" t="s">
        <v>122</v>
      </c>
      <c r="I25" s="44" t="s">
        <v>172</v>
      </c>
      <c r="J25" s="44" t="s">
        <v>168</v>
      </c>
      <c r="K25" s="44" t="s">
        <v>184</v>
      </c>
      <c r="L25" s="44" t="s">
        <v>207</v>
      </c>
      <c r="M25" s="43" t="s">
        <v>16</v>
      </c>
    </row>
    <row r="26" spans="1:13" x14ac:dyDescent="0.3">
      <c r="A26" s="44">
        <v>353</v>
      </c>
      <c r="B26" s="45" t="s">
        <v>57</v>
      </c>
      <c r="C26" s="44" t="s">
        <v>13</v>
      </c>
      <c r="D26" s="44" t="s">
        <v>58</v>
      </c>
      <c r="E26" s="44" t="s">
        <v>8</v>
      </c>
      <c r="F26" s="44" t="s">
        <v>9</v>
      </c>
      <c r="G26" s="44" t="s">
        <v>154</v>
      </c>
      <c r="H26" s="44" t="s">
        <v>121</v>
      </c>
      <c r="I26" s="44" t="s">
        <v>193</v>
      </c>
      <c r="J26" s="44" t="s">
        <v>167</v>
      </c>
      <c r="K26" s="44" t="s">
        <v>160</v>
      </c>
      <c r="L26" s="44" t="s">
        <v>207</v>
      </c>
      <c r="M26" s="43" t="s">
        <v>16</v>
      </c>
    </row>
    <row r="27" spans="1:13" s="46" customFormat="1" x14ac:dyDescent="0.3">
      <c r="A27" s="44">
        <v>361</v>
      </c>
      <c r="B27" s="45" t="s">
        <v>194</v>
      </c>
      <c r="C27" s="44" t="s">
        <v>13</v>
      </c>
      <c r="D27" s="44" t="s">
        <v>60</v>
      </c>
      <c r="E27" s="44" t="s">
        <v>16</v>
      </c>
      <c r="F27" s="44" t="s">
        <v>9</v>
      </c>
      <c r="G27" s="44" t="s">
        <v>109</v>
      </c>
      <c r="H27" s="44" t="s">
        <v>125</v>
      </c>
      <c r="I27" s="44" t="s">
        <v>195</v>
      </c>
      <c r="J27" s="44" t="s">
        <v>161</v>
      </c>
      <c r="K27" s="44" t="s">
        <v>175</v>
      </c>
      <c r="L27" s="44" t="s">
        <v>207</v>
      </c>
      <c r="M27" s="43" t="s">
        <v>16</v>
      </c>
    </row>
    <row r="28" spans="1:13" x14ac:dyDescent="0.3">
      <c r="A28" s="44">
        <v>364</v>
      </c>
      <c r="B28" s="45" t="s">
        <v>61</v>
      </c>
      <c r="C28" s="44" t="s">
        <v>13</v>
      </c>
      <c r="D28" s="44" t="s">
        <v>60</v>
      </c>
      <c r="E28" s="44" t="s">
        <v>8</v>
      </c>
      <c r="F28" s="44" t="s">
        <v>11</v>
      </c>
      <c r="G28" s="44" t="s">
        <v>109</v>
      </c>
      <c r="H28" s="44" t="s">
        <v>125</v>
      </c>
      <c r="I28" s="44" t="s">
        <v>196</v>
      </c>
      <c r="J28" s="44" t="s">
        <v>165</v>
      </c>
      <c r="K28" s="44" t="s">
        <v>166</v>
      </c>
      <c r="L28" s="44" t="s">
        <v>208</v>
      </c>
      <c r="M28" s="43" t="s">
        <v>16</v>
      </c>
    </row>
    <row r="29" spans="1:13" s="46" customFormat="1" x14ac:dyDescent="0.3">
      <c r="A29" s="44">
        <v>367</v>
      </c>
      <c r="B29" s="45" t="s">
        <v>62</v>
      </c>
      <c r="C29" s="44" t="s">
        <v>13</v>
      </c>
      <c r="D29" s="44" t="s">
        <v>60</v>
      </c>
      <c r="E29" s="44" t="s">
        <v>16</v>
      </c>
      <c r="F29" s="44" t="s">
        <v>9</v>
      </c>
      <c r="G29" s="44" t="s">
        <v>109</v>
      </c>
      <c r="H29" s="44" t="s">
        <v>125</v>
      </c>
      <c r="I29" s="44" t="s">
        <v>197</v>
      </c>
      <c r="J29" s="44" t="s">
        <v>161</v>
      </c>
      <c r="K29" s="44" t="s">
        <v>182</v>
      </c>
      <c r="L29" s="44" t="s">
        <v>207</v>
      </c>
      <c r="M29" s="48" t="s">
        <v>16</v>
      </c>
    </row>
    <row r="30" spans="1:13" x14ac:dyDescent="0.3">
      <c r="A30" s="44">
        <v>369</v>
      </c>
      <c r="B30" s="45" t="s">
        <v>63</v>
      </c>
      <c r="C30" s="44" t="s">
        <v>13</v>
      </c>
      <c r="D30" s="44" t="s">
        <v>60</v>
      </c>
      <c r="E30" s="44" t="s">
        <v>8</v>
      </c>
      <c r="F30" s="44" t="s">
        <v>9</v>
      </c>
      <c r="G30" s="44" t="s">
        <v>109</v>
      </c>
      <c r="H30" s="44" t="s">
        <v>125</v>
      </c>
      <c r="I30" s="44" t="s">
        <v>196</v>
      </c>
      <c r="J30" s="44" t="s">
        <v>161</v>
      </c>
      <c r="K30" s="44" t="s">
        <v>182</v>
      </c>
      <c r="L30" s="44" t="s">
        <v>208</v>
      </c>
      <c r="M30" s="48" t="s">
        <v>16</v>
      </c>
    </row>
    <row r="31" spans="1:13" x14ac:dyDescent="0.3">
      <c r="A31" s="44">
        <v>376</v>
      </c>
      <c r="B31" s="45" t="s">
        <v>64</v>
      </c>
      <c r="C31" s="44" t="s">
        <v>13</v>
      </c>
      <c r="D31" s="44" t="s">
        <v>29</v>
      </c>
      <c r="E31" s="44" t="s">
        <v>8</v>
      </c>
      <c r="F31" s="44" t="s">
        <v>9</v>
      </c>
      <c r="G31" s="44" t="s">
        <v>109</v>
      </c>
      <c r="H31" s="44" t="s">
        <v>123</v>
      </c>
      <c r="I31" s="44" t="s">
        <v>180</v>
      </c>
      <c r="J31" s="44" t="s">
        <v>155</v>
      </c>
      <c r="K31" s="44" t="s">
        <v>164</v>
      </c>
      <c r="L31" s="44" t="s">
        <v>208</v>
      </c>
      <c r="M31" s="48" t="s">
        <v>16</v>
      </c>
    </row>
    <row r="32" spans="1:13" x14ac:dyDescent="0.3">
      <c r="A32" s="44">
        <v>377</v>
      </c>
      <c r="B32" s="45" t="s">
        <v>65</v>
      </c>
      <c r="C32" s="44" t="s">
        <v>13</v>
      </c>
      <c r="D32" s="44" t="s">
        <v>29</v>
      </c>
      <c r="E32" s="44" t="s">
        <v>8</v>
      </c>
      <c r="F32" s="44" t="s">
        <v>9</v>
      </c>
      <c r="G32" s="44" t="s">
        <v>109</v>
      </c>
      <c r="H32" s="44" t="s">
        <v>123</v>
      </c>
      <c r="I32" s="44" t="s">
        <v>180</v>
      </c>
      <c r="J32" s="44" t="s">
        <v>155</v>
      </c>
      <c r="K32" s="44" t="s">
        <v>164</v>
      </c>
      <c r="L32" s="44" t="s">
        <v>208</v>
      </c>
      <c r="M32" s="48" t="s">
        <v>16</v>
      </c>
    </row>
    <row r="33" spans="1:13" x14ac:dyDescent="0.3">
      <c r="A33" s="44">
        <v>379</v>
      </c>
      <c r="B33" s="45" t="s">
        <v>66</v>
      </c>
      <c r="C33" s="44" t="s">
        <v>13</v>
      </c>
      <c r="D33" s="44" t="s">
        <v>67</v>
      </c>
      <c r="E33" s="44" t="s">
        <v>8</v>
      </c>
      <c r="F33" s="44" t="s">
        <v>9</v>
      </c>
      <c r="G33" s="44" t="s">
        <v>112</v>
      </c>
      <c r="H33" s="44" t="s">
        <v>124</v>
      </c>
      <c r="I33" s="44" t="s">
        <v>185</v>
      </c>
      <c r="J33" s="44" t="s">
        <v>161</v>
      </c>
      <c r="K33" s="44" t="s">
        <v>182</v>
      </c>
      <c r="L33" s="44" t="s">
        <v>208</v>
      </c>
      <c r="M33" s="43" t="s">
        <v>8</v>
      </c>
    </row>
    <row r="34" spans="1:13" x14ac:dyDescent="0.3">
      <c r="A34" s="44">
        <v>385</v>
      </c>
      <c r="B34" s="45" t="s">
        <v>68</v>
      </c>
      <c r="C34" s="44" t="s">
        <v>13</v>
      </c>
      <c r="D34" s="44" t="s">
        <v>69</v>
      </c>
      <c r="E34" s="44" t="s">
        <v>8</v>
      </c>
      <c r="F34" s="44" t="s">
        <v>9</v>
      </c>
      <c r="G34" s="44" t="s">
        <v>110</v>
      </c>
      <c r="H34" s="44" t="s">
        <v>128</v>
      </c>
      <c r="I34" s="44" t="s">
        <v>198</v>
      </c>
      <c r="J34" s="44" t="s">
        <v>155</v>
      </c>
      <c r="K34" s="44" t="s">
        <v>164</v>
      </c>
      <c r="L34" s="44" t="s">
        <v>208</v>
      </c>
      <c r="M34" s="48" t="s">
        <v>16</v>
      </c>
    </row>
    <row r="35" spans="1:13" x14ac:dyDescent="0.3">
      <c r="A35" s="44">
        <v>423</v>
      </c>
      <c r="B35" s="45" t="s">
        <v>71</v>
      </c>
      <c r="C35" s="44" t="s">
        <v>13</v>
      </c>
      <c r="D35" s="44" t="s">
        <v>70</v>
      </c>
      <c r="E35" s="44" t="s">
        <v>16</v>
      </c>
      <c r="F35" s="44" t="s">
        <v>9</v>
      </c>
      <c r="G35" s="44" t="s">
        <v>112</v>
      </c>
      <c r="H35" s="44" t="s">
        <v>124</v>
      </c>
      <c r="I35" s="44" t="s">
        <v>199</v>
      </c>
      <c r="J35" s="44" t="s">
        <v>165</v>
      </c>
      <c r="K35" s="44" t="s">
        <v>166</v>
      </c>
      <c r="L35" s="44" t="s">
        <v>207</v>
      </c>
      <c r="M35" s="48" t="s">
        <v>16</v>
      </c>
    </row>
    <row r="36" spans="1:13" x14ac:dyDescent="0.3">
      <c r="A36" s="44">
        <v>424</v>
      </c>
      <c r="B36" s="45" t="s">
        <v>104</v>
      </c>
      <c r="C36" s="44" t="s">
        <v>13</v>
      </c>
      <c r="D36" s="44" t="s">
        <v>70</v>
      </c>
      <c r="E36" s="44" t="s">
        <v>16</v>
      </c>
      <c r="F36" s="44" t="s">
        <v>9</v>
      </c>
      <c r="G36" s="44" t="s">
        <v>112</v>
      </c>
      <c r="H36" s="44" t="s">
        <v>124</v>
      </c>
      <c r="I36" s="44" t="s">
        <v>199</v>
      </c>
      <c r="J36" s="44" t="s">
        <v>165</v>
      </c>
      <c r="K36" s="44" t="s">
        <v>166</v>
      </c>
      <c r="L36" s="44" t="s">
        <v>207</v>
      </c>
      <c r="M36" s="48" t="s">
        <v>16</v>
      </c>
    </row>
    <row r="37" spans="1:13" x14ac:dyDescent="0.3">
      <c r="A37" s="44">
        <v>14</v>
      </c>
      <c r="B37" s="45" t="s">
        <v>75</v>
      </c>
      <c r="C37" s="44" t="s">
        <v>13</v>
      </c>
      <c r="D37" s="44" t="s">
        <v>23</v>
      </c>
      <c r="E37" s="44" t="s">
        <v>8</v>
      </c>
      <c r="F37" s="44" t="s">
        <v>9</v>
      </c>
      <c r="G37" s="44" t="s">
        <v>112</v>
      </c>
      <c r="H37" s="44" t="s">
        <v>124</v>
      </c>
      <c r="I37" s="44" t="s">
        <v>185</v>
      </c>
      <c r="J37" s="44" t="s">
        <v>161</v>
      </c>
      <c r="K37" s="44" t="s">
        <v>182</v>
      </c>
      <c r="L37" s="44" t="s">
        <v>207</v>
      </c>
      <c r="M37" s="48" t="s">
        <v>8</v>
      </c>
    </row>
    <row r="38" spans="1:13" x14ac:dyDescent="0.3">
      <c r="A38" s="44">
        <v>96</v>
      </c>
      <c r="B38" s="45" t="s">
        <v>76</v>
      </c>
      <c r="C38" s="44" t="s">
        <v>13</v>
      </c>
      <c r="D38" s="44" t="s">
        <v>19</v>
      </c>
      <c r="E38" s="44" t="s">
        <v>16</v>
      </c>
      <c r="F38" s="44" t="s">
        <v>9</v>
      </c>
      <c r="G38" s="44" t="s">
        <v>108</v>
      </c>
      <c r="H38" s="44" t="s">
        <v>122</v>
      </c>
      <c r="I38" s="44" t="s">
        <v>172</v>
      </c>
      <c r="J38" s="44" t="s">
        <v>171</v>
      </c>
      <c r="K38" s="44" t="s">
        <v>173</v>
      </c>
      <c r="L38" s="44" t="s">
        <v>208</v>
      </c>
      <c r="M38" s="43" t="s">
        <v>16</v>
      </c>
    </row>
    <row r="39" spans="1:13" x14ac:dyDescent="0.3">
      <c r="A39" s="44" t="s">
        <v>80</v>
      </c>
      <c r="B39" s="45" t="s">
        <v>81</v>
      </c>
      <c r="C39" s="44" t="s">
        <v>13</v>
      </c>
      <c r="D39" s="44" t="s">
        <v>23</v>
      </c>
      <c r="E39" s="44" t="s">
        <v>8</v>
      </c>
      <c r="F39" s="44" t="s">
        <v>9</v>
      </c>
      <c r="G39" s="44" t="s">
        <v>112</v>
      </c>
      <c r="H39" s="44" t="s">
        <v>124</v>
      </c>
      <c r="I39" s="44" t="s">
        <v>185</v>
      </c>
      <c r="J39" s="44" t="s">
        <v>168</v>
      </c>
      <c r="K39" s="44" t="s">
        <v>200</v>
      </c>
      <c r="L39" s="44" t="s">
        <v>208</v>
      </c>
      <c r="M39" s="48" t="s">
        <v>8</v>
      </c>
    </row>
    <row r="40" spans="1:13" x14ac:dyDescent="0.3">
      <c r="A40" s="44" t="s">
        <v>82</v>
      </c>
      <c r="B40" s="45" t="s">
        <v>83</v>
      </c>
      <c r="C40" s="44" t="s">
        <v>13</v>
      </c>
      <c r="D40" s="44" t="s">
        <v>23</v>
      </c>
      <c r="E40" s="44" t="s">
        <v>8</v>
      </c>
      <c r="F40" s="44" t="s">
        <v>9</v>
      </c>
      <c r="G40" s="44" t="s">
        <v>112</v>
      </c>
      <c r="H40" s="44" t="s">
        <v>124</v>
      </c>
      <c r="I40" s="44" t="s">
        <v>185</v>
      </c>
      <c r="J40" s="44" t="s">
        <v>168</v>
      </c>
      <c r="K40" s="44" t="s">
        <v>200</v>
      </c>
      <c r="L40" s="44" t="s">
        <v>208</v>
      </c>
      <c r="M40" s="48" t="s">
        <v>8</v>
      </c>
    </row>
    <row r="41" spans="1:13" x14ac:dyDescent="0.3">
      <c r="A41" s="44" t="s">
        <v>84</v>
      </c>
      <c r="B41" s="45" t="s">
        <v>85</v>
      </c>
      <c r="C41" s="44" t="s">
        <v>13</v>
      </c>
      <c r="D41" s="44" t="s">
        <v>23</v>
      </c>
      <c r="E41" s="44" t="s">
        <v>8</v>
      </c>
      <c r="F41" s="44" t="s">
        <v>9</v>
      </c>
      <c r="G41" s="44" t="s">
        <v>112</v>
      </c>
      <c r="H41" s="44" t="s">
        <v>124</v>
      </c>
      <c r="I41" s="44" t="s">
        <v>185</v>
      </c>
      <c r="J41" s="44" t="s">
        <v>168</v>
      </c>
      <c r="K41" s="44" t="s">
        <v>200</v>
      </c>
      <c r="L41" s="44" t="s">
        <v>208</v>
      </c>
      <c r="M41" s="48" t="s">
        <v>8</v>
      </c>
    </row>
    <row r="42" spans="1:13" x14ac:dyDescent="0.3">
      <c r="A42" s="44" t="s">
        <v>86</v>
      </c>
      <c r="B42" s="45" t="s">
        <v>87</v>
      </c>
      <c r="C42" s="44" t="s">
        <v>13</v>
      </c>
      <c r="D42" s="44" t="s">
        <v>23</v>
      </c>
      <c r="E42" s="44" t="s">
        <v>8</v>
      </c>
      <c r="F42" s="44" t="s">
        <v>9</v>
      </c>
      <c r="G42" s="44" t="s">
        <v>112</v>
      </c>
      <c r="H42" s="44" t="s">
        <v>124</v>
      </c>
      <c r="I42" s="44" t="s">
        <v>185</v>
      </c>
      <c r="J42" s="44" t="s">
        <v>168</v>
      </c>
      <c r="K42" s="44" t="s">
        <v>200</v>
      </c>
      <c r="L42" s="44" t="s">
        <v>208</v>
      </c>
      <c r="M42" s="48" t="s">
        <v>8</v>
      </c>
    </row>
    <row r="43" spans="1:13" x14ac:dyDescent="0.3">
      <c r="A43" s="44" t="s">
        <v>88</v>
      </c>
      <c r="B43" s="45" t="s">
        <v>201</v>
      </c>
      <c r="C43" s="44" t="s">
        <v>13</v>
      </c>
      <c r="D43" s="44" t="s">
        <v>69</v>
      </c>
      <c r="E43" s="44" t="s">
        <v>8</v>
      </c>
      <c r="F43" s="44" t="s">
        <v>9</v>
      </c>
      <c r="G43" s="44" t="s">
        <v>110</v>
      </c>
      <c r="H43" s="44" t="s">
        <v>128</v>
      </c>
      <c r="I43" s="44" t="s">
        <v>198</v>
      </c>
      <c r="J43" s="44" t="s">
        <v>155</v>
      </c>
      <c r="K43" s="44" t="s">
        <v>164</v>
      </c>
      <c r="L43" s="44" t="s">
        <v>208</v>
      </c>
      <c r="M43" s="48" t="s">
        <v>16</v>
      </c>
    </row>
    <row r="44" spans="1:13" x14ac:dyDescent="0.3">
      <c r="A44" s="44" t="s">
        <v>89</v>
      </c>
      <c r="B44" s="45" t="s">
        <v>202</v>
      </c>
      <c r="C44" s="44" t="s">
        <v>13</v>
      </c>
      <c r="D44" s="44" t="s">
        <v>69</v>
      </c>
      <c r="E44" s="44" t="s">
        <v>8</v>
      </c>
      <c r="F44" s="44" t="s">
        <v>9</v>
      </c>
      <c r="G44" s="44" t="s">
        <v>110</v>
      </c>
      <c r="H44" s="44" t="s">
        <v>128</v>
      </c>
      <c r="I44" s="44" t="s">
        <v>198</v>
      </c>
      <c r="J44" s="44" t="s">
        <v>155</v>
      </c>
      <c r="K44" s="44" t="s">
        <v>164</v>
      </c>
      <c r="L44" s="44" t="s">
        <v>208</v>
      </c>
      <c r="M44" s="48" t="s">
        <v>16</v>
      </c>
    </row>
    <row r="45" spans="1:13" x14ac:dyDescent="0.3">
      <c r="A45" s="44" t="s">
        <v>90</v>
      </c>
      <c r="B45" s="45" t="s">
        <v>93</v>
      </c>
      <c r="C45" s="44" t="s">
        <v>13</v>
      </c>
      <c r="D45" s="44" t="s">
        <v>69</v>
      </c>
      <c r="E45" s="44" t="s">
        <v>8</v>
      </c>
      <c r="F45" s="44" t="s">
        <v>9</v>
      </c>
      <c r="G45" s="44" t="s">
        <v>110</v>
      </c>
      <c r="H45" s="44" t="s">
        <v>128</v>
      </c>
      <c r="I45" s="44" t="s">
        <v>198</v>
      </c>
      <c r="J45" s="44" t="s">
        <v>155</v>
      </c>
      <c r="K45" s="44" t="s">
        <v>164</v>
      </c>
      <c r="L45" s="44" t="s">
        <v>208</v>
      </c>
      <c r="M45" s="48" t="s">
        <v>16</v>
      </c>
    </row>
    <row r="46" spans="1:13" x14ac:dyDescent="0.3">
      <c r="A46" s="44">
        <v>97</v>
      </c>
      <c r="B46" s="45" t="s">
        <v>102</v>
      </c>
      <c r="C46" s="44" t="s">
        <v>13</v>
      </c>
      <c r="D46" s="44" t="s">
        <v>70</v>
      </c>
      <c r="E46" s="44" t="s">
        <v>8</v>
      </c>
      <c r="F46" s="44" t="s">
        <v>9</v>
      </c>
      <c r="G46" s="44" t="s">
        <v>112</v>
      </c>
      <c r="H46" s="44" t="s">
        <v>124</v>
      </c>
      <c r="I46" s="44" t="s">
        <v>203</v>
      </c>
      <c r="J46" s="44" t="s">
        <v>168</v>
      </c>
      <c r="K46" s="44" t="s">
        <v>184</v>
      </c>
      <c r="L46" s="44" t="s">
        <v>208</v>
      </c>
      <c r="M46" s="48" t="s">
        <v>16</v>
      </c>
    </row>
    <row r="47" spans="1:13" x14ac:dyDescent="0.3">
      <c r="A47" s="44">
        <v>98</v>
      </c>
      <c r="B47" s="45" t="s">
        <v>103</v>
      </c>
      <c r="C47" s="44" t="s">
        <v>13</v>
      </c>
      <c r="D47" s="44" t="s">
        <v>70</v>
      </c>
      <c r="E47" s="44" t="s">
        <v>8</v>
      </c>
      <c r="F47" s="44" t="s">
        <v>9</v>
      </c>
      <c r="G47" s="44" t="s">
        <v>112</v>
      </c>
      <c r="H47" s="44" t="s">
        <v>124</v>
      </c>
      <c r="I47" s="44" t="s">
        <v>203</v>
      </c>
      <c r="J47" s="44" t="s">
        <v>168</v>
      </c>
      <c r="K47" s="44" t="s">
        <v>184</v>
      </c>
      <c r="L47" s="44" t="s">
        <v>208</v>
      </c>
      <c r="M47" s="48" t="s">
        <v>16</v>
      </c>
    </row>
    <row r="48" spans="1:13" x14ac:dyDescent="0.3">
      <c r="A48" s="44">
        <v>109</v>
      </c>
      <c r="B48" s="45" t="s">
        <v>118</v>
      </c>
      <c r="C48" s="44" t="s">
        <v>13</v>
      </c>
      <c r="D48" s="44" t="s">
        <v>72</v>
      </c>
      <c r="E48" s="44" t="s">
        <v>16</v>
      </c>
      <c r="F48" s="44" t="s">
        <v>9</v>
      </c>
      <c r="G48" s="44" t="s">
        <v>154</v>
      </c>
      <c r="H48" s="44" t="s">
        <v>127</v>
      </c>
      <c r="I48" s="44"/>
      <c r="J48" s="44" t="s">
        <v>167</v>
      </c>
      <c r="K48" s="44" t="s">
        <v>174</v>
      </c>
      <c r="L48" s="44" t="s">
        <v>206</v>
      </c>
      <c r="M48" s="48" t="s">
        <v>16</v>
      </c>
    </row>
    <row r="49" spans="1:13" x14ac:dyDescent="0.3">
      <c r="A49" s="44">
        <v>460</v>
      </c>
      <c r="B49" s="45" t="s">
        <v>137</v>
      </c>
      <c r="C49" s="44" t="s">
        <v>13</v>
      </c>
      <c r="D49" s="44" t="s">
        <v>10</v>
      </c>
      <c r="E49" s="44" t="s">
        <v>16</v>
      </c>
      <c r="F49" s="44" t="s">
        <v>9</v>
      </c>
      <c r="G49" s="44" t="s">
        <v>108</v>
      </c>
      <c r="H49" s="44" t="s">
        <v>169</v>
      </c>
      <c r="I49" s="44" t="s">
        <v>170</v>
      </c>
      <c r="J49" s="44" t="s">
        <v>162</v>
      </c>
      <c r="K49" s="44" t="s">
        <v>163</v>
      </c>
      <c r="L49" s="44" t="s">
        <v>207</v>
      </c>
      <c r="M49" s="48" t="s">
        <v>16</v>
      </c>
    </row>
    <row r="50" spans="1:13" x14ac:dyDescent="0.3">
      <c r="A50" s="44">
        <v>463</v>
      </c>
      <c r="B50" s="45" t="s">
        <v>132</v>
      </c>
      <c r="C50" s="44" t="s">
        <v>13</v>
      </c>
      <c r="D50" s="44" t="s">
        <v>10</v>
      </c>
      <c r="E50" s="44" t="s">
        <v>8</v>
      </c>
      <c r="F50" s="44" t="s">
        <v>9</v>
      </c>
      <c r="G50" s="44" t="s">
        <v>154</v>
      </c>
      <c r="H50" s="44" t="s">
        <v>127</v>
      </c>
      <c r="I50" s="44" t="s">
        <v>179</v>
      </c>
      <c r="J50" s="44" t="s">
        <v>155</v>
      </c>
      <c r="K50" s="44" t="s">
        <v>156</v>
      </c>
      <c r="L50" s="44" t="s">
        <v>207</v>
      </c>
      <c r="M50" s="48" t="s">
        <v>16</v>
      </c>
    </row>
    <row r="51" spans="1:13" x14ac:dyDescent="0.3">
      <c r="A51" s="44">
        <v>465</v>
      </c>
      <c r="B51" s="45" t="s">
        <v>133</v>
      </c>
      <c r="C51" s="44" t="s">
        <v>13</v>
      </c>
      <c r="D51" s="44" t="s">
        <v>58</v>
      </c>
      <c r="E51" s="44" t="s">
        <v>8</v>
      </c>
      <c r="F51" s="44" t="s">
        <v>9</v>
      </c>
      <c r="G51" s="44" t="s">
        <v>154</v>
      </c>
      <c r="H51" s="44" t="s">
        <v>121</v>
      </c>
      <c r="I51" s="44" t="s">
        <v>204</v>
      </c>
      <c r="J51" s="44" t="s">
        <v>168</v>
      </c>
      <c r="K51" s="44" t="s">
        <v>200</v>
      </c>
      <c r="L51" s="44" t="s">
        <v>207</v>
      </c>
      <c r="M51" s="48" t="s">
        <v>16</v>
      </c>
    </row>
    <row r="52" spans="1:13" x14ac:dyDescent="0.3">
      <c r="A52" s="44">
        <v>466</v>
      </c>
      <c r="B52" s="45" t="s">
        <v>134</v>
      </c>
      <c r="C52" s="44" t="s">
        <v>13</v>
      </c>
      <c r="D52" s="44" t="s">
        <v>42</v>
      </c>
      <c r="E52" s="44" t="s">
        <v>8</v>
      </c>
      <c r="F52" s="44" t="s">
        <v>9</v>
      </c>
      <c r="G52" s="44" t="s">
        <v>111</v>
      </c>
      <c r="H52" s="44" t="s">
        <v>117</v>
      </c>
      <c r="I52" s="44" t="s">
        <v>176</v>
      </c>
      <c r="J52" s="44" t="s">
        <v>161</v>
      </c>
      <c r="K52" s="44" t="s">
        <v>174</v>
      </c>
      <c r="L52" s="44" t="s">
        <v>207</v>
      </c>
      <c r="M52" s="48" t="s">
        <v>16</v>
      </c>
    </row>
    <row r="53" spans="1:13" x14ac:dyDescent="0.3">
      <c r="A53" s="44">
        <v>472</v>
      </c>
      <c r="B53" s="45" t="s">
        <v>135</v>
      </c>
      <c r="C53" s="44" t="s">
        <v>13</v>
      </c>
      <c r="D53" s="44" t="s">
        <v>58</v>
      </c>
      <c r="E53" s="44" t="s">
        <v>8</v>
      </c>
      <c r="F53" s="44" t="s">
        <v>9</v>
      </c>
      <c r="G53" s="44" t="s">
        <v>154</v>
      </c>
      <c r="H53" s="44" t="s">
        <v>121</v>
      </c>
      <c r="I53" s="44"/>
      <c r="J53" s="44" t="s">
        <v>167</v>
      </c>
      <c r="K53" s="44" t="s">
        <v>160</v>
      </c>
      <c r="L53" s="44" t="s">
        <v>207</v>
      </c>
      <c r="M53" s="48" t="s">
        <v>16</v>
      </c>
    </row>
    <row r="54" spans="1:13" x14ac:dyDescent="0.3">
      <c r="A54" s="44">
        <v>476</v>
      </c>
      <c r="B54" s="45" t="s">
        <v>136</v>
      </c>
      <c r="C54" s="44" t="s">
        <v>13</v>
      </c>
      <c r="D54" s="44" t="s">
        <v>39</v>
      </c>
      <c r="E54" s="44" t="s">
        <v>8</v>
      </c>
      <c r="F54" s="44" t="s">
        <v>9</v>
      </c>
      <c r="G54" s="44" t="s">
        <v>108</v>
      </c>
      <c r="H54" s="44" t="s">
        <v>169</v>
      </c>
      <c r="I54" s="44" t="s">
        <v>183</v>
      </c>
      <c r="J54" s="44" t="s">
        <v>168</v>
      </c>
      <c r="K54" s="44" t="s">
        <v>184</v>
      </c>
      <c r="L54" s="44" t="s">
        <v>208</v>
      </c>
      <c r="M54" s="48" t="s">
        <v>16</v>
      </c>
    </row>
    <row r="55" spans="1:13" x14ac:dyDescent="0.3">
      <c r="A55" s="44">
        <v>525</v>
      </c>
      <c r="B55" s="45" t="s">
        <v>145</v>
      </c>
      <c r="C55" s="44" t="s">
        <v>13</v>
      </c>
      <c r="D55" s="44" t="s">
        <v>69</v>
      </c>
      <c r="E55" s="44" t="s">
        <v>8</v>
      </c>
      <c r="F55" s="44" t="s">
        <v>9</v>
      </c>
      <c r="G55" s="44" t="s">
        <v>110</v>
      </c>
      <c r="H55" s="44" t="s">
        <v>128</v>
      </c>
      <c r="I55" s="44" t="s">
        <v>198</v>
      </c>
      <c r="J55" s="44"/>
      <c r="K55" s="44"/>
      <c r="L55" s="44" t="s">
        <v>208</v>
      </c>
      <c r="M55" s="48" t="s">
        <v>16</v>
      </c>
    </row>
    <row r="56" spans="1:13" x14ac:dyDescent="0.3">
      <c r="A56" s="44" t="s">
        <v>146</v>
      </c>
      <c r="B56" s="45" t="s">
        <v>147</v>
      </c>
      <c r="C56" s="44" t="s">
        <v>13</v>
      </c>
      <c r="D56" s="44" t="s">
        <v>69</v>
      </c>
      <c r="E56" s="44" t="s">
        <v>8</v>
      </c>
      <c r="F56" s="44" t="s">
        <v>9</v>
      </c>
      <c r="G56" s="44" t="s">
        <v>110</v>
      </c>
      <c r="H56" s="44" t="s">
        <v>128</v>
      </c>
      <c r="I56" s="44" t="s">
        <v>198</v>
      </c>
      <c r="J56" s="44"/>
      <c r="K56" s="44"/>
      <c r="L56" s="44" t="s">
        <v>208</v>
      </c>
      <c r="M56" s="48" t="s">
        <v>16</v>
      </c>
    </row>
    <row r="57" spans="1:13" x14ac:dyDescent="0.3">
      <c r="A57" s="44" t="s">
        <v>148</v>
      </c>
      <c r="B57" s="45" t="s">
        <v>149</v>
      </c>
      <c r="C57" s="44" t="s">
        <v>13</v>
      </c>
      <c r="D57" s="44" t="s">
        <v>69</v>
      </c>
      <c r="E57" s="44" t="s">
        <v>8</v>
      </c>
      <c r="F57" s="44" t="s">
        <v>9</v>
      </c>
      <c r="G57" s="44" t="s">
        <v>110</v>
      </c>
      <c r="H57" s="44" t="s">
        <v>128</v>
      </c>
      <c r="I57" s="44" t="s">
        <v>198</v>
      </c>
      <c r="J57" s="44"/>
      <c r="K57" s="44"/>
      <c r="L57" s="44" t="s">
        <v>208</v>
      </c>
      <c r="M57" s="48" t="s">
        <v>16</v>
      </c>
    </row>
    <row r="58" spans="1:13" x14ac:dyDescent="0.3">
      <c r="A58" s="44" t="s">
        <v>150</v>
      </c>
      <c r="B58" s="45" t="s">
        <v>151</v>
      </c>
      <c r="C58" s="44" t="s">
        <v>13</v>
      </c>
      <c r="D58" s="44" t="s">
        <v>69</v>
      </c>
      <c r="E58" s="44" t="s">
        <v>8</v>
      </c>
      <c r="F58" s="44" t="s">
        <v>9</v>
      </c>
      <c r="G58" s="44" t="s">
        <v>110</v>
      </c>
      <c r="H58" s="44" t="s">
        <v>128</v>
      </c>
      <c r="I58" s="44" t="s">
        <v>198</v>
      </c>
      <c r="J58" s="44"/>
      <c r="K58" s="44"/>
      <c r="L58" s="44" t="s">
        <v>208</v>
      </c>
      <c r="M58" s="48" t="s">
        <v>16</v>
      </c>
    </row>
  </sheetData>
  <sheetProtection formatCells="0" formatColumns="0" formatRows="0" insertColumns="0" insertRows="0" insertHyperlinks="0" deleteColumns="0" deleteRows="0" sort="0" autoFilter="0" pivotTables="0"/>
  <conditionalFormatting sqref="A39:A42">
    <cfRule type="duplicateValues" dxfId="18" priority="23"/>
  </conditionalFormatting>
  <conditionalFormatting sqref="A43:A47">
    <cfRule type="duplicateValues" dxfId="17" priority="86"/>
  </conditionalFormatting>
  <conditionalFormatting sqref="A46:A47">
    <cfRule type="duplicateValues" dxfId="16" priority="88"/>
  </conditionalFormatting>
  <conditionalFormatting sqref="A55:A58">
    <cfRule type="duplicateValues" dxfId="15" priority="11"/>
    <cfRule type="duplicateValues" dxfId="14" priority="12"/>
    <cfRule type="duplicateValues" dxfId="13" priority="13"/>
  </conditionalFormatting>
  <conditionalFormatting sqref="B55:B58">
    <cfRule type="duplicateValues" dxfId="12" priority="10"/>
    <cfRule type="duplicateValues" dxfId="11" priority="14"/>
  </conditionalFormatting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DC0F-C82B-4DC9-8164-5D2D239A1C88}">
  <dimension ref="A1:S248"/>
  <sheetViews>
    <sheetView zoomScale="85" zoomScaleNormal="85" workbookViewId="0">
      <pane ySplit="1" topLeftCell="A2" activePane="bottomLeft" state="frozen"/>
      <selection activeCell="O18" sqref="O18"/>
      <selection pane="bottomLeft"/>
    </sheetView>
  </sheetViews>
  <sheetFormatPr baseColWidth="10" defaultRowHeight="14.4" x14ac:dyDescent="0.3"/>
  <cols>
    <col min="2" max="2" width="85" bestFit="1" customWidth="1"/>
    <col min="3" max="3" width="41.5546875" customWidth="1"/>
    <col min="4" max="5" width="10.88671875" customWidth="1"/>
    <col min="6" max="6" width="11.21875" customWidth="1"/>
    <col min="7" max="10" width="10.88671875" customWidth="1"/>
    <col min="11" max="11" width="18.21875" customWidth="1"/>
    <col min="12" max="12" width="18.21875" bestFit="1" customWidth="1"/>
    <col min="13" max="13" width="12.88671875" bestFit="1" customWidth="1"/>
    <col min="14" max="14" width="12.88671875" customWidth="1"/>
  </cols>
  <sheetData>
    <row r="1" spans="1:19" ht="28.8" x14ac:dyDescent="0.3">
      <c r="A1" s="26" t="s">
        <v>0</v>
      </c>
      <c r="B1" s="26" t="s">
        <v>1</v>
      </c>
      <c r="C1" s="26" t="s">
        <v>3</v>
      </c>
      <c r="D1" s="26" t="s">
        <v>4</v>
      </c>
      <c r="E1" s="26" t="s">
        <v>5</v>
      </c>
      <c r="F1" s="26" t="s">
        <v>73</v>
      </c>
      <c r="G1" s="26" t="s">
        <v>95</v>
      </c>
      <c r="H1" s="26" t="s">
        <v>96</v>
      </c>
      <c r="I1" s="26" t="s">
        <v>97</v>
      </c>
      <c r="J1" s="26" t="s">
        <v>210</v>
      </c>
      <c r="K1" s="1" t="s">
        <v>6</v>
      </c>
      <c r="L1" s="1" t="s">
        <v>98</v>
      </c>
      <c r="M1" s="3" t="s">
        <v>74</v>
      </c>
      <c r="N1" s="3" t="s">
        <v>115</v>
      </c>
      <c r="O1" s="1" t="s">
        <v>77</v>
      </c>
      <c r="P1" s="1" t="s">
        <v>78</v>
      </c>
      <c r="Q1" s="1" t="s">
        <v>107</v>
      </c>
      <c r="R1" s="1" t="s">
        <v>140</v>
      </c>
      <c r="S1" s="1" t="s">
        <v>141</v>
      </c>
    </row>
    <row r="2" spans="1:19" x14ac:dyDescent="0.3">
      <c r="A2" s="4">
        <v>14</v>
      </c>
      <c r="B2" s="4" t="s">
        <v>75</v>
      </c>
      <c r="C2" s="4" t="s">
        <v>23</v>
      </c>
      <c r="D2" s="4" t="s">
        <v>8</v>
      </c>
      <c r="E2" s="4" t="s">
        <v>9</v>
      </c>
      <c r="F2" s="5">
        <v>44742</v>
      </c>
      <c r="G2" s="12">
        <f t="shared" ref="G2:G7" si="0">YEAR(F2)</f>
        <v>2022</v>
      </c>
      <c r="H2" s="5" t="str">
        <f t="shared" ref="H2:H7" si="1">PROPER(TEXT(F2,"mmmm"))</f>
        <v>Junio</v>
      </c>
      <c r="I2" s="23" t="s">
        <v>101</v>
      </c>
      <c r="J2" s="23" t="str">
        <f>RIGHT(I2,1)</f>
        <v>1</v>
      </c>
      <c r="K2" s="7">
        <v>49004</v>
      </c>
      <c r="L2" s="49">
        <v>51012</v>
      </c>
      <c r="M2" s="11">
        <f t="shared" ref="M2:M7" si="2">IFERROR(IF((L2/K2)&gt;1.3,1.3,L2/K2),"")</f>
        <v>1.040976246836993</v>
      </c>
      <c r="N2" s="11">
        <f t="shared" ref="N2:N7" si="3">IFERROR(L2/K2,"")</f>
        <v>1.040976246836993</v>
      </c>
      <c r="O2" s="4" t="s">
        <v>131</v>
      </c>
      <c r="P2" s="4" t="s">
        <v>131</v>
      </c>
      <c r="Q2" s="4" t="str">
        <f t="shared" ref="Q2:Q7" si="4">A2&amp;"-"&amp;YEAR(F2)&amp;"-"&amp;IF(LEN(MONTH(F2))=1,"0"&amp;MONTH(F2),MONTH(F2))&amp;"-"&amp;DAY(F2)</f>
        <v>14-2022-06-30</v>
      </c>
      <c r="R2" s="4">
        <v>0</v>
      </c>
      <c r="S2" s="4">
        <v>0</v>
      </c>
    </row>
    <row r="3" spans="1:19" x14ac:dyDescent="0.3">
      <c r="A3" s="4">
        <v>14</v>
      </c>
      <c r="B3" s="4" t="s">
        <v>75</v>
      </c>
      <c r="C3" s="4" t="s">
        <v>23</v>
      </c>
      <c r="D3" s="4" t="s">
        <v>8</v>
      </c>
      <c r="E3" s="4" t="s">
        <v>9</v>
      </c>
      <c r="F3" s="13">
        <v>44926</v>
      </c>
      <c r="G3" s="12">
        <f t="shared" si="0"/>
        <v>2022</v>
      </c>
      <c r="H3" s="5" t="str">
        <f t="shared" si="1"/>
        <v>Diciembre</v>
      </c>
      <c r="I3" s="23" t="s">
        <v>100</v>
      </c>
      <c r="J3" s="23" t="str">
        <f t="shared" ref="J3:J66" si="5">RIGHT(I3,1)</f>
        <v>2</v>
      </c>
      <c r="K3" s="7">
        <v>50430</v>
      </c>
      <c r="L3" s="49">
        <v>50241</v>
      </c>
      <c r="M3" s="11">
        <f t="shared" si="2"/>
        <v>0.99625223081499104</v>
      </c>
      <c r="N3" s="11">
        <f t="shared" si="3"/>
        <v>0.99625223081499104</v>
      </c>
      <c r="O3" s="4" t="s">
        <v>131</v>
      </c>
      <c r="P3" s="4" t="s">
        <v>131</v>
      </c>
      <c r="Q3" s="4" t="str">
        <f t="shared" si="4"/>
        <v>14-2022-12-31</v>
      </c>
      <c r="R3" s="4">
        <v>0</v>
      </c>
      <c r="S3" s="4">
        <v>0</v>
      </c>
    </row>
    <row r="4" spans="1:19" x14ac:dyDescent="0.3">
      <c r="A4" s="4">
        <v>14</v>
      </c>
      <c r="B4" s="4" t="s">
        <v>75</v>
      </c>
      <c r="C4" s="4" t="s">
        <v>23</v>
      </c>
      <c r="D4" s="4" t="s">
        <v>8</v>
      </c>
      <c r="E4" s="4" t="s">
        <v>9</v>
      </c>
      <c r="F4" s="5">
        <v>45107</v>
      </c>
      <c r="G4" s="12">
        <f t="shared" si="0"/>
        <v>2023</v>
      </c>
      <c r="H4" s="5" t="str">
        <f t="shared" si="1"/>
        <v>Junio</v>
      </c>
      <c r="I4" s="23" t="s">
        <v>99</v>
      </c>
      <c r="J4" s="23" t="str">
        <f t="shared" si="5"/>
        <v>1</v>
      </c>
      <c r="K4" s="7">
        <v>52177</v>
      </c>
      <c r="L4" s="7">
        <v>51473</v>
      </c>
      <c r="M4" s="11">
        <f t="shared" si="2"/>
        <v>0.98650746497498898</v>
      </c>
      <c r="N4" s="11">
        <f t="shared" si="3"/>
        <v>0.98650746497498898</v>
      </c>
      <c r="O4" s="4" t="s">
        <v>131</v>
      </c>
      <c r="P4" s="4" t="s">
        <v>131</v>
      </c>
      <c r="Q4" s="4" t="str">
        <f t="shared" si="4"/>
        <v>14-2023-06-30</v>
      </c>
      <c r="R4" s="4">
        <v>0</v>
      </c>
      <c r="S4" s="4">
        <v>0</v>
      </c>
    </row>
    <row r="5" spans="1:19" x14ac:dyDescent="0.3">
      <c r="A5" s="4">
        <v>14</v>
      </c>
      <c r="B5" s="4" t="s">
        <v>75</v>
      </c>
      <c r="C5" s="4" t="s">
        <v>23</v>
      </c>
      <c r="D5" s="4" t="s">
        <v>8</v>
      </c>
      <c r="E5" s="4" t="s">
        <v>9</v>
      </c>
      <c r="F5" s="5">
        <v>45291</v>
      </c>
      <c r="G5" s="12">
        <f t="shared" si="0"/>
        <v>2023</v>
      </c>
      <c r="H5" s="5" t="str">
        <f t="shared" si="1"/>
        <v>Diciembre</v>
      </c>
      <c r="I5" s="23" t="s">
        <v>105</v>
      </c>
      <c r="J5" s="23" t="str">
        <f t="shared" si="5"/>
        <v>2</v>
      </c>
      <c r="K5" s="7">
        <v>51687</v>
      </c>
      <c r="L5" s="7">
        <v>51375</v>
      </c>
      <c r="M5" s="11">
        <f t="shared" si="2"/>
        <v>0.99396366591212493</v>
      </c>
      <c r="N5" s="11">
        <f t="shared" si="3"/>
        <v>0.99396366591212493</v>
      </c>
      <c r="O5" s="4" t="s">
        <v>131</v>
      </c>
      <c r="P5" s="4" t="s">
        <v>131</v>
      </c>
      <c r="Q5" s="4" t="str">
        <f t="shared" si="4"/>
        <v>14-2023-12-31</v>
      </c>
      <c r="R5" s="4">
        <v>0</v>
      </c>
      <c r="S5" s="4">
        <v>0</v>
      </c>
    </row>
    <row r="6" spans="1:19" x14ac:dyDescent="0.3">
      <c r="A6" s="4">
        <v>14</v>
      </c>
      <c r="B6" s="4" t="s">
        <v>75</v>
      </c>
      <c r="C6" s="4" t="s">
        <v>23</v>
      </c>
      <c r="D6" s="4" t="s">
        <v>8</v>
      </c>
      <c r="E6" s="4" t="s">
        <v>9</v>
      </c>
      <c r="F6" s="5">
        <v>45473</v>
      </c>
      <c r="G6" s="4">
        <f t="shared" si="0"/>
        <v>2024</v>
      </c>
      <c r="H6" s="4" t="str">
        <f t="shared" si="1"/>
        <v>Junio</v>
      </c>
      <c r="I6" s="5" t="str">
        <f t="shared" ref="I6:I7" si="6">IF(OR(H6="Enero",H6="Febrero",H6="Marzo",H6="Abril",H6="Mayo",H6="Junio"),G6&amp;"-1",IF(OR(H6="Julio",H6="Agosto",H6="Septiembre",H6="Octubre",H6="Noviembre",H6="Diciembre"),G6&amp;"-2"))</f>
        <v>2024-1</v>
      </c>
      <c r="J6" s="23" t="str">
        <f t="shared" si="5"/>
        <v>1</v>
      </c>
      <c r="K6" s="7">
        <v>52403.186118801452</v>
      </c>
      <c r="L6" s="7">
        <v>52585</v>
      </c>
      <c r="M6" s="11">
        <f t="shared" si="2"/>
        <v>1.0034695195972696</v>
      </c>
      <c r="N6" s="11">
        <f t="shared" si="3"/>
        <v>1.0034695195972696</v>
      </c>
      <c r="O6" s="4" t="s">
        <v>131</v>
      </c>
      <c r="P6" s="4" t="s">
        <v>131</v>
      </c>
      <c r="Q6" s="4" t="str">
        <f t="shared" si="4"/>
        <v>14-2024-06-30</v>
      </c>
      <c r="R6" s="4">
        <v>0</v>
      </c>
      <c r="S6" s="4">
        <v>0</v>
      </c>
    </row>
    <row r="7" spans="1:19" x14ac:dyDescent="0.3">
      <c r="A7" s="4">
        <v>14</v>
      </c>
      <c r="B7" s="4" t="s">
        <v>75</v>
      </c>
      <c r="C7" s="4" t="s">
        <v>23</v>
      </c>
      <c r="D7" s="4" t="s">
        <v>8</v>
      </c>
      <c r="E7" s="4" t="s">
        <v>9</v>
      </c>
      <c r="F7" s="5">
        <v>45657</v>
      </c>
      <c r="G7" s="4">
        <f t="shared" si="0"/>
        <v>2024</v>
      </c>
      <c r="H7" s="4" t="str">
        <f t="shared" si="1"/>
        <v>Diciembre</v>
      </c>
      <c r="I7" s="5" t="str">
        <f t="shared" si="6"/>
        <v>2024-2</v>
      </c>
      <c r="J7" s="23" t="str">
        <f t="shared" si="5"/>
        <v>2</v>
      </c>
      <c r="K7" s="37">
        <v>51116.334115206948</v>
      </c>
      <c r="L7" s="7">
        <v>52005</v>
      </c>
      <c r="M7" s="11">
        <f t="shared" si="2"/>
        <v>1.0173851646479608</v>
      </c>
      <c r="N7" s="11">
        <f t="shared" si="3"/>
        <v>1.0173851646479608</v>
      </c>
      <c r="O7" s="4" t="s">
        <v>131</v>
      </c>
      <c r="P7" s="4" t="s">
        <v>131</v>
      </c>
      <c r="Q7" s="4" t="str">
        <f t="shared" si="4"/>
        <v>14-2024-12-31</v>
      </c>
      <c r="R7" s="4">
        <v>0</v>
      </c>
      <c r="S7" s="4">
        <v>0</v>
      </c>
    </row>
    <row r="8" spans="1:19" x14ac:dyDescent="0.3">
      <c r="A8" s="4">
        <v>77</v>
      </c>
      <c r="B8" s="4" t="s">
        <v>12</v>
      </c>
      <c r="C8" s="4" t="s">
        <v>14</v>
      </c>
      <c r="D8" s="4" t="s">
        <v>15</v>
      </c>
      <c r="E8" s="4" t="s">
        <v>9</v>
      </c>
      <c r="F8" s="5">
        <v>44742</v>
      </c>
      <c r="G8" s="12">
        <v>2022</v>
      </c>
      <c r="H8" s="5" t="str">
        <f t="shared" ref="H8:H11" si="7">PROPER(TEXT(F8,"mmmm"))</f>
        <v>Junio</v>
      </c>
      <c r="I8" s="5" t="str">
        <f t="shared" ref="I8:I11" si="8">IF(OR(H8="Enero",H8="Febrero",H8="Marzo",H8="Abril",H8="Mayo",H8="Junio"),G8&amp;"-1",IF(OR(H8="Julio",H8="Agosto",H8="Septiembre",H8="Octubre",H8="Noviembre",H8="Diciembre"),G8&amp;"-2"))</f>
        <v>2022-1</v>
      </c>
      <c r="J8" s="23" t="str">
        <f t="shared" si="5"/>
        <v>1</v>
      </c>
      <c r="K8" s="4">
        <v>97</v>
      </c>
      <c r="L8" s="4">
        <v>97.683333333333323</v>
      </c>
      <c r="M8" s="11">
        <f t="shared" ref="M8:M11" si="9">IFERROR(IF((L8/K8)&gt;1.3,1.3,L8/K8),"")</f>
        <v>1.0070446735395189</v>
      </c>
      <c r="N8" s="11">
        <f t="shared" ref="N8:N23" si="10">IFERROR(L8/K8,"")</f>
        <v>1.0070446735395189</v>
      </c>
      <c r="O8" s="4" t="s">
        <v>79</v>
      </c>
      <c r="P8" s="4" t="s">
        <v>79</v>
      </c>
      <c r="Q8" s="4" t="str">
        <f t="shared" ref="Q8:Q11" si="11">A8&amp;"-"&amp;YEAR(F8)&amp;"-"&amp;IF(LEN(MONTH(F8))=1,"0"&amp;MONTH(F8),MONTH(F8))&amp;"-"&amp;DAY(F8)</f>
        <v>77-2022-06-30</v>
      </c>
      <c r="R8" s="4">
        <v>0</v>
      </c>
      <c r="S8" s="4">
        <v>1</v>
      </c>
    </row>
    <row r="9" spans="1:19" x14ac:dyDescent="0.3">
      <c r="A9" s="4">
        <v>77</v>
      </c>
      <c r="B9" s="4" t="s">
        <v>12</v>
      </c>
      <c r="C9" s="4" t="s">
        <v>14</v>
      </c>
      <c r="D9" s="4" t="s">
        <v>15</v>
      </c>
      <c r="E9" s="4" t="s">
        <v>9</v>
      </c>
      <c r="F9" s="5">
        <v>44926</v>
      </c>
      <c r="G9" s="12">
        <v>2022</v>
      </c>
      <c r="H9" s="5" t="str">
        <f t="shared" si="7"/>
        <v>Diciembre</v>
      </c>
      <c r="I9" s="5" t="str">
        <f t="shared" si="8"/>
        <v>2022-2</v>
      </c>
      <c r="J9" s="23" t="str">
        <f t="shared" si="5"/>
        <v>2</v>
      </c>
      <c r="K9" s="4">
        <v>97</v>
      </c>
      <c r="L9" s="4">
        <v>98.116666666666674</v>
      </c>
      <c r="M9" s="11">
        <f t="shared" si="9"/>
        <v>1.0115120274914091</v>
      </c>
      <c r="N9" s="11">
        <f t="shared" si="10"/>
        <v>1.0115120274914091</v>
      </c>
      <c r="O9" s="4" t="s">
        <v>79</v>
      </c>
      <c r="P9" s="4" t="s">
        <v>79</v>
      </c>
      <c r="Q9" s="4" t="str">
        <f t="shared" si="11"/>
        <v>77-2022-12-31</v>
      </c>
      <c r="R9" s="4">
        <v>0</v>
      </c>
      <c r="S9" s="4">
        <v>1</v>
      </c>
    </row>
    <row r="10" spans="1:19" x14ac:dyDescent="0.3">
      <c r="A10" s="4">
        <v>77</v>
      </c>
      <c r="B10" s="4" t="s">
        <v>12</v>
      </c>
      <c r="C10" s="4" t="s">
        <v>14</v>
      </c>
      <c r="D10" s="4" t="s">
        <v>15</v>
      </c>
      <c r="E10" s="4" t="s">
        <v>9</v>
      </c>
      <c r="F10" s="5">
        <v>45107</v>
      </c>
      <c r="G10" s="12">
        <f t="shared" ref="G10:G25" si="12">YEAR(F10)</f>
        <v>2023</v>
      </c>
      <c r="H10" s="5" t="str">
        <f t="shared" si="7"/>
        <v>Junio</v>
      </c>
      <c r="I10" s="5" t="str">
        <f t="shared" si="8"/>
        <v>2023-1</v>
      </c>
      <c r="J10" s="23" t="str">
        <f t="shared" si="5"/>
        <v>1</v>
      </c>
      <c r="K10" s="4">
        <v>97</v>
      </c>
      <c r="L10" s="8">
        <v>97.683333333333337</v>
      </c>
      <c r="M10" s="11">
        <f t="shared" si="9"/>
        <v>1.0070446735395189</v>
      </c>
      <c r="N10" s="11">
        <f t="shared" si="10"/>
        <v>1.0070446735395189</v>
      </c>
      <c r="O10" s="4" t="s">
        <v>79</v>
      </c>
      <c r="P10" s="4" t="s">
        <v>79</v>
      </c>
      <c r="Q10" s="4" t="str">
        <f t="shared" si="11"/>
        <v>77-2023-06-30</v>
      </c>
      <c r="R10" s="4">
        <v>0</v>
      </c>
      <c r="S10" s="4">
        <v>1</v>
      </c>
    </row>
    <row r="11" spans="1:19" x14ac:dyDescent="0.3">
      <c r="A11" s="4">
        <v>77</v>
      </c>
      <c r="B11" s="4" t="s">
        <v>12</v>
      </c>
      <c r="C11" s="4" t="s">
        <v>14</v>
      </c>
      <c r="D11" s="4" t="s">
        <v>15</v>
      </c>
      <c r="E11" s="4" t="s">
        <v>9</v>
      </c>
      <c r="F11" s="5">
        <v>45291</v>
      </c>
      <c r="G11" s="4">
        <f t="shared" si="12"/>
        <v>2023</v>
      </c>
      <c r="H11" s="4" t="str">
        <f t="shared" si="7"/>
        <v>Diciembre</v>
      </c>
      <c r="I11" s="5" t="str">
        <f t="shared" si="8"/>
        <v>2023-2</v>
      </c>
      <c r="J11" s="23" t="str">
        <f t="shared" si="5"/>
        <v>2</v>
      </c>
      <c r="K11" s="4">
        <v>97</v>
      </c>
      <c r="L11" s="8">
        <v>97.583333333333329</v>
      </c>
      <c r="M11" s="11">
        <f t="shared" si="9"/>
        <v>1.0060137457044673</v>
      </c>
      <c r="N11" s="11">
        <f t="shared" si="10"/>
        <v>1.0060137457044673</v>
      </c>
      <c r="O11" s="4" t="s">
        <v>79</v>
      </c>
      <c r="P11" s="4" t="s">
        <v>79</v>
      </c>
      <c r="Q11" s="4" t="str">
        <f t="shared" si="11"/>
        <v>77-2023-12-31</v>
      </c>
      <c r="R11" s="4">
        <v>0</v>
      </c>
      <c r="S11" s="4">
        <v>1</v>
      </c>
    </row>
    <row r="12" spans="1:19" x14ac:dyDescent="0.3">
      <c r="A12" s="4">
        <v>96</v>
      </c>
      <c r="B12" s="17" t="s">
        <v>76</v>
      </c>
      <c r="C12" s="4" t="s">
        <v>19</v>
      </c>
      <c r="D12" s="4" t="s">
        <v>8</v>
      </c>
      <c r="E12" s="4" t="s">
        <v>9</v>
      </c>
      <c r="F12" s="5">
        <v>44926</v>
      </c>
      <c r="G12" s="12">
        <f t="shared" si="12"/>
        <v>2022</v>
      </c>
      <c r="H12" s="5" t="str">
        <f t="shared" ref="H12:H25" si="13">PROPER(TEXT(F12,"mmmm"))</f>
        <v>Diciembre</v>
      </c>
      <c r="I12" s="5" t="str">
        <f t="shared" ref="I12:I15" si="14">IF(OR(H12="Enero",H12="Febrero",H12="Marzo",H12="Abril",H12="Mayo",H12="Junio"),G12&amp;"-1",IF(OR(H12="Julio",H12="Agosto",H12="Septiembre",H12="Octubre",H12="Noviembre",H12="Diciembre"),G12&amp;"-2"))</f>
        <v>2022-2</v>
      </c>
      <c r="J12" s="23" t="str">
        <f t="shared" si="5"/>
        <v>2</v>
      </c>
      <c r="K12" s="4">
        <v>509</v>
      </c>
      <c r="L12" s="4">
        <v>565</v>
      </c>
      <c r="M12" s="11">
        <f t="shared" ref="M12:M23" si="15">IFERROR(IF((L12/K12)&gt;1.3,1.3,L12/K12),"")</f>
        <v>1.1100196463654224</v>
      </c>
      <c r="N12" s="11">
        <f t="shared" si="10"/>
        <v>1.1100196463654224</v>
      </c>
      <c r="O12" s="4" t="s">
        <v>131</v>
      </c>
      <c r="P12" s="4" t="s">
        <v>131</v>
      </c>
      <c r="Q12" s="4" t="str">
        <f t="shared" ref="Q12:Q25" si="16">A12&amp;"-"&amp;YEAR(F12)&amp;"-"&amp;IF(LEN(MONTH(F12))=1,"0"&amp;MONTH(F12),MONTH(F12))&amp;"-"&amp;DAY(F12)</f>
        <v>96-2022-12-31</v>
      </c>
      <c r="R12" s="4">
        <v>0</v>
      </c>
      <c r="S12" s="4">
        <v>0</v>
      </c>
    </row>
    <row r="13" spans="1:19" x14ac:dyDescent="0.3">
      <c r="A13" s="4">
        <v>96</v>
      </c>
      <c r="B13" s="17" t="s">
        <v>76</v>
      </c>
      <c r="C13" s="4" t="s">
        <v>19</v>
      </c>
      <c r="D13" s="4" t="s">
        <v>8</v>
      </c>
      <c r="E13" s="4" t="s">
        <v>9</v>
      </c>
      <c r="F13" s="5">
        <v>45107</v>
      </c>
      <c r="G13" s="12">
        <f t="shared" si="12"/>
        <v>2023</v>
      </c>
      <c r="H13" s="5" t="str">
        <f t="shared" si="13"/>
        <v>Junio</v>
      </c>
      <c r="I13" s="5" t="str">
        <f t="shared" si="14"/>
        <v>2023-1</v>
      </c>
      <c r="J13" s="23" t="str">
        <f t="shared" si="5"/>
        <v>1</v>
      </c>
      <c r="K13" s="4">
        <v>305</v>
      </c>
      <c r="L13" s="4">
        <v>209</v>
      </c>
      <c r="M13" s="11">
        <f t="shared" si="15"/>
        <v>0.68524590163934429</v>
      </c>
      <c r="N13" s="11">
        <f t="shared" si="10"/>
        <v>0.68524590163934429</v>
      </c>
      <c r="O13" s="4" t="s">
        <v>131</v>
      </c>
      <c r="P13" s="4" t="s">
        <v>131</v>
      </c>
      <c r="Q13" s="4" t="str">
        <f t="shared" si="16"/>
        <v>96-2023-06-30</v>
      </c>
      <c r="R13" s="4">
        <v>0</v>
      </c>
      <c r="S13" s="4">
        <v>0</v>
      </c>
    </row>
    <row r="14" spans="1:19" x14ac:dyDescent="0.3">
      <c r="A14" s="4">
        <v>96</v>
      </c>
      <c r="B14" s="17" t="s">
        <v>76</v>
      </c>
      <c r="C14" s="4" t="s">
        <v>19</v>
      </c>
      <c r="D14" s="4" t="s">
        <v>8</v>
      </c>
      <c r="E14" s="4" t="s">
        <v>9</v>
      </c>
      <c r="F14" s="5">
        <v>45291</v>
      </c>
      <c r="G14" s="12">
        <f t="shared" si="12"/>
        <v>2023</v>
      </c>
      <c r="H14" s="5" t="str">
        <f t="shared" si="13"/>
        <v>Diciembre</v>
      </c>
      <c r="I14" s="5" t="str">
        <f t="shared" si="14"/>
        <v>2023-2</v>
      </c>
      <c r="J14" s="23" t="str">
        <f t="shared" si="5"/>
        <v>2</v>
      </c>
      <c r="K14" s="4">
        <v>306</v>
      </c>
      <c r="L14" s="4">
        <v>496</v>
      </c>
      <c r="M14" s="11">
        <f t="shared" si="15"/>
        <v>1.3</v>
      </c>
      <c r="N14" s="11">
        <f t="shared" si="10"/>
        <v>1.6209150326797386</v>
      </c>
      <c r="O14" s="4" t="s">
        <v>131</v>
      </c>
      <c r="P14" s="4" t="s">
        <v>131</v>
      </c>
      <c r="Q14" s="4" t="str">
        <f t="shared" si="16"/>
        <v>96-2023-12-31</v>
      </c>
      <c r="R14" s="4">
        <v>0</v>
      </c>
      <c r="S14" s="4">
        <v>0</v>
      </c>
    </row>
    <row r="15" spans="1:19" x14ac:dyDescent="0.3">
      <c r="A15" s="4">
        <v>96</v>
      </c>
      <c r="B15" s="17" t="s">
        <v>76</v>
      </c>
      <c r="C15" s="4" t="s">
        <v>19</v>
      </c>
      <c r="D15" s="4" t="s">
        <v>8</v>
      </c>
      <c r="E15" s="4" t="s">
        <v>9</v>
      </c>
      <c r="F15" s="5">
        <v>45473</v>
      </c>
      <c r="G15" s="4">
        <f t="shared" si="12"/>
        <v>2024</v>
      </c>
      <c r="H15" s="4" t="str">
        <f t="shared" si="13"/>
        <v>Junio</v>
      </c>
      <c r="I15" s="5" t="str">
        <f t="shared" si="14"/>
        <v>2024-1</v>
      </c>
      <c r="J15" s="23" t="str">
        <f t="shared" si="5"/>
        <v>1</v>
      </c>
      <c r="K15" s="4">
        <v>336</v>
      </c>
      <c r="L15" s="4">
        <v>143</v>
      </c>
      <c r="M15" s="11">
        <f t="shared" si="15"/>
        <v>0.42559523809523808</v>
      </c>
      <c r="N15" s="11">
        <f t="shared" si="10"/>
        <v>0.42559523809523808</v>
      </c>
      <c r="O15" s="4" t="s">
        <v>131</v>
      </c>
      <c r="P15" s="4" t="s">
        <v>131</v>
      </c>
      <c r="Q15" s="4" t="str">
        <f t="shared" si="16"/>
        <v>96-2024-06-30</v>
      </c>
      <c r="R15" s="4">
        <v>0</v>
      </c>
      <c r="S15" s="4">
        <v>0</v>
      </c>
    </row>
    <row r="16" spans="1:19" x14ac:dyDescent="0.3">
      <c r="A16" s="4">
        <v>97</v>
      </c>
      <c r="B16" s="4" t="s">
        <v>102</v>
      </c>
      <c r="C16" s="4" t="s">
        <v>70</v>
      </c>
      <c r="D16" s="4" t="s">
        <v>8</v>
      </c>
      <c r="E16" s="4" t="s">
        <v>9</v>
      </c>
      <c r="F16" s="13">
        <v>44742</v>
      </c>
      <c r="G16" s="12">
        <f t="shared" si="12"/>
        <v>2022</v>
      </c>
      <c r="H16" s="5" t="str">
        <f t="shared" si="13"/>
        <v>Junio</v>
      </c>
      <c r="I16" s="23" t="s">
        <v>101</v>
      </c>
      <c r="J16" s="23" t="str">
        <f t="shared" si="5"/>
        <v>1</v>
      </c>
      <c r="K16" s="50">
        <v>2</v>
      </c>
      <c r="L16" s="50">
        <v>2</v>
      </c>
      <c r="M16" s="11">
        <f t="shared" si="15"/>
        <v>1</v>
      </c>
      <c r="N16" s="11">
        <f t="shared" si="10"/>
        <v>1</v>
      </c>
      <c r="O16" s="4" t="s">
        <v>131</v>
      </c>
      <c r="P16" s="4" t="s">
        <v>131</v>
      </c>
      <c r="Q16" s="4" t="str">
        <f t="shared" si="16"/>
        <v>97-2022-06-30</v>
      </c>
      <c r="R16" s="4">
        <v>0</v>
      </c>
      <c r="S16" s="4">
        <v>0</v>
      </c>
    </row>
    <row r="17" spans="1:19" x14ac:dyDescent="0.3">
      <c r="A17" s="4">
        <v>97</v>
      </c>
      <c r="B17" s="4" t="s">
        <v>102</v>
      </c>
      <c r="C17" s="4" t="s">
        <v>70</v>
      </c>
      <c r="D17" s="4" t="s">
        <v>8</v>
      </c>
      <c r="E17" s="4" t="s">
        <v>9</v>
      </c>
      <c r="F17" s="13">
        <v>44926</v>
      </c>
      <c r="G17" s="12">
        <f t="shared" si="12"/>
        <v>2022</v>
      </c>
      <c r="H17" s="5" t="str">
        <f t="shared" si="13"/>
        <v>Diciembre</v>
      </c>
      <c r="I17" s="23" t="s">
        <v>100</v>
      </c>
      <c r="J17" s="23" t="str">
        <f t="shared" si="5"/>
        <v>2</v>
      </c>
      <c r="K17" s="50">
        <v>0</v>
      </c>
      <c r="L17" s="50">
        <v>0</v>
      </c>
      <c r="M17" s="11" t="str">
        <f t="shared" si="15"/>
        <v/>
      </c>
      <c r="N17" s="11" t="str">
        <f t="shared" si="10"/>
        <v/>
      </c>
      <c r="O17" s="4" t="s">
        <v>131</v>
      </c>
      <c r="P17" s="4" t="s">
        <v>131</v>
      </c>
      <c r="Q17" s="4" t="str">
        <f t="shared" si="16"/>
        <v>97-2022-12-31</v>
      </c>
      <c r="R17" s="4">
        <v>0</v>
      </c>
      <c r="S17" s="4">
        <v>0</v>
      </c>
    </row>
    <row r="18" spans="1:19" x14ac:dyDescent="0.3">
      <c r="A18" s="4">
        <v>97</v>
      </c>
      <c r="B18" s="4" t="s">
        <v>102</v>
      </c>
      <c r="C18" s="4" t="s">
        <v>70</v>
      </c>
      <c r="D18" s="4" t="s">
        <v>8</v>
      </c>
      <c r="E18" s="4" t="s">
        <v>9</v>
      </c>
      <c r="F18" s="13">
        <v>45107</v>
      </c>
      <c r="G18" s="12">
        <f t="shared" si="12"/>
        <v>2023</v>
      </c>
      <c r="H18" s="5" t="str">
        <f t="shared" si="13"/>
        <v>Junio</v>
      </c>
      <c r="I18" s="23" t="s">
        <v>99</v>
      </c>
      <c r="J18" s="23" t="str">
        <f t="shared" si="5"/>
        <v>1</v>
      </c>
      <c r="K18" s="4">
        <v>0</v>
      </c>
      <c r="L18" s="4">
        <v>0</v>
      </c>
      <c r="M18" s="11" t="str">
        <f t="shared" si="15"/>
        <v/>
      </c>
      <c r="N18" s="11" t="str">
        <f t="shared" si="10"/>
        <v/>
      </c>
      <c r="O18" s="4" t="s">
        <v>94</v>
      </c>
      <c r="P18" s="4" t="s">
        <v>94</v>
      </c>
      <c r="Q18" s="4" t="str">
        <f t="shared" si="16"/>
        <v>97-2023-06-30</v>
      </c>
      <c r="R18" s="4">
        <v>0</v>
      </c>
      <c r="S18" s="4">
        <v>0</v>
      </c>
    </row>
    <row r="19" spans="1:19" x14ac:dyDescent="0.3">
      <c r="A19" s="4">
        <v>97</v>
      </c>
      <c r="B19" s="4" t="s">
        <v>102</v>
      </c>
      <c r="C19" s="4" t="s">
        <v>70</v>
      </c>
      <c r="D19" s="4" t="s">
        <v>8</v>
      </c>
      <c r="E19" s="4" t="s">
        <v>9</v>
      </c>
      <c r="F19" s="13">
        <v>45291</v>
      </c>
      <c r="G19" s="12">
        <f t="shared" si="12"/>
        <v>2023</v>
      </c>
      <c r="H19" s="5" t="str">
        <f t="shared" si="13"/>
        <v>Diciembre</v>
      </c>
      <c r="I19" s="5" t="str">
        <f>IF(OR(H19="Enero",H19="Febrero",H19="Marzo",H19="Abril",H19="Mayo",H19="Junio"),G19&amp;"-1",IF(OR(H19="Julio",H19="Agosto",H19="Septiembre",H19="Octubre",H19="Noviembre",H19="Diciembre"),G19&amp;"-2"))</f>
        <v>2023-2</v>
      </c>
      <c r="J19" s="23" t="str">
        <f t="shared" si="5"/>
        <v>2</v>
      </c>
      <c r="K19" s="50">
        <v>0</v>
      </c>
      <c r="L19" s="50">
        <v>0</v>
      </c>
      <c r="M19" s="11" t="str">
        <f t="shared" si="15"/>
        <v/>
      </c>
      <c r="N19" s="11" t="str">
        <f t="shared" si="10"/>
        <v/>
      </c>
      <c r="O19" s="4" t="s">
        <v>94</v>
      </c>
      <c r="P19" s="4" t="s">
        <v>94</v>
      </c>
      <c r="Q19" s="4" t="str">
        <f t="shared" si="16"/>
        <v>97-2023-12-31</v>
      </c>
      <c r="R19" s="4">
        <v>0</v>
      </c>
      <c r="S19" s="4">
        <v>0</v>
      </c>
    </row>
    <row r="20" spans="1:19" x14ac:dyDescent="0.3">
      <c r="A20" s="4">
        <v>98</v>
      </c>
      <c r="B20" s="4" t="s">
        <v>103</v>
      </c>
      <c r="C20" s="4" t="s">
        <v>70</v>
      </c>
      <c r="D20" s="4" t="s">
        <v>8</v>
      </c>
      <c r="E20" s="4" t="s">
        <v>9</v>
      </c>
      <c r="F20" s="13">
        <v>44742</v>
      </c>
      <c r="G20" s="12">
        <f t="shared" si="12"/>
        <v>2022</v>
      </c>
      <c r="H20" s="5" t="str">
        <f t="shared" si="13"/>
        <v>Junio</v>
      </c>
      <c r="I20" s="23" t="s">
        <v>101</v>
      </c>
      <c r="J20" s="23" t="str">
        <f t="shared" si="5"/>
        <v>1</v>
      </c>
      <c r="K20" s="50">
        <v>0</v>
      </c>
      <c r="L20" s="50">
        <v>0</v>
      </c>
      <c r="M20" s="11" t="str">
        <f t="shared" si="15"/>
        <v/>
      </c>
      <c r="N20" s="11" t="str">
        <f t="shared" si="10"/>
        <v/>
      </c>
      <c r="O20" s="4" t="s">
        <v>131</v>
      </c>
      <c r="P20" s="4" t="s">
        <v>131</v>
      </c>
      <c r="Q20" s="4" t="str">
        <f t="shared" si="16"/>
        <v>98-2022-06-30</v>
      </c>
      <c r="R20" s="4">
        <v>0</v>
      </c>
      <c r="S20" s="4">
        <v>0</v>
      </c>
    </row>
    <row r="21" spans="1:19" x14ac:dyDescent="0.3">
      <c r="A21" s="4">
        <v>98</v>
      </c>
      <c r="B21" s="4" t="s">
        <v>103</v>
      </c>
      <c r="C21" s="4" t="s">
        <v>70</v>
      </c>
      <c r="D21" s="4" t="s">
        <v>8</v>
      </c>
      <c r="E21" s="4" t="s">
        <v>9</v>
      </c>
      <c r="F21" s="13">
        <v>44926</v>
      </c>
      <c r="G21" s="12">
        <f t="shared" si="12"/>
        <v>2022</v>
      </c>
      <c r="H21" s="5" t="str">
        <f t="shared" si="13"/>
        <v>Diciembre</v>
      </c>
      <c r="I21" s="23" t="s">
        <v>100</v>
      </c>
      <c r="J21" s="23" t="str">
        <f t="shared" si="5"/>
        <v>2</v>
      </c>
      <c r="K21" s="50">
        <v>2</v>
      </c>
      <c r="L21" s="50">
        <v>2</v>
      </c>
      <c r="M21" s="11">
        <f t="shared" si="15"/>
        <v>1</v>
      </c>
      <c r="N21" s="11">
        <f t="shared" si="10"/>
        <v>1</v>
      </c>
      <c r="O21" s="4" t="s">
        <v>131</v>
      </c>
      <c r="P21" s="4" t="s">
        <v>131</v>
      </c>
      <c r="Q21" s="4" t="str">
        <f t="shared" si="16"/>
        <v>98-2022-12-31</v>
      </c>
      <c r="R21" s="4">
        <v>0</v>
      </c>
      <c r="S21" s="4">
        <v>0</v>
      </c>
    </row>
    <row r="22" spans="1:19" x14ac:dyDescent="0.3">
      <c r="A22" s="4">
        <v>98</v>
      </c>
      <c r="B22" s="4" t="s">
        <v>103</v>
      </c>
      <c r="C22" s="4" t="s">
        <v>70</v>
      </c>
      <c r="D22" s="4" t="s">
        <v>8</v>
      </c>
      <c r="E22" s="4" t="s">
        <v>9</v>
      </c>
      <c r="F22" s="13">
        <v>45107</v>
      </c>
      <c r="G22" s="12">
        <f t="shared" si="12"/>
        <v>2023</v>
      </c>
      <c r="H22" s="5" t="str">
        <f t="shared" si="13"/>
        <v>Junio</v>
      </c>
      <c r="I22" s="23" t="s">
        <v>99</v>
      </c>
      <c r="J22" s="23" t="str">
        <f t="shared" si="5"/>
        <v>1</v>
      </c>
      <c r="K22" s="4">
        <v>0</v>
      </c>
      <c r="L22" s="4">
        <v>0</v>
      </c>
      <c r="M22" s="11" t="str">
        <f t="shared" si="15"/>
        <v/>
      </c>
      <c r="N22" s="11" t="str">
        <f t="shared" si="10"/>
        <v/>
      </c>
      <c r="O22" s="4" t="s">
        <v>131</v>
      </c>
      <c r="P22" s="4" t="s">
        <v>131</v>
      </c>
      <c r="Q22" s="4" t="str">
        <f t="shared" si="16"/>
        <v>98-2023-06-30</v>
      </c>
      <c r="R22" s="4">
        <v>0</v>
      </c>
      <c r="S22" s="4">
        <v>0</v>
      </c>
    </row>
    <row r="23" spans="1:19" x14ac:dyDescent="0.3">
      <c r="A23" s="4">
        <v>98</v>
      </c>
      <c r="B23" s="4" t="s">
        <v>103</v>
      </c>
      <c r="C23" s="4" t="s">
        <v>70</v>
      </c>
      <c r="D23" s="4" t="s">
        <v>8</v>
      </c>
      <c r="E23" s="4" t="s">
        <v>9</v>
      </c>
      <c r="F23" s="13">
        <v>45291</v>
      </c>
      <c r="G23" s="12">
        <f t="shared" si="12"/>
        <v>2023</v>
      </c>
      <c r="H23" s="5" t="str">
        <f t="shared" si="13"/>
        <v>Diciembre</v>
      </c>
      <c r="I23" s="5" t="str">
        <f t="shared" ref="I23:I25" si="17">IF(OR(H23="Enero",H23="Febrero",H23="Marzo",H23="Abril",H23="Mayo",H23="Junio"),G23&amp;"-1",IF(OR(H23="Julio",H23="Agosto",H23="Septiembre",H23="Octubre",H23="Noviembre",H23="Diciembre"),G23&amp;"-2"))</f>
        <v>2023-2</v>
      </c>
      <c r="J23" s="23" t="str">
        <f t="shared" si="5"/>
        <v>2</v>
      </c>
      <c r="K23" s="4">
        <v>1</v>
      </c>
      <c r="L23" s="4">
        <v>1</v>
      </c>
      <c r="M23" s="11">
        <f t="shared" si="15"/>
        <v>1</v>
      </c>
      <c r="N23" s="11">
        <f t="shared" si="10"/>
        <v>1</v>
      </c>
      <c r="O23" s="4" t="s">
        <v>131</v>
      </c>
      <c r="P23" s="4" t="s">
        <v>131</v>
      </c>
      <c r="Q23" s="4" t="str">
        <f t="shared" si="16"/>
        <v>98-2023-12-31</v>
      </c>
      <c r="R23" s="4">
        <v>0</v>
      </c>
      <c r="S23" s="4">
        <v>0</v>
      </c>
    </row>
    <row r="24" spans="1:19" x14ac:dyDescent="0.3">
      <c r="A24" s="22">
        <v>109</v>
      </c>
      <c r="B24" s="4" t="s">
        <v>17</v>
      </c>
      <c r="C24" s="4" t="s">
        <v>18</v>
      </c>
      <c r="D24" s="4" t="s">
        <v>16</v>
      </c>
      <c r="E24" s="4" t="s">
        <v>9</v>
      </c>
      <c r="F24" s="5">
        <v>45291</v>
      </c>
      <c r="G24" s="4">
        <f t="shared" si="12"/>
        <v>2023</v>
      </c>
      <c r="H24" s="4" t="str">
        <f t="shared" si="13"/>
        <v>Diciembre</v>
      </c>
      <c r="I24" s="5" t="str">
        <f t="shared" si="17"/>
        <v>2023-2</v>
      </c>
      <c r="J24" s="23" t="str">
        <f t="shared" si="5"/>
        <v>2</v>
      </c>
      <c r="K24" s="4" t="s">
        <v>94</v>
      </c>
      <c r="L24" s="4" t="s">
        <v>94</v>
      </c>
      <c r="M24" s="15" t="str">
        <f>IFERROR(L24/K24,"")</f>
        <v/>
      </c>
      <c r="N24" s="11" t="str">
        <f t="shared" ref="N24:N25" si="18">IFERROR(L24/K24,"")</f>
        <v/>
      </c>
      <c r="O24" s="4" t="s">
        <v>94</v>
      </c>
      <c r="P24" s="4" t="s">
        <v>94</v>
      </c>
      <c r="Q24" s="4" t="str">
        <f t="shared" si="16"/>
        <v>109-2023-12-31</v>
      </c>
      <c r="R24" s="4">
        <v>0</v>
      </c>
      <c r="S24" s="4">
        <v>0</v>
      </c>
    </row>
    <row r="25" spans="1:19" x14ac:dyDescent="0.3">
      <c r="A25" s="4">
        <v>109</v>
      </c>
      <c r="B25" s="4" t="s">
        <v>17</v>
      </c>
      <c r="C25" s="4" t="s">
        <v>72</v>
      </c>
      <c r="D25" s="4" t="s">
        <v>16</v>
      </c>
      <c r="E25" s="4" t="s">
        <v>9</v>
      </c>
      <c r="F25" s="5">
        <v>45657</v>
      </c>
      <c r="G25" s="4">
        <f t="shared" si="12"/>
        <v>2024</v>
      </c>
      <c r="H25" s="4" t="str">
        <f t="shared" si="13"/>
        <v>Diciembre</v>
      </c>
      <c r="I25" s="5" t="str">
        <f t="shared" si="17"/>
        <v>2024-2</v>
      </c>
      <c r="J25" s="23" t="str">
        <f t="shared" si="5"/>
        <v>2</v>
      </c>
      <c r="K25" s="4"/>
      <c r="L25" s="4"/>
      <c r="M25" s="11" t="str">
        <f>IFERROR(IF((L25/K25)&gt;1.3,1.3,L25/K25),"")</f>
        <v/>
      </c>
      <c r="N25" s="11" t="str">
        <f t="shared" si="18"/>
        <v/>
      </c>
      <c r="O25" s="4"/>
      <c r="P25" s="4"/>
      <c r="Q25" s="4" t="str">
        <f t="shared" si="16"/>
        <v>109-2024-12-31</v>
      </c>
      <c r="R25" s="4">
        <v>0</v>
      </c>
      <c r="S25" s="4">
        <v>0</v>
      </c>
    </row>
    <row r="26" spans="1:19" x14ac:dyDescent="0.3">
      <c r="A26" s="4">
        <v>148</v>
      </c>
      <c r="B26" s="4" t="s">
        <v>21</v>
      </c>
      <c r="C26" s="4" t="s">
        <v>20</v>
      </c>
      <c r="D26" s="4" t="s">
        <v>8</v>
      </c>
      <c r="E26" s="4" t="s">
        <v>9</v>
      </c>
      <c r="F26" s="13">
        <v>45107</v>
      </c>
      <c r="G26" s="12">
        <f t="shared" ref="G26:G29" si="19">YEAR(F26)</f>
        <v>2023</v>
      </c>
      <c r="H26" s="5" t="str">
        <f t="shared" ref="H26:H40" si="20">PROPER(TEXT(F26,"mmmm"))</f>
        <v>Junio</v>
      </c>
      <c r="I26" s="23" t="s">
        <v>99</v>
      </c>
      <c r="J26" s="23" t="str">
        <f t="shared" si="5"/>
        <v>1</v>
      </c>
      <c r="K26" s="4">
        <v>2.5</v>
      </c>
      <c r="L26" s="4">
        <v>3.57</v>
      </c>
      <c r="M26" s="11">
        <f>IFERROR(IF((L26/K26)&gt;1.3,1.3,L26/K26),"")</f>
        <v>1.3</v>
      </c>
      <c r="N26" s="11">
        <f t="shared" ref="N26:N27" si="21">IFERROR(L26/K26,"")</f>
        <v>1.4279999999999999</v>
      </c>
      <c r="O26" s="4" t="s">
        <v>79</v>
      </c>
      <c r="P26" s="4" t="s">
        <v>79</v>
      </c>
      <c r="Q26" s="4" t="str">
        <f t="shared" ref="Q26:Q40" si="22">A26&amp;"-"&amp;YEAR(F26)&amp;"-"&amp;IF(LEN(MONTH(F26))=1,"0"&amp;MONTH(F26),MONTH(F26))&amp;"-"&amp;DAY(F26)</f>
        <v>148-2023-06-30</v>
      </c>
      <c r="R26" s="4">
        <v>1</v>
      </c>
      <c r="S26" s="4">
        <v>1</v>
      </c>
    </row>
    <row r="27" spans="1:19" x14ac:dyDescent="0.3">
      <c r="A27" s="4">
        <v>148</v>
      </c>
      <c r="B27" s="4" t="s">
        <v>21</v>
      </c>
      <c r="C27" s="4" t="s">
        <v>20</v>
      </c>
      <c r="D27" s="4" t="s">
        <v>8</v>
      </c>
      <c r="E27" s="4" t="s">
        <v>9</v>
      </c>
      <c r="F27" s="13">
        <v>45291</v>
      </c>
      <c r="G27" s="12">
        <f t="shared" si="19"/>
        <v>2023</v>
      </c>
      <c r="H27" s="5" t="str">
        <f t="shared" si="20"/>
        <v>Diciembre</v>
      </c>
      <c r="I27" s="23" t="s">
        <v>105</v>
      </c>
      <c r="J27" s="23" t="str">
        <f t="shared" si="5"/>
        <v>2</v>
      </c>
      <c r="K27" s="4">
        <v>5</v>
      </c>
      <c r="L27" s="4">
        <v>5.71</v>
      </c>
      <c r="M27" s="11">
        <f>IFERROR(IF((L27/K27)&gt;1.3,1.3,L27/K27),"")</f>
        <v>1.1419999999999999</v>
      </c>
      <c r="N27" s="11">
        <f t="shared" si="21"/>
        <v>1.1419999999999999</v>
      </c>
      <c r="O27" s="4" t="s">
        <v>79</v>
      </c>
      <c r="P27" s="4" t="s">
        <v>79</v>
      </c>
      <c r="Q27" s="4" t="str">
        <f t="shared" si="22"/>
        <v>148-2023-12-31</v>
      </c>
      <c r="R27" s="4">
        <v>1</v>
      </c>
      <c r="S27" s="4">
        <v>1</v>
      </c>
    </row>
    <row r="28" spans="1:19" x14ac:dyDescent="0.3">
      <c r="A28" s="4">
        <v>148</v>
      </c>
      <c r="B28" s="4" t="s">
        <v>21</v>
      </c>
      <c r="C28" s="4" t="s">
        <v>20</v>
      </c>
      <c r="D28" s="4" t="s">
        <v>8</v>
      </c>
      <c r="E28" s="4" t="s">
        <v>9</v>
      </c>
      <c r="F28" s="5">
        <v>45473</v>
      </c>
      <c r="G28" s="4">
        <f t="shared" si="19"/>
        <v>2024</v>
      </c>
      <c r="H28" s="4" t="str">
        <f t="shared" si="20"/>
        <v>Junio</v>
      </c>
      <c r="I28" s="5" t="str">
        <f t="shared" ref="I28:I29" si="23">IF(OR(H28="Enero",H28="Febrero",H28="Marzo",H28="Abril",H28="Mayo",H28="Junio"),G28&amp;"-1",IF(OR(H28="Julio",H28="Agosto",H28="Septiembre",H28="Octubre",H28="Noviembre",H28="Diciembre"),G28&amp;"-2"))</f>
        <v>2024-1</v>
      </c>
      <c r="J28" s="23" t="str">
        <f t="shared" si="5"/>
        <v>1</v>
      </c>
      <c r="K28" s="4">
        <v>5</v>
      </c>
      <c r="L28" s="4">
        <v>4.3</v>
      </c>
      <c r="M28" s="11">
        <v>0.86</v>
      </c>
      <c r="N28" s="11">
        <v>0.86</v>
      </c>
      <c r="O28" s="4" t="s">
        <v>79</v>
      </c>
      <c r="P28" s="4" t="s">
        <v>79</v>
      </c>
      <c r="Q28" s="4" t="str">
        <f t="shared" si="22"/>
        <v>148-2024-06-30</v>
      </c>
      <c r="R28" s="4">
        <v>1</v>
      </c>
      <c r="S28" s="4">
        <v>1</v>
      </c>
    </row>
    <row r="29" spans="1:19" x14ac:dyDescent="0.3">
      <c r="A29" s="4">
        <v>148</v>
      </c>
      <c r="B29" s="4" t="s">
        <v>21</v>
      </c>
      <c r="C29" s="4" t="s">
        <v>20</v>
      </c>
      <c r="D29" s="4" t="s">
        <v>8</v>
      </c>
      <c r="E29" s="4" t="s">
        <v>9</v>
      </c>
      <c r="F29" s="5">
        <v>45657</v>
      </c>
      <c r="G29" s="4">
        <f t="shared" si="19"/>
        <v>2024</v>
      </c>
      <c r="H29" s="4" t="str">
        <f t="shared" si="20"/>
        <v>Diciembre</v>
      </c>
      <c r="I29" s="5" t="str">
        <f t="shared" si="23"/>
        <v>2024-2</v>
      </c>
      <c r="J29" s="23" t="str">
        <f t="shared" si="5"/>
        <v>2</v>
      </c>
      <c r="K29" s="4">
        <v>5</v>
      </c>
      <c r="L29" s="4">
        <v>6.3</v>
      </c>
      <c r="M29" s="11">
        <f>IFERROR(IF((L29/K29)&gt;1.3,1.3,L29/K29),"")</f>
        <v>1.26</v>
      </c>
      <c r="N29" s="11">
        <f t="shared" ref="N29" si="24">IFERROR(L29/K29,"")</f>
        <v>1.26</v>
      </c>
      <c r="O29" s="4"/>
      <c r="P29" s="4"/>
      <c r="Q29" s="4" t="str">
        <f t="shared" si="22"/>
        <v>148-2024-12-31</v>
      </c>
      <c r="R29" s="4">
        <v>0</v>
      </c>
      <c r="S29" s="4">
        <v>0</v>
      </c>
    </row>
    <row r="30" spans="1:19" x14ac:dyDescent="0.3">
      <c r="A30" s="4">
        <v>193</v>
      </c>
      <c r="B30" s="4" t="s">
        <v>22</v>
      </c>
      <c r="C30" s="4" t="s">
        <v>23</v>
      </c>
      <c r="D30" s="4" t="s">
        <v>8</v>
      </c>
      <c r="E30" s="4" t="s">
        <v>9</v>
      </c>
      <c r="F30" s="13">
        <v>44742</v>
      </c>
      <c r="G30" s="12">
        <f t="shared" ref="G30:G51" si="25">YEAR(F30)</f>
        <v>2022</v>
      </c>
      <c r="H30" s="5" t="str">
        <f t="shared" si="20"/>
        <v>Junio</v>
      </c>
      <c r="I30" s="23" t="s">
        <v>101</v>
      </c>
      <c r="J30" s="23" t="str">
        <f t="shared" si="5"/>
        <v>1</v>
      </c>
      <c r="K30" s="4">
        <v>76</v>
      </c>
      <c r="L30" s="4">
        <v>91.8</v>
      </c>
      <c r="M30" s="11">
        <f t="shared" ref="M30:M33" si="26">IFERROR(IF((L30/K30)&gt;1.3,1.3,L30/K30),"")</f>
        <v>1.2078947368421051</v>
      </c>
      <c r="N30" s="11">
        <f t="shared" ref="N30:N33" si="27">IFERROR(L30/K30,"")</f>
        <v>1.2078947368421051</v>
      </c>
      <c r="O30" s="4" t="s">
        <v>79</v>
      </c>
      <c r="P30" s="4" t="s">
        <v>79</v>
      </c>
      <c r="Q30" s="4" t="str">
        <f t="shared" si="22"/>
        <v>193-2022-06-30</v>
      </c>
      <c r="R30" s="4">
        <v>1</v>
      </c>
      <c r="S30" s="4">
        <v>1</v>
      </c>
    </row>
    <row r="31" spans="1:19" x14ac:dyDescent="0.3">
      <c r="A31" s="4">
        <v>193</v>
      </c>
      <c r="B31" s="4" t="s">
        <v>22</v>
      </c>
      <c r="C31" s="4" t="s">
        <v>23</v>
      </c>
      <c r="D31" s="4" t="s">
        <v>8</v>
      </c>
      <c r="E31" s="4" t="s">
        <v>9</v>
      </c>
      <c r="F31" s="13">
        <v>44926</v>
      </c>
      <c r="G31" s="12">
        <f t="shared" si="25"/>
        <v>2022</v>
      </c>
      <c r="H31" s="5" t="str">
        <f t="shared" si="20"/>
        <v>Diciembre</v>
      </c>
      <c r="I31" s="23" t="s">
        <v>100</v>
      </c>
      <c r="J31" s="23" t="str">
        <f t="shared" si="5"/>
        <v>2</v>
      </c>
      <c r="K31" s="4">
        <v>76</v>
      </c>
      <c r="L31" s="4">
        <v>92.4</v>
      </c>
      <c r="M31" s="11">
        <f t="shared" si="26"/>
        <v>1.2157894736842105</v>
      </c>
      <c r="N31" s="11">
        <f t="shared" si="27"/>
        <v>1.2157894736842105</v>
      </c>
      <c r="O31" s="4" t="s">
        <v>79</v>
      </c>
      <c r="P31" s="4" t="s">
        <v>79</v>
      </c>
      <c r="Q31" s="4" t="str">
        <f t="shared" si="22"/>
        <v>193-2022-12-31</v>
      </c>
      <c r="R31" s="4">
        <v>1</v>
      </c>
      <c r="S31" s="4">
        <v>1</v>
      </c>
    </row>
    <row r="32" spans="1:19" x14ac:dyDescent="0.3">
      <c r="A32" s="4">
        <v>193</v>
      </c>
      <c r="B32" s="4" t="s">
        <v>22</v>
      </c>
      <c r="C32" s="4" t="s">
        <v>23</v>
      </c>
      <c r="D32" s="4" t="s">
        <v>8</v>
      </c>
      <c r="E32" s="4" t="s">
        <v>9</v>
      </c>
      <c r="F32" s="13">
        <v>45107</v>
      </c>
      <c r="G32" s="12">
        <f t="shared" si="25"/>
        <v>2023</v>
      </c>
      <c r="H32" s="5" t="str">
        <f t="shared" si="20"/>
        <v>Junio</v>
      </c>
      <c r="I32" s="23" t="s">
        <v>99</v>
      </c>
      <c r="J32" s="23" t="str">
        <f t="shared" si="5"/>
        <v>1</v>
      </c>
      <c r="K32" s="4">
        <v>92</v>
      </c>
      <c r="L32" s="4">
        <v>91.9</v>
      </c>
      <c r="M32" s="11">
        <f t="shared" si="26"/>
        <v>0.99891304347826093</v>
      </c>
      <c r="N32" s="11">
        <f t="shared" si="27"/>
        <v>0.99891304347826093</v>
      </c>
      <c r="O32" s="4" t="s">
        <v>79</v>
      </c>
      <c r="P32" s="4" t="s">
        <v>79</v>
      </c>
      <c r="Q32" s="4" t="str">
        <f t="shared" si="22"/>
        <v>193-2023-06-30</v>
      </c>
      <c r="R32" s="4">
        <v>1</v>
      </c>
      <c r="S32" s="4">
        <v>1</v>
      </c>
    </row>
    <row r="33" spans="1:19" x14ac:dyDescent="0.3">
      <c r="A33" s="4">
        <v>193</v>
      </c>
      <c r="B33" s="4" t="s">
        <v>22</v>
      </c>
      <c r="C33" s="4" t="s">
        <v>23</v>
      </c>
      <c r="D33" s="4" t="s">
        <v>8</v>
      </c>
      <c r="E33" s="4" t="s">
        <v>9</v>
      </c>
      <c r="F33" s="5">
        <v>45291</v>
      </c>
      <c r="G33" s="4">
        <f t="shared" si="25"/>
        <v>2023</v>
      </c>
      <c r="H33" s="4" t="str">
        <f t="shared" si="20"/>
        <v>Diciembre</v>
      </c>
      <c r="I33" s="5" t="str">
        <f>IF(OR(H33="Enero",H33="Febrero",H33="Marzo",H33="Abril",H33="Mayo",H33="Junio"),G33&amp;"-1",IF(OR(H33="Julio",H33="Agosto",H33="Septiembre",H33="Octubre",H33="Noviembre",H33="Diciembre"),G33&amp;"-2"))</f>
        <v>2023-2</v>
      </c>
      <c r="J33" s="23" t="str">
        <f t="shared" si="5"/>
        <v>2</v>
      </c>
      <c r="K33" s="4">
        <v>92</v>
      </c>
      <c r="L33" s="4">
        <v>91.3</v>
      </c>
      <c r="M33" s="11">
        <f t="shared" si="26"/>
        <v>0.99239130434782608</v>
      </c>
      <c r="N33" s="11">
        <f t="shared" si="27"/>
        <v>0.99239130434782608</v>
      </c>
      <c r="O33" s="4" t="s">
        <v>79</v>
      </c>
      <c r="P33" s="4" t="s">
        <v>79</v>
      </c>
      <c r="Q33" s="4" t="str">
        <f t="shared" si="22"/>
        <v>193-2023-12-31</v>
      </c>
      <c r="R33" s="4">
        <v>1</v>
      </c>
      <c r="S33" s="4">
        <v>1</v>
      </c>
    </row>
    <row r="34" spans="1:19" x14ac:dyDescent="0.3">
      <c r="A34" s="4">
        <v>193</v>
      </c>
      <c r="B34" s="4" t="s">
        <v>22</v>
      </c>
      <c r="C34" s="4" t="s">
        <v>23</v>
      </c>
      <c r="D34" s="4" t="s">
        <v>8</v>
      </c>
      <c r="E34" s="4" t="s">
        <v>9</v>
      </c>
      <c r="F34" s="5">
        <v>45473</v>
      </c>
      <c r="G34" s="4">
        <f t="shared" si="25"/>
        <v>2024</v>
      </c>
      <c r="H34" s="4" t="str">
        <f t="shared" si="20"/>
        <v>Junio</v>
      </c>
      <c r="I34" s="5" t="str">
        <f>IF(OR(H34="Enero",H34="Febrero",H34="Marzo",H34="Abril",H34="Mayo",H34="Junio"),G34&amp;"-1",IF(OR(H34="Julio",H34="Agosto",H34="Septiembre",H34="Octubre",H34="Noviembre",H34="Diciembre"),G34&amp;"-2"))</f>
        <v>2024-1</v>
      </c>
      <c r="J34" s="23" t="str">
        <f t="shared" si="5"/>
        <v>1</v>
      </c>
      <c r="K34" s="4">
        <v>90</v>
      </c>
      <c r="L34" s="4">
        <v>91.7</v>
      </c>
      <c r="M34" s="11">
        <v>1.018888888888889</v>
      </c>
      <c r="N34" s="11">
        <v>1.018888888888889</v>
      </c>
      <c r="O34" s="4" t="s">
        <v>79</v>
      </c>
      <c r="P34" s="4" t="s">
        <v>79</v>
      </c>
      <c r="Q34" s="4" t="str">
        <f t="shared" si="22"/>
        <v>193-2024-06-30</v>
      </c>
      <c r="R34" s="4">
        <v>1</v>
      </c>
      <c r="S34" s="4">
        <v>1</v>
      </c>
    </row>
    <row r="35" spans="1:19" x14ac:dyDescent="0.3">
      <c r="A35" s="4">
        <v>193</v>
      </c>
      <c r="B35" s="4" t="s">
        <v>22</v>
      </c>
      <c r="C35" s="4" t="s">
        <v>23</v>
      </c>
      <c r="D35" s="4" t="s">
        <v>8</v>
      </c>
      <c r="E35" s="4" t="s">
        <v>9</v>
      </c>
      <c r="F35" s="5">
        <v>45657</v>
      </c>
      <c r="G35" s="4">
        <f t="shared" si="25"/>
        <v>2024</v>
      </c>
      <c r="H35" s="4" t="str">
        <f t="shared" si="20"/>
        <v>Diciembre</v>
      </c>
      <c r="I35" s="5" t="str">
        <f>IF(OR(H35="Enero",H35="Febrero",H35="Marzo",H35="Abril",H35="Mayo",H35="Junio"),G35&amp;"-1",IF(OR(H35="Julio",H35="Agosto",H35="Septiembre",H35="Octubre",H35="Noviembre",H35="Diciembre"),G35&amp;"-2"))</f>
        <v>2024-2</v>
      </c>
      <c r="J35" s="23" t="str">
        <f t="shared" si="5"/>
        <v>2</v>
      </c>
      <c r="K35" s="4">
        <v>90</v>
      </c>
      <c r="L35" s="4">
        <v>93.5</v>
      </c>
      <c r="M35" s="11">
        <f t="shared" ref="M35:M40" si="28">IFERROR(IF((L35/K35)&gt;1.3,1.3,L35/K35),"")</f>
        <v>1.038888888888889</v>
      </c>
      <c r="N35" s="11">
        <f t="shared" ref="N35:N40" si="29">IFERROR(L35/K35,"")</f>
        <v>1.038888888888889</v>
      </c>
      <c r="O35" s="4"/>
      <c r="P35" s="4"/>
      <c r="Q35" s="4" t="str">
        <f t="shared" si="22"/>
        <v>193-2024-12-31</v>
      </c>
      <c r="R35" s="4">
        <v>0</v>
      </c>
      <c r="S35" s="4">
        <v>0</v>
      </c>
    </row>
    <row r="36" spans="1:19" x14ac:dyDescent="0.3">
      <c r="A36" s="4">
        <v>194</v>
      </c>
      <c r="B36" s="4" t="s">
        <v>24</v>
      </c>
      <c r="C36" s="4" t="s">
        <v>23</v>
      </c>
      <c r="D36" s="4" t="s">
        <v>8</v>
      </c>
      <c r="E36" s="4" t="s">
        <v>9</v>
      </c>
      <c r="F36" s="13">
        <v>44742</v>
      </c>
      <c r="G36" s="12">
        <f t="shared" si="25"/>
        <v>2022</v>
      </c>
      <c r="H36" s="5" t="str">
        <f t="shared" si="20"/>
        <v>Junio</v>
      </c>
      <c r="I36" s="23" t="s">
        <v>101</v>
      </c>
      <c r="J36" s="23" t="str">
        <f t="shared" si="5"/>
        <v>1</v>
      </c>
      <c r="K36" s="4">
        <v>73</v>
      </c>
      <c r="L36" s="4">
        <v>83.26</v>
      </c>
      <c r="M36" s="11">
        <f t="shared" si="28"/>
        <v>1.1405479452054794</v>
      </c>
      <c r="N36" s="11">
        <f t="shared" si="29"/>
        <v>1.1405479452054794</v>
      </c>
      <c r="O36" s="4" t="s">
        <v>79</v>
      </c>
      <c r="P36" s="4" t="s">
        <v>79</v>
      </c>
      <c r="Q36" s="4" t="str">
        <f t="shared" si="22"/>
        <v>194-2022-06-30</v>
      </c>
      <c r="R36" s="4">
        <v>0</v>
      </c>
      <c r="S36" s="4">
        <v>0</v>
      </c>
    </row>
    <row r="37" spans="1:19" x14ac:dyDescent="0.3">
      <c r="A37" s="4">
        <v>194</v>
      </c>
      <c r="B37" s="4" t="s">
        <v>24</v>
      </c>
      <c r="C37" s="4" t="s">
        <v>23</v>
      </c>
      <c r="D37" s="4" t="s">
        <v>8</v>
      </c>
      <c r="E37" s="4" t="s">
        <v>9</v>
      </c>
      <c r="F37" s="13">
        <v>44926</v>
      </c>
      <c r="G37" s="12">
        <f t="shared" si="25"/>
        <v>2022</v>
      </c>
      <c r="H37" s="5" t="str">
        <f t="shared" si="20"/>
        <v>Diciembre</v>
      </c>
      <c r="I37" s="23" t="s">
        <v>100</v>
      </c>
      <c r="J37" s="23" t="str">
        <f t="shared" si="5"/>
        <v>2</v>
      </c>
      <c r="K37" s="4">
        <v>73</v>
      </c>
      <c r="L37" s="4">
        <v>83.11</v>
      </c>
      <c r="M37" s="11">
        <f t="shared" si="28"/>
        <v>1.1384931506849314</v>
      </c>
      <c r="N37" s="11">
        <f t="shared" si="29"/>
        <v>1.1384931506849314</v>
      </c>
      <c r="O37" s="4" t="s">
        <v>79</v>
      </c>
      <c r="P37" s="4" t="s">
        <v>79</v>
      </c>
      <c r="Q37" s="4" t="str">
        <f t="shared" si="22"/>
        <v>194-2022-12-31</v>
      </c>
      <c r="R37" s="4">
        <v>0</v>
      </c>
      <c r="S37" s="4">
        <v>0</v>
      </c>
    </row>
    <row r="38" spans="1:19" x14ac:dyDescent="0.3">
      <c r="A38" s="4">
        <v>194</v>
      </c>
      <c r="B38" s="4" t="s">
        <v>24</v>
      </c>
      <c r="C38" s="4" t="s">
        <v>23</v>
      </c>
      <c r="D38" s="4" t="s">
        <v>8</v>
      </c>
      <c r="E38" s="4" t="s">
        <v>9</v>
      </c>
      <c r="F38" s="13">
        <v>45107</v>
      </c>
      <c r="G38" s="12">
        <f t="shared" si="25"/>
        <v>2023</v>
      </c>
      <c r="H38" s="5" t="str">
        <f t="shared" si="20"/>
        <v>Junio</v>
      </c>
      <c r="I38" s="23" t="s">
        <v>99</v>
      </c>
      <c r="J38" s="23" t="str">
        <f t="shared" si="5"/>
        <v>1</v>
      </c>
      <c r="K38" s="4">
        <v>80</v>
      </c>
      <c r="L38" s="4">
        <v>79.180000000000007</v>
      </c>
      <c r="M38" s="11">
        <f t="shared" si="28"/>
        <v>0.98975000000000013</v>
      </c>
      <c r="N38" s="11">
        <f t="shared" si="29"/>
        <v>0.98975000000000013</v>
      </c>
      <c r="O38" s="4" t="s">
        <v>79</v>
      </c>
      <c r="P38" s="4" t="s">
        <v>79</v>
      </c>
      <c r="Q38" s="4" t="str">
        <f t="shared" si="22"/>
        <v>194-2023-06-30</v>
      </c>
      <c r="R38" s="4">
        <v>0</v>
      </c>
      <c r="S38" s="4">
        <v>0</v>
      </c>
    </row>
    <row r="39" spans="1:19" x14ac:dyDescent="0.3">
      <c r="A39" s="22">
        <v>194</v>
      </c>
      <c r="B39" s="4" t="s">
        <v>24</v>
      </c>
      <c r="C39" s="4" t="s">
        <v>23</v>
      </c>
      <c r="D39" s="4" t="s">
        <v>8</v>
      </c>
      <c r="E39" s="4" t="s">
        <v>9</v>
      </c>
      <c r="F39" s="5">
        <v>45291</v>
      </c>
      <c r="G39" s="4">
        <f t="shared" si="25"/>
        <v>2023</v>
      </c>
      <c r="H39" s="4" t="str">
        <f t="shared" si="20"/>
        <v>Diciembre</v>
      </c>
      <c r="I39" s="5" t="str">
        <f>IF(OR(H39="Enero",H39="Febrero",H39="Marzo",H39="Abril",H39="Mayo",H39="Junio"),G39&amp;"-1",IF(OR(H39="Julio",H39="Agosto",H39="Septiembre",H39="Octubre",H39="Noviembre",H39="Diciembre"),G39&amp;"-2"))</f>
        <v>2023-2</v>
      </c>
      <c r="J39" s="23" t="str">
        <f t="shared" si="5"/>
        <v>2</v>
      </c>
      <c r="K39" s="4">
        <v>80</v>
      </c>
      <c r="L39" s="4">
        <v>81.91</v>
      </c>
      <c r="M39" s="11">
        <f t="shared" si="28"/>
        <v>1.0238749999999999</v>
      </c>
      <c r="N39" s="11">
        <f t="shared" si="29"/>
        <v>1.0238749999999999</v>
      </c>
      <c r="O39" s="4" t="s">
        <v>79</v>
      </c>
      <c r="P39" s="4" t="s">
        <v>79</v>
      </c>
      <c r="Q39" s="4" t="str">
        <f t="shared" si="22"/>
        <v>194-2023-12-31</v>
      </c>
      <c r="R39" s="4">
        <v>0</v>
      </c>
      <c r="S39" s="4">
        <v>0</v>
      </c>
    </row>
    <row r="40" spans="1:19" x14ac:dyDescent="0.3">
      <c r="A40" s="4">
        <v>194</v>
      </c>
      <c r="B40" s="4" t="s">
        <v>24</v>
      </c>
      <c r="C40" s="4" t="s">
        <v>23</v>
      </c>
      <c r="D40" s="4" t="s">
        <v>8</v>
      </c>
      <c r="E40" s="4" t="s">
        <v>9</v>
      </c>
      <c r="F40" s="5">
        <v>45473</v>
      </c>
      <c r="G40" s="4">
        <f t="shared" si="25"/>
        <v>2024</v>
      </c>
      <c r="H40" s="4" t="str">
        <f t="shared" si="20"/>
        <v>Junio</v>
      </c>
      <c r="I40" s="5" t="str">
        <f>IF(OR(H40="Enero",H40="Febrero",H40="Marzo",H40="Abril",H40="Mayo",H40="Junio"),G40&amp;"-1",IF(OR(H40="Julio",H40="Agosto",H40="Septiembre",H40="Octubre",H40="Noviembre",H40="Diciembre"),G40&amp;"-2"))</f>
        <v>2024-1</v>
      </c>
      <c r="J40" s="23" t="str">
        <f t="shared" si="5"/>
        <v>1</v>
      </c>
      <c r="K40" s="4">
        <v>81</v>
      </c>
      <c r="L40" s="4">
        <v>83.01</v>
      </c>
      <c r="M40" s="11">
        <f t="shared" si="28"/>
        <v>1.0248148148148148</v>
      </c>
      <c r="N40" s="11">
        <f t="shared" si="29"/>
        <v>1.0248148148148148</v>
      </c>
      <c r="O40" s="4" t="s">
        <v>79</v>
      </c>
      <c r="P40" s="4" t="s">
        <v>79</v>
      </c>
      <c r="Q40" s="4" t="str">
        <f t="shared" si="22"/>
        <v>194-2024-06-30</v>
      </c>
      <c r="R40" s="4">
        <v>0</v>
      </c>
      <c r="S40" s="4">
        <v>0</v>
      </c>
    </row>
    <row r="41" spans="1:19" x14ac:dyDescent="0.3">
      <c r="A41" s="22">
        <v>200</v>
      </c>
      <c r="B41" s="4" t="s">
        <v>25</v>
      </c>
      <c r="C41" s="4" t="s">
        <v>10</v>
      </c>
      <c r="D41" s="4" t="s">
        <v>16</v>
      </c>
      <c r="E41" s="4" t="s">
        <v>9</v>
      </c>
      <c r="F41" s="5">
        <v>45291</v>
      </c>
      <c r="G41" s="4">
        <f t="shared" si="25"/>
        <v>2023</v>
      </c>
      <c r="H41" s="4" t="str">
        <f t="shared" ref="H41:H67" si="30">PROPER(TEXT(F41,"mmmm"))</f>
        <v>Diciembre</v>
      </c>
      <c r="I41" s="5" t="str">
        <f t="shared" ref="I41:I42" si="31">IF(OR(H41="Enero",H41="Febrero",H41="Marzo",H41="Abril",H41="Mayo",H41="Junio"),G41&amp;"-1",IF(OR(H41="Julio",H41="Agosto",H41="Septiembre",H41="Octubre",H41="Noviembre",H41="Diciembre"),G41&amp;"-2"))</f>
        <v>2023-2</v>
      </c>
      <c r="J41" s="23" t="str">
        <f t="shared" si="5"/>
        <v>2</v>
      </c>
      <c r="K41" s="4"/>
      <c r="L41" s="4">
        <v>90</v>
      </c>
      <c r="M41" s="11" t="str">
        <f t="shared" ref="M41:M54" si="32">IFERROR(IF((L41/K41)&gt;1.3,1.3,L41/K41),"")</f>
        <v/>
      </c>
      <c r="N41" s="11" t="str">
        <f t="shared" ref="N41:N54" si="33">IFERROR(L41/K41,"")</f>
        <v/>
      </c>
      <c r="O41" s="4" t="s">
        <v>129</v>
      </c>
      <c r="P41" s="4" t="s">
        <v>79</v>
      </c>
      <c r="Q41" s="4" t="str">
        <f t="shared" ref="Q41:Q67" si="34">A41&amp;"-"&amp;YEAR(F41)&amp;"-"&amp;IF(LEN(MONTH(F41))=1,"0"&amp;MONTH(F41),MONTH(F41))&amp;"-"&amp;DAY(F41)</f>
        <v>200-2023-12-31</v>
      </c>
      <c r="R41" s="4">
        <v>0</v>
      </c>
      <c r="S41" s="4">
        <v>0</v>
      </c>
    </row>
    <row r="42" spans="1:19" x14ac:dyDescent="0.3">
      <c r="A42" s="4">
        <v>200</v>
      </c>
      <c r="B42" s="4" t="s">
        <v>25</v>
      </c>
      <c r="C42" s="4" t="s">
        <v>10</v>
      </c>
      <c r="D42" s="4" t="s">
        <v>16</v>
      </c>
      <c r="E42" s="4" t="s">
        <v>9</v>
      </c>
      <c r="F42" s="5">
        <v>45657</v>
      </c>
      <c r="G42" s="4">
        <f t="shared" si="25"/>
        <v>2024</v>
      </c>
      <c r="H42" s="4" t="str">
        <f t="shared" si="30"/>
        <v>Diciembre</v>
      </c>
      <c r="I42" s="5" t="str">
        <f t="shared" si="31"/>
        <v>2024-2</v>
      </c>
      <c r="J42" s="23" t="str">
        <f t="shared" si="5"/>
        <v>2</v>
      </c>
      <c r="K42" s="4">
        <v>80</v>
      </c>
      <c r="L42" s="4">
        <v>87.4</v>
      </c>
      <c r="M42" s="11">
        <f t="shared" si="32"/>
        <v>1.0925</v>
      </c>
      <c r="N42" s="11">
        <f t="shared" si="33"/>
        <v>1.0925</v>
      </c>
      <c r="O42" s="4"/>
      <c r="P42" s="4"/>
      <c r="Q42" s="4" t="str">
        <f t="shared" si="34"/>
        <v>200-2024-12-31</v>
      </c>
      <c r="R42" s="4">
        <v>0</v>
      </c>
      <c r="S42" s="4">
        <v>0</v>
      </c>
    </row>
    <row r="43" spans="1:19" x14ac:dyDescent="0.3">
      <c r="A43" s="4">
        <v>202</v>
      </c>
      <c r="B43" s="4" t="s">
        <v>27</v>
      </c>
      <c r="C43" s="4" t="s">
        <v>10</v>
      </c>
      <c r="D43" s="4" t="s">
        <v>16</v>
      </c>
      <c r="E43" s="4" t="s">
        <v>9</v>
      </c>
      <c r="F43" s="5">
        <v>45291</v>
      </c>
      <c r="G43" s="12">
        <f t="shared" si="25"/>
        <v>2023</v>
      </c>
      <c r="H43" s="5" t="str">
        <f t="shared" si="30"/>
        <v>Diciembre</v>
      </c>
      <c r="I43" s="5" t="s">
        <v>105</v>
      </c>
      <c r="J43" s="23" t="str">
        <f t="shared" si="5"/>
        <v>2</v>
      </c>
      <c r="K43" s="4">
        <v>66</v>
      </c>
      <c r="L43" s="4">
        <v>64.7</v>
      </c>
      <c r="M43" s="11">
        <f t="shared" si="32"/>
        <v>0.98030303030303034</v>
      </c>
      <c r="N43" s="11">
        <f t="shared" si="33"/>
        <v>0.98030303030303034</v>
      </c>
      <c r="O43" s="4"/>
      <c r="P43" s="4"/>
      <c r="Q43" s="4" t="str">
        <f t="shared" si="34"/>
        <v>202-2023-12-31</v>
      </c>
      <c r="R43" s="4">
        <v>1</v>
      </c>
      <c r="S43" s="4">
        <v>1</v>
      </c>
    </row>
    <row r="44" spans="1:19" x14ac:dyDescent="0.3">
      <c r="A44" s="4">
        <v>202</v>
      </c>
      <c r="B44" s="4" t="s">
        <v>27</v>
      </c>
      <c r="C44" s="4" t="s">
        <v>10</v>
      </c>
      <c r="D44" s="4" t="s">
        <v>16</v>
      </c>
      <c r="E44" s="4" t="s">
        <v>9</v>
      </c>
      <c r="F44" s="5">
        <v>45657</v>
      </c>
      <c r="G44" s="4">
        <f t="shared" si="25"/>
        <v>2024</v>
      </c>
      <c r="H44" s="4" t="str">
        <f t="shared" si="30"/>
        <v>Diciembre</v>
      </c>
      <c r="I44" s="5" t="str">
        <f>IF(OR(H44="Enero",H44="Febrero",H44="Marzo",H44="Abril",H44="Mayo",H44="Junio"),G44&amp;"-1",IF(OR(H44="Julio",H44="Agosto",H44="Septiembre",H44="Octubre",H44="Noviembre",H44="Diciembre"),G44&amp;"-2"))</f>
        <v>2024-2</v>
      </c>
      <c r="J44" s="23" t="str">
        <f t="shared" si="5"/>
        <v>2</v>
      </c>
      <c r="K44" s="4">
        <v>0</v>
      </c>
      <c r="L44" s="4"/>
      <c r="M44" s="11" t="str">
        <f t="shared" si="32"/>
        <v/>
      </c>
      <c r="N44" s="11" t="str">
        <f t="shared" si="33"/>
        <v/>
      </c>
      <c r="O44" s="4" t="s">
        <v>131</v>
      </c>
      <c r="P44" s="4" t="s">
        <v>26</v>
      </c>
      <c r="Q44" s="4" t="str">
        <f t="shared" si="34"/>
        <v>202-2024-12-31</v>
      </c>
      <c r="R44" s="4">
        <v>0</v>
      </c>
      <c r="S44" s="4">
        <v>0</v>
      </c>
    </row>
    <row r="45" spans="1:19" x14ac:dyDescent="0.3">
      <c r="A45" s="4">
        <v>203</v>
      </c>
      <c r="B45" s="4" t="s">
        <v>28</v>
      </c>
      <c r="C45" s="4" t="s">
        <v>29</v>
      </c>
      <c r="D45" s="4" t="s">
        <v>8</v>
      </c>
      <c r="E45" s="4" t="s">
        <v>9</v>
      </c>
      <c r="F45" s="13">
        <v>44742</v>
      </c>
      <c r="G45" s="12">
        <f t="shared" si="25"/>
        <v>2022</v>
      </c>
      <c r="H45" s="5" t="str">
        <f t="shared" si="30"/>
        <v>Junio</v>
      </c>
      <c r="I45" s="23" t="s">
        <v>101</v>
      </c>
      <c r="J45" s="23" t="str">
        <f t="shared" si="5"/>
        <v>1</v>
      </c>
      <c r="K45" s="10">
        <v>113672</v>
      </c>
      <c r="L45" s="10">
        <v>119144</v>
      </c>
      <c r="M45" s="11">
        <f t="shared" si="32"/>
        <v>1.0481385037652193</v>
      </c>
      <c r="N45" s="11">
        <f t="shared" si="33"/>
        <v>1.0481385037652193</v>
      </c>
      <c r="O45" s="4" t="s">
        <v>106</v>
      </c>
      <c r="P45" s="4" t="s">
        <v>106</v>
      </c>
      <c r="Q45" s="4" t="str">
        <f t="shared" si="34"/>
        <v>203-2022-06-30</v>
      </c>
      <c r="R45" s="4">
        <v>0</v>
      </c>
      <c r="S45" s="4">
        <v>0</v>
      </c>
    </row>
    <row r="46" spans="1:19" x14ac:dyDescent="0.3">
      <c r="A46" s="4">
        <v>203</v>
      </c>
      <c r="B46" s="4" t="s">
        <v>28</v>
      </c>
      <c r="C46" s="4" t="s">
        <v>29</v>
      </c>
      <c r="D46" s="4" t="s">
        <v>8</v>
      </c>
      <c r="E46" s="4" t="s">
        <v>9</v>
      </c>
      <c r="F46" s="13">
        <v>44926</v>
      </c>
      <c r="G46" s="12">
        <f t="shared" si="25"/>
        <v>2022</v>
      </c>
      <c r="H46" s="5" t="str">
        <f t="shared" si="30"/>
        <v>Diciembre</v>
      </c>
      <c r="I46" s="23" t="s">
        <v>100</v>
      </c>
      <c r="J46" s="23" t="str">
        <f t="shared" si="5"/>
        <v>2</v>
      </c>
      <c r="K46" s="10">
        <v>110768</v>
      </c>
      <c r="L46" s="10">
        <v>121738</v>
      </c>
      <c r="M46" s="11">
        <f t="shared" si="32"/>
        <v>1.0990358226202512</v>
      </c>
      <c r="N46" s="11">
        <f t="shared" si="33"/>
        <v>1.0990358226202512</v>
      </c>
      <c r="O46" s="4" t="s">
        <v>106</v>
      </c>
      <c r="P46" s="4" t="s">
        <v>106</v>
      </c>
      <c r="Q46" s="4" t="str">
        <f t="shared" si="34"/>
        <v>203-2022-12-31</v>
      </c>
      <c r="R46" s="4">
        <v>0</v>
      </c>
      <c r="S46" s="4">
        <v>0</v>
      </c>
    </row>
    <row r="47" spans="1:19" x14ac:dyDescent="0.3">
      <c r="A47" s="4">
        <v>203</v>
      </c>
      <c r="B47" s="4" t="s">
        <v>28</v>
      </c>
      <c r="C47" s="4" t="s">
        <v>29</v>
      </c>
      <c r="D47" s="4" t="s">
        <v>8</v>
      </c>
      <c r="E47" s="4" t="s">
        <v>9</v>
      </c>
      <c r="F47" s="13">
        <v>45107</v>
      </c>
      <c r="G47" s="12">
        <f t="shared" si="25"/>
        <v>2023</v>
      </c>
      <c r="H47" s="5" t="str">
        <f t="shared" si="30"/>
        <v>Junio</v>
      </c>
      <c r="I47" s="23" t="s">
        <v>99</v>
      </c>
      <c r="J47" s="23" t="str">
        <f t="shared" si="5"/>
        <v>1</v>
      </c>
      <c r="K47" s="10">
        <v>123465.69985999999</v>
      </c>
      <c r="L47" s="10">
        <v>129185.069909</v>
      </c>
      <c r="M47" s="11">
        <f t="shared" si="32"/>
        <v>1.0463235542785188</v>
      </c>
      <c r="N47" s="11">
        <f t="shared" si="33"/>
        <v>1.0463235542785188</v>
      </c>
      <c r="O47" s="4" t="s">
        <v>106</v>
      </c>
      <c r="P47" s="4" t="s">
        <v>106</v>
      </c>
      <c r="Q47" s="4" t="str">
        <f t="shared" si="34"/>
        <v>203-2023-06-30</v>
      </c>
      <c r="R47" s="4">
        <v>0</v>
      </c>
      <c r="S47" s="4">
        <v>0</v>
      </c>
    </row>
    <row r="48" spans="1:19" x14ac:dyDescent="0.3">
      <c r="A48" s="22">
        <v>203</v>
      </c>
      <c r="B48" s="4" t="s">
        <v>28</v>
      </c>
      <c r="C48" s="4" t="s">
        <v>29</v>
      </c>
      <c r="D48" s="4" t="s">
        <v>8</v>
      </c>
      <c r="E48" s="4" t="s">
        <v>9</v>
      </c>
      <c r="F48" s="5">
        <v>45291</v>
      </c>
      <c r="G48" s="4">
        <f t="shared" si="25"/>
        <v>2023</v>
      </c>
      <c r="H48" s="4" t="str">
        <f t="shared" si="30"/>
        <v>Diciembre</v>
      </c>
      <c r="I48" s="5" t="str">
        <f>IF(OR(H48="Enero",H48="Febrero",H48="Marzo",H48="Abril",H48="Mayo",H48="Junio"),G48&amp;"-1",IF(OR(H48="Julio",H48="Agosto",H48="Septiembre",H48="Octubre",H48="Noviembre",H48="Diciembre"),G48&amp;"-2"))</f>
        <v>2023-2</v>
      </c>
      <c r="J48" s="23" t="str">
        <f t="shared" si="5"/>
        <v>2</v>
      </c>
      <c r="K48" s="10">
        <v>141378.73941600003</v>
      </c>
      <c r="L48" s="10">
        <v>144681.981019</v>
      </c>
      <c r="M48" s="11">
        <f t="shared" si="32"/>
        <v>1.0233644861783662</v>
      </c>
      <c r="N48" s="11">
        <f t="shared" si="33"/>
        <v>1.0233644861783662</v>
      </c>
      <c r="O48" s="4" t="s">
        <v>106</v>
      </c>
      <c r="P48" s="4" t="s">
        <v>106</v>
      </c>
      <c r="Q48" s="4" t="str">
        <f t="shared" si="34"/>
        <v>203-2023-12-31</v>
      </c>
      <c r="R48" s="4">
        <v>0</v>
      </c>
      <c r="S48" s="4">
        <v>0</v>
      </c>
    </row>
    <row r="49" spans="1:19" x14ac:dyDescent="0.3">
      <c r="A49" s="22">
        <v>203</v>
      </c>
      <c r="B49" s="4" t="s">
        <v>28</v>
      </c>
      <c r="C49" s="4" t="s">
        <v>29</v>
      </c>
      <c r="D49" s="4" t="s">
        <v>8</v>
      </c>
      <c r="E49" s="4" t="s">
        <v>9</v>
      </c>
      <c r="F49" s="13">
        <v>45473</v>
      </c>
      <c r="G49" s="4">
        <f t="shared" si="25"/>
        <v>2024</v>
      </c>
      <c r="H49" s="4" t="str">
        <f t="shared" si="30"/>
        <v>Junio</v>
      </c>
      <c r="I49" s="5" t="str">
        <f>IF(OR(H49="Enero",H49="Febrero",H49="Marzo",H49="Abril",H49="Mayo",H49="Junio"),G49&amp;"-1",IF(OR(H49="Julio",H49="Agosto",H49="Septiembre",H49="Octubre",H49="Noviembre",H49="Diciembre"),G49&amp;"-2"))</f>
        <v>2024-1</v>
      </c>
      <c r="J49" s="23" t="str">
        <f t="shared" si="5"/>
        <v>1</v>
      </c>
      <c r="K49" s="10">
        <v>142872.25833373447</v>
      </c>
      <c r="L49" s="10">
        <v>145741.54103414001</v>
      </c>
      <c r="M49" s="11">
        <f t="shared" si="32"/>
        <v>1.0200828539694753</v>
      </c>
      <c r="N49" s="11">
        <f t="shared" si="33"/>
        <v>1.0200828539694753</v>
      </c>
      <c r="O49" s="4" t="s">
        <v>106</v>
      </c>
      <c r="P49" s="4" t="s">
        <v>106</v>
      </c>
      <c r="Q49" s="4" t="str">
        <f t="shared" si="34"/>
        <v>203-2024-06-30</v>
      </c>
      <c r="R49" s="4">
        <v>0</v>
      </c>
      <c r="S49" s="4">
        <v>0</v>
      </c>
    </row>
    <row r="50" spans="1:19" x14ac:dyDescent="0.3">
      <c r="A50" s="22">
        <v>203</v>
      </c>
      <c r="B50" s="4" t="s">
        <v>28</v>
      </c>
      <c r="C50" s="4" t="s">
        <v>29</v>
      </c>
      <c r="D50" s="4" t="s">
        <v>8</v>
      </c>
      <c r="E50" s="4" t="s">
        <v>9</v>
      </c>
      <c r="F50" s="5">
        <v>45657</v>
      </c>
      <c r="G50" s="4">
        <f t="shared" si="25"/>
        <v>2024</v>
      </c>
      <c r="H50" s="4" t="str">
        <f t="shared" si="30"/>
        <v>Diciembre</v>
      </c>
      <c r="I50" s="5" t="str">
        <f>IF(OR(H50="Enero",H50="Febrero",H50="Marzo",H50="Abril",H50="Mayo",H50="Junio"),G50&amp;"-1",IF(OR(H50="Julio",H50="Agosto",H50="Septiembre",H50="Octubre",H50="Noviembre",H50="Diciembre"),G50&amp;"-2"))</f>
        <v>2024-2</v>
      </c>
      <c r="J50" s="23" t="str">
        <f t="shared" si="5"/>
        <v>2</v>
      </c>
      <c r="K50" s="10">
        <v>146766.19433692191</v>
      </c>
      <c r="L50" s="10">
        <v>152125.58089486</v>
      </c>
      <c r="M50" s="11">
        <f t="shared" si="32"/>
        <v>1.0365164919765848</v>
      </c>
      <c r="N50" s="11">
        <f t="shared" si="33"/>
        <v>1.0365164919765848</v>
      </c>
      <c r="O50" s="4" t="s">
        <v>106</v>
      </c>
      <c r="P50" s="4" t="s">
        <v>106</v>
      </c>
      <c r="Q50" s="4" t="str">
        <f t="shared" si="34"/>
        <v>203-2024-12-31</v>
      </c>
      <c r="R50" s="4">
        <v>0</v>
      </c>
      <c r="S50" s="4">
        <v>0</v>
      </c>
    </row>
    <row r="51" spans="1:19" x14ac:dyDescent="0.3">
      <c r="A51" s="4">
        <v>204</v>
      </c>
      <c r="B51" s="4" t="s">
        <v>30</v>
      </c>
      <c r="C51" s="4" t="s">
        <v>29</v>
      </c>
      <c r="D51" s="4" t="s">
        <v>8</v>
      </c>
      <c r="E51" s="4" t="s">
        <v>9</v>
      </c>
      <c r="F51" s="13">
        <v>44742</v>
      </c>
      <c r="G51" s="12">
        <f t="shared" si="25"/>
        <v>2022</v>
      </c>
      <c r="H51" s="5" t="str">
        <f t="shared" si="30"/>
        <v>Junio</v>
      </c>
      <c r="I51" s="23" t="s">
        <v>101</v>
      </c>
      <c r="J51" s="23" t="str">
        <f t="shared" si="5"/>
        <v>1</v>
      </c>
      <c r="K51" s="9">
        <v>58804</v>
      </c>
      <c r="L51" s="9">
        <v>37101</v>
      </c>
      <c r="M51" s="11">
        <f t="shared" si="32"/>
        <v>0.63092646758723891</v>
      </c>
      <c r="N51" s="11">
        <f t="shared" si="33"/>
        <v>0.63092646758723891</v>
      </c>
      <c r="O51" s="4" t="s">
        <v>106</v>
      </c>
      <c r="P51" s="4" t="s">
        <v>106</v>
      </c>
      <c r="Q51" s="4" t="str">
        <f t="shared" si="34"/>
        <v>204-2022-06-30</v>
      </c>
      <c r="R51" s="4">
        <v>0</v>
      </c>
      <c r="S51" s="4">
        <v>0</v>
      </c>
    </row>
    <row r="52" spans="1:19" x14ac:dyDescent="0.3">
      <c r="A52" s="4">
        <v>204</v>
      </c>
      <c r="B52" s="4" t="s">
        <v>30</v>
      </c>
      <c r="C52" s="4" t="s">
        <v>29</v>
      </c>
      <c r="D52" s="4" t="s">
        <v>8</v>
      </c>
      <c r="E52" s="4" t="s">
        <v>9</v>
      </c>
      <c r="F52" s="13">
        <v>44925</v>
      </c>
      <c r="G52" s="12">
        <f t="shared" ref="G52:G67" si="35">YEAR(F52)</f>
        <v>2022</v>
      </c>
      <c r="H52" s="5" t="str">
        <f t="shared" si="30"/>
        <v>Diciembre</v>
      </c>
      <c r="I52" s="23" t="s">
        <v>100</v>
      </c>
      <c r="J52" s="23" t="str">
        <f t="shared" si="5"/>
        <v>2</v>
      </c>
      <c r="K52" s="52">
        <v>82987</v>
      </c>
      <c r="L52" s="52">
        <v>18386</v>
      </c>
      <c r="M52" s="11">
        <f t="shared" si="32"/>
        <v>0.22155277332594261</v>
      </c>
      <c r="N52" s="11">
        <f t="shared" si="33"/>
        <v>0.22155277332594261</v>
      </c>
      <c r="O52" s="4" t="s">
        <v>106</v>
      </c>
      <c r="P52" s="4" t="s">
        <v>106</v>
      </c>
      <c r="Q52" s="4" t="str">
        <f t="shared" si="34"/>
        <v>204-2022-12-30</v>
      </c>
      <c r="R52" s="4">
        <v>0</v>
      </c>
      <c r="S52" s="4">
        <v>0</v>
      </c>
    </row>
    <row r="53" spans="1:19" x14ac:dyDescent="0.3">
      <c r="A53" s="4">
        <v>204</v>
      </c>
      <c r="B53" s="4" t="s">
        <v>30</v>
      </c>
      <c r="C53" s="4" t="s">
        <v>29</v>
      </c>
      <c r="D53" s="4" t="s">
        <v>8</v>
      </c>
      <c r="E53" s="4" t="s">
        <v>9</v>
      </c>
      <c r="F53" s="13">
        <v>45107</v>
      </c>
      <c r="G53" s="12">
        <f t="shared" si="35"/>
        <v>2023</v>
      </c>
      <c r="H53" s="5" t="str">
        <f t="shared" si="30"/>
        <v>Junio</v>
      </c>
      <c r="I53" s="23" t="s">
        <v>99</v>
      </c>
      <c r="J53" s="23" t="str">
        <f t="shared" si="5"/>
        <v>1</v>
      </c>
      <c r="K53" s="9">
        <v>8772.7956340000001</v>
      </c>
      <c r="L53" s="9">
        <v>17085.606216</v>
      </c>
      <c r="M53" s="11">
        <f t="shared" si="32"/>
        <v>1.3</v>
      </c>
      <c r="N53" s="11">
        <f t="shared" si="33"/>
        <v>1.9475668793403469</v>
      </c>
      <c r="O53" s="4" t="s">
        <v>106</v>
      </c>
      <c r="P53" s="4" t="s">
        <v>106</v>
      </c>
      <c r="Q53" s="4" t="str">
        <f t="shared" si="34"/>
        <v>204-2023-06-30</v>
      </c>
      <c r="R53" s="4">
        <v>0</v>
      </c>
      <c r="S53" s="4">
        <v>0</v>
      </c>
    </row>
    <row r="54" spans="1:19" x14ac:dyDescent="0.3">
      <c r="A54" s="22">
        <v>204</v>
      </c>
      <c r="B54" s="4" t="s">
        <v>30</v>
      </c>
      <c r="C54" s="4" t="s">
        <v>29</v>
      </c>
      <c r="D54" s="4" t="s">
        <v>8</v>
      </c>
      <c r="E54" s="4" t="s">
        <v>9</v>
      </c>
      <c r="F54" s="5">
        <v>45291</v>
      </c>
      <c r="G54" s="4">
        <f t="shared" si="35"/>
        <v>2023</v>
      </c>
      <c r="H54" s="4" t="str">
        <f t="shared" si="30"/>
        <v>Diciembre</v>
      </c>
      <c r="I54" s="5" t="str">
        <f>IF(OR(H54="Enero",H54="Febrero",H54="Marzo",H54="Abril",H54="Mayo",H54="Junio"),G54&amp;"-1",IF(OR(H54="Julio",H54="Agosto",H54="Septiembre",H54="Octubre",H54="Noviembre",H54="Diciembre"),G54&amp;"-2"))</f>
        <v>2023-2</v>
      </c>
      <c r="J54" s="23" t="str">
        <f t="shared" si="5"/>
        <v>2</v>
      </c>
      <c r="K54" s="7">
        <v>78073.811390316565</v>
      </c>
      <c r="L54" s="7">
        <v>123931.15668299999</v>
      </c>
      <c r="M54" s="11">
        <f t="shared" si="32"/>
        <v>1.3</v>
      </c>
      <c r="N54" s="11">
        <f t="shared" si="33"/>
        <v>1.5873588656179156</v>
      </c>
      <c r="O54" s="4" t="s">
        <v>106</v>
      </c>
      <c r="P54" s="4" t="s">
        <v>106</v>
      </c>
      <c r="Q54" s="4" t="str">
        <f t="shared" si="34"/>
        <v>204-2023-12-31</v>
      </c>
      <c r="R54" s="4">
        <v>0</v>
      </c>
      <c r="S54" s="4">
        <v>0</v>
      </c>
    </row>
    <row r="55" spans="1:19" x14ac:dyDescent="0.3">
      <c r="A55" s="4">
        <v>204</v>
      </c>
      <c r="B55" s="4" t="s">
        <v>30</v>
      </c>
      <c r="C55" s="4" t="s">
        <v>29</v>
      </c>
      <c r="D55" s="4" t="s">
        <v>8</v>
      </c>
      <c r="E55" s="4" t="s">
        <v>9</v>
      </c>
      <c r="F55" s="5">
        <v>45473</v>
      </c>
      <c r="G55" s="4">
        <f t="shared" si="35"/>
        <v>2024</v>
      </c>
      <c r="H55" s="4" t="str">
        <f t="shared" si="30"/>
        <v>Junio</v>
      </c>
      <c r="I55" s="5" t="str">
        <f>IF(OR(H55="Enero",H55="Febrero",H55="Marzo",H55="Abril",H55="Mayo",H55="Junio"),G55&amp;"-1",IF(OR(H55="Julio",H55="Agosto",H55="Septiembre",H55="Octubre",H55="Noviembre",H55="Diciembre"),G55&amp;"-2"))</f>
        <v>2024-1</v>
      </c>
      <c r="J55" s="23" t="str">
        <f t="shared" si="5"/>
        <v>1</v>
      </c>
      <c r="K55" s="9">
        <v>20714.519157999999</v>
      </c>
      <c r="L55" s="8">
        <v>27665.037063</v>
      </c>
      <c r="M55" s="11">
        <v>1.3</v>
      </c>
      <c r="N55" s="11">
        <v>1.335538462273004</v>
      </c>
      <c r="O55" s="4" t="s">
        <v>106</v>
      </c>
      <c r="P55" s="4" t="s">
        <v>106</v>
      </c>
      <c r="Q55" s="4" t="str">
        <f t="shared" si="34"/>
        <v>204-2024-06-30</v>
      </c>
      <c r="R55" s="4">
        <v>0</v>
      </c>
      <c r="S55" s="4">
        <v>0</v>
      </c>
    </row>
    <row r="56" spans="1:19" x14ac:dyDescent="0.3">
      <c r="A56" s="4">
        <v>204</v>
      </c>
      <c r="B56" s="4" t="s">
        <v>30</v>
      </c>
      <c r="C56" s="4" t="s">
        <v>29</v>
      </c>
      <c r="D56" s="4" t="s">
        <v>8</v>
      </c>
      <c r="E56" s="4" t="s">
        <v>9</v>
      </c>
      <c r="F56" s="5">
        <v>45657</v>
      </c>
      <c r="G56" s="4">
        <f t="shared" si="35"/>
        <v>2024</v>
      </c>
      <c r="H56" s="4" t="str">
        <f t="shared" si="30"/>
        <v>Diciembre</v>
      </c>
      <c r="I56" s="5" t="str">
        <f>IF(OR(H56="Enero",H56="Febrero",H56="Marzo",H56="Abril",H56="Mayo",H56="Junio"),G56&amp;"-1",IF(OR(H56="Julio",H56="Agosto",H56="Septiembre",H56="Octubre",H56="Noviembre",H56="Diciembre"),G56&amp;"-2"))</f>
        <v>2024-2</v>
      </c>
      <c r="J56" s="23" t="str">
        <f t="shared" si="5"/>
        <v>2</v>
      </c>
      <c r="K56" s="9">
        <v>101459.98229760425</v>
      </c>
      <c r="L56" s="9">
        <v>149297.71176100001</v>
      </c>
      <c r="M56" s="11">
        <v>1.3</v>
      </c>
      <c r="N56" s="11">
        <v>1.335538462273004</v>
      </c>
      <c r="O56" s="4" t="s">
        <v>106</v>
      </c>
      <c r="P56" s="4" t="s">
        <v>106</v>
      </c>
      <c r="Q56" s="4" t="str">
        <f t="shared" si="34"/>
        <v>204-2024-12-31</v>
      </c>
      <c r="R56" s="4">
        <v>0</v>
      </c>
      <c r="S56" s="4">
        <v>0</v>
      </c>
    </row>
    <row r="57" spans="1:19" x14ac:dyDescent="0.3">
      <c r="A57" s="4">
        <v>205</v>
      </c>
      <c r="B57" s="4" t="s">
        <v>31</v>
      </c>
      <c r="C57" s="4" t="s">
        <v>29</v>
      </c>
      <c r="D57" s="4" t="s">
        <v>8</v>
      </c>
      <c r="E57" s="4" t="s">
        <v>9</v>
      </c>
      <c r="F57" s="13">
        <v>45107</v>
      </c>
      <c r="G57" s="12">
        <f t="shared" si="35"/>
        <v>2023</v>
      </c>
      <c r="H57" s="5" t="str">
        <f t="shared" si="30"/>
        <v>Junio</v>
      </c>
      <c r="I57" s="23" t="s">
        <v>99</v>
      </c>
      <c r="J57" s="23" t="str">
        <f t="shared" si="5"/>
        <v>1</v>
      </c>
      <c r="K57" s="9">
        <v>2622.5539939999999</v>
      </c>
      <c r="L57" s="9">
        <v>4338.4199079999999</v>
      </c>
      <c r="M57" s="11">
        <f>IFERROR(IF((L57/K57)&gt;1.3,1.3,L57/K57),"")</f>
        <v>1.3</v>
      </c>
      <c r="N57" s="11">
        <f t="shared" ref="N57:N63" si="36">IFERROR(L57/K57,"")</f>
        <v>1.6542728645151394</v>
      </c>
      <c r="O57" s="4" t="s">
        <v>106</v>
      </c>
      <c r="P57" s="4" t="s">
        <v>106</v>
      </c>
      <c r="Q57" s="4" t="str">
        <f t="shared" si="34"/>
        <v>205-2023-06-30</v>
      </c>
      <c r="R57" s="4">
        <v>0</v>
      </c>
      <c r="S57" s="4">
        <v>0</v>
      </c>
    </row>
    <row r="58" spans="1:19" x14ac:dyDescent="0.3">
      <c r="A58" s="22">
        <v>205</v>
      </c>
      <c r="B58" s="4" t="s">
        <v>31</v>
      </c>
      <c r="C58" s="4" t="s">
        <v>29</v>
      </c>
      <c r="D58" s="4" t="s">
        <v>8</v>
      </c>
      <c r="E58" s="4" t="s">
        <v>9</v>
      </c>
      <c r="F58" s="5">
        <v>45291</v>
      </c>
      <c r="G58" s="4">
        <f t="shared" si="35"/>
        <v>2023</v>
      </c>
      <c r="H58" s="4" t="str">
        <f t="shared" si="30"/>
        <v>Diciembre</v>
      </c>
      <c r="I58" s="5" t="str">
        <f>IF(OR(H58="Enero",H58="Febrero",H58="Marzo",H58="Abril",H58="Mayo",H58="Junio"),G58&amp;"-1",IF(OR(H58="Julio",H58="Agosto",H58="Septiembre",H58="Octubre",H58="Noviembre",H58="Diciembre"),G58&amp;"-2"))</f>
        <v>2023-2</v>
      </c>
      <c r="J58" s="23" t="str">
        <f t="shared" si="5"/>
        <v>2</v>
      </c>
      <c r="K58" s="7">
        <v>2041.786670711695</v>
      </c>
      <c r="L58" s="7">
        <v>7345.4747770000004</v>
      </c>
      <c r="M58" s="11">
        <f>IFERROR(IF((L58/K58)&gt;1.3,1.3,L58/K58),"")</f>
        <v>1.3</v>
      </c>
      <c r="N58" s="11">
        <f t="shared" si="36"/>
        <v>3.5975721079811076</v>
      </c>
      <c r="O58" s="4" t="s">
        <v>106</v>
      </c>
      <c r="P58" s="4" t="s">
        <v>106</v>
      </c>
      <c r="Q58" s="4" t="str">
        <f t="shared" si="34"/>
        <v>205-2023-12-31</v>
      </c>
      <c r="R58" s="4">
        <v>0</v>
      </c>
      <c r="S58" s="4">
        <v>0</v>
      </c>
    </row>
    <row r="59" spans="1:19" x14ac:dyDescent="0.3">
      <c r="A59" s="4">
        <v>205</v>
      </c>
      <c r="B59" s="4" t="s">
        <v>31</v>
      </c>
      <c r="C59" s="4" t="s">
        <v>29</v>
      </c>
      <c r="D59" s="4" t="s">
        <v>8</v>
      </c>
      <c r="E59" s="4" t="s">
        <v>9</v>
      </c>
      <c r="F59" s="5">
        <v>45473</v>
      </c>
      <c r="G59" s="4">
        <f t="shared" si="35"/>
        <v>2024</v>
      </c>
      <c r="H59" s="4" t="str">
        <f t="shared" si="30"/>
        <v>Junio</v>
      </c>
      <c r="I59" s="5" t="str">
        <f>IF(OR(H59="Enero",H59="Febrero",H59="Marzo",H59="Abril",H59="Mayo",H59="Junio"),G59&amp;"-1",IF(OR(H59="Julio",H59="Agosto",H59="Septiembre",H59="Octubre",H59="Noviembre",H59="Diciembre"),G59&amp;"-2"))</f>
        <v>2024-1</v>
      </c>
      <c r="J59" s="23" t="str">
        <f t="shared" si="5"/>
        <v>1</v>
      </c>
      <c r="K59" s="9">
        <v>2039.2370430000001</v>
      </c>
      <c r="L59" s="9">
        <v>4385.721681</v>
      </c>
      <c r="M59" s="11">
        <f>IFERROR(IF((L59/K59)&gt;1.3,1.3,L59/K59),"")</f>
        <v>1.3</v>
      </c>
      <c r="N59" s="11">
        <f t="shared" si="36"/>
        <v>2.1506679157553927</v>
      </c>
      <c r="O59" s="4" t="s">
        <v>106</v>
      </c>
      <c r="P59" s="4" t="s">
        <v>106</v>
      </c>
      <c r="Q59" s="4" t="str">
        <f t="shared" si="34"/>
        <v>205-2024-06-30</v>
      </c>
      <c r="R59" s="4">
        <v>0</v>
      </c>
      <c r="S59" s="4">
        <v>0</v>
      </c>
    </row>
    <row r="60" spans="1:19" x14ac:dyDescent="0.3">
      <c r="A60" s="4">
        <v>205</v>
      </c>
      <c r="B60" s="4" t="s">
        <v>31</v>
      </c>
      <c r="C60" s="4" t="s">
        <v>29</v>
      </c>
      <c r="D60" s="4" t="s">
        <v>8</v>
      </c>
      <c r="E60" s="4" t="s">
        <v>9</v>
      </c>
      <c r="F60" s="5">
        <v>45657</v>
      </c>
      <c r="G60" s="4">
        <f t="shared" si="35"/>
        <v>2024</v>
      </c>
      <c r="H60" s="4" t="str">
        <f t="shared" si="30"/>
        <v>Diciembre</v>
      </c>
      <c r="I60" s="5" t="str">
        <f>IF(OR(H60="Enero",H60="Febrero",H60="Marzo",H60="Abril",H60="Mayo",H60="Junio"),G60&amp;"-1",IF(OR(H60="Julio",H60="Agosto",H60="Septiembre",H60="Octubre",H60="Noviembre",H60="Diciembre"),G60&amp;"-2"))</f>
        <v>2024-2</v>
      </c>
      <c r="J60" s="23" t="str">
        <f t="shared" si="5"/>
        <v>2</v>
      </c>
      <c r="K60" s="9">
        <v>2783.2196537144901</v>
      </c>
      <c r="L60" s="9">
        <v>5092.3929009999993</v>
      </c>
      <c r="M60" s="11">
        <f>IFERROR(IF((L60/K60)&gt;1.3,1.3,L60/K60),"")</f>
        <v>1.3</v>
      </c>
      <c r="N60" s="11">
        <f t="shared" si="36"/>
        <v>1.829676969334304</v>
      </c>
      <c r="O60" s="4" t="s">
        <v>106</v>
      </c>
      <c r="P60" s="4" t="s">
        <v>106</v>
      </c>
      <c r="Q60" s="4" t="str">
        <f t="shared" si="34"/>
        <v>205-2024-12-31</v>
      </c>
      <c r="R60" s="4">
        <v>0</v>
      </c>
      <c r="S60" s="4">
        <v>0</v>
      </c>
    </row>
    <row r="61" spans="1:19" x14ac:dyDescent="0.3">
      <c r="A61" s="4">
        <v>206</v>
      </c>
      <c r="B61" s="4" t="s">
        <v>32</v>
      </c>
      <c r="C61" s="4" t="s">
        <v>29</v>
      </c>
      <c r="D61" s="4" t="s">
        <v>8</v>
      </c>
      <c r="E61" s="4" t="s">
        <v>9</v>
      </c>
      <c r="F61" s="13">
        <v>45107</v>
      </c>
      <c r="G61" s="12">
        <f t="shared" si="35"/>
        <v>2023</v>
      </c>
      <c r="H61" s="5" t="str">
        <f t="shared" si="30"/>
        <v>Junio</v>
      </c>
      <c r="I61" s="23" t="s">
        <v>99</v>
      </c>
      <c r="J61" s="23" t="str">
        <f t="shared" si="5"/>
        <v>1</v>
      </c>
      <c r="K61" s="9">
        <v>1302.483921</v>
      </c>
      <c r="L61" s="9">
        <v>1606.86814</v>
      </c>
      <c r="M61" s="11">
        <f>L61/K61</f>
        <v>1.2336951835584311</v>
      </c>
      <c r="N61" s="11">
        <f t="shared" si="36"/>
        <v>1.2336951835584311</v>
      </c>
      <c r="O61" s="4" t="s">
        <v>106</v>
      </c>
      <c r="P61" s="4" t="s">
        <v>106</v>
      </c>
      <c r="Q61" s="4" t="str">
        <f t="shared" si="34"/>
        <v>206-2023-06-30</v>
      </c>
      <c r="R61" s="4">
        <v>0</v>
      </c>
      <c r="S61" s="4">
        <v>0</v>
      </c>
    </row>
    <row r="62" spans="1:19" x14ac:dyDescent="0.3">
      <c r="A62" s="22">
        <v>206</v>
      </c>
      <c r="B62" s="4" t="s">
        <v>32</v>
      </c>
      <c r="C62" s="4" t="s">
        <v>29</v>
      </c>
      <c r="D62" s="4" t="s">
        <v>8</v>
      </c>
      <c r="E62" s="4" t="s">
        <v>9</v>
      </c>
      <c r="F62" s="5">
        <v>45291</v>
      </c>
      <c r="G62" s="4">
        <f t="shared" si="35"/>
        <v>2023</v>
      </c>
      <c r="H62" s="4" t="str">
        <f t="shared" si="30"/>
        <v>Diciembre</v>
      </c>
      <c r="I62" s="5" t="str">
        <f>IF(OR(H62="Enero",H62="Febrero",H62="Marzo",H62="Abril",H62="Mayo",H62="Junio"),G62&amp;"-1",IF(OR(H62="Julio",H62="Agosto",H62="Septiembre",H62="Octubre",H62="Noviembre",H62="Diciembre"),G62&amp;"-2"))</f>
        <v>2023-2</v>
      </c>
      <c r="J62" s="23" t="str">
        <f t="shared" si="5"/>
        <v>2</v>
      </c>
      <c r="K62" s="9">
        <v>1302.483921</v>
      </c>
      <c r="L62" s="10">
        <v>6000.2702790000003</v>
      </c>
      <c r="M62" s="11">
        <f>L62/K62</f>
        <v>4.6067902891217347</v>
      </c>
      <c r="N62" s="11">
        <f t="shared" si="36"/>
        <v>4.6067902891217347</v>
      </c>
      <c r="O62" s="4" t="s">
        <v>106</v>
      </c>
      <c r="P62" s="4" t="s">
        <v>106</v>
      </c>
      <c r="Q62" s="4" t="str">
        <f t="shared" si="34"/>
        <v>206-2023-12-31</v>
      </c>
      <c r="R62" s="4">
        <v>0</v>
      </c>
      <c r="S62" s="4">
        <v>0</v>
      </c>
    </row>
    <row r="63" spans="1:19" x14ac:dyDescent="0.3">
      <c r="A63" s="22">
        <v>206</v>
      </c>
      <c r="B63" s="4" t="s">
        <v>32</v>
      </c>
      <c r="C63" s="4" t="s">
        <v>29</v>
      </c>
      <c r="D63" s="4" t="s">
        <v>8</v>
      </c>
      <c r="E63" s="4" t="s">
        <v>9</v>
      </c>
      <c r="F63" s="5">
        <v>45657</v>
      </c>
      <c r="G63" s="4">
        <f t="shared" si="35"/>
        <v>2024</v>
      </c>
      <c r="H63" s="4" t="str">
        <f t="shared" si="30"/>
        <v>Diciembre</v>
      </c>
      <c r="I63" s="5" t="str">
        <f>IF(OR(H63="Enero",H63="Febrero",H63="Marzo",H63="Abril",H63="Mayo",H63="Junio"),G63&amp;"-1",IF(OR(H63="Julio",H63="Agosto",H63="Septiembre",H63="Octubre",H63="Noviembre",H63="Diciembre"),G63&amp;"-2"))</f>
        <v>2024-2</v>
      </c>
      <c r="J63" s="23" t="str">
        <f t="shared" si="5"/>
        <v>2</v>
      </c>
      <c r="K63" s="4"/>
      <c r="L63" s="4"/>
      <c r="M63" s="11"/>
      <c r="N63" s="11" t="str">
        <f t="shared" si="36"/>
        <v/>
      </c>
      <c r="O63" s="4" t="s">
        <v>106</v>
      </c>
      <c r="P63" s="4" t="s">
        <v>106</v>
      </c>
      <c r="Q63" s="4" t="str">
        <f t="shared" si="34"/>
        <v>206-2024-12-31</v>
      </c>
      <c r="R63" s="4">
        <v>0</v>
      </c>
      <c r="S63" s="4">
        <v>0</v>
      </c>
    </row>
    <row r="64" spans="1:19" x14ac:dyDescent="0.3">
      <c r="A64" s="4">
        <v>207</v>
      </c>
      <c r="B64" s="4" t="s">
        <v>33</v>
      </c>
      <c r="C64" s="4" t="s">
        <v>29</v>
      </c>
      <c r="D64" s="4" t="s">
        <v>8</v>
      </c>
      <c r="E64" s="4" t="s">
        <v>11</v>
      </c>
      <c r="F64" s="13">
        <v>45107</v>
      </c>
      <c r="G64" s="12">
        <f t="shared" si="35"/>
        <v>2023</v>
      </c>
      <c r="H64" s="5" t="str">
        <f t="shared" si="30"/>
        <v>Junio</v>
      </c>
      <c r="I64" s="23" t="s">
        <v>99</v>
      </c>
      <c r="J64" s="23" t="str">
        <f t="shared" si="5"/>
        <v>1</v>
      </c>
      <c r="K64" s="9">
        <v>114640.77968199999</v>
      </c>
      <c r="L64" s="9">
        <v>116015.126638</v>
      </c>
      <c r="M64" s="11">
        <f>IFERROR(IF((K64/L64)&gt;1.3,1.3,K64/L64),"")</f>
        <v>0.98815372619220287</v>
      </c>
      <c r="N64" s="11">
        <f>IFERROR(K64/L64,"")</f>
        <v>0.98815372619220287</v>
      </c>
      <c r="O64" s="4" t="s">
        <v>106</v>
      </c>
      <c r="P64" s="4" t="s">
        <v>106</v>
      </c>
      <c r="Q64" s="4" t="str">
        <f t="shared" si="34"/>
        <v>207-2023-06-30</v>
      </c>
      <c r="R64" s="4">
        <v>0</v>
      </c>
      <c r="S64" s="4">
        <v>0</v>
      </c>
    </row>
    <row r="65" spans="1:19" x14ac:dyDescent="0.3">
      <c r="A65" s="22">
        <v>207</v>
      </c>
      <c r="B65" s="4" t="s">
        <v>33</v>
      </c>
      <c r="C65" s="4" t="s">
        <v>29</v>
      </c>
      <c r="D65" s="4" t="s">
        <v>8</v>
      </c>
      <c r="E65" s="4" t="s">
        <v>11</v>
      </c>
      <c r="F65" s="5">
        <v>45291</v>
      </c>
      <c r="G65" s="4">
        <f t="shared" si="35"/>
        <v>2023</v>
      </c>
      <c r="H65" s="4" t="str">
        <f t="shared" si="30"/>
        <v>Diciembre</v>
      </c>
      <c r="I65" s="5" t="str">
        <f t="shared" ref="I65:I67" si="37">IF(OR(H65="Enero",H65="Febrero",H65="Marzo",H65="Abril",H65="Mayo",H65="Junio"),G65&amp;"-1",IF(OR(H65="Julio",H65="Agosto",H65="Septiembre",H65="Octubre",H65="Noviembre",H65="Diciembre"),G65&amp;"-2"))</f>
        <v>2023-2</v>
      </c>
      <c r="J65" s="23" t="str">
        <f t="shared" si="5"/>
        <v>2</v>
      </c>
      <c r="K65" s="7">
        <v>238770.96657245801</v>
      </c>
      <c r="L65" s="7">
        <v>247359.733075</v>
      </c>
      <c r="M65" s="11">
        <f>IFERROR(IF((K65/L65)&gt;1.3,1.3,K65/L65),"")</f>
        <v>0.96527823507984689</v>
      </c>
      <c r="N65" s="11">
        <f>IFERROR(K65/L65,"")</f>
        <v>0.96527823507984689</v>
      </c>
      <c r="O65" s="4" t="s">
        <v>106</v>
      </c>
      <c r="P65" s="4" t="s">
        <v>106</v>
      </c>
      <c r="Q65" s="4" t="str">
        <f t="shared" si="34"/>
        <v>207-2023-12-31</v>
      </c>
      <c r="R65" s="4">
        <v>0</v>
      </c>
      <c r="S65" s="4">
        <v>0</v>
      </c>
    </row>
    <row r="66" spans="1:19" x14ac:dyDescent="0.3">
      <c r="A66" s="4">
        <v>207</v>
      </c>
      <c r="B66" s="4" t="s">
        <v>33</v>
      </c>
      <c r="C66" s="4" t="s">
        <v>29</v>
      </c>
      <c r="D66" s="4" t="s">
        <v>8</v>
      </c>
      <c r="E66" s="4" t="s">
        <v>11</v>
      </c>
      <c r="F66" s="5">
        <v>45473</v>
      </c>
      <c r="G66" s="4">
        <f t="shared" si="35"/>
        <v>2024</v>
      </c>
      <c r="H66" s="4" t="str">
        <f t="shared" si="30"/>
        <v>Junio</v>
      </c>
      <c r="I66" s="5" t="str">
        <f t="shared" si="37"/>
        <v>2024-1</v>
      </c>
      <c r="J66" s="23" t="str">
        <f t="shared" si="5"/>
        <v>1</v>
      </c>
      <c r="K66" s="9">
        <v>128735.29679399999</v>
      </c>
      <c r="L66" s="9">
        <v>131039.3223</v>
      </c>
      <c r="M66" s="11">
        <v>1.0178973876114712</v>
      </c>
      <c r="N66" s="11">
        <v>1.0178973876114712</v>
      </c>
      <c r="O66" s="4" t="s">
        <v>106</v>
      </c>
      <c r="P66" s="4" t="s">
        <v>106</v>
      </c>
      <c r="Q66" s="4" t="str">
        <f t="shared" si="34"/>
        <v>207-2024-06-30</v>
      </c>
      <c r="R66" s="4">
        <v>0</v>
      </c>
      <c r="S66" s="4">
        <v>0</v>
      </c>
    </row>
    <row r="67" spans="1:19" x14ac:dyDescent="0.3">
      <c r="A67" s="4">
        <v>207</v>
      </c>
      <c r="B67" s="4" t="s">
        <v>33</v>
      </c>
      <c r="C67" s="4" t="s">
        <v>29</v>
      </c>
      <c r="D67" s="4" t="s">
        <v>8</v>
      </c>
      <c r="E67" s="4" t="s">
        <v>11</v>
      </c>
      <c r="F67" s="5">
        <v>45657</v>
      </c>
      <c r="G67" s="4">
        <f t="shared" si="35"/>
        <v>2024</v>
      </c>
      <c r="H67" s="4" t="str">
        <f t="shared" si="30"/>
        <v>Diciembre</v>
      </c>
      <c r="I67" s="5" t="str">
        <f t="shared" si="37"/>
        <v>2024-2</v>
      </c>
      <c r="J67" s="23" t="str">
        <f t="shared" ref="J67:J130" si="38">RIGHT(I67,1)</f>
        <v>2</v>
      </c>
      <c r="K67" s="9">
        <v>262628.34438982187</v>
      </c>
      <c r="L67" s="9">
        <v>268399.19981700002</v>
      </c>
      <c r="M67" s="11">
        <v>1.0178973876114712</v>
      </c>
      <c r="N67" s="11">
        <v>1.0178973876114712</v>
      </c>
      <c r="O67" s="4" t="s">
        <v>106</v>
      </c>
      <c r="P67" s="4" t="s">
        <v>106</v>
      </c>
      <c r="Q67" s="4" t="str">
        <f t="shared" si="34"/>
        <v>207-2024-12-31</v>
      </c>
      <c r="R67" s="4">
        <v>0</v>
      </c>
      <c r="S67" s="4">
        <v>0</v>
      </c>
    </row>
    <row r="68" spans="1:19" x14ac:dyDescent="0.3">
      <c r="A68" s="22">
        <v>228</v>
      </c>
      <c r="B68" s="4" t="s">
        <v>35</v>
      </c>
      <c r="C68" s="4" t="s">
        <v>34</v>
      </c>
      <c r="D68" s="4" t="s">
        <v>16</v>
      </c>
      <c r="E68" s="4" t="s">
        <v>9</v>
      </c>
      <c r="F68" s="5">
        <v>44926</v>
      </c>
      <c r="G68" s="4">
        <f t="shared" ref="G68:G69" si="39">YEAR(F68)</f>
        <v>2022</v>
      </c>
      <c r="H68" s="4" t="str">
        <f t="shared" ref="H68:H69" si="40">PROPER(TEXT(F68,"mmmm"))</f>
        <v>Diciembre</v>
      </c>
      <c r="I68" s="5" t="str">
        <f t="shared" ref="I68:I69" si="41">IF(OR(H68="Enero",H68="Febrero",H68="Marzo",H68="Abril",H68="Mayo",H68="Junio"),G68&amp;"-1",IF(OR(H68="Julio",H68="Agosto",H68="Septiembre",H68="Octubre",H68="Noviembre",H68="Diciembre"),G68&amp;"-2"))</f>
        <v>2022-2</v>
      </c>
      <c r="J68" s="23" t="str">
        <f t="shared" si="38"/>
        <v>2</v>
      </c>
      <c r="K68" s="4">
        <v>100</v>
      </c>
      <c r="L68" s="4">
        <v>100.11</v>
      </c>
      <c r="M68" s="11">
        <f>IFERROR(IF((L68/K68)&gt;1.3,1.3,L68/K68),"")</f>
        <v>1.0011000000000001</v>
      </c>
      <c r="N68" s="11">
        <f t="shared" ref="N68:N69" si="42">IFERROR(L68/K68,"")</f>
        <v>1.0011000000000001</v>
      </c>
      <c r="O68" s="4"/>
      <c r="P68" s="4"/>
      <c r="Q68" s="4" t="str">
        <f t="shared" ref="Q68:Q69" si="43">A68&amp;"-"&amp;YEAR(F68)&amp;"-"&amp;IF(LEN(MONTH(F68))=1,"0"&amp;MONTH(F68),MONTH(F68))&amp;"-"&amp;DAY(F68)</f>
        <v>228-2022-12-31</v>
      </c>
      <c r="R68" s="4">
        <v>1</v>
      </c>
      <c r="S68" s="4">
        <v>1</v>
      </c>
    </row>
    <row r="69" spans="1:19" x14ac:dyDescent="0.3">
      <c r="A69" s="4">
        <v>228</v>
      </c>
      <c r="B69" s="4" t="s">
        <v>35</v>
      </c>
      <c r="C69" s="4" t="s">
        <v>34</v>
      </c>
      <c r="D69" s="4" t="s">
        <v>16</v>
      </c>
      <c r="E69" s="4" t="s">
        <v>9</v>
      </c>
      <c r="F69" s="5">
        <v>45657</v>
      </c>
      <c r="G69" s="4">
        <f t="shared" si="39"/>
        <v>2024</v>
      </c>
      <c r="H69" s="4" t="str">
        <f t="shared" si="40"/>
        <v>Diciembre</v>
      </c>
      <c r="I69" s="5" t="str">
        <f t="shared" si="41"/>
        <v>2024-2</v>
      </c>
      <c r="J69" s="23" t="str">
        <f t="shared" si="38"/>
        <v>2</v>
      </c>
      <c r="K69" s="4"/>
      <c r="L69" s="4"/>
      <c r="M69" s="11" t="str">
        <f>IFERROR(IF((L69/K69)&gt;1.3,1.3,L69/K69),"")</f>
        <v/>
      </c>
      <c r="N69" s="11" t="str">
        <f t="shared" si="42"/>
        <v/>
      </c>
      <c r="O69" s="4"/>
      <c r="P69" s="4"/>
      <c r="Q69" s="4" t="str">
        <f t="shared" si="43"/>
        <v>228-2024-12-31</v>
      </c>
      <c r="R69" s="4">
        <v>0</v>
      </c>
      <c r="S69" s="4">
        <v>0</v>
      </c>
    </row>
    <row r="70" spans="1:19" x14ac:dyDescent="0.3">
      <c r="A70" s="22">
        <v>244</v>
      </c>
      <c r="B70" s="4" t="s">
        <v>36</v>
      </c>
      <c r="C70" s="4" t="s">
        <v>34</v>
      </c>
      <c r="D70" s="4" t="s">
        <v>16</v>
      </c>
      <c r="E70" s="4" t="s">
        <v>11</v>
      </c>
      <c r="F70" s="5">
        <v>45291</v>
      </c>
      <c r="G70" s="4">
        <f t="shared" ref="G70:G77" si="44">YEAR(F70)</f>
        <v>2023</v>
      </c>
      <c r="H70" s="4" t="str">
        <f t="shared" ref="H70:H77" si="45">PROPER(TEXT(F70,"mmmm"))</f>
        <v>Diciembre</v>
      </c>
      <c r="I70" s="5" t="str">
        <f>IF(OR(H70="Enero",H70="Febrero",H70="Marzo",H70="Abril",H70="Mayo",H70="Junio"),G70&amp;"-1",IF(OR(H70="Julio",H70="Agosto",H70="Septiembre",H70="Octubre",H70="Noviembre",H70="Diciembre"),G70&amp;"-2"))</f>
        <v>2023-2</v>
      </c>
      <c r="J70" s="23" t="str">
        <f t="shared" si="38"/>
        <v>2</v>
      </c>
      <c r="K70" s="4">
        <v>25</v>
      </c>
      <c r="L70" s="4">
        <v>24</v>
      </c>
      <c r="M70" s="11">
        <f t="shared" ref="M70" si="46">IFERROR(IF((K70/L70)&gt;1.3,1.3,K70/L70),"")</f>
        <v>1.0416666666666667</v>
      </c>
      <c r="N70" s="11">
        <f t="shared" ref="N70" si="47">IFERROR(K70/L70,"")</f>
        <v>1.0416666666666667</v>
      </c>
      <c r="O70" s="4"/>
      <c r="P70" s="4"/>
      <c r="Q70" s="4" t="str">
        <f t="shared" ref="Q70:Q77" si="48">A70&amp;"-"&amp;YEAR(F70)&amp;"-"&amp;IF(LEN(MONTH(F70))=1,"0"&amp;MONTH(F70),MONTH(F70))&amp;"-"&amp;DAY(F70)</f>
        <v>244-2023-12-31</v>
      </c>
      <c r="R70" s="4">
        <v>0</v>
      </c>
      <c r="S70" s="4">
        <v>0</v>
      </c>
    </row>
    <row r="71" spans="1:19" x14ac:dyDescent="0.3">
      <c r="A71" s="4">
        <v>244</v>
      </c>
      <c r="B71" s="4" t="s">
        <v>36</v>
      </c>
      <c r="C71" s="4" t="s">
        <v>34</v>
      </c>
      <c r="D71" s="4" t="s">
        <v>16</v>
      </c>
      <c r="E71" s="4" t="s">
        <v>11</v>
      </c>
      <c r="F71" s="5">
        <v>45657</v>
      </c>
      <c r="G71" s="4">
        <f t="shared" si="44"/>
        <v>2024</v>
      </c>
      <c r="H71" s="4" t="str">
        <f t="shared" si="45"/>
        <v>Diciembre</v>
      </c>
      <c r="I71" s="5" t="str">
        <f>IF(OR(H71="Enero",H71="Febrero",H71="Marzo",H71="Abril",H71="Mayo",H71="Junio"),G71&amp;"-1",IF(OR(H71="Julio",H71="Agosto",H71="Septiembre",H71="Octubre",H71="Noviembre",H71="Diciembre"),G71&amp;"-2"))</f>
        <v>2024-2</v>
      </c>
      <c r="J71" s="23" t="str">
        <f t="shared" si="38"/>
        <v>2</v>
      </c>
      <c r="K71" s="4">
        <v>25</v>
      </c>
      <c r="L71" s="4">
        <v>25</v>
      </c>
      <c r="M71" s="11">
        <f>IFERROR(IF((L71/K71)&gt;1.3,1.3,L71/K71),"")</f>
        <v>1</v>
      </c>
      <c r="N71" s="11">
        <f>IFERROR(L71/K71,"")</f>
        <v>1</v>
      </c>
      <c r="O71" s="4"/>
      <c r="P71" s="4"/>
      <c r="Q71" s="4" t="str">
        <f t="shared" si="48"/>
        <v>244-2024-12-31</v>
      </c>
      <c r="R71" s="4">
        <v>0</v>
      </c>
      <c r="S71" s="4">
        <v>0</v>
      </c>
    </row>
    <row r="72" spans="1:19" x14ac:dyDescent="0.3">
      <c r="A72" s="4">
        <v>245</v>
      </c>
      <c r="B72" s="4" t="s">
        <v>37</v>
      </c>
      <c r="C72" s="4" t="s">
        <v>38</v>
      </c>
      <c r="D72" s="4" t="s">
        <v>8</v>
      </c>
      <c r="E72" s="4" t="s">
        <v>9</v>
      </c>
      <c r="F72" s="13">
        <v>44742</v>
      </c>
      <c r="G72" s="12">
        <f t="shared" si="44"/>
        <v>2022</v>
      </c>
      <c r="H72" s="5" t="str">
        <f t="shared" si="45"/>
        <v>Junio</v>
      </c>
      <c r="I72" s="23" t="s">
        <v>101</v>
      </c>
      <c r="J72" s="23" t="str">
        <f t="shared" si="38"/>
        <v>1</v>
      </c>
      <c r="K72" s="4">
        <v>88.5</v>
      </c>
      <c r="L72" s="4">
        <v>87</v>
      </c>
      <c r="M72" s="11">
        <f>IFERROR(IF((L72/K72)&gt;1.3,1.3,L72/K72),"")</f>
        <v>0.98305084745762716</v>
      </c>
      <c r="N72" s="11">
        <f>IFERROR(L72/K72,"")</f>
        <v>0.98305084745762716</v>
      </c>
      <c r="O72" s="4" t="s">
        <v>79</v>
      </c>
      <c r="P72" s="4" t="s">
        <v>79</v>
      </c>
      <c r="Q72" s="4" t="str">
        <f t="shared" si="48"/>
        <v>245-2022-06-30</v>
      </c>
      <c r="R72" s="4">
        <v>0</v>
      </c>
      <c r="S72" s="4">
        <v>0</v>
      </c>
    </row>
    <row r="73" spans="1:19" x14ac:dyDescent="0.3">
      <c r="A73" s="4">
        <v>245</v>
      </c>
      <c r="B73" s="4" t="s">
        <v>37</v>
      </c>
      <c r="C73" s="4" t="s">
        <v>38</v>
      </c>
      <c r="D73" s="4" t="s">
        <v>8</v>
      </c>
      <c r="E73" s="4" t="s">
        <v>9</v>
      </c>
      <c r="F73" s="13">
        <v>44926</v>
      </c>
      <c r="G73" s="12">
        <f t="shared" si="44"/>
        <v>2022</v>
      </c>
      <c r="H73" s="5" t="str">
        <f t="shared" si="45"/>
        <v>Diciembre</v>
      </c>
      <c r="I73" s="23" t="s">
        <v>100</v>
      </c>
      <c r="J73" s="23" t="str">
        <f t="shared" si="38"/>
        <v>2</v>
      </c>
      <c r="K73" s="4">
        <v>88.5</v>
      </c>
      <c r="L73" s="4">
        <v>85.9</v>
      </c>
      <c r="M73" s="11">
        <f>IFERROR(IF((L73/K73)&gt;1.3,1.3,L73/K73),"")</f>
        <v>0.97062146892655377</v>
      </c>
      <c r="N73" s="11">
        <f>IFERROR(L73/K73,"")</f>
        <v>0.97062146892655377</v>
      </c>
      <c r="O73" s="4" t="s">
        <v>79</v>
      </c>
      <c r="P73" s="4" t="s">
        <v>79</v>
      </c>
      <c r="Q73" s="4" t="str">
        <f t="shared" si="48"/>
        <v>245-2022-12-31</v>
      </c>
      <c r="R73" s="4">
        <v>0</v>
      </c>
      <c r="S73" s="4">
        <v>0</v>
      </c>
    </row>
    <row r="74" spans="1:19" x14ac:dyDescent="0.3">
      <c r="A74" s="4">
        <v>245</v>
      </c>
      <c r="B74" s="4" t="s">
        <v>37</v>
      </c>
      <c r="C74" s="4" t="s">
        <v>38</v>
      </c>
      <c r="D74" s="4" t="s">
        <v>8</v>
      </c>
      <c r="E74" s="4" t="s">
        <v>9</v>
      </c>
      <c r="F74" s="13">
        <v>45107</v>
      </c>
      <c r="G74" s="12">
        <f t="shared" si="44"/>
        <v>2023</v>
      </c>
      <c r="H74" s="5" t="str">
        <f t="shared" si="45"/>
        <v>Junio</v>
      </c>
      <c r="I74" s="23" t="s">
        <v>99</v>
      </c>
      <c r="J74" s="23" t="str">
        <f t="shared" si="38"/>
        <v>1</v>
      </c>
      <c r="K74" s="4">
        <v>87</v>
      </c>
      <c r="L74" s="4">
        <v>85.12</v>
      </c>
      <c r="M74" s="11">
        <f>IFERROR(IF((L74/K74)&gt;1.3,1.3,L74/K74),"")</f>
        <v>0.97839080459770122</v>
      </c>
      <c r="N74" s="11">
        <f>IFERROR(L74/K74,"")</f>
        <v>0.97839080459770122</v>
      </c>
      <c r="O74" s="4" t="s">
        <v>79</v>
      </c>
      <c r="P74" s="4" t="s">
        <v>79</v>
      </c>
      <c r="Q74" s="4" t="str">
        <f t="shared" si="48"/>
        <v>245-2023-06-30</v>
      </c>
      <c r="R74" s="4">
        <v>0</v>
      </c>
      <c r="S74" s="4">
        <v>0</v>
      </c>
    </row>
    <row r="75" spans="1:19" x14ac:dyDescent="0.3">
      <c r="A75" s="22">
        <v>245</v>
      </c>
      <c r="B75" s="4" t="s">
        <v>37</v>
      </c>
      <c r="C75" s="4" t="s">
        <v>38</v>
      </c>
      <c r="D75" s="4" t="s">
        <v>8</v>
      </c>
      <c r="E75" s="4" t="s">
        <v>9</v>
      </c>
      <c r="F75" s="5">
        <v>45291</v>
      </c>
      <c r="G75" s="4">
        <f t="shared" si="44"/>
        <v>2023</v>
      </c>
      <c r="H75" s="4" t="str">
        <f t="shared" si="45"/>
        <v>Diciembre</v>
      </c>
      <c r="I75" s="5" t="str">
        <f t="shared" ref="I75:I77" si="49">IF(OR(H75="Enero",H75="Febrero",H75="Marzo",H75="Abril",H75="Mayo",H75="Junio"),G75&amp;"-1",IF(OR(H75="Julio",H75="Agosto",H75="Septiembre",H75="Octubre",H75="Noviembre",H75="Diciembre"),G75&amp;"-2"))</f>
        <v>2023-2</v>
      </c>
      <c r="J75" s="23" t="str">
        <f t="shared" si="38"/>
        <v>2</v>
      </c>
      <c r="K75" s="4">
        <v>87</v>
      </c>
      <c r="L75" s="4">
        <v>85.38</v>
      </c>
      <c r="M75" s="11">
        <f>IFERROR(IF((L75/K75)&gt;1.3,1.3,L75/K75),"")</f>
        <v>0.9813793103448275</v>
      </c>
      <c r="N75" s="11">
        <f>IFERROR(L75/K75,"")</f>
        <v>0.9813793103448275</v>
      </c>
      <c r="O75" s="4" t="s">
        <v>79</v>
      </c>
      <c r="P75" s="4" t="s">
        <v>79</v>
      </c>
      <c r="Q75" s="4" t="str">
        <f t="shared" si="48"/>
        <v>245-2023-12-31</v>
      </c>
      <c r="R75" s="4">
        <v>0</v>
      </c>
      <c r="S75" s="4">
        <v>0</v>
      </c>
    </row>
    <row r="76" spans="1:19" x14ac:dyDescent="0.3">
      <c r="A76" s="4">
        <v>245</v>
      </c>
      <c r="B76" s="4" t="s">
        <v>37</v>
      </c>
      <c r="C76" s="4" t="s">
        <v>38</v>
      </c>
      <c r="D76" s="4" t="s">
        <v>8</v>
      </c>
      <c r="E76" s="4" t="s">
        <v>9</v>
      </c>
      <c r="F76" s="5">
        <v>45473</v>
      </c>
      <c r="G76" s="4">
        <f t="shared" si="44"/>
        <v>2024</v>
      </c>
      <c r="H76" s="4" t="str">
        <f t="shared" si="45"/>
        <v>Junio</v>
      </c>
      <c r="I76" s="5" t="str">
        <f t="shared" si="49"/>
        <v>2024-1</v>
      </c>
      <c r="J76" s="23" t="str">
        <f t="shared" si="38"/>
        <v>1</v>
      </c>
      <c r="K76" s="4">
        <v>85</v>
      </c>
      <c r="L76" s="4">
        <v>85.13</v>
      </c>
      <c r="M76" s="11">
        <v>1.0015294117647058</v>
      </c>
      <c r="N76" s="11">
        <v>1.0015294117647058</v>
      </c>
      <c r="O76" s="4" t="s">
        <v>79</v>
      </c>
      <c r="P76" s="4" t="s">
        <v>79</v>
      </c>
      <c r="Q76" s="4" t="str">
        <f t="shared" si="48"/>
        <v>245-2024-06-30</v>
      </c>
      <c r="R76" s="4">
        <v>0</v>
      </c>
      <c r="S76" s="4">
        <v>0</v>
      </c>
    </row>
    <row r="77" spans="1:19" x14ac:dyDescent="0.3">
      <c r="A77" s="4">
        <v>245</v>
      </c>
      <c r="B77" s="4" t="s">
        <v>37</v>
      </c>
      <c r="C77" s="4" t="s">
        <v>38</v>
      </c>
      <c r="D77" s="4" t="s">
        <v>8</v>
      </c>
      <c r="E77" s="4" t="s">
        <v>9</v>
      </c>
      <c r="F77" s="5">
        <v>45657</v>
      </c>
      <c r="G77" s="4">
        <f t="shared" si="44"/>
        <v>2024</v>
      </c>
      <c r="H77" s="4" t="str">
        <f t="shared" si="45"/>
        <v>Diciembre</v>
      </c>
      <c r="I77" s="5" t="str">
        <f t="shared" si="49"/>
        <v>2024-2</v>
      </c>
      <c r="J77" s="23" t="str">
        <f t="shared" si="38"/>
        <v>2</v>
      </c>
      <c r="K77" s="4">
        <v>85</v>
      </c>
      <c r="L77" s="4">
        <v>85.19</v>
      </c>
      <c r="M77" s="11">
        <f>IFERROR(IF((L77/K77)&gt;1.3,1.3,L77/K77),"")</f>
        <v>1.0022352941176471</v>
      </c>
      <c r="N77" s="11">
        <f t="shared" ref="N77" si="50">IFERROR(L77/K77,"")</f>
        <v>1.0022352941176471</v>
      </c>
      <c r="O77" s="4"/>
      <c r="P77" s="4"/>
      <c r="Q77" s="4" t="str">
        <f t="shared" si="48"/>
        <v>245-2024-12-31</v>
      </c>
      <c r="R77" s="4">
        <v>0</v>
      </c>
      <c r="S77" s="4">
        <v>0</v>
      </c>
    </row>
    <row r="78" spans="1:19" x14ac:dyDescent="0.3">
      <c r="A78" s="4">
        <v>274</v>
      </c>
      <c r="B78" s="4" t="s">
        <v>41</v>
      </c>
      <c r="C78" s="4" t="s">
        <v>40</v>
      </c>
      <c r="D78" s="4" t="s">
        <v>8</v>
      </c>
      <c r="E78" s="4" t="s">
        <v>9</v>
      </c>
      <c r="F78" s="13">
        <v>44742</v>
      </c>
      <c r="G78" s="12">
        <f t="shared" ref="G78:G93" si="51">YEAR(F78)</f>
        <v>2022</v>
      </c>
      <c r="H78" s="5" t="str">
        <f t="shared" ref="H78:H83" si="52">PROPER(TEXT(F78,"mmmm"))</f>
        <v>Junio</v>
      </c>
      <c r="I78" s="23" t="s">
        <v>101</v>
      </c>
      <c r="J78" s="23" t="str">
        <f t="shared" si="38"/>
        <v>1</v>
      </c>
      <c r="K78" s="4">
        <v>39623</v>
      </c>
      <c r="L78" s="4">
        <v>40000</v>
      </c>
      <c r="M78" s="11">
        <f t="shared" ref="M78:M83" si="53">IFERROR(IF((L78/K78)&gt;1.3,1.3,L78/K78),"")</f>
        <v>1.0095146758195996</v>
      </c>
      <c r="N78" s="11">
        <f t="shared" ref="N78:N83" si="54">IFERROR(L78/K78,"")</f>
        <v>1.0095146758195996</v>
      </c>
      <c r="O78" s="4" t="s">
        <v>131</v>
      </c>
      <c r="P78" s="4" t="s">
        <v>131</v>
      </c>
      <c r="Q78" s="4" t="str">
        <f t="shared" ref="Q78:Q83" si="55">A78&amp;"-"&amp;YEAR(F78)&amp;"-"&amp;IF(LEN(MONTH(F78))=1,"0"&amp;MONTH(F78),MONTH(F78))&amp;"-"&amp;DAY(F78)</f>
        <v>274-2022-06-30</v>
      </c>
      <c r="R78" s="4">
        <v>0</v>
      </c>
      <c r="S78" s="4">
        <v>0</v>
      </c>
    </row>
    <row r="79" spans="1:19" x14ac:dyDescent="0.3">
      <c r="A79" s="4">
        <v>274</v>
      </c>
      <c r="B79" s="4" t="s">
        <v>41</v>
      </c>
      <c r="C79" s="4" t="s">
        <v>40</v>
      </c>
      <c r="D79" s="4" t="s">
        <v>8</v>
      </c>
      <c r="E79" s="4" t="s">
        <v>9</v>
      </c>
      <c r="F79" s="13">
        <v>44926</v>
      </c>
      <c r="G79" s="12">
        <f t="shared" si="51"/>
        <v>2022</v>
      </c>
      <c r="H79" s="5" t="str">
        <f t="shared" si="52"/>
        <v>Diciembre</v>
      </c>
      <c r="I79" s="23" t="s">
        <v>100</v>
      </c>
      <c r="J79" s="23" t="str">
        <f t="shared" si="38"/>
        <v>2</v>
      </c>
      <c r="K79" s="4">
        <v>39817</v>
      </c>
      <c r="L79" s="4">
        <v>40663</v>
      </c>
      <c r="M79" s="11">
        <f t="shared" si="53"/>
        <v>1.0212472059673003</v>
      </c>
      <c r="N79" s="11">
        <f t="shared" si="54"/>
        <v>1.0212472059673003</v>
      </c>
      <c r="O79" s="4" t="s">
        <v>131</v>
      </c>
      <c r="P79" s="4" t="s">
        <v>131</v>
      </c>
      <c r="Q79" s="4" t="str">
        <f t="shared" si="55"/>
        <v>274-2022-12-31</v>
      </c>
      <c r="R79" s="4">
        <v>0</v>
      </c>
      <c r="S79" s="4">
        <v>0</v>
      </c>
    </row>
    <row r="80" spans="1:19" x14ac:dyDescent="0.3">
      <c r="A80" s="4">
        <v>274</v>
      </c>
      <c r="B80" s="4" t="s">
        <v>41</v>
      </c>
      <c r="C80" s="4" t="s">
        <v>40</v>
      </c>
      <c r="D80" s="4" t="s">
        <v>8</v>
      </c>
      <c r="E80" s="4" t="s">
        <v>9</v>
      </c>
      <c r="F80" s="13">
        <v>45107</v>
      </c>
      <c r="G80" s="12">
        <f t="shared" si="51"/>
        <v>2023</v>
      </c>
      <c r="H80" s="5" t="str">
        <f t="shared" si="52"/>
        <v>Junio</v>
      </c>
      <c r="I80" s="23" t="s">
        <v>99</v>
      </c>
      <c r="J80" s="23" t="str">
        <f t="shared" si="38"/>
        <v>1</v>
      </c>
      <c r="K80" s="4">
        <v>40047</v>
      </c>
      <c r="L80" s="4">
        <v>39091</v>
      </c>
      <c r="M80" s="11">
        <f t="shared" si="53"/>
        <v>0.97612804954178845</v>
      </c>
      <c r="N80" s="11">
        <f t="shared" si="54"/>
        <v>0.97612804954178845</v>
      </c>
      <c r="O80" s="4" t="s">
        <v>131</v>
      </c>
      <c r="P80" s="4" t="s">
        <v>131</v>
      </c>
      <c r="Q80" s="4" t="str">
        <f t="shared" si="55"/>
        <v>274-2023-06-30</v>
      </c>
      <c r="R80" s="4">
        <v>0</v>
      </c>
      <c r="S80" s="4">
        <v>0</v>
      </c>
    </row>
    <row r="81" spans="1:19" x14ac:dyDescent="0.3">
      <c r="A81" s="4">
        <v>274</v>
      </c>
      <c r="B81" s="4" t="s">
        <v>41</v>
      </c>
      <c r="C81" s="4" t="s">
        <v>40</v>
      </c>
      <c r="D81" s="4" t="s">
        <v>8</v>
      </c>
      <c r="E81" s="4" t="s">
        <v>9</v>
      </c>
      <c r="F81" s="5">
        <v>45291</v>
      </c>
      <c r="G81" s="4">
        <f t="shared" si="51"/>
        <v>2023</v>
      </c>
      <c r="H81" s="4" t="str">
        <f t="shared" si="52"/>
        <v>Diciembre</v>
      </c>
      <c r="I81" s="5" t="str">
        <f t="shared" ref="I81:I83" si="56">IF(OR(H81="Enero",H81="Febrero",H81="Marzo",H81="Abril",H81="Mayo",H81="Junio"),G81&amp;"-1",IF(OR(H81="Julio",H81="Agosto",H81="Septiembre",H81="Octubre",H81="Noviembre",H81="Diciembre"),G81&amp;"-2"))</f>
        <v>2023-2</v>
      </c>
      <c r="J81" s="23" t="str">
        <f t="shared" si="38"/>
        <v>2</v>
      </c>
      <c r="K81" s="4">
        <v>41811</v>
      </c>
      <c r="L81" s="4">
        <v>40771</v>
      </c>
      <c r="M81" s="11">
        <f t="shared" si="53"/>
        <v>0.97512616297146681</v>
      </c>
      <c r="N81" s="11">
        <f t="shared" si="54"/>
        <v>0.97512616297146681</v>
      </c>
      <c r="O81" s="4" t="s">
        <v>131</v>
      </c>
      <c r="P81" s="4" t="s">
        <v>131</v>
      </c>
      <c r="Q81" s="4" t="str">
        <f t="shared" si="55"/>
        <v>274-2023-12-31</v>
      </c>
      <c r="R81" s="4">
        <v>0</v>
      </c>
      <c r="S81" s="4">
        <v>0</v>
      </c>
    </row>
    <row r="82" spans="1:19" x14ac:dyDescent="0.3">
      <c r="A82" s="4">
        <v>274</v>
      </c>
      <c r="B82" s="4" t="s">
        <v>41</v>
      </c>
      <c r="C82" s="4" t="s">
        <v>40</v>
      </c>
      <c r="D82" s="4" t="s">
        <v>8</v>
      </c>
      <c r="E82" s="4" t="s">
        <v>9</v>
      </c>
      <c r="F82" s="5">
        <v>45473</v>
      </c>
      <c r="G82" s="4">
        <f t="shared" si="51"/>
        <v>2024</v>
      </c>
      <c r="H82" s="4" t="str">
        <f t="shared" si="52"/>
        <v>Junio</v>
      </c>
      <c r="I82" s="5" t="str">
        <f t="shared" si="56"/>
        <v>2024-1</v>
      </c>
      <c r="J82" s="23" t="str">
        <f t="shared" si="38"/>
        <v>1</v>
      </c>
      <c r="K82" s="14">
        <v>38813</v>
      </c>
      <c r="L82" s="8">
        <v>39598</v>
      </c>
      <c r="M82" s="11">
        <f t="shared" si="53"/>
        <v>1.0202251822842863</v>
      </c>
      <c r="N82" s="11">
        <f t="shared" si="54"/>
        <v>1.0202251822842863</v>
      </c>
      <c r="O82" s="4" t="s">
        <v>131</v>
      </c>
      <c r="P82" s="4" t="s">
        <v>131</v>
      </c>
      <c r="Q82" s="4" t="str">
        <f t="shared" si="55"/>
        <v>274-2024-06-30</v>
      </c>
      <c r="R82" s="4">
        <v>0</v>
      </c>
      <c r="S82" s="4">
        <v>0</v>
      </c>
    </row>
    <row r="83" spans="1:19" x14ac:dyDescent="0.3">
      <c r="A83" s="4">
        <v>274</v>
      </c>
      <c r="B83" s="4" t="s">
        <v>41</v>
      </c>
      <c r="C83" s="4" t="s">
        <v>40</v>
      </c>
      <c r="D83" s="4" t="s">
        <v>8</v>
      </c>
      <c r="E83" s="4" t="s">
        <v>9</v>
      </c>
      <c r="F83" s="5">
        <v>45657</v>
      </c>
      <c r="G83" s="4">
        <f t="shared" si="51"/>
        <v>2024</v>
      </c>
      <c r="H83" s="4" t="str">
        <f t="shared" si="52"/>
        <v>Diciembre</v>
      </c>
      <c r="I83" s="5" t="str">
        <f t="shared" si="56"/>
        <v>2024-2</v>
      </c>
      <c r="J83" s="23" t="str">
        <f t="shared" si="38"/>
        <v>2</v>
      </c>
      <c r="K83" s="4">
        <v>40441</v>
      </c>
      <c r="L83" s="4">
        <v>41436</v>
      </c>
      <c r="M83" s="11">
        <f t="shared" si="53"/>
        <v>1.0246037437254272</v>
      </c>
      <c r="N83" s="11">
        <f t="shared" si="54"/>
        <v>1.0246037437254272</v>
      </c>
      <c r="O83" s="4" t="s">
        <v>131</v>
      </c>
      <c r="P83" s="4" t="s">
        <v>131</v>
      </c>
      <c r="Q83" s="4" t="str">
        <f t="shared" si="55"/>
        <v>274-2024-12-31</v>
      </c>
      <c r="R83" s="4">
        <v>0</v>
      </c>
      <c r="S83" s="4">
        <v>0</v>
      </c>
    </row>
    <row r="84" spans="1:19" x14ac:dyDescent="0.3">
      <c r="A84" s="4">
        <v>276</v>
      </c>
      <c r="B84" s="4" t="s">
        <v>43</v>
      </c>
      <c r="C84" s="4" t="s">
        <v>44</v>
      </c>
      <c r="D84" s="4" t="s">
        <v>8</v>
      </c>
      <c r="E84" s="4" t="s">
        <v>11</v>
      </c>
      <c r="F84" s="13">
        <v>44742</v>
      </c>
      <c r="G84" s="12">
        <f t="shared" si="51"/>
        <v>2022</v>
      </c>
      <c r="H84" s="5" t="str">
        <f t="shared" ref="H84:H93" si="57">PROPER(TEXT(F84,"mmmm"))</f>
        <v>Junio</v>
      </c>
      <c r="I84" s="23" t="s">
        <v>101</v>
      </c>
      <c r="J84" s="23" t="str">
        <f t="shared" si="38"/>
        <v>1</v>
      </c>
      <c r="K84" s="4">
        <v>93</v>
      </c>
      <c r="L84" s="4">
        <v>106</v>
      </c>
      <c r="M84" s="11">
        <f>IFERROR(IF((K84/L84)&gt;1.3,1.3,K84/L84),"")</f>
        <v>0.87735849056603776</v>
      </c>
      <c r="N84" s="11">
        <f>IFERROR(K84/L84,"")</f>
        <v>0.87735849056603776</v>
      </c>
      <c r="O84" s="4"/>
      <c r="P84" s="4"/>
      <c r="Q84" s="4" t="str">
        <f t="shared" ref="Q84:Q93" si="58">A84&amp;"-"&amp;YEAR(F84)&amp;"-"&amp;IF(LEN(MONTH(F84))=1,"0"&amp;MONTH(F84),MONTH(F84))&amp;"-"&amp;DAY(F84)</f>
        <v>276-2022-06-30</v>
      </c>
      <c r="R84" s="4">
        <v>0</v>
      </c>
      <c r="S84" s="4">
        <v>0</v>
      </c>
    </row>
    <row r="85" spans="1:19" x14ac:dyDescent="0.3">
      <c r="A85" s="4">
        <v>276</v>
      </c>
      <c r="B85" s="4" t="s">
        <v>43</v>
      </c>
      <c r="C85" s="4" t="s">
        <v>44</v>
      </c>
      <c r="D85" s="4" t="s">
        <v>8</v>
      </c>
      <c r="E85" s="4" t="s">
        <v>11</v>
      </c>
      <c r="F85" s="13">
        <v>44926</v>
      </c>
      <c r="G85" s="12">
        <f t="shared" si="51"/>
        <v>2022</v>
      </c>
      <c r="H85" s="5" t="str">
        <f t="shared" si="57"/>
        <v>Diciembre</v>
      </c>
      <c r="I85" s="23" t="s">
        <v>100</v>
      </c>
      <c r="J85" s="23" t="str">
        <f t="shared" si="38"/>
        <v>2</v>
      </c>
      <c r="K85" s="4">
        <v>88</v>
      </c>
      <c r="L85" s="4">
        <v>88</v>
      </c>
      <c r="M85" s="11">
        <f>IFERROR(IF((K85/L85)&gt;1.3,1.3,K85/L85),"")</f>
        <v>1</v>
      </c>
      <c r="N85" s="11">
        <f>IFERROR(K85/L85,"")</f>
        <v>1</v>
      </c>
      <c r="O85" s="4"/>
      <c r="P85" s="4"/>
      <c r="Q85" s="4" t="str">
        <f t="shared" si="58"/>
        <v>276-2022-12-31</v>
      </c>
      <c r="R85" s="4">
        <v>0</v>
      </c>
      <c r="S85" s="4">
        <v>0</v>
      </c>
    </row>
    <row r="86" spans="1:19" x14ac:dyDescent="0.3">
      <c r="A86" s="4">
        <v>276</v>
      </c>
      <c r="B86" s="4" t="s">
        <v>43</v>
      </c>
      <c r="C86" s="4" t="s">
        <v>44</v>
      </c>
      <c r="D86" s="4" t="s">
        <v>8</v>
      </c>
      <c r="E86" s="4" t="s">
        <v>11</v>
      </c>
      <c r="F86" s="13">
        <v>45107</v>
      </c>
      <c r="G86" s="12">
        <f t="shared" si="51"/>
        <v>2023</v>
      </c>
      <c r="H86" s="5" t="str">
        <f t="shared" si="57"/>
        <v>Junio</v>
      </c>
      <c r="I86" s="23" t="s">
        <v>99</v>
      </c>
      <c r="J86" s="23" t="str">
        <f t="shared" si="38"/>
        <v>1</v>
      </c>
      <c r="K86" s="4">
        <v>85</v>
      </c>
      <c r="L86" s="4">
        <v>89.99</v>
      </c>
      <c r="M86" s="11">
        <f>IFERROR(IF((K86/L86)&gt;1.3,1.3,K86/L86),"")</f>
        <v>0.94454939437715302</v>
      </c>
      <c r="N86" s="11">
        <f>IFERROR(K86/L86,"")</f>
        <v>0.94454939437715302</v>
      </c>
      <c r="O86" s="4"/>
      <c r="P86" s="4"/>
      <c r="Q86" s="4" t="str">
        <f t="shared" si="58"/>
        <v>276-2023-06-30</v>
      </c>
      <c r="R86" s="4">
        <v>0</v>
      </c>
      <c r="S86" s="4">
        <v>0</v>
      </c>
    </row>
    <row r="87" spans="1:19" x14ac:dyDescent="0.3">
      <c r="A87" s="22">
        <v>276</v>
      </c>
      <c r="B87" s="4" t="s">
        <v>43</v>
      </c>
      <c r="C87" s="4" t="s">
        <v>44</v>
      </c>
      <c r="D87" s="4" t="s">
        <v>8</v>
      </c>
      <c r="E87" s="4" t="s">
        <v>11</v>
      </c>
      <c r="F87" s="5">
        <v>45291</v>
      </c>
      <c r="G87" s="4">
        <f t="shared" si="51"/>
        <v>2023</v>
      </c>
      <c r="H87" s="4" t="str">
        <f t="shared" si="57"/>
        <v>Diciembre</v>
      </c>
      <c r="I87" s="5" t="str">
        <f t="shared" ref="I87:I93" si="59">IF(OR(H87="Enero",H87="Febrero",H87="Marzo",H87="Abril",H87="Mayo",H87="Junio"),G87&amp;"-1",IF(OR(H87="Julio",H87="Agosto",H87="Septiembre",H87="Octubre",H87="Noviembre",H87="Diciembre"),G87&amp;"-2"))</f>
        <v>2023-2</v>
      </c>
      <c r="J87" s="23" t="str">
        <f t="shared" si="38"/>
        <v>2</v>
      </c>
      <c r="K87" s="4">
        <v>85</v>
      </c>
      <c r="L87" s="4">
        <v>84.5</v>
      </c>
      <c r="M87" s="11">
        <f>IFERROR(IF((K87/L87)&gt;1.3,1.3,K87/L87),"")</f>
        <v>1.0059171597633136</v>
      </c>
      <c r="N87" s="11">
        <f>IFERROR(K87/L87,"")</f>
        <v>1.0059171597633136</v>
      </c>
      <c r="O87" s="4"/>
      <c r="P87" s="4"/>
      <c r="Q87" s="4" t="str">
        <f t="shared" si="58"/>
        <v>276-2023-12-31</v>
      </c>
      <c r="R87" s="4">
        <v>0</v>
      </c>
      <c r="S87" s="4">
        <v>0</v>
      </c>
    </row>
    <row r="88" spans="1:19" x14ac:dyDescent="0.3">
      <c r="A88" s="4">
        <v>276</v>
      </c>
      <c r="B88" s="4" t="s">
        <v>43</v>
      </c>
      <c r="C88" s="4" t="s">
        <v>44</v>
      </c>
      <c r="D88" s="4" t="s">
        <v>8</v>
      </c>
      <c r="E88" s="4" t="s">
        <v>11</v>
      </c>
      <c r="F88" s="13">
        <v>45473</v>
      </c>
      <c r="G88" s="12">
        <f t="shared" si="51"/>
        <v>2024</v>
      </c>
      <c r="H88" s="5" t="str">
        <f t="shared" si="57"/>
        <v>Junio</v>
      </c>
      <c r="I88" s="5" t="str">
        <f t="shared" si="59"/>
        <v>2024-1</v>
      </c>
      <c r="J88" s="23" t="str">
        <f t="shared" si="38"/>
        <v>1</v>
      </c>
      <c r="K88" s="4">
        <v>75</v>
      </c>
      <c r="L88" s="4">
        <v>83.65</v>
      </c>
      <c r="M88" s="11">
        <f>IFERROR(IF((K88/L88)&gt;1.3,1.3,K88/L88),"")</f>
        <v>0.89659294680215174</v>
      </c>
      <c r="N88" s="11">
        <f>IFERROR(K88/L88,"")</f>
        <v>0.89659294680215174</v>
      </c>
      <c r="O88" s="4"/>
      <c r="P88" s="4"/>
      <c r="Q88" s="4" t="str">
        <f t="shared" si="58"/>
        <v>276-2024-06-30</v>
      </c>
      <c r="R88" s="4">
        <v>1</v>
      </c>
      <c r="S88" s="4">
        <v>1</v>
      </c>
    </row>
    <row r="89" spans="1:19" x14ac:dyDescent="0.3">
      <c r="A89" s="4">
        <v>276</v>
      </c>
      <c r="B89" s="4" t="s">
        <v>43</v>
      </c>
      <c r="C89" s="4" t="s">
        <v>44</v>
      </c>
      <c r="D89" s="4" t="s">
        <v>8</v>
      </c>
      <c r="E89" s="4" t="s">
        <v>11</v>
      </c>
      <c r="F89" s="5">
        <v>45657</v>
      </c>
      <c r="G89" s="4">
        <f t="shared" si="51"/>
        <v>2024</v>
      </c>
      <c r="H89" s="4" t="str">
        <f t="shared" si="57"/>
        <v>Diciembre</v>
      </c>
      <c r="I89" s="5" t="str">
        <f t="shared" si="59"/>
        <v>2024-2</v>
      </c>
      <c r="J89" s="23" t="str">
        <f t="shared" si="38"/>
        <v>2</v>
      </c>
      <c r="K89" s="4">
        <v>75</v>
      </c>
      <c r="L89" s="4">
        <v>82.68</v>
      </c>
      <c r="M89" s="11">
        <f>IFERROR(IF((L89/K89)&gt;1.3,1.3,L89/K89),"")</f>
        <v>1.1024</v>
      </c>
      <c r="N89" s="11">
        <f>IFERROR(L89/K89,"")</f>
        <v>1.1024</v>
      </c>
      <c r="O89" s="4"/>
      <c r="P89" s="4"/>
      <c r="Q89" s="4" t="str">
        <f t="shared" si="58"/>
        <v>276-2024-12-31</v>
      </c>
      <c r="R89" s="4">
        <v>0</v>
      </c>
      <c r="S89" s="4">
        <v>0</v>
      </c>
    </row>
    <row r="90" spans="1:19" x14ac:dyDescent="0.3">
      <c r="A90" s="24">
        <v>277</v>
      </c>
      <c r="B90" s="4" t="s">
        <v>45</v>
      </c>
      <c r="C90" s="4" t="s">
        <v>44</v>
      </c>
      <c r="D90" s="4" t="s">
        <v>8</v>
      </c>
      <c r="E90" s="4" t="s">
        <v>11</v>
      </c>
      <c r="F90" s="5">
        <v>45107</v>
      </c>
      <c r="G90" s="4">
        <f t="shared" si="51"/>
        <v>2023</v>
      </c>
      <c r="H90" s="4" t="str">
        <f t="shared" si="57"/>
        <v>Junio</v>
      </c>
      <c r="I90" s="5" t="str">
        <f t="shared" si="59"/>
        <v>2023-1</v>
      </c>
      <c r="J90" s="23" t="str">
        <f t="shared" si="38"/>
        <v>1</v>
      </c>
      <c r="K90" s="4">
        <v>85</v>
      </c>
      <c r="L90" s="4">
        <v>76.48</v>
      </c>
      <c r="M90" s="6">
        <f>IFERROR(K90/L90,"")</f>
        <v>1.1114016736401673</v>
      </c>
      <c r="N90" s="11">
        <f>IFERROR(K90/L90,"")</f>
        <v>1.1114016736401673</v>
      </c>
      <c r="O90" s="4"/>
      <c r="P90" s="4"/>
      <c r="Q90" s="4" t="str">
        <f t="shared" si="58"/>
        <v>277-2023-06-30</v>
      </c>
      <c r="R90" s="4">
        <v>1</v>
      </c>
      <c r="S90" s="4">
        <v>1</v>
      </c>
    </row>
    <row r="91" spans="1:19" x14ac:dyDescent="0.3">
      <c r="A91" s="22">
        <v>277</v>
      </c>
      <c r="B91" s="4" t="s">
        <v>45</v>
      </c>
      <c r="C91" s="4" t="s">
        <v>44</v>
      </c>
      <c r="D91" s="4" t="s">
        <v>8</v>
      </c>
      <c r="E91" s="4" t="s">
        <v>11</v>
      </c>
      <c r="F91" s="5">
        <v>45291</v>
      </c>
      <c r="G91" s="4">
        <f t="shared" si="51"/>
        <v>2023</v>
      </c>
      <c r="H91" s="4" t="str">
        <f t="shared" si="57"/>
        <v>Diciembre</v>
      </c>
      <c r="I91" s="5" t="str">
        <f t="shared" si="59"/>
        <v>2023-2</v>
      </c>
      <c r="J91" s="23" t="str">
        <f t="shared" si="38"/>
        <v>2</v>
      </c>
      <c r="K91" s="4">
        <v>85</v>
      </c>
      <c r="L91" s="4">
        <v>73.290000000000006</v>
      </c>
      <c r="M91" s="6">
        <f>IFERROR(K91/L91,"")</f>
        <v>1.1597762314094691</v>
      </c>
      <c r="N91" s="11">
        <f>IFERROR(K91/L91,"")</f>
        <v>1.1597762314094691</v>
      </c>
      <c r="O91" s="4"/>
      <c r="P91" s="4"/>
      <c r="Q91" s="4" t="str">
        <f t="shared" si="58"/>
        <v>277-2023-12-31</v>
      </c>
      <c r="R91" s="4">
        <v>1</v>
      </c>
      <c r="S91" s="4">
        <v>1</v>
      </c>
    </row>
    <row r="92" spans="1:19" x14ac:dyDescent="0.3">
      <c r="A92" s="22">
        <v>277</v>
      </c>
      <c r="B92" s="4" t="s">
        <v>45</v>
      </c>
      <c r="C92" s="4" t="s">
        <v>44</v>
      </c>
      <c r="D92" s="4" t="s">
        <v>8</v>
      </c>
      <c r="E92" s="4" t="s">
        <v>11</v>
      </c>
      <c r="F92" s="13">
        <v>45473</v>
      </c>
      <c r="G92" s="4">
        <f t="shared" si="51"/>
        <v>2024</v>
      </c>
      <c r="H92" s="4" t="str">
        <f t="shared" si="57"/>
        <v>Junio</v>
      </c>
      <c r="I92" s="5" t="str">
        <f t="shared" si="59"/>
        <v>2024-1</v>
      </c>
      <c r="J92" s="23" t="str">
        <f t="shared" si="38"/>
        <v>1</v>
      </c>
      <c r="K92" s="4">
        <v>73</v>
      </c>
      <c r="L92" s="4">
        <v>71.180000000000007</v>
      </c>
      <c r="M92" s="6">
        <f>IFERROR(K92/L92,"")</f>
        <v>1.0255689800505758</v>
      </c>
      <c r="N92" s="11">
        <f>IFERROR(K92/L92,"")</f>
        <v>1.0255689800505758</v>
      </c>
      <c r="O92" s="4"/>
      <c r="P92" s="4"/>
      <c r="Q92" s="4" t="str">
        <f t="shared" si="58"/>
        <v>277-2024-06-30</v>
      </c>
      <c r="R92" s="4">
        <v>1</v>
      </c>
      <c r="S92" s="4">
        <v>1</v>
      </c>
    </row>
    <row r="93" spans="1:19" x14ac:dyDescent="0.3">
      <c r="A93" s="4">
        <v>277</v>
      </c>
      <c r="B93" s="4" t="s">
        <v>45</v>
      </c>
      <c r="C93" s="4" t="s">
        <v>44</v>
      </c>
      <c r="D93" s="4" t="s">
        <v>8</v>
      </c>
      <c r="E93" s="4" t="s">
        <v>11</v>
      </c>
      <c r="F93" s="5">
        <v>45657</v>
      </c>
      <c r="G93" s="4">
        <f t="shared" si="51"/>
        <v>2024</v>
      </c>
      <c r="H93" s="4" t="str">
        <f t="shared" si="57"/>
        <v>Diciembre</v>
      </c>
      <c r="I93" s="5" t="str">
        <f t="shared" si="59"/>
        <v>2024-2</v>
      </c>
      <c r="J93" s="23" t="str">
        <f t="shared" si="38"/>
        <v>2</v>
      </c>
      <c r="K93" s="4">
        <v>73</v>
      </c>
      <c r="L93" s="4">
        <v>71.239999999999995</v>
      </c>
      <c r="M93" s="11">
        <f>IFERROR(IF((L93/K93)&gt;1.3,1.3,L93/K93),"")</f>
        <v>0.97589041095890405</v>
      </c>
      <c r="N93" s="11">
        <f t="shared" ref="N93" si="60">IFERROR(L93/K93,"")</f>
        <v>0.97589041095890405</v>
      </c>
      <c r="O93" s="4"/>
      <c r="P93" s="4"/>
      <c r="Q93" s="4" t="str">
        <f t="shared" si="58"/>
        <v>277-2024-12-31</v>
      </c>
      <c r="R93" s="4">
        <v>0</v>
      </c>
      <c r="S93" s="4">
        <v>0</v>
      </c>
    </row>
    <row r="94" spans="1:19" x14ac:dyDescent="0.3">
      <c r="A94" s="22">
        <v>323</v>
      </c>
      <c r="B94" s="4" t="s">
        <v>46</v>
      </c>
      <c r="C94" s="4" t="s">
        <v>47</v>
      </c>
      <c r="D94" s="4" t="s">
        <v>8</v>
      </c>
      <c r="E94" s="4" t="s">
        <v>9</v>
      </c>
      <c r="F94" s="13">
        <v>44926</v>
      </c>
      <c r="G94" s="4">
        <f t="shared" ref="G94:G116" si="61">YEAR(F94)</f>
        <v>2022</v>
      </c>
      <c r="H94" s="4" t="str">
        <f t="shared" ref="H94:H108" si="62">PROPER(TEXT(F94,"mmmm"))</f>
        <v>Diciembre</v>
      </c>
      <c r="I94" s="5" t="str">
        <f t="shared" ref="I94" si="63">IF(OR(H94="Enero",H94="Febrero",H94="Marzo",H94="Abril",H94="Mayo",H94="Junio"),G94&amp;"-1",IF(OR(H94="Julio",H94="Agosto",H94="Septiembre",H94="Octubre",H94="Noviembre",H94="Diciembre"),G94&amp;"-2"))</f>
        <v>2022-2</v>
      </c>
      <c r="J94" s="23" t="str">
        <f t="shared" si="38"/>
        <v>2</v>
      </c>
      <c r="K94" s="4">
        <v>3</v>
      </c>
      <c r="L94" s="4">
        <v>3</v>
      </c>
      <c r="M94" s="11">
        <f t="shared" ref="M94:M98" si="64">IFERROR(IF((L94/K94)&gt;1.3,1.3,L94/K94),"")</f>
        <v>1</v>
      </c>
      <c r="N94" s="11">
        <f t="shared" ref="N94:N102" si="65">IFERROR(L94/K94,"")</f>
        <v>1</v>
      </c>
      <c r="O94" s="4"/>
      <c r="P94" s="4"/>
      <c r="Q94" s="4" t="str">
        <f t="shared" ref="Q94:Q108" si="66">A94&amp;"-"&amp;YEAR(F94)&amp;"-"&amp;IF(LEN(MONTH(F94))=1,"0"&amp;MONTH(F94),MONTH(F94))&amp;"-"&amp;DAY(F94)</f>
        <v>323-2022-12-31</v>
      </c>
      <c r="R94" s="4">
        <v>0</v>
      </c>
      <c r="S94" s="4">
        <v>0</v>
      </c>
    </row>
    <row r="95" spans="1:19" x14ac:dyDescent="0.3">
      <c r="A95" s="4">
        <v>323</v>
      </c>
      <c r="B95" s="4" t="s">
        <v>46</v>
      </c>
      <c r="C95" s="4" t="s">
        <v>47</v>
      </c>
      <c r="D95" s="4" t="s">
        <v>8</v>
      </c>
      <c r="E95" s="4" t="s">
        <v>9</v>
      </c>
      <c r="F95" s="13">
        <v>45107</v>
      </c>
      <c r="G95" s="12">
        <f t="shared" si="61"/>
        <v>2023</v>
      </c>
      <c r="H95" s="5" t="str">
        <f t="shared" si="62"/>
        <v>Junio</v>
      </c>
      <c r="I95" s="23" t="s">
        <v>99</v>
      </c>
      <c r="J95" s="23" t="str">
        <f t="shared" si="38"/>
        <v>1</v>
      </c>
      <c r="K95" s="4">
        <v>2</v>
      </c>
      <c r="L95" s="4">
        <v>2</v>
      </c>
      <c r="M95" s="11">
        <f t="shared" si="64"/>
        <v>1</v>
      </c>
      <c r="N95" s="11">
        <f t="shared" si="65"/>
        <v>1</v>
      </c>
      <c r="O95" s="4"/>
      <c r="P95" s="4"/>
      <c r="Q95" s="4" t="str">
        <f t="shared" si="66"/>
        <v>323-2023-06-30</v>
      </c>
      <c r="R95" s="4">
        <v>0</v>
      </c>
      <c r="S95" s="4">
        <v>0</v>
      </c>
    </row>
    <row r="96" spans="1:19" x14ac:dyDescent="0.3">
      <c r="A96" s="22">
        <v>323</v>
      </c>
      <c r="B96" s="4" t="s">
        <v>46</v>
      </c>
      <c r="C96" s="4" t="s">
        <v>47</v>
      </c>
      <c r="D96" s="4" t="s">
        <v>8</v>
      </c>
      <c r="E96" s="4" t="s">
        <v>9</v>
      </c>
      <c r="F96" s="5">
        <v>45291</v>
      </c>
      <c r="G96" s="4">
        <f t="shared" si="61"/>
        <v>2023</v>
      </c>
      <c r="H96" s="4" t="str">
        <f t="shared" si="62"/>
        <v>Diciembre</v>
      </c>
      <c r="I96" s="5" t="str">
        <f t="shared" ref="I96:I98" si="67">IF(OR(H96="Enero",H96="Febrero",H96="Marzo",H96="Abril",H96="Mayo",H96="Junio"),G96&amp;"-1",IF(OR(H96="Julio",H96="Agosto",H96="Septiembre",H96="Octubre",H96="Noviembre",H96="Diciembre"),G96&amp;"-2"))</f>
        <v>2023-2</v>
      </c>
      <c r="J96" s="23" t="str">
        <f t="shared" si="38"/>
        <v>2</v>
      </c>
      <c r="K96" s="4">
        <v>6</v>
      </c>
      <c r="L96" s="4">
        <v>6</v>
      </c>
      <c r="M96" s="11">
        <f t="shared" si="64"/>
        <v>1</v>
      </c>
      <c r="N96" s="11">
        <f t="shared" si="65"/>
        <v>1</v>
      </c>
      <c r="O96" s="4"/>
      <c r="P96" s="4"/>
      <c r="Q96" s="4" t="str">
        <f t="shared" si="66"/>
        <v>323-2023-12-31</v>
      </c>
      <c r="R96" s="4">
        <v>0</v>
      </c>
      <c r="S96" s="4">
        <v>0</v>
      </c>
    </row>
    <row r="97" spans="1:19" x14ac:dyDescent="0.3">
      <c r="A97" s="22">
        <v>323</v>
      </c>
      <c r="B97" s="4" t="s">
        <v>46</v>
      </c>
      <c r="C97" s="4" t="s">
        <v>47</v>
      </c>
      <c r="D97" s="4" t="s">
        <v>8</v>
      </c>
      <c r="E97" s="4" t="s">
        <v>9</v>
      </c>
      <c r="F97" s="13">
        <v>45473</v>
      </c>
      <c r="G97" s="4">
        <f t="shared" si="61"/>
        <v>2024</v>
      </c>
      <c r="H97" s="4" t="str">
        <f t="shared" si="62"/>
        <v>Junio</v>
      </c>
      <c r="I97" s="5" t="str">
        <f t="shared" si="67"/>
        <v>2024-1</v>
      </c>
      <c r="J97" s="23" t="str">
        <f t="shared" si="38"/>
        <v>1</v>
      </c>
      <c r="K97" s="4">
        <v>3</v>
      </c>
      <c r="L97" s="4">
        <v>3</v>
      </c>
      <c r="M97" s="11">
        <f t="shared" si="64"/>
        <v>1</v>
      </c>
      <c r="N97" s="11">
        <f t="shared" si="65"/>
        <v>1</v>
      </c>
      <c r="O97" s="4"/>
      <c r="P97" s="4"/>
      <c r="Q97" s="4" t="str">
        <f t="shared" si="66"/>
        <v>323-2024-06-30</v>
      </c>
      <c r="R97" s="4">
        <v>0</v>
      </c>
      <c r="S97" s="4">
        <v>0</v>
      </c>
    </row>
    <row r="98" spans="1:19" x14ac:dyDescent="0.3">
      <c r="A98" s="22">
        <v>323</v>
      </c>
      <c r="B98" s="4" t="s">
        <v>46</v>
      </c>
      <c r="C98" s="4" t="s">
        <v>47</v>
      </c>
      <c r="D98" s="4" t="s">
        <v>8</v>
      </c>
      <c r="E98" s="4" t="s">
        <v>9</v>
      </c>
      <c r="F98" s="13">
        <v>45657</v>
      </c>
      <c r="G98" s="4">
        <f t="shared" si="61"/>
        <v>2024</v>
      </c>
      <c r="H98" s="4" t="str">
        <f t="shared" si="62"/>
        <v>Diciembre</v>
      </c>
      <c r="I98" s="5" t="str">
        <f t="shared" si="67"/>
        <v>2024-2</v>
      </c>
      <c r="J98" s="23" t="str">
        <f t="shared" si="38"/>
        <v>2</v>
      </c>
      <c r="K98" s="4">
        <v>0</v>
      </c>
      <c r="L98" s="4">
        <v>0</v>
      </c>
      <c r="M98" s="11" t="str">
        <f t="shared" si="64"/>
        <v/>
      </c>
      <c r="N98" s="11" t="str">
        <f t="shared" si="65"/>
        <v/>
      </c>
      <c r="O98" s="4"/>
      <c r="P98" s="4"/>
      <c r="Q98" s="4" t="str">
        <f t="shared" si="66"/>
        <v>323-2024-12-31</v>
      </c>
      <c r="R98" s="4">
        <v>0</v>
      </c>
      <c r="S98" s="4">
        <v>0</v>
      </c>
    </row>
    <row r="99" spans="1:19" x14ac:dyDescent="0.3">
      <c r="A99" s="4">
        <v>325</v>
      </c>
      <c r="B99" s="4" t="s">
        <v>48</v>
      </c>
      <c r="C99" s="4" t="s">
        <v>47</v>
      </c>
      <c r="D99" s="4" t="s">
        <v>8</v>
      </c>
      <c r="E99" s="4" t="s">
        <v>9</v>
      </c>
      <c r="F99" s="13">
        <v>44742</v>
      </c>
      <c r="G99" s="12">
        <f t="shared" si="61"/>
        <v>2022</v>
      </c>
      <c r="H99" s="5" t="str">
        <f t="shared" si="62"/>
        <v>Junio</v>
      </c>
      <c r="I99" s="23" t="s">
        <v>101</v>
      </c>
      <c r="J99" s="23" t="str">
        <f t="shared" si="38"/>
        <v>1</v>
      </c>
      <c r="K99" s="4">
        <v>3</v>
      </c>
      <c r="L99" s="4">
        <v>3</v>
      </c>
      <c r="M99" s="11">
        <f t="shared" ref="M99:M102" si="68">IFERROR(IF((L99/K99)&gt;1.3,1.3,L99/K99),"")</f>
        <v>1</v>
      </c>
      <c r="N99" s="11">
        <f t="shared" si="65"/>
        <v>1</v>
      </c>
      <c r="O99" s="4" t="s">
        <v>131</v>
      </c>
      <c r="P99" s="4" t="s">
        <v>131</v>
      </c>
      <c r="Q99" s="4" t="str">
        <f t="shared" si="66"/>
        <v>325-2022-06-30</v>
      </c>
      <c r="R99" s="4">
        <v>0</v>
      </c>
      <c r="S99" s="4">
        <v>0</v>
      </c>
    </row>
    <row r="100" spans="1:19" x14ac:dyDescent="0.3">
      <c r="A100" s="4">
        <v>325</v>
      </c>
      <c r="B100" s="4" t="s">
        <v>48</v>
      </c>
      <c r="C100" s="4" t="s">
        <v>47</v>
      </c>
      <c r="D100" s="4" t="s">
        <v>8</v>
      </c>
      <c r="E100" s="4" t="s">
        <v>9</v>
      </c>
      <c r="F100" s="13">
        <v>44926</v>
      </c>
      <c r="G100" s="12">
        <f t="shared" si="61"/>
        <v>2022</v>
      </c>
      <c r="H100" s="5" t="str">
        <f t="shared" si="62"/>
        <v>Diciembre</v>
      </c>
      <c r="I100" s="23" t="s">
        <v>100</v>
      </c>
      <c r="J100" s="23" t="str">
        <f t="shared" si="38"/>
        <v>2</v>
      </c>
      <c r="K100" s="4">
        <v>3</v>
      </c>
      <c r="L100" s="4">
        <v>3</v>
      </c>
      <c r="M100" s="11">
        <f t="shared" si="68"/>
        <v>1</v>
      </c>
      <c r="N100" s="11">
        <f t="shared" si="65"/>
        <v>1</v>
      </c>
      <c r="O100" s="4" t="s">
        <v>131</v>
      </c>
      <c r="P100" s="4" t="s">
        <v>131</v>
      </c>
      <c r="Q100" s="4" t="str">
        <f t="shared" si="66"/>
        <v>325-2022-12-31</v>
      </c>
      <c r="R100" s="4">
        <v>0</v>
      </c>
      <c r="S100" s="4">
        <v>0</v>
      </c>
    </row>
    <row r="101" spans="1:19" x14ac:dyDescent="0.3">
      <c r="A101" s="4">
        <v>325</v>
      </c>
      <c r="B101" s="4" t="s">
        <v>48</v>
      </c>
      <c r="C101" s="4" t="s">
        <v>47</v>
      </c>
      <c r="D101" s="4" t="s">
        <v>8</v>
      </c>
      <c r="E101" s="4" t="s">
        <v>9</v>
      </c>
      <c r="F101" s="13">
        <v>45107</v>
      </c>
      <c r="G101" s="12">
        <f t="shared" si="61"/>
        <v>2023</v>
      </c>
      <c r="H101" s="5" t="str">
        <f t="shared" si="62"/>
        <v>Junio</v>
      </c>
      <c r="I101" s="23" t="s">
        <v>99</v>
      </c>
      <c r="J101" s="23" t="str">
        <f t="shared" si="38"/>
        <v>1</v>
      </c>
      <c r="K101" s="4">
        <v>1</v>
      </c>
      <c r="L101" s="4">
        <v>1</v>
      </c>
      <c r="M101" s="11">
        <f t="shared" si="68"/>
        <v>1</v>
      </c>
      <c r="N101" s="11">
        <f t="shared" si="65"/>
        <v>1</v>
      </c>
      <c r="O101" s="4" t="s">
        <v>131</v>
      </c>
      <c r="P101" s="4" t="s">
        <v>131</v>
      </c>
      <c r="Q101" s="4" t="str">
        <f t="shared" si="66"/>
        <v>325-2023-06-30</v>
      </c>
      <c r="R101" s="4">
        <v>0</v>
      </c>
      <c r="S101" s="4">
        <v>0</v>
      </c>
    </row>
    <row r="102" spans="1:19" x14ac:dyDescent="0.3">
      <c r="A102" s="22">
        <v>325</v>
      </c>
      <c r="B102" s="4" t="s">
        <v>48</v>
      </c>
      <c r="C102" s="4" t="s">
        <v>47</v>
      </c>
      <c r="D102" s="4" t="s">
        <v>8</v>
      </c>
      <c r="E102" s="4" t="s">
        <v>9</v>
      </c>
      <c r="F102" s="5">
        <v>45291</v>
      </c>
      <c r="G102" s="4">
        <f t="shared" si="61"/>
        <v>2023</v>
      </c>
      <c r="H102" s="4" t="str">
        <f t="shared" si="62"/>
        <v>Diciembre</v>
      </c>
      <c r="I102" s="5" t="str">
        <f t="shared" ref="I102:I106" si="69">IF(OR(H102="Enero",H102="Febrero",H102="Marzo",H102="Abril",H102="Mayo",H102="Junio"),G102&amp;"-1",IF(OR(H102="Julio",H102="Agosto",H102="Septiembre",H102="Octubre",H102="Noviembre",H102="Diciembre"),G102&amp;"-2"))</f>
        <v>2023-2</v>
      </c>
      <c r="J102" s="23" t="str">
        <f t="shared" si="38"/>
        <v>2</v>
      </c>
      <c r="K102" s="4">
        <v>0</v>
      </c>
      <c r="L102" s="4">
        <v>0</v>
      </c>
      <c r="M102" s="11" t="str">
        <f t="shared" si="68"/>
        <v/>
      </c>
      <c r="N102" s="11" t="str">
        <f t="shared" si="65"/>
        <v/>
      </c>
      <c r="O102" s="4"/>
      <c r="P102" s="4"/>
      <c r="Q102" s="4" t="str">
        <f t="shared" si="66"/>
        <v>325-2023-12-31</v>
      </c>
      <c r="R102" s="4">
        <v>0</v>
      </c>
      <c r="S102" s="4">
        <v>0</v>
      </c>
    </row>
    <row r="103" spans="1:19" x14ac:dyDescent="0.3">
      <c r="A103" s="4">
        <v>325</v>
      </c>
      <c r="B103" s="4" t="s">
        <v>48</v>
      </c>
      <c r="C103" s="4" t="s">
        <v>47</v>
      </c>
      <c r="D103" s="4" t="s">
        <v>8</v>
      </c>
      <c r="E103" s="4" t="s">
        <v>9</v>
      </c>
      <c r="F103" s="5">
        <v>45473</v>
      </c>
      <c r="G103" s="4">
        <f t="shared" si="61"/>
        <v>2024</v>
      </c>
      <c r="H103" s="4" t="str">
        <f t="shared" si="62"/>
        <v>Junio</v>
      </c>
      <c r="I103" s="5" t="str">
        <f t="shared" si="69"/>
        <v>2024-1</v>
      </c>
      <c r="J103" s="23" t="str">
        <f t="shared" si="38"/>
        <v>1</v>
      </c>
      <c r="K103" s="4">
        <v>5</v>
      </c>
      <c r="L103" s="8">
        <v>5</v>
      </c>
      <c r="M103" s="11">
        <v>1</v>
      </c>
      <c r="N103" s="11">
        <v>1</v>
      </c>
      <c r="O103" s="4" t="s">
        <v>131</v>
      </c>
      <c r="P103" s="4" t="s">
        <v>131</v>
      </c>
      <c r="Q103" s="4" t="str">
        <f t="shared" si="66"/>
        <v>325-2024-06-30</v>
      </c>
      <c r="R103" s="4">
        <v>0</v>
      </c>
      <c r="S103" s="4">
        <v>0</v>
      </c>
    </row>
    <row r="104" spans="1:19" x14ac:dyDescent="0.3">
      <c r="A104" s="4">
        <v>325</v>
      </c>
      <c r="B104" s="4" t="s">
        <v>48</v>
      </c>
      <c r="C104" s="4" t="s">
        <v>47</v>
      </c>
      <c r="D104" s="4" t="s">
        <v>8</v>
      </c>
      <c r="E104" s="4" t="s">
        <v>9</v>
      </c>
      <c r="F104" s="5">
        <v>45657</v>
      </c>
      <c r="G104" s="4">
        <f t="shared" si="61"/>
        <v>2024</v>
      </c>
      <c r="H104" s="4" t="str">
        <f t="shared" si="62"/>
        <v>Diciembre</v>
      </c>
      <c r="I104" s="5" t="str">
        <f t="shared" si="69"/>
        <v>2024-2</v>
      </c>
      <c r="J104" s="23" t="str">
        <f t="shared" si="38"/>
        <v>2</v>
      </c>
      <c r="K104" s="4">
        <v>3</v>
      </c>
      <c r="L104" s="8">
        <v>3</v>
      </c>
      <c r="M104" s="11">
        <v>1</v>
      </c>
      <c r="N104" s="11">
        <v>1</v>
      </c>
      <c r="O104" s="4" t="s">
        <v>131</v>
      </c>
      <c r="P104" s="4" t="s">
        <v>131</v>
      </c>
      <c r="Q104" s="4" t="str">
        <f t="shared" si="66"/>
        <v>325-2024-12-31</v>
      </c>
      <c r="R104" s="4">
        <v>0</v>
      </c>
      <c r="S104" s="4">
        <v>0</v>
      </c>
    </row>
    <row r="105" spans="1:19" x14ac:dyDescent="0.3">
      <c r="A105" s="22">
        <v>331</v>
      </c>
      <c r="B105" s="4" t="s">
        <v>50</v>
      </c>
      <c r="C105" s="4" t="s">
        <v>49</v>
      </c>
      <c r="D105" s="4" t="s">
        <v>16</v>
      </c>
      <c r="E105" s="4" t="s">
        <v>9</v>
      </c>
      <c r="F105" s="5">
        <v>45291</v>
      </c>
      <c r="G105" s="4">
        <f t="shared" si="61"/>
        <v>2023</v>
      </c>
      <c r="H105" s="4" t="str">
        <f t="shared" si="62"/>
        <v>Diciembre</v>
      </c>
      <c r="I105" s="5" t="str">
        <f t="shared" si="69"/>
        <v>2023-2</v>
      </c>
      <c r="J105" s="23" t="str">
        <f t="shared" si="38"/>
        <v>2</v>
      </c>
      <c r="K105" s="4">
        <v>0</v>
      </c>
      <c r="L105" s="4">
        <v>81</v>
      </c>
      <c r="M105" s="11" t="str">
        <f>IFERROR(IF((L105/K105)&gt;1.3,1.3,L105/K105),"")</f>
        <v/>
      </c>
      <c r="N105" s="11" t="str">
        <f t="shared" ref="N105:N106" si="70">IFERROR(L105/K105,"")</f>
        <v/>
      </c>
      <c r="O105" s="4" t="s">
        <v>138</v>
      </c>
      <c r="P105" s="4" t="s">
        <v>79</v>
      </c>
      <c r="Q105" s="4" t="str">
        <f t="shared" si="66"/>
        <v>331-2023-12-31</v>
      </c>
      <c r="R105" s="4">
        <v>0</v>
      </c>
      <c r="S105" s="4">
        <v>0</v>
      </c>
    </row>
    <row r="106" spans="1:19" x14ac:dyDescent="0.3">
      <c r="A106" s="22">
        <v>331</v>
      </c>
      <c r="B106" s="4" t="s">
        <v>50</v>
      </c>
      <c r="C106" s="4" t="s">
        <v>49</v>
      </c>
      <c r="D106" s="4" t="s">
        <v>16</v>
      </c>
      <c r="E106" s="4" t="s">
        <v>9</v>
      </c>
      <c r="F106" s="5">
        <v>45657</v>
      </c>
      <c r="G106" s="4">
        <f t="shared" si="61"/>
        <v>2024</v>
      </c>
      <c r="H106" s="4" t="str">
        <f t="shared" si="62"/>
        <v>Diciembre</v>
      </c>
      <c r="I106" s="5" t="str">
        <f t="shared" si="69"/>
        <v>2024-2</v>
      </c>
      <c r="J106" s="23" t="str">
        <f t="shared" si="38"/>
        <v>2</v>
      </c>
      <c r="K106" s="4">
        <v>0</v>
      </c>
      <c r="L106" s="4">
        <v>82</v>
      </c>
      <c r="M106" s="11" t="str">
        <f>IFERROR(IF((L106/K106)&gt;1.3,1.3,L106/K106),"")</f>
        <v/>
      </c>
      <c r="N106" s="11" t="str">
        <f t="shared" si="70"/>
        <v/>
      </c>
      <c r="O106" s="4" t="s">
        <v>138</v>
      </c>
      <c r="P106" s="4" t="s">
        <v>79</v>
      </c>
      <c r="Q106" s="4" t="str">
        <f t="shared" si="66"/>
        <v>331-2024-12-31</v>
      </c>
      <c r="R106" s="4">
        <v>0</v>
      </c>
      <c r="S106" s="4">
        <v>0</v>
      </c>
    </row>
    <row r="107" spans="1:19" x14ac:dyDescent="0.3">
      <c r="A107" s="4">
        <v>332</v>
      </c>
      <c r="B107" s="4" t="s">
        <v>51</v>
      </c>
      <c r="C107" s="4" t="s">
        <v>10</v>
      </c>
      <c r="D107" s="4" t="s">
        <v>8</v>
      </c>
      <c r="E107" s="4" t="s">
        <v>11</v>
      </c>
      <c r="F107" s="13">
        <v>44742</v>
      </c>
      <c r="G107" s="12">
        <f t="shared" si="61"/>
        <v>2022</v>
      </c>
      <c r="H107" s="5" t="str">
        <f t="shared" si="62"/>
        <v>Junio</v>
      </c>
      <c r="I107" s="23" t="s">
        <v>101</v>
      </c>
      <c r="J107" s="23" t="str">
        <f t="shared" si="38"/>
        <v>1</v>
      </c>
      <c r="K107" s="4">
        <v>1.6</v>
      </c>
      <c r="L107" s="4">
        <v>1.8</v>
      </c>
      <c r="M107" s="11">
        <f>IFERROR(IF((K107/L107)&gt;1.3,1.3,K107/L107),"")</f>
        <v>0.88888888888888895</v>
      </c>
      <c r="N107" s="11">
        <f>IFERROR(K107/L107,"")</f>
        <v>0.88888888888888895</v>
      </c>
      <c r="O107" s="4"/>
      <c r="P107" s="4"/>
      <c r="Q107" s="4" t="str">
        <f t="shared" si="66"/>
        <v>332-2022-06-30</v>
      </c>
      <c r="R107" s="4">
        <v>1</v>
      </c>
      <c r="S107" s="4">
        <v>1</v>
      </c>
    </row>
    <row r="108" spans="1:19" x14ac:dyDescent="0.3">
      <c r="A108" s="4">
        <v>332</v>
      </c>
      <c r="B108" s="4" t="s">
        <v>51</v>
      </c>
      <c r="C108" s="4" t="s">
        <v>10</v>
      </c>
      <c r="D108" s="4" t="s">
        <v>8</v>
      </c>
      <c r="E108" s="4" t="s">
        <v>11</v>
      </c>
      <c r="F108" s="13">
        <v>44926</v>
      </c>
      <c r="G108" s="12">
        <f t="shared" si="61"/>
        <v>2022</v>
      </c>
      <c r="H108" s="5" t="str">
        <f t="shared" si="62"/>
        <v>Diciembre</v>
      </c>
      <c r="I108" s="23" t="s">
        <v>100</v>
      </c>
      <c r="J108" s="23" t="str">
        <f t="shared" si="38"/>
        <v>2</v>
      </c>
      <c r="K108" s="4">
        <v>1.6</v>
      </c>
      <c r="L108" s="4">
        <v>1.75</v>
      </c>
      <c r="M108" s="11">
        <f>IFERROR(IF((K108/L108)&gt;1.3,1.3,K108/L108),"")</f>
        <v>0.91428571428571437</v>
      </c>
      <c r="N108" s="11">
        <f>IFERROR(K108/L108,"")</f>
        <v>0.91428571428571437</v>
      </c>
      <c r="O108" s="4"/>
      <c r="P108" s="4"/>
      <c r="Q108" s="4" t="str">
        <f t="shared" si="66"/>
        <v>332-2022-12-31</v>
      </c>
      <c r="R108" s="4">
        <v>1</v>
      </c>
      <c r="S108" s="4">
        <v>1</v>
      </c>
    </row>
    <row r="109" spans="1:19" x14ac:dyDescent="0.3">
      <c r="A109" s="4">
        <v>332</v>
      </c>
      <c r="B109" s="4" t="s">
        <v>51</v>
      </c>
      <c r="C109" s="4" t="s">
        <v>10</v>
      </c>
      <c r="D109" s="4" t="s">
        <v>8</v>
      </c>
      <c r="E109" s="4" t="s">
        <v>11</v>
      </c>
      <c r="F109" s="13">
        <v>45107</v>
      </c>
      <c r="G109" s="12">
        <f t="shared" si="61"/>
        <v>2023</v>
      </c>
      <c r="H109" s="5" t="str">
        <f t="shared" ref="H109:H120" si="71">PROPER(TEXT(F109,"mmmm"))</f>
        <v>Junio</v>
      </c>
      <c r="I109" s="23" t="s">
        <v>99</v>
      </c>
      <c r="J109" s="23" t="str">
        <f t="shared" si="38"/>
        <v>1</v>
      </c>
      <c r="K109" s="4">
        <v>1.8</v>
      </c>
      <c r="L109" s="4">
        <v>1.57</v>
      </c>
      <c r="M109" s="11">
        <f>IFERROR(IF((K109/L109)&gt;1.3,1.3,K109/L109),"")</f>
        <v>1.1464968152866242</v>
      </c>
      <c r="N109" s="11">
        <f>IFERROR(K109/L109,"")</f>
        <v>1.1464968152866242</v>
      </c>
      <c r="O109" s="4"/>
      <c r="P109" s="4"/>
      <c r="Q109" s="4" t="str">
        <f t="shared" ref="Q109:Q120" si="72">A109&amp;"-"&amp;YEAR(F109)&amp;"-"&amp;IF(LEN(MONTH(F109))=1,"0"&amp;MONTH(F109),MONTH(F109))&amp;"-"&amp;DAY(F109)</f>
        <v>332-2023-06-30</v>
      </c>
      <c r="R109" s="4">
        <v>1</v>
      </c>
      <c r="S109" s="4">
        <v>1</v>
      </c>
    </row>
    <row r="110" spans="1:19" x14ac:dyDescent="0.3">
      <c r="A110" s="22">
        <v>332</v>
      </c>
      <c r="B110" s="4" t="s">
        <v>51</v>
      </c>
      <c r="C110" s="4" t="s">
        <v>10</v>
      </c>
      <c r="D110" s="4" t="s">
        <v>8</v>
      </c>
      <c r="E110" s="4" t="s">
        <v>11</v>
      </c>
      <c r="F110" s="5">
        <v>45291</v>
      </c>
      <c r="G110" s="4">
        <f t="shared" si="61"/>
        <v>2023</v>
      </c>
      <c r="H110" s="4" t="str">
        <f t="shared" si="71"/>
        <v>Diciembre</v>
      </c>
      <c r="I110" s="5" t="str">
        <f t="shared" ref="I110:I118" si="73">IF(OR(H110="Enero",H110="Febrero",H110="Marzo",H110="Abril",H110="Mayo",H110="Junio"),G110&amp;"-1",IF(OR(H110="Julio",H110="Agosto",H110="Septiembre",H110="Octubre",H110="Noviembre",H110="Diciembre"),G110&amp;"-2"))</f>
        <v>2023-2</v>
      </c>
      <c r="J110" s="23" t="str">
        <f t="shared" si="38"/>
        <v>2</v>
      </c>
      <c r="K110" s="4">
        <v>1.8</v>
      </c>
      <c r="L110" s="4">
        <v>1.3</v>
      </c>
      <c r="M110" s="11">
        <f>IFERROR(IF((K110/L110)&gt;1.3,1.3,K110/L110),"")</f>
        <v>1.3</v>
      </c>
      <c r="N110" s="11">
        <f>IFERROR(K110/L110,"")</f>
        <v>1.3846153846153846</v>
      </c>
      <c r="O110" s="4"/>
      <c r="P110" s="4"/>
      <c r="Q110" s="4" t="str">
        <f t="shared" si="72"/>
        <v>332-2023-12-31</v>
      </c>
      <c r="R110" s="4">
        <v>1</v>
      </c>
      <c r="S110" s="4">
        <v>1</v>
      </c>
    </row>
    <row r="111" spans="1:19" x14ac:dyDescent="0.3">
      <c r="A111" s="4">
        <v>332</v>
      </c>
      <c r="B111" s="4" t="s">
        <v>51</v>
      </c>
      <c r="C111" s="4" t="s">
        <v>10</v>
      </c>
      <c r="D111" s="4" t="s">
        <v>8</v>
      </c>
      <c r="E111" s="4" t="s">
        <v>11</v>
      </c>
      <c r="F111" s="5">
        <v>45473</v>
      </c>
      <c r="G111" s="4">
        <f t="shared" si="61"/>
        <v>2024</v>
      </c>
      <c r="H111" s="4" t="str">
        <f t="shared" si="71"/>
        <v>Junio</v>
      </c>
      <c r="I111" s="5" t="str">
        <f t="shared" si="73"/>
        <v>2024-1</v>
      </c>
      <c r="J111" s="23" t="str">
        <f t="shared" si="38"/>
        <v>1</v>
      </c>
      <c r="K111" s="4">
        <v>1.5</v>
      </c>
      <c r="L111" s="8">
        <v>1.48</v>
      </c>
      <c r="M111" s="11">
        <v>1.0135135135135136</v>
      </c>
      <c r="N111" s="11">
        <v>1.0135135135135136</v>
      </c>
      <c r="O111" s="4" t="s">
        <v>114</v>
      </c>
      <c r="P111" s="4" t="s">
        <v>114</v>
      </c>
      <c r="Q111" s="4" t="str">
        <f t="shared" si="72"/>
        <v>332-2024-06-30</v>
      </c>
      <c r="R111" s="4">
        <v>1</v>
      </c>
      <c r="S111" s="4">
        <v>1</v>
      </c>
    </row>
    <row r="112" spans="1:19" x14ac:dyDescent="0.3">
      <c r="A112" s="4">
        <v>332</v>
      </c>
      <c r="B112" s="4" t="s">
        <v>51</v>
      </c>
      <c r="C112" s="4" t="s">
        <v>10</v>
      </c>
      <c r="D112" s="4" t="s">
        <v>8</v>
      </c>
      <c r="E112" s="4" t="s">
        <v>11</v>
      </c>
      <c r="F112" s="5">
        <v>45657</v>
      </c>
      <c r="G112" s="4">
        <f t="shared" si="61"/>
        <v>2024</v>
      </c>
      <c r="H112" s="4" t="str">
        <f t="shared" si="71"/>
        <v>Diciembre</v>
      </c>
      <c r="I112" s="5" t="str">
        <f t="shared" si="73"/>
        <v>2024-2</v>
      </c>
      <c r="J112" s="23" t="str">
        <f t="shared" si="38"/>
        <v>2</v>
      </c>
      <c r="K112" s="4">
        <v>1.8</v>
      </c>
      <c r="L112" s="4">
        <v>0.82</v>
      </c>
      <c r="M112" s="11">
        <f>IFERROR(IF((L112/K112)&gt;1.3,1.3,L112/K112),"")</f>
        <v>0.45555555555555549</v>
      </c>
      <c r="N112" s="11">
        <f>IFERROR(L112/K112,"")</f>
        <v>0.45555555555555549</v>
      </c>
      <c r="O112" s="4"/>
      <c r="P112" s="4"/>
      <c r="Q112" s="4" t="str">
        <f t="shared" si="72"/>
        <v>332-2024-12-31</v>
      </c>
      <c r="R112" s="4">
        <v>0</v>
      </c>
      <c r="S112" s="4">
        <v>0</v>
      </c>
    </row>
    <row r="113" spans="1:19" x14ac:dyDescent="0.3">
      <c r="A113" s="22">
        <v>334</v>
      </c>
      <c r="B113" s="4" t="s">
        <v>52</v>
      </c>
      <c r="C113" s="4" t="s">
        <v>10</v>
      </c>
      <c r="D113" s="4" t="s">
        <v>16</v>
      </c>
      <c r="E113" s="4" t="s">
        <v>9</v>
      </c>
      <c r="F113" s="5">
        <v>45291</v>
      </c>
      <c r="G113" s="4">
        <f t="shared" si="61"/>
        <v>2023</v>
      </c>
      <c r="H113" s="4" t="str">
        <f t="shared" si="71"/>
        <v>Diciembre</v>
      </c>
      <c r="I113" s="5" t="str">
        <f t="shared" si="73"/>
        <v>2023-2</v>
      </c>
      <c r="J113" s="23" t="str">
        <f t="shared" si="38"/>
        <v>2</v>
      </c>
      <c r="K113" s="4">
        <v>88</v>
      </c>
      <c r="L113" s="4">
        <v>88.39</v>
      </c>
      <c r="M113" s="11">
        <f>IFERROR(IF((L113/K113)&gt;1.3,1.3,L113/K113),"")</f>
        <v>1.0044318181818181</v>
      </c>
      <c r="N113" s="11">
        <f>IFERROR(L113/K113,"")</f>
        <v>1.0044318181818181</v>
      </c>
      <c r="O113" s="4"/>
      <c r="P113" s="4"/>
      <c r="Q113" s="4" t="str">
        <f t="shared" si="72"/>
        <v>334-2023-12-31</v>
      </c>
      <c r="R113" s="4">
        <v>0</v>
      </c>
      <c r="S113" s="4">
        <v>0</v>
      </c>
    </row>
    <row r="114" spans="1:19" x14ac:dyDescent="0.3">
      <c r="A114" s="4">
        <v>334</v>
      </c>
      <c r="B114" s="4" t="s">
        <v>52</v>
      </c>
      <c r="C114" s="4" t="s">
        <v>10</v>
      </c>
      <c r="D114" s="4" t="s">
        <v>16</v>
      </c>
      <c r="E114" s="4" t="s">
        <v>9</v>
      </c>
      <c r="F114" s="5">
        <v>45657</v>
      </c>
      <c r="G114" s="4">
        <f t="shared" si="61"/>
        <v>2024</v>
      </c>
      <c r="H114" s="4" t="str">
        <f t="shared" si="71"/>
        <v>Diciembre</v>
      </c>
      <c r="I114" s="5" t="str">
        <f t="shared" si="73"/>
        <v>2024-2</v>
      </c>
      <c r="J114" s="23" t="str">
        <f t="shared" si="38"/>
        <v>2</v>
      </c>
      <c r="K114" s="4">
        <v>88</v>
      </c>
      <c r="L114" s="4">
        <v>88.84</v>
      </c>
      <c r="M114" s="11">
        <f>IFERROR(IF((L114/K114)&gt;1.3,1.3,L114/K114),"")</f>
        <v>1.0095454545454545</v>
      </c>
      <c r="N114" s="11">
        <f>IFERROR(L114/K114,"")</f>
        <v>1.0095454545454545</v>
      </c>
      <c r="O114" s="4"/>
      <c r="P114" s="4"/>
      <c r="Q114" s="4" t="str">
        <f t="shared" si="72"/>
        <v>334-2024-12-31</v>
      </c>
      <c r="R114" s="4">
        <v>0</v>
      </c>
      <c r="S114" s="4">
        <v>0</v>
      </c>
    </row>
    <row r="115" spans="1:19" x14ac:dyDescent="0.3">
      <c r="A115" s="22">
        <v>335</v>
      </c>
      <c r="B115" s="4" t="s">
        <v>53</v>
      </c>
      <c r="C115" s="4" t="s">
        <v>10</v>
      </c>
      <c r="D115" s="4" t="s">
        <v>16</v>
      </c>
      <c r="E115" s="4" t="s">
        <v>9</v>
      </c>
      <c r="F115" s="5">
        <v>45291</v>
      </c>
      <c r="G115" s="4">
        <f t="shared" si="61"/>
        <v>2023</v>
      </c>
      <c r="H115" s="4" t="str">
        <f t="shared" si="71"/>
        <v>Diciembre</v>
      </c>
      <c r="I115" s="5" t="str">
        <f t="shared" si="73"/>
        <v>2023-2</v>
      </c>
      <c r="J115" s="23" t="str">
        <f t="shared" si="38"/>
        <v>2</v>
      </c>
      <c r="K115" s="4">
        <v>80</v>
      </c>
      <c r="L115" s="4">
        <v>93.85</v>
      </c>
      <c r="M115" s="15">
        <f>IFERROR(L115/K115,"")</f>
        <v>1.173125</v>
      </c>
      <c r="N115" s="11">
        <f>IFERROR(L115/K115,"")</f>
        <v>1.173125</v>
      </c>
      <c r="O115" s="4" t="s">
        <v>79</v>
      </c>
      <c r="P115" s="4" t="s">
        <v>79</v>
      </c>
      <c r="Q115" s="4" t="str">
        <f t="shared" si="72"/>
        <v>335-2023-12-31</v>
      </c>
      <c r="R115" s="4">
        <v>0</v>
      </c>
      <c r="S115" s="4">
        <v>0</v>
      </c>
    </row>
    <row r="116" spans="1:19" x14ac:dyDescent="0.3">
      <c r="A116" s="4">
        <v>335</v>
      </c>
      <c r="B116" s="4" t="s">
        <v>53</v>
      </c>
      <c r="C116" s="4" t="s">
        <v>10</v>
      </c>
      <c r="D116" s="4" t="s">
        <v>16</v>
      </c>
      <c r="E116" s="4" t="s">
        <v>9</v>
      </c>
      <c r="F116" s="5">
        <v>45657</v>
      </c>
      <c r="G116" s="4">
        <f t="shared" si="61"/>
        <v>2024</v>
      </c>
      <c r="H116" s="4" t="str">
        <f t="shared" si="71"/>
        <v>Diciembre</v>
      </c>
      <c r="I116" s="5" t="str">
        <f t="shared" si="73"/>
        <v>2024-2</v>
      </c>
      <c r="J116" s="23" t="str">
        <f t="shared" si="38"/>
        <v>2</v>
      </c>
      <c r="K116" s="4">
        <v>82</v>
      </c>
      <c r="L116" s="4">
        <v>80.95</v>
      </c>
      <c r="M116" s="11">
        <f t="shared" ref="M116:M122" si="74">IFERROR(IF((L116/K116)&gt;1.3,1.3,L116/K116),"")</f>
        <v>0.9871951219512195</v>
      </c>
      <c r="N116" s="11">
        <f>IFERROR(L116/K116,"")</f>
        <v>0.9871951219512195</v>
      </c>
      <c r="O116" s="4"/>
      <c r="P116" s="4"/>
      <c r="Q116" s="4" t="str">
        <f t="shared" si="72"/>
        <v>335-2024-12-31</v>
      </c>
      <c r="R116" s="4">
        <v>0</v>
      </c>
      <c r="S116" s="4">
        <v>0</v>
      </c>
    </row>
    <row r="117" spans="1:19" x14ac:dyDescent="0.3">
      <c r="A117" s="22">
        <v>339</v>
      </c>
      <c r="B117" s="4" t="s">
        <v>54</v>
      </c>
      <c r="C117" s="4" t="s">
        <v>55</v>
      </c>
      <c r="D117" s="4" t="s">
        <v>16</v>
      </c>
      <c r="E117" s="4" t="s">
        <v>9</v>
      </c>
      <c r="F117" s="5">
        <v>45291</v>
      </c>
      <c r="G117" s="4">
        <f t="shared" ref="G117:G122" si="75">YEAR(F117)</f>
        <v>2023</v>
      </c>
      <c r="H117" s="4" t="str">
        <f t="shared" si="71"/>
        <v>Diciembre</v>
      </c>
      <c r="I117" s="5" t="str">
        <f t="shared" si="73"/>
        <v>2023-2</v>
      </c>
      <c r="J117" s="23" t="str">
        <f t="shared" si="38"/>
        <v>2</v>
      </c>
      <c r="K117" s="4">
        <v>30</v>
      </c>
      <c r="L117" s="4">
        <v>28.57</v>
      </c>
      <c r="M117" s="11">
        <f t="shared" si="74"/>
        <v>0.95233333333333337</v>
      </c>
      <c r="N117" s="11">
        <f t="shared" ref="N117:N118" si="76">IFERROR(L117/K117,"")</f>
        <v>0.95233333333333337</v>
      </c>
      <c r="O117" s="4" t="s">
        <v>79</v>
      </c>
      <c r="P117" s="4" t="s">
        <v>79</v>
      </c>
      <c r="Q117" s="4" t="str">
        <f t="shared" si="72"/>
        <v>339-2023-12-31</v>
      </c>
      <c r="R117" s="4">
        <v>0</v>
      </c>
      <c r="S117" s="4">
        <v>1</v>
      </c>
    </row>
    <row r="118" spans="1:19" x14ac:dyDescent="0.3">
      <c r="A118" s="4">
        <v>339</v>
      </c>
      <c r="B118" s="4" t="s">
        <v>54</v>
      </c>
      <c r="C118" s="4" t="s">
        <v>55</v>
      </c>
      <c r="D118" s="4" t="s">
        <v>16</v>
      </c>
      <c r="E118" s="4" t="s">
        <v>9</v>
      </c>
      <c r="F118" s="5">
        <v>45657</v>
      </c>
      <c r="G118" s="4">
        <f t="shared" si="75"/>
        <v>2024</v>
      </c>
      <c r="H118" s="4" t="str">
        <f t="shared" si="71"/>
        <v>Diciembre</v>
      </c>
      <c r="I118" s="5" t="str">
        <f t="shared" si="73"/>
        <v>2024-2</v>
      </c>
      <c r="J118" s="23" t="str">
        <f t="shared" si="38"/>
        <v>2</v>
      </c>
      <c r="K118" s="4">
        <v>30</v>
      </c>
      <c r="L118" s="4">
        <v>30.3</v>
      </c>
      <c r="M118" s="11">
        <f t="shared" si="74"/>
        <v>1.01</v>
      </c>
      <c r="N118" s="11">
        <f t="shared" si="76"/>
        <v>1.01</v>
      </c>
      <c r="O118" s="4" t="s">
        <v>79</v>
      </c>
      <c r="P118" s="4" t="s">
        <v>79</v>
      </c>
      <c r="Q118" s="4" t="str">
        <f t="shared" si="72"/>
        <v>339-2024-12-31</v>
      </c>
      <c r="R118" s="4">
        <v>0</v>
      </c>
      <c r="S118" s="4">
        <v>1</v>
      </c>
    </row>
    <row r="119" spans="1:19" x14ac:dyDescent="0.3">
      <c r="A119" s="4">
        <v>353</v>
      </c>
      <c r="B119" s="4" t="s">
        <v>57</v>
      </c>
      <c r="C119" s="4" t="s">
        <v>58</v>
      </c>
      <c r="D119" s="4" t="s">
        <v>8</v>
      </c>
      <c r="E119" s="4" t="s">
        <v>9</v>
      </c>
      <c r="F119" s="13">
        <v>45107</v>
      </c>
      <c r="G119" s="12">
        <f t="shared" si="75"/>
        <v>2023</v>
      </c>
      <c r="H119" s="5" t="str">
        <f t="shared" si="71"/>
        <v>Junio</v>
      </c>
      <c r="I119" s="23" t="s">
        <v>99</v>
      </c>
      <c r="J119" s="23" t="str">
        <f t="shared" si="38"/>
        <v>1</v>
      </c>
      <c r="K119" s="4">
        <v>25</v>
      </c>
      <c r="L119" s="4">
        <v>40.384615384615401</v>
      </c>
      <c r="M119" s="11">
        <f t="shared" si="74"/>
        <v>1.3</v>
      </c>
      <c r="N119" s="11">
        <f t="shared" ref="N119:N120" si="77">IFERROR(L119/K119,"")</f>
        <v>1.6153846153846161</v>
      </c>
      <c r="O119" s="4"/>
      <c r="P119" s="4"/>
      <c r="Q119" s="4" t="str">
        <f t="shared" si="72"/>
        <v>353-2023-06-30</v>
      </c>
      <c r="R119" s="4">
        <v>1</v>
      </c>
      <c r="S119" s="4">
        <v>1</v>
      </c>
    </row>
    <row r="120" spans="1:19" x14ac:dyDescent="0.3">
      <c r="A120" s="22">
        <v>353</v>
      </c>
      <c r="B120" s="4" t="s">
        <v>57</v>
      </c>
      <c r="C120" s="4" t="s">
        <v>58</v>
      </c>
      <c r="D120" s="4" t="s">
        <v>8</v>
      </c>
      <c r="E120" s="4" t="s">
        <v>9</v>
      </c>
      <c r="F120" s="5">
        <v>45291</v>
      </c>
      <c r="G120" s="4">
        <f t="shared" si="75"/>
        <v>2023</v>
      </c>
      <c r="H120" s="4" t="str">
        <f t="shared" si="71"/>
        <v>Diciembre</v>
      </c>
      <c r="I120" s="5" t="str">
        <f t="shared" ref="I120:I122" si="78">IF(OR(H120="Enero",H120="Febrero",H120="Marzo",H120="Abril",H120="Mayo",H120="Junio"),G120&amp;"-1",IF(OR(H120="Julio",H120="Agosto",H120="Septiembre",H120="Octubre",H120="Noviembre",H120="Diciembre"),G120&amp;"-2"))</f>
        <v>2023-2</v>
      </c>
      <c r="J120" s="23" t="str">
        <f t="shared" si="38"/>
        <v>2</v>
      </c>
      <c r="K120" s="4">
        <v>35</v>
      </c>
      <c r="L120" s="4">
        <v>40.384615384615401</v>
      </c>
      <c r="M120" s="11">
        <f t="shared" si="74"/>
        <v>1.1538461538461544</v>
      </c>
      <c r="N120" s="11">
        <f t="shared" si="77"/>
        <v>1.1538461538461544</v>
      </c>
      <c r="O120" s="4"/>
      <c r="P120" s="4"/>
      <c r="Q120" s="4" t="str">
        <f t="shared" si="72"/>
        <v>353-2023-12-31</v>
      </c>
      <c r="R120" s="4">
        <v>1</v>
      </c>
      <c r="S120" s="4">
        <v>1</v>
      </c>
    </row>
    <row r="121" spans="1:19" x14ac:dyDescent="0.3">
      <c r="A121" s="22">
        <v>361</v>
      </c>
      <c r="B121" s="4" t="s">
        <v>59</v>
      </c>
      <c r="C121" s="4" t="s">
        <v>60</v>
      </c>
      <c r="D121" s="4" t="s">
        <v>16</v>
      </c>
      <c r="E121" s="4" t="s">
        <v>9</v>
      </c>
      <c r="F121" s="5">
        <v>45291</v>
      </c>
      <c r="G121" s="4">
        <f t="shared" si="75"/>
        <v>2023</v>
      </c>
      <c r="H121" s="4" t="str">
        <f t="shared" ref="H121:H136" si="79">PROPER(TEXT(F121,"mmmm"))</f>
        <v>Diciembre</v>
      </c>
      <c r="I121" s="5" t="str">
        <f t="shared" si="78"/>
        <v>2023-2</v>
      </c>
      <c r="J121" s="23" t="str">
        <f t="shared" si="38"/>
        <v>2</v>
      </c>
      <c r="K121" s="4">
        <v>4.5</v>
      </c>
      <c r="L121" s="4">
        <v>4.5599999999999996</v>
      </c>
      <c r="M121" s="11">
        <f t="shared" si="74"/>
        <v>1.0133333333333332</v>
      </c>
      <c r="N121" s="11">
        <f t="shared" ref="N121:N122" si="80">IFERROR(L121/K121,"")</f>
        <v>1.0133333333333332</v>
      </c>
      <c r="O121" s="4"/>
      <c r="P121" s="4"/>
      <c r="Q121" s="4" t="str">
        <f t="shared" ref="Q121:Q136" si="81">A121&amp;"-"&amp;YEAR(F121)&amp;"-"&amp;IF(LEN(MONTH(F121))=1,"0"&amp;MONTH(F121),MONTH(F121))&amp;"-"&amp;DAY(F121)</f>
        <v>361-2023-12-31</v>
      </c>
      <c r="R121" s="4">
        <v>2</v>
      </c>
      <c r="S121" s="4">
        <v>2</v>
      </c>
    </row>
    <row r="122" spans="1:19" x14ac:dyDescent="0.3">
      <c r="A122" s="4">
        <v>361</v>
      </c>
      <c r="B122" s="4" t="s">
        <v>59</v>
      </c>
      <c r="C122" s="4" t="s">
        <v>60</v>
      </c>
      <c r="D122" s="4" t="s">
        <v>16</v>
      </c>
      <c r="E122" s="4" t="s">
        <v>9</v>
      </c>
      <c r="F122" s="5">
        <v>45657</v>
      </c>
      <c r="G122" s="4">
        <f t="shared" si="75"/>
        <v>2024</v>
      </c>
      <c r="H122" s="4" t="str">
        <f t="shared" si="79"/>
        <v>Diciembre</v>
      </c>
      <c r="I122" s="5" t="str">
        <f t="shared" si="78"/>
        <v>2024-2</v>
      </c>
      <c r="J122" s="23" t="str">
        <f t="shared" si="38"/>
        <v>2</v>
      </c>
      <c r="K122" s="4">
        <v>0</v>
      </c>
      <c r="L122" s="4"/>
      <c r="M122" s="11" t="str">
        <f t="shared" si="74"/>
        <v/>
      </c>
      <c r="N122" s="11" t="str">
        <f t="shared" si="80"/>
        <v/>
      </c>
      <c r="O122" s="4" t="s">
        <v>131</v>
      </c>
      <c r="P122" s="4" t="s">
        <v>26</v>
      </c>
      <c r="Q122" s="4" t="str">
        <f t="shared" si="81"/>
        <v>361-2024-12-31</v>
      </c>
      <c r="R122" s="4">
        <v>0</v>
      </c>
      <c r="S122" s="4">
        <v>0</v>
      </c>
    </row>
    <row r="123" spans="1:19" x14ac:dyDescent="0.3">
      <c r="A123" s="4">
        <v>364</v>
      </c>
      <c r="B123" s="4" t="s">
        <v>61</v>
      </c>
      <c r="C123" s="4" t="s">
        <v>60</v>
      </c>
      <c r="D123" s="4" t="s">
        <v>8</v>
      </c>
      <c r="E123" s="4" t="s">
        <v>11</v>
      </c>
      <c r="F123" s="13">
        <v>45107</v>
      </c>
      <c r="G123" s="12">
        <f t="shared" ref="G123:G148" si="82">YEAR(F123)</f>
        <v>2023</v>
      </c>
      <c r="H123" s="5" t="str">
        <f t="shared" si="79"/>
        <v>Junio</v>
      </c>
      <c r="I123" s="23" t="s">
        <v>99</v>
      </c>
      <c r="J123" s="23" t="str">
        <f t="shared" si="38"/>
        <v>1</v>
      </c>
      <c r="K123" s="4">
        <v>0</v>
      </c>
      <c r="L123" s="4">
        <v>30173</v>
      </c>
      <c r="M123" s="11">
        <f>IFERROR(IF((K123/L123)&gt;1.3,1.3,K123/L123),"")</f>
        <v>0</v>
      </c>
      <c r="N123" s="11">
        <f>IFERROR(K123/L123,"")</f>
        <v>0</v>
      </c>
      <c r="O123" s="4" t="s">
        <v>129</v>
      </c>
      <c r="P123" s="4" t="s">
        <v>131</v>
      </c>
      <c r="Q123" s="4" t="str">
        <f t="shared" si="81"/>
        <v>364-2023-06-30</v>
      </c>
      <c r="R123" s="4">
        <v>0</v>
      </c>
      <c r="S123" s="4">
        <v>0</v>
      </c>
    </row>
    <row r="124" spans="1:19" x14ac:dyDescent="0.3">
      <c r="A124" s="22">
        <v>364</v>
      </c>
      <c r="B124" s="4" t="s">
        <v>61</v>
      </c>
      <c r="C124" s="4" t="s">
        <v>60</v>
      </c>
      <c r="D124" s="4" t="s">
        <v>8</v>
      </c>
      <c r="E124" s="4" t="s">
        <v>11</v>
      </c>
      <c r="F124" s="5">
        <v>45291</v>
      </c>
      <c r="G124" s="4">
        <f t="shared" si="82"/>
        <v>2023</v>
      </c>
      <c r="H124" s="4" t="str">
        <f t="shared" si="79"/>
        <v>Diciembre</v>
      </c>
      <c r="I124" s="5" t="str">
        <f t="shared" ref="I124:I128" si="83">IF(OR(H124="Enero",H124="Febrero",H124="Marzo",H124="Abril",H124="Mayo",H124="Junio"),G124&amp;"-1",IF(OR(H124="Julio",H124="Agosto",H124="Septiembre",H124="Octubre",H124="Noviembre",H124="Diciembre"),G124&amp;"-2"))</f>
        <v>2023-2</v>
      </c>
      <c r="J124" s="23" t="str">
        <f t="shared" si="38"/>
        <v>2</v>
      </c>
      <c r="K124" s="4">
        <v>0</v>
      </c>
      <c r="L124" s="4">
        <v>48277</v>
      </c>
      <c r="M124" s="11">
        <f>IFERROR(IF((K124/L124)&gt;1.3,1.3,K124/L124),"")</f>
        <v>0</v>
      </c>
      <c r="N124" s="11">
        <f>IFERROR(K124/L124,"")</f>
        <v>0</v>
      </c>
      <c r="O124" s="4" t="s">
        <v>129</v>
      </c>
      <c r="P124" s="4" t="s">
        <v>131</v>
      </c>
      <c r="Q124" s="4" t="str">
        <f t="shared" si="81"/>
        <v>364-2023-12-31</v>
      </c>
      <c r="R124" s="4">
        <v>0</v>
      </c>
      <c r="S124" s="4">
        <v>0</v>
      </c>
    </row>
    <row r="125" spans="1:19" x14ac:dyDescent="0.3">
      <c r="A125" s="4">
        <v>364</v>
      </c>
      <c r="B125" s="4" t="s">
        <v>61</v>
      </c>
      <c r="C125" s="4" t="s">
        <v>60</v>
      </c>
      <c r="D125" s="4" t="s">
        <v>8</v>
      </c>
      <c r="E125" s="4" t="s">
        <v>9</v>
      </c>
      <c r="F125" s="5">
        <v>45473</v>
      </c>
      <c r="G125" s="4">
        <f t="shared" si="82"/>
        <v>2024</v>
      </c>
      <c r="H125" s="4" t="str">
        <f t="shared" si="79"/>
        <v>Junio</v>
      </c>
      <c r="I125" s="5" t="str">
        <f t="shared" si="83"/>
        <v>2024-1</v>
      </c>
      <c r="J125" s="23" t="str">
        <f t="shared" si="38"/>
        <v>1</v>
      </c>
      <c r="K125" s="8">
        <v>31694</v>
      </c>
      <c r="L125" s="8">
        <v>42069</v>
      </c>
      <c r="M125" s="11">
        <v>1.0135135135135136</v>
      </c>
      <c r="N125" s="11">
        <v>1.0135135135135136</v>
      </c>
      <c r="O125" s="4" t="s">
        <v>131</v>
      </c>
      <c r="P125" s="4" t="s">
        <v>131</v>
      </c>
      <c r="Q125" s="4" t="str">
        <f t="shared" si="81"/>
        <v>364-2024-06-30</v>
      </c>
      <c r="R125" s="4">
        <v>0</v>
      </c>
      <c r="S125" s="4">
        <v>0</v>
      </c>
    </row>
    <row r="126" spans="1:19" x14ac:dyDescent="0.3">
      <c r="A126" s="4">
        <v>364</v>
      </c>
      <c r="B126" s="4" t="s">
        <v>61</v>
      </c>
      <c r="C126" s="4" t="s">
        <v>60</v>
      </c>
      <c r="D126" s="4" t="s">
        <v>8</v>
      </c>
      <c r="E126" s="4" t="s">
        <v>9</v>
      </c>
      <c r="F126" s="5">
        <v>45657</v>
      </c>
      <c r="G126" s="4">
        <f t="shared" si="82"/>
        <v>2024</v>
      </c>
      <c r="H126" s="4" t="str">
        <f t="shared" si="79"/>
        <v>Diciembre</v>
      </c>
      <c r="I126" s="5" t="str">
        <f t="shared" si="83"/>
        <v>2024-2</v>
      </c>
      <c r="J126" s="23" t="str">
        <f t="shared" si="38"/>
        <v>2</v>
      </c>
      <c r="K126" s="8">
        <v>47541</v>
      </c>
      <c r="L126" s="8">
        <v>46635</v>
      </c>
      <c r="M126" s="11">
        <f>IFERROR(IF((L126/K126)&gt;1.3,1.3,L126/K126),"")</f>
        <v>0.98094276519214996</v>
      </c>
      <c r="N126" s="11">
        <f t="shared" ref="N126:N136" si="84">IFERROR(L126/K126,"")</f>
        <v>0.98094276519214996</v>
      </c>
      <c r="O126" s="4" t="s">
        <v>131</v>
      </c>
      <c r="P126" s="4" t="s">
        <v>131</v>
      </c>
      <c r="Q126" s="4" t="str">
        <f t="shared" si="81"/>
        <v>364-2024-12-31</v>
      </c>
      <c r="R126" s="4">
        <v>0</v>
      </c>
      <c r="S126" s="4">
        <v>0</v>
      </c>
    </row>
    <row r="127" spans="1:19" x14ac:dyDescent="0.3">
      <c r="A127" s="22">
        <v>367</v>
      </c>
      <c r="B127" s="4" t="s">
        <v>62</v>
      </c>
      <c r="C127" s="4" t="s">
        <v>60</v>
      </c>
      <c r="D127" s="4" t="s">
        <v>16</v>
      </c>
      <c r="E127" s="4" t="s">
        <v>9</v>
      </c>
      <c r="F127" s="5">
        <v>45291</v>
      </c>
      <c r="G127" s="4">
        <f t="shared" si="82"/>
        <v>2023</v>
      </c>
      <c r="H127" s="4" t="str">
        <f t="shared" si="79"/>
        <v>Diciembre</v>
      </c>
      <c r="I127" s="5" t="str">
        <f t="shared" si="83"/>
        <v>2023-2</v>
      </c>
      <c r="J127" s="23" t="str">
        <f t="shared" si="38"/>
        <v>2</v>
      </c>
      <c r="K127" s="4">
        <v>5</v>
      </c>
      <c r="L127" s="4">
        <v>6.25</v>
      </c>
      <c r="M127" s="15">
        <f>IFERROR(L127/K127,"")</f>
        <v>1.25</v>
      </c>
      <c r="N127" s="11">
        <f t="shared" si="84"/>
        <v>1.25</v>
      </c>
      <c r="O127" s="4" t="s">
        <v>79</v>
      </c>
      <c r="P127" s="4" t="s">
        <v>79</v>
      </c>
      <c r="Q127" s="4" t="str">
        <f t="shared" si="81"/>
        <v>367-2023-12-31</v>
      </c>
      <c r="R127" s="4">
        <v>2</v>
      </c>
      <c r="S127" s="4">
        <v>2</v>
      </c>
    </row>
    <row r="128" spans="1:19" x14ac:dyDescent="0.3">
      <c r="A128" s="22">
        <v>367</v>
      </c>
      <c r="B128" s="4" t="s">
        <v>62</v>
      </c>
      <c r="C128" s="4" t="s">
        <v>60</v>
      </c>
      <c r="D128" s="4" t="s">
        <v>16</v>
      </c>
      <c r="E128" s="4" t="s">
        <v>9</v>
      </c>
      <c r="F128" s="5">
        <v>45657</v>
      </c>
      <c r="G128" s="4">
        <f t="shared" si="82"/>
        <v>2024</v>
      </c>
      <c r="H128" s="4" t="str">
        <f t="shared" si="79"/>
        <v>Diciembre</v>
      </c>
      <c r="I128" s="5" t="str">
        <f t="shared" si="83"/>
        <v>2024-2</v>
      </c>
      <c r="J128" s="23" t="str">
        <f t="shared" si="38"/>
        <v>2</v>
      </c>
      <c r="K128" s="4">
        <v>5</v>
      </c>
      <c r="L128" s="4">
        <v>4.96</v>
      </c>
      <c r="M128" s="15">
        <f>IFERROR(L128/K128,"")</f>
        <v>0.99199999999999999</v>
      </c>
      <c r="N128" s="11">
        <f t="shared" si="84"/>
        <v>0.99199999999999999</v>
      </c>
      <c r="O128" s="4" t="s">
        <v>79</v>
      </c>
      <c r="P128" s="4" t="s">
        <v>79</v>
      </c>
      <c r="Q128" s="4" t="str">
        <f t="shared" si="81"/>
        <v>367-2024-12-31</v>
      </c>
      <c r="R128" s="4">
        <v>2</v>
      </c>
      <c r="S128" s="4">
        <v>2</v>
      </c>
    </row>
    <row r="129" spans="1:19" x14ac:dyDescent="0.3">
      <c r="A129" s="4">
        <v>369</v>
      </c>
      <c r="B129" s="4" t="s">
        <v>63</v>
      </c>
      <c r="C129" s="4" t="s">
        <v>60</v>
      </c>
      <c r="D129" s="4" t="s">
        <v>8</v>
      </c>
      <c r="E129" s="4" t="s">
        <v>9</v>
      </c>
      <c r="F129" s="13">
        <v>45107</v>
      </c>
      <c r="G129" s="12">
        <f t="shared" si="82"/>
        <v>2023</v>
      </c>
      <c r="H129" s="5" t="str">
        <f t="shared" si="79"/>
        <v>Junio</v>
      </c>
      <c r="I129" s="23" t="s">
        <v>99</v>
      </c>
      <c r="J129" s="23" t="str">
        <f t="shared" si="38"/>
        <v>1</v>
      </c>
      <c r="K129" s="4">
        <v>0</v>
      </c>
      <c r="L129" s="4">
        <v>78</v>
      </c>
      <c r="M129" s="11" t="str">
        <f t="shared" ref="M129:M132" si="85">IFERROR(IF((L129/K129)&gt;1.3,1.3,L129/K129),"")</f>
        <v/>
      </c>
      <c r="N129" s="11" t="str">
        <f t="shared" si="84"/>
        <v/>
      </c>
      <c r="O129" s="4" t="s">
        <v>113</v>
      </c>
      <c r="P129" s="4" t="s">
        <v>131</v>
      </c>
      <c r="Q129" s="4" t="str">
        <f t="shared" si="81"/>
        <v>369-2023-06-30</v>
      </c>
      <c r="R129" s="4">
        <v>0</v>
      </c>
      <c r="S129" s="4">
        <v>0</v>
      </c>
    </row>
    <row r="130" spans="1:19" x14ac:dyDescent="0.3">
      <c r="A130" s="22">
        <v>369</v>
      </c>
      <c r="B130" s="4" t="s">
        <v>63</v>
      </c>
      <c r="C130" s="4" t="s">
        <v>60</v>
      </c>
      <c r="D130" s="4" t="s">
        <v>8</v>
      </c>
      <c r="E130" s="4" t="s">
        <v>9</v>
      </c>
      <c r="F130" s="5">
        <v>45291</v>
      </c>
      <c r="G130" s="4">
        <f t="shared" si="82"/>
        <v>2023</v>
      </c>
      <c r="H130" s="4" t="str">
        <f t="shared" si="79"/>
        <v>Diciembre</v>
      </c>
      <c r="I130" s="5" t="str">
        <f t="shared" ref="I130:I132" si="86">IF(OR(H130="Enero",H130="Febrero",H130="Marzo",H130="Abril",H130="Mayo",H130="Junio"),G130&amp;"-1",IF(OR(H130="Julio",H130="Agosto",H130="Septiembre",H130="Octubre",H130="Noviembre",H130="Diciembre"),G130&amp;"-2"))</f>
        <v>2023-2</v>
      </c>
      <c r="J130" s="23" t="str">
        <f t="shared" si="38"/>
        <v>2</v>
      </c>
      <c r="K130" s="4">
        <v>0</v>
      </c>
      <c r="L130" s="4">
        <v>96</v>
      </c>
      <c r="M130" s="11" t="str">
        <f t="shared" si="85"/>
        <v/>
      </c>
      <c r="N130" s="11" t="str">
        <f t="shared" si="84"/>
        <v/>
      </c>
      <c r="O130" s="4" t="s">
        <v>113</v>
      </c>
      <c r="P130" s="4" t="s">
        <v>131</v>
      </c>
      <c r="Q130" s="4" t="str">
        <f t="shared" si="81"/>
        <v>369-2023-12-31</v>
      </c>
      <c r="R130" s="4">
        <v>0</v>
      </c>
      <c r="S130" s="4">
        <v>0</v>
      </c>
    </row>
    <row r="131" spans="1:19" x14ac:dyDescent="0.3">
      <c r="A131" s="4">
        <v>369</v>
      </c>
      <c r="B131" s="4" t="s">
        <v>63</v>
      </c>
      <c r="C131" s="4" t="s">
        <v>60</v>
      </c>
      <c r="D131" s="4" t="s">
        <v>8</v>
      </c>
      <c r="E131" s="4" t="s">
        <v>9</v>
      </c>
      <c r="F131" s="13">
        <v>45473</v>
      </c>
      <c r="G131" s="12">
        <f t="shared" si="82"/>
        <v>2024</v>
      </c>
      <c r="H131" s="5" t="str">
        <f t="shared" si="79"/>
        <v>Junio</v>
      </c>
      <c r="I131" s="5" t="str">
        <f t="shared" si="86"/>
        <v>2024-1</v>
      </c>
      <c r="J131" s="23" t="str">
        <f t="shared" ref="J131:J194" si="87">RIGHT(I131,1)</f>
        <v>1</v>
      </c>
      <c r="K131" s="4">
        <v>80</v>
      </c>
      <c r="L131" s="4">
        <v>61</v>
      </c>
      <c r="M131" s="11">
        <f t="shared" si="85"/>
        <v>0.76249999999999996</v>
      </c>
      <c r="N131" s="11">
        <f t="shared" si="84"/>
        <v>0.76249999999999996</v>
      </c>
      <c r="O131" s="4" t="s">
        <v>131</v>
      </c>
      <c r="P131" s="4" t="s">
        <v>131</v>
      </c>
      <c r="Q131" s="4" t="str">
        <f t="shared" si="81"/>
        <v>369-2024-06-30</v>
      </c>
      <c r="R131" s="4">
        <v>0</v>
      </c>
      <c r="S131" s="4">
        <v>0</v>
      </c>
    </row>
    <row r="132" spans="1:19" x14ac:dyDescent="0.3">
      <c r="A132" s="4">
        <v>369</v>
      </c>
      <c r="B132" s="4" t="s">
        <v>63</v>
      </c>
      <c r="C132" s="4" t="s">
        <v>60</v>
      </c>
      <c r="D132" s="4" t="s">
        <v>8</v>
      </c>
      <c r="E132" s="4" t="s">
        <v>9</v>
      </c>
      <c r="F132" s="5">
        <v>45657</v>
      </c>
      <c r="G132" s="12">
        <f t="shared" si="82"/>
        <v>2024</v>
      </c>
      <c r="H132" s="5" t="str">
        <f t="shared" si="79"/>
        <v>Diciembre</v>
      </c>
      <c r="I132" s="5" t="str">
        <f t="shared" si="86"/>
        <v>2024-2</v>
      </c>
      <c r="J132" s="23" t="str">
        <f t="shared" si="87"/>
        <v>2</v>
      </c>
      <c r="K132" s="4">
        <v>108</v>
      </c>
      <c r="L132" s="4">
        <v>77</v>
      </c>
      <c r="M132" s="11">
        <f t="shared" si="85"/>
        <v>0.71296296296296291</v>
      </c>
      <c r="N132" s="11">
        <f t="shared" si="84"/>
        <v>0.71296296296296291</v>
      </c>
      <c r="O132" s="4" t="s">
        <v>131</v>
      </c>
      <c r="P132" s="4" t="s">
        <v>131</v>
      </c>
      <c r="Q132" s="4" t="str">
        <f t="shared" si="81"/>
        <v>369-2024-12-31</v>
      </c>
      <c r="R132" s="4">
        <v>0</v>
      </c>
      <c r="S132" s="4">
        <v>0</v>
      </c>
    </row>
    <row r="133" spans="1:19" x14ac:dyDescent="0.3">
      <c r="A133" s="4">
        <v>376</v>
      </c>
      <c r="B133" s="4" t="s">
        <v>64</v>
      </c>
      <c r="C133" s="4" t="s">
        <v>29</v>
      </c>
      <c r="D133" s="4" t="s">
        <v>8</v>
      </c>
      <c r="E133" s="4" t="s">
        <v>9</v>
      </c>
      <c r="F133" s="13">
        <v>44742</v>
      </c>
      <c r="G133" s="12">
        <f t="shared" si="82"/>
        <v>2022</v>
      </c>
      <c r="H133" s="5" t="str">
        <f t="shared" si="79"/>
        <v>Junio</v>
      </c>
      <c r="I133" s="23" t="s">
        <v>101</v>
      </c>
      <c r="J133" s="23" t="str">
        <f t="shared" si="87"/>
        <v>1</v>
      </c>
      <c r="K133" s="9">
        <v>10494</v>
      </c>
      <c r="L133" s="9">
        <v>14221</v>
      </c>
      <c r="M133" s="11">
        <f t="shared" ref="M133:M136" si="88">IFERROR(IF((L133/K133)&gt;1.3,1.3,L133/K133),"")</f>
        <v>1.3</v>
      </c>
      <c r="N133" s="11">
        <f t="shared" si="84"/>
        <v>1.35515532685344</v>
      </c>
      <c r="O133" s="4" t="s">
        <v>106</v>
      </c>
      <c r="P133" s="4" t="s">
        <v>106</v>
      </c>
      <c r="Q133" s="4" t="str">
        <f t="shared" si="81"/>
        <v>376-2022-06-30</v>
      </c>
      <c r="R133" s="4">
        <v>0</v>
      </c>
      <c r="S133" s="4">
        <v>0</v>
      </c>
    </row>
    <row r="134" spans="1:19" x14ac:dyDescent="0.3">
      <c r="A134" s="4">
        <v>376</v>
      </c>
      <c r="B134" s="4" t="s">
        <v>64</v>
      </c>
      <c r="C134" s="4" t="s">
        <v>29</v>
      </c>
      <c r="D134" s="4" t="s">
        <v>8</v>
      </c>
      <c r="E134" s="4" t="s">
        <v>9</v>
      </c>
      <c r="F134" s="13">
        <v>44925</v>
      </c>
      <c r="G134" s="12">
        <f t="shared" si="82"/>
        <v>2022</v>
      </c>
      <c r="H134" s="5" t="str">
        <f t="shared" si="79"/>
        <v>Diciembre</v>
      </c>
      <c r="I134" s="23" t="s">
        <v>100</v>
      </c>
      <c r="J134" s="23" t="str">
        <f t="shared" si="87"/>
        <v>2</v>
      </c>
      <c r="K134" s="9">
        <v>5570</v>
      </c>
      <c r="L134" s="9">
        <v>9919</v>
      </c>
      <c r="M134" s="11">
        <f t="shared" si="88"/>
        <v>1.3</v>
      </c>
      <c r="N134" s="11">
        <f t="shared" si="84"/>
        <v>1.7807899461400358</v>
      </c>
      <c r="O134" s="4" t="s">
        <v>106</v>
      </c>
      <c r="P134" s="4" t="s">
        <v>106</v>
      </c>
      <c r="Q134" s="4" t="str">
        <f t="shared" si="81"/>
        <v>376-2022-12-30</v>
      </c>
      <c r="R134" s="4">
        <v>0</v>
      </c>
      <c r="S134" s="4">
        <v>0</v>
      </c>
    </row>
    <row r="135" spans="1:19" x14ac:dyDescent="0.3">
      <c r="A135" s="4">
        <v>376</v>
      </c>
      <c r="B135" s="4" t="s">
        <v>64</v>
      </c>
      <c r="C135" s="4" t="s">
        <v>29</v>
      </c>
      <c r="D135" s="4" t="s">
        <v>8</v>
      </c>
      <c r="E135" s="4" t="s">
        <v>9</v>
      </c>
      <c r="F135" s="13">
        <v>45107</v>
      </c>
      <c r="G135" s="12">
        <f t="shared" si="82"/>
        <v>2023</v>
      </c>
      <c r="H135" s="5" t="str">
        <f t="shared" si="79"/>
        <v>Junio</v>
      </c>
      <c r="I135" s="23" t="s">
        <v>99</v>
      </c>
      <c r="J135" s="23" t="str">
        <f t="shared" si="87"/>
        <v>1</v>
      </c>
      <c r="K135" s="9">
        <v>8796.2412700000004</v>
      </c>
      <c r="L135" s="9">
        <v>13169.941457999999</v>
      </c>
      <c r="M135" s="11">
        <f t="shared" si="88"/>
        <v>1.3</v>
      </c>
      <c r="N135" s="11">
        <f t="shared" si="84"/>
        <v>1.4972237633950209</v>
      </c>
      <c r="O135" s="4" t="s">
        <v>106</v>
      </c>
      <c r="P135" s="4" t="s">
        <v>106</v>
      </c>
      <c r="Q135" s="4" t="str">
        <f t="shared" si="81"/>
        <v>376-2023-06-30</v>
      </c>
      <c r="R135" s="4">
        <v>0</v>
      </c>
      <c r="S135" s="4">
        <v>0</v>
      </c>
    </row>
    <row r="136" spans="1:19" x14ac:dyDescent="0.3">
      <c r="A136" s="22">
        <v>376</v>
      </c>
      <c r="B136" s="4" t="s">
        <v>64</v>
      </c>
      <c r="C136" s="4" t="s">
        <v>29</v>
      </c>
      <c r="D136" s="4" t="s">
        <v>8</v>
      </c>
      <c r="E136" s="4" t="s">
        <v>9</v>
      </c>
      <c r="F136" s="5">
        <v>45291</v>
      </c>
      <c r="G136" s="4">
        <f t="shared" si="82"/>
        <v>2023</v>
      </c>
      <c r="H136" s="4" t="str">
        <f t="shared" si="79"/>
        <v>Diciembre</v>
      </c>
      <c r="I136" s="5" t="str">
        <f>IF(OR(H136="Enero",H136="Febrero",H136="Marzo",H136="Abril",H136="Mayo",H136="Junio"),G136&amp;"-1",IF(OR(H136="Julio",H136="Agosto",H136="Septiembre",H136="Octubre",H136="Noviembre",H136="Diciembre"),G136&amp;"-2"))</f>
        <v>2023-2</v>
      </c>
      <c r="J136" s="23" t="str">
        <f t="shared" si="87"/>
        <v>2</v>
      </c>
      <c r="K136" s="9">
        <v>26073.472702718544</v>
      </c>
      <c r="L136" s="9">
        <v>26403.087925999949</v>
      </c>
      <c r="M136" s="11">
        <f t="shared" si="88"/>
        <v>1.0126417845079394</v>
      </c>
      <c r="N136" s="11">
        <f t="shared" si="84"/>
        <v>1.0126417845079394</v>
      </c>
      <c r="O136" s="4" t="s">
        <v>106</v>
      </c>
      <c r="P136" s="4" t="s">
        <v>106</v>
      </c>
      <c r="Q136" s="4" t="str">
        <f t="shared" si="81"/>
        <v>376-2023-12-31</v>
      </c>
      <c r="R136" s="4">
        <v>0</v>
      </c>
      <c r="S136" s="4">
        <v>0</v>
      </c>
    </row>
    <row r="137" spans="1:19" x14ac:dyDescent="0.3">
      <c r="A137" s="4">
        <v>376</v>
      </c>
      <c r="B137" s="4" t="s">
        <v>64</v>
      </c>
      <c r="C137" s="4" t="s">
        <v>29</v>
      </c>
      <c r="D137" s="4" t="s">
        <v>8</v>
      </c>
      <c r="E137" s="4" t="s">
        <v>9</v>
      </c>
      <c r="F137" s="5">
        <v>45473</v>
      </c>
      <c r="G137" s="4">
        <f t="shared" si="82"/>
        <v>2024</v>
      </c>
      <c r="H137" s="4" t="str">
        <f t="shared" ref="H137:H154" si="89">PROPER(TEXT(F137,"mmmm"))</f>
        <v>Junio</v>
      </c>
      <c r="I137" s="5" t="str">
        <f>IF(OR(H137="Enero",H137="Febrero",H137="Marzo",H137="Abril",H137="Mayo",H137="Junio"),G137&amp;"-1",IF(OR(H137="Julio",H137="Agosto",H137="Septiembre",H137="Octubre",H137="Noviembre",H137="Diciembre"),G137&amp;"-2"))</f>
        <v>2024-1</v>
      </c>
      <c r="J137" s="23" t="str">
        <f t="shared" si="87"/>
        <v>1</v>
      </c>
      <c r="K137" s="9">
        <v>14136.961539</v>
      </c>
      <c r="L137" s="9">
        <v>14702.219810000001</v>
      </c>
      <c r="M137" s="11">
        <v>1.0399844244776792</v>
      </c>
      <c r="N137" s="11">
        <v>1.0399844244776792</v>
      </c>
      <c r="O137" s="4" t="s">
        <v>106</v>
      </c>
      <c r="P137" s="4" t="s">
        <v>106</v>
      </c>
      <c r="Q137" s="4" t="str">
        <f t="shared" ref="Q137:Q154" si="90">A137&amp;"-"&amp;YEAR(F137)&amp;"-"&amp;IF(LEN(MONTH(F137))=1,"0"&amp;MONTH(F137),MONTH(F137))&amp;"-"&amp;DAY(F137)</f>
        <v>376-2024-06-30</v>
      </c>
      <c r="R137" s="4">
        <v>0</v>
      </c>
      <c r="S137" s="4">
        <v>0</v>
      </c>
    </row>
    <row r="138" spans="1:19" x14ac:dyDescent="0.3">
      <c r="A138" s="4">
        <v>376</v>
      </c>
      <c r="B138" s="4" t="s">
        <v>64</v>
      </c>
      <c r="C138" s="4" t="s">
        <v>29</v>
      </c>
      <c r="D138" s="4" t="s">
        <v>8</v>
      </c>
      <c r="E138" s="4" t="s">
        <v>9</v>
      </c>
      <c r="F138" s="5">
        <v>45657</v>
      </c>
      <c r="G138" s="4">
        <f t="shared" si="82"/>
        <v>2024</v>
      </c>
      <c r="H138" s="4" t="str">
        <f t="shared" si="89"/>
        <v>Diciembre</v>
      </c>
      <c r="I138" s="5" t="str">
        <f>IF(OR(H138="Enero",H138="Febrero",H138="Marzo",H138="Abril",H138="Mayo",H138="Junio"),G138&amp;"-1",IF(OR(H138="Julio",H138="Agosto",H138="Septiembre",H138="Octubre",H138="Noviembre",H138="Diciembre"),G138&amp;"-2"))</f>
        <v>2024-2</v>
      </c>
      <c r="J138" s="23" t="str">
        <f t="shared" si="87"/>
        <v>2</v>
      </c>
      <c r="K138" s="9">
        <v>12873.146741834509</v>
      </c>
      <c r="L138" s="9">
        <v>14765.702302</v>
      </c>
      <c r="M138" s="11">
        <f>IFERROR(IF((L138/K138)&gt;1.3,1.3,L138/K138),"")</f>
        <v>1.1470157684146611</v>
      </c>
      <c r="N138" s="11">
        <f>IFERROR(L138/K138,"")</f>
        <v>1.1470157684146611</v>
      </c>
      <c r="O138" s="4" t="s">
        <v>106</v>
      </c>
      <c r="P138" s="4" t="s">
        <v>106</v>
      </c>
      <c r="Q138" s="4" t="str">
        <f t="shared" si="90"/>
        <v>376-2024-12-31</v>
      </c>
      <c r="R138" s="4">
        <v>0</v>
      </c>
      <c r="S138" s="4">
        <v>0</v>
      </c>
    </row>
    <row r="139" spans="1:19" x14ac:dyDescent="0.3">
      <c r="A139" s="4">
        <v>377</v>
      </c>
      <c r="B139" s="4" t="s">
        <v>65</v>
      </c>
      <c r="C139" s="4" t="s">
        <v>29</v>
      </c>
      <c r="D139" s="4" t="s">
        <v>8</v>
      </c>
      <c r="E139" s="4" t="s">
        <v>11</v>
      </c>
      <c r="F139" s="13">
        <v>45107</v>
      </c>
      <c r="G139" s="12">
        <f t="shared" si="82"/>
        <v>2023</v>
      </c>
      <c r="H139" s="5" t="str">
        <f t="shared" si="89"/>
        <v>Junio</v>
      </c>
      <c r="I139" s="23" t="s">
        <v>99</v>
      </c>
      <c r="J139" s="23" t="str">
        <f t="shared" si="87"/>
        <v>1</v>
      </c>
      <c r="K139" s="10">
        <v>7200.908222</v>
      </c>
      <c r="L139" s="10">
        <v>1606.8681489999999</v>
      </c>
      <c r="M139" s="11">
        <f>IFERROR(IF((K139/L139)&gt;1.3,1.3,K139/L139),"")</f>
        <v>1.3</v>
      </c>
      <c r="N139" s="11">
        <f>IFERROR(K139/L139,"")</f>
        <v>4.4813311076464686</v>
      </c>
      <c r="O139" s="4" t="s">
        <v>106</v>
      </c>
      <c r="P139" s="4" t="s">
        <v>106</v>
      </c>
      <c r="Q139" s="4" t="str">
        <f t="shared" si="90"/>
        <v>377-2023-06-30</v>
      </c>
      <c r="R139" s="4">
        <v>0</v>
      </c>
      <c r="S139" s="4">
        <v>0</v>
      </c>
    </row>
    <row r="140" spans="1:19" x14ac:dyDescent="0.3">
      <c r="A140" s="22">
        <v>377</v>
      </c>
      <c r="B140" s="4" t="s">
        <v>65</v>
      </c>
      <c r="C140" s="4" t="s">
        <v>29</v>
      </c>
      <c r="D140" s="4" t="s">
        <v>8</v>
      </c>
      <c r="E140" s="4" t="s">
        <v>11</v>
      </c>
      <c r="F140" s="5">
        <v>45291</v>
      </c>
      <c r="G140" s="4">
        <f t="shared" si="82"/>
        <v>2023</v>
      </c>
      <c r="H140" s="4" t="str">
        <f t="shared" si="89"/>
        <v>Diciembre</v>
      </c>
      <c r="I140" s="5" t="str">
        <f t="shared" ref="I140:I142" si="91">IF(OR(H140="Enero",H140="Febrero",H140="Marzo",H140="Abril",H140="Mayo",H140="Junio"),G140&amp;"-1",IF(OR(H140="Julio",H140="Agosto",H140="Septiembre",H140="Octubre",H140="Noviembre",H140="Diciembre"),G140&amp;"-2"))</f>
        <v>2023-2</v>
      </c>
      <c r="J140" s="23" t="str">
        <f t="shared" si="87"/>
        <v>2</v>
      </c>
      <c r="K140" s="7">
        <v>12518.005306706254</v>
      </c>
      <c r="L140" s="7">
        <v>7607.1384189999999</v>
      </c>
      <c r="M140" s="11">
        <f>IFERROR(IF((K140/L140)&gt;1.3,1.3,K140/L140),"")</f>
        <v>1.3</v>
      </c>
      <c r="N140" s="11">
        <f>IFERROR(K140/L140,"")</f>
        <v>1.6455603430904593</v>
      </c>
      <c r="O140" s="4" t="s">
        <v>106</v>
      </c>
      <c r="P140" s="4" t="s">
        <v>106</v>
      </c>
      <c r="Q140" s="4" t="str">
        <f t="shared" si="90"/>
        <v>377-2023-12-31</v>
      </c>
      <c r="R140" s="4">
        <v>0</v>
      </c>
      <c r="S140" s="4">
        <v>0</v>
      </c>
    </row>
    <row r="141" spans="1:19" x14ac:dyDescent="0.3">
      <c r="A141" s="4">
        <v>377</v>
      </c>
      <c r="B141" s="4" t="s">
        <v>65</v>
      </c>
      <c r="C141" s="4" t="s">
        <v>29</v>
      </c>
      <c r="D141" s="4" t="s">
        <v>8</v>
      </c>
      <c r="E141" s="4" t="s">
        <v>11</v>
      </c>
      <c r="F141" s="5">
        <v>45473</v>
      </c>
      <c r="G141" s="4">
        <f t="shared" si="82"/>
        <v>2024</v>
      </c>
      <c r="H141" s="4" t="str">
        <f t="shared" si="89"/>
        <v>Junio</v>
      </c>
      <c r="I141" s="5" t="str">
        <f t="shared" si="91"/>
        <v>2024-1</v>
      </c>
      <c r="J141" s="23" t="str">
        <f t="shared" si="87"/>
        <v>1</v>
      </c>
      <c r="K141" s="9">
        <v>4468.4024010000003</v>
      </c>
      <c r="L141" s="9">
        <v>2155.4775049999998</v>
      </c>
      <c r="M141" s="11">
        <f>IFERROR(IF((K141/L141)&gt;1.3,1.3,K141/L141),"")</f>
        <v>1.3</v>
      </c>
      <c r="N141" s="11">
        <v>2.0730452489690911</v>
      </c>
      <c r="O141" s="4" t="s">
        <v>106</v>
      </c>
      <c r="P141" s="4" t="s">
        <v>106</v>
      </c>
      <c r="Q141" s="4" t="str">
        <f t="shared" si="90"/>
        <v>377-2024-06-30</v>
      </c>
      <c r="R141" s="4">
        <v>0</v>
      </c>
      <c r="S141" s="4">
        <v>0</v>
      </c>
    </row>
    <row r="142" spans="1:19" x14ac:dyDescent="0.3">
      <c r="A142" s="4">
        <v>377</v>
      </c>
      <c r="B142" s="4" t="s">
        <v>65</v>
      </c>
      <c r="C142" s="4" t="s">
        <v>29</v>
      </c>
      <c r="D142" s="4" t="s">
        <v>8</v>
      </c>
      <c r="E142" s="4" t="s">
        <v>11</v>
      </c>
      <c r="F142" s="5">
        <v>45657</v>
      </c>
      <c r="G142" s="4">
        <f t="shared" si="82"/>
        <v>2024</v>
      </c>
      <c r="H142" s="4" t="str">
        <f t="shared" si="89"/>
        <v>Diciembre</v>
      </c>
      <c r="I142" s="5" t="str">
        <f t="shared" si="91"/>
        <v>2024-2</v>
      </c>
      <c r="J142" s="23" t="str">
        <f t="shared" si="87"/>
        <v>2</v>
      </c>
      <c r="K142" s="9">
        <v>9557.1950106811255</v>
      </c>
      <c r="L142" s="9">
        <v>11947.626618</v>
      </c>
      <c r="M142" s="11">
        <f>IFERROR(IF((L142/K142)&gt;1.3,1.3,L142/K142),"")</f>
        <v>1.2501185342192271</v>
      </c>
      <c r="N142" s="11">
        <f t="shared" ref="N142:N148" si="92">IFERROR(L142/K142,"")</f>
        <v>1.2501185342192271</v>
      </c>
      <c r="O142" s="4" t="s">
        <v>106</v>
      </c>
      <c r="P142" s="4" t="s">
        <v>106</v>
      </c>
      <c r="Q142" s="4" t="str">
        <f t="shared" si="90"/>
        <v>377-2024-12-31</v>
      </c>
      <c r="R142" s="4">
        <v>0</v>
      </c>
      <c r="S142" s="4">
        <v>0</v>
      </c>
    </row>
    <row r="143" spans="1:19" x14ac:dyDescent="0.3">
      <c r="A143" s="4">
        <v>379</v>
      </c>
      <c r="B143" s="4" t="s">
        <v>66</v>
      </c>
      <c r="C143" s="4" t="s">
        <v>67</v>
      </c>
      <c r="D143" s="4" t="s">
        <v>8</v>
      </c>
      <c r="E143" s="4" t="s">
        <v>9</v>
      </c>
      <c r="F143" s="13">
        <v>44742</v>
      </c>
      <c r="G143" s="12">
        <f t="shared" si="82"/>
        <v>2022</v>
      </c>
      <c r="H143" s="5" t="str">
        <f t="shared" si="89"/>
        <v>Junio</v>
      </c>
      <c r="I143" s="23" t="s">
        <v>101</v>
      </c>
      <c r="J143" s="23" t="str">
        <f t="shared" si="87"/>
        <v>1</v>
      </c>
      <c r="K143" s="20">
        <v>10808</v>
      </c>
      <c r="L143" s="20">
        <v>11013</v>
      </c>
      <c r="M143" s="11">
        <f t="shared" ref="M143:M148" si="93">IFERROR(IF((L143/K143)&gt;1.3,1.3,L143/K143),"")</f>
        <v>1.0189674315321984</v>
      </c>
      <c r="N143" s="11">
        <f t="shared" si="92"/>
        <v>1.0189674315321984</v>
      </c>
      <c r="O143" s="4" t="s">
        <v>131</v>
      </c>
      <c r="P143" s="4" t="s">
        <v>131</v>
      </c>
      <c r="Q143" s="4" t="str">
        <f t="shared" si="90"/>
        <v>379-2022-06-30</v>
      </c>
      <c r="R143" s="4">
        <v>0</v>
      </c>
      <c r="S143" s="4">
        <v>0</v>
      </c>
    </row>
    <row r="144" spans="1:19" x14ac:dyDescent="0.3">
      <c r="A144" s="4">
        <v>379</v>
      </c>
      <c r="B144" s="4" t="s">
        <v>66</v>
      </c>
      <c r="C144" s="4" t="s">
        <v>67</v>
      </c>
      <c r="D144" s="4" t="s">
        <v>8</v>
      </c>
      <c r="E144" s="4" t="s">
        <v>9</v>
      </c>
      <c r="F144" s="13">
        <v>44926</v>
      </c>
      <c r="G144" s="12">
        <f t="shared" si="82"/>
        <v>2022</v>
      </c>
      <c r="H144" s="5" t="str">
        <f t="shared" si="89"/>
        <v>Diciembre</v>
      </c>
      <c r="I144" s="23" t="s">
        <v>100</v>
      </c>
      <c r="J144" s="23" t="str">
        <f t="shared" si="87"/>
        <v>2</v>
      </c>
      <c r="K144" s="20">
        <v>9192</v>
      </c>
      <c r="L144" s="20">
        <v>9678</v>
      </c>
      <c r="M144" s="11">
        <f t="shared" si="93"/>
        <v>1.0528720626631853</v>
      </c>
      <c r="N144" s="11">
        <f t="shared" si="92"/>
        <v>1.0528720626631853</v>
      </c>
      <c r="O144" s="4" t="s">
        <v>131</v>
      </c>
      <c r="P144" s="4" t="s">
        <v>131</v>
      </c>
      <c r="Q144" s="4" t="str">
        <f t="shared" si="90"/>
        <v>379-2022-12-31</v>
      </c>
      <c r="R144" s="4">
        <v>0</v>
      </c>
      <c r="S144" s="4">
        <v>0</v>
      </c>
    </row>
    <row r="145" spans="1:19" x14ac:dyDescent="0.3">
      <c r="A145" s="4">
        <v>379</v>
      </c>
      <c r="B145" s="4" t="s">
        <v>66</v>
      </c>
      <c r="C145" s="4" t="s">
        <v>67</v>
      </c>
      <c r="D145" s="4" t="s">
        <v>8</v>
      </c>
      <c r="E145" s="4" t="s">
        <v>9</v>
      </c>
      <c r="F145" s="13">
        <v>45107</v>
      </c>
      <c r="G145" s="12">
        <f t="shared" si="82"/>
        <v>2023</v>
      </c>
      <c r="H145" s="5" t="str">
        <f t="shared" si="89"/>
        <v>Junio</v>
      </c>
      <c r="I145" s="23" t="s">
        <v>99</v>
      </c>
      <c r="J145" s="23" t="str">
        <f t="shared" si="87"/>
        <v>1</v>
      </c>
      <c r="K145" s="20">
        <v>12130</v>
      </c>
      <c r="L145" s="20">
        <v>12382</v>
      </c>
      <c r="M145" s="11">
        <f t="shared" si="93"/>
        <v>1.0207749381698268</v>
      </c>
      <c r="N145" s="11">
        <f t="shared" si="92"/>
        <v>1.0207749381698268</v>
      </c>
      <c r="O145" s="4" t="s">
        <v>131</v>
      </c>
      <c r="P145" s="4" t="s">
        <v>131</v>
      </c>
      <c r="Q145" s="4" t="str">
        <f t="shared" si="90"/>
        <v>379-2023-06-30</v>
      </c>
      <c r="R145" s="4">
        <v>0</v>
      </c>
      <c r="S145" s="4">
        <v>0</v>
      </c>
    </row>
    <row r="146" spans="1:19" x14ac:dyDescent="0.3">
      <c r="A146" s="22">
        <v>379</v>
      </c>
      <c r="B146" s="4" t="s">
        <v>66</v>
      </c>
      <c r="C146" s="4" t="s">
        <v>67</v>
      </c>
      <c r="D146" s="4" t="s">
        <v>8</v>
      </c>
      <c r="E146" s="4" t="s">
        <v>9</v>
      </c>
      <c r="F146" s="5">
        <v>45291</v>
      </c>
      <c r="G146" s="4">
        <f t="shared" si="82"/>
        <v>2023</v>
      </c>
      <c r="H146" s="4" t="str">
        <f t="shared" si="89"/>
        <v>Diciembre</v>
      </c>
      <c r="I146" s="5" t="str">
        <f t="shared" ref="I146:I148" si="94">IF(OR(H146="Enero",H146="Febrero",H146="Marzo",H146="Abril",H146="Mayo",H146="Junio"),G146&amp;"-1",IF(OR(H146="Julio",H146="Agosto",H146="Septiembre",H146="Octubre",H146="Noviembre",H146="Diciembre"),G146&amp;"-2"))</f>
        <v>2023-2</v>
      </c>
      <c r="J146" s="23" t="str">
        <f t="shared" si="87"/>
        <v>2</v>
      </c>
      <c r="K146" s="7">
        <v>9876</v>
      </c>
      <c r="L146" s="7">
        <v>10604</v>
      </c>
      <c r="M146" s="11">
        <f t="shared" si="93"/>
        <v>1.0737140542729851</v>
      </c>
      <c r="N146" s="11">
        <f t="shared" si="92"/>
        <v>1.0737140542729851</v>
      </c>
      <c r="O146" s="4" t="s">
        <v>131</v>
      </c>
      <c r="P146" s="4" t="s">
        <v>131</v>
      </c>
      <c r="Q146" s="4" t="str">
        <f t="shared" si="90"/>
        <v>379-2023-12-31</v>
      </c>
      <c r="R146" s="4">
        <v>0</v>
      </c>
      <c r="S146" s="4">
        <v>0</v>
      </c>
    </row>
    <row r="147" spans="1:19" x14ac:dyDescent="0.3">
      <c r="A147" s="4">
        <v>379</v>
      </c>
      <c r="B147" s="4" t="s">
        <v>66</v>
      </c>
      <c r="C147" s="4" t="s">
        <v>67</v>
      </c>
      <c r="D147" s="4" t="s">
        <v>8</v>
      </c>
      <c r="E147" s="4" t="s">
        <v>9</v>
      </c>
      <c r="F147" s="5">
        <v>45473</v>
      </c>
      <c r="G147" s="4">
        <f t="shared" si="82"/>
        <v>2024</v>
      </c>
      <c r="H147" s="4" t="str">
        <f t="shared" si="89"/>
        <v>Junio</v>
      </c>
      <c r="I147" s="5" t="str">
        <f t="shared" si="94"/>
        <v>2024-1</v>
      </c>
      <c r="J147" s="23" t="str">
        <f t="shared" si="87"/>
        <v>1</v>
      </c>
      <c r="K147" s="7">
        <v>13590</v>
      </c>
      <c r="L147" s="7">
        <v>12987</v>
      </c>
      <c r="M147" s="11">
        <f t="shared" si="93"/>
        <v>0.95562913907284763</v>
      </c>
      <c r="N147" s="11">
        <f t="shared" si="92"/>
        <v>0.95562913907284763</v>
      </c>
      <c r="O147" s="4" t="s">
        <v>131</v>
      </c>
      <c r="P147" s="4" t="s">
        <v>131</v>
      </c>
      <c r="Q147" s="4" t="str">
        <f t="shared" si="90"/>
        <v>379-2024-06-30</v>
      </c>
      <c r="R147" s="4">
        <v>0</v>
      </c>
      <c r="S147" s="4">
        <v>0</v>
      </c>
    </row>
    <row r="148" spans="1:19" x14ac:dyDescent="0.3">
      <c r="A148" s="4">
        <v>379</v>
      </c>
      <c r="B148" s="4" t="s">
        <v>66</v>
      </c>
      <c r="C148" s="4" t="s">
        <v>67</v>
      </c>
      <c r="D148" s="4" t="s">
        <v>8</v>
      </c>
      <c r="E148" s="4" t="s">
        <v>9</v>
      </c>
      <c r="F148" s="5">
        <v>45657</v>
      </c>
      <c r="G148" s="4">
        <f t="shared" si="82"/>
        <v>2024</v>
      </c>
      <c r="H148" s="4" t="str">
        <f t="shared" si="89"/>
        <v>Diciembre</v>
      </c>
      <c r="I148" s="5" t="str">
        <f t="shared" si="94"/>
        <v>2024-2</v>
      </c>
      <c r="J148" s="23" t="str">
        <f t="shared" si="87"/>
        <v>2</v>
      </c>
      <c r="K148" s="7">
        <v>10675</v>
      </c>
      <c r="L148" s="7">
        <v>10569</v>
      </c>
      <c r="M148" s="11">
        <f t="shared" si="93"/>
        <v>0.99007025761124123</v>
      </c>
      <c r="N148" s="11">
        <f t="shared" si="92"/>
        <v>0.99007025761124123</v>
      </c>
      <c r="O148" s="4" t="s">
        <v>131</v>
      </c>
      <c r="P148" s="4" t="s">
        <v>131</v>
      </c>
      <c r="Q148" s="4" t="str">
        <f t="shared" si="90"/>
        <v>379-2024-12-31</v>
      </c>
      <c r="R148" s="4">
        <v>0</v>
      </c>
      <c r="S148" s="4">
        <v>0</v>
      </c>
    </row>
    <row r="149" spans="1:19" x14ac:dyDescent="0.3">
      <c r="A149" s="4">
        <v>385</v>
      </c>
      <c r="B149" s="4" t="s">
        <v>68</v>
      </c>
      <c r="C149" s="4" t="s">
        <v>69</v>
      </c>
      <c r="D149" s="4" t="s">
        <v>8</v>
      </c>
      <c r="E149" s="4" t="s">
        <v>9</v>
      </c>
      <c r="F149" s="13">
        <v>44742</v>
      </c>
      <c r="G149" s="12">
        <f t="shared" ref="G149:G154" si="95">YEAR(F149)</f>
        <v>2022</v>
      </c>
      <c r="H149" s="5" t="str">
        <f t="shared" si="89"/>
        <v>Junio</v>
      </c>
      <c r="I149" s="23" t="s">
        <v>101</v>
      </c>
      <c r="J149" s="23" t="str">
        <f t="shared" si="87"/>
        <v>1</v>
      </c>
      <c r="K149" s="9">
        <v>4345.5951990000003</v>
      </c>
      <c r="L149" s="9">
        <v>4697.0352290000001</v>
      </c>
      <c r="M149" s="11">
        <f t="shared" ref="M149:M154" si="96">IFERROR(IF((L149/K149)&gt;1.3,1.3,L149/K149),"")</f>
        <v>1.0808727030260141</v>
      </c>
      <c r="N149" s="11">
        <f t="shared" ref="N149:N154" si="97">IFERROR(L149/K149,"")</f>
        <v>1.0808727030260141</v>
      </c>
      <c r="O149" s="4" t="s">
        <v>106</v>
      </c>
      <c r="P149" s="4" t="s">
        <v>106</v>
      </c>
      <c r="Q149" s="4" t="str">
        <f t="shared" si="90"/>
        <v>385-2022-06-30</v>
      </c>
      <c r="R149" s="4">
        <v>0</v>
      </c>
      <c r="S149" s="4">
        <v>0</v>
      </c>
    </row>
    <row r="150" spans="1:19" x14ac:dyDescent="0.3">
      <c r="A150" s="4">
        <v>385</v>
      </c>
      <c r="B150" s="4" t="s">
        <v>68</v>
      </c>
      <c r="C150" s="4" t="s">
        <v>69</v>
      </c>
      <c r="D150" s="4" t="s">
        <v>8</v>
      </c>
      <c r="E150" s="4" t="s">
        <v>9</v>
      </c>
      <c r="F150" s="13">
        <v>44926</v>
      </c>
      <c r="G150" s="12">
        <f t="shared" si="95"/>
        <v>2022</v>
      </c>
      <c r="H150" s="5" t="str">
        <f t="shared" si="89"/>
        <v>Diciembre</v>
      </c>
      <c r="I150" s="23" t="s">
        <v>100</v>
      </c>
      <c r="J150" s="23" t="str">
        <f t="shared" si="87"/>
        <v>2</v>
      </c>
      <c r="K150" s="4">
        <v>9015.4048010000006</v>
      </c>
      <c r="L150" s="4">
        <v>5002.9647709999999</v>
      </c>
      <c r="M150" s="11">
        <f t="shared" si="96"/>
        <v>0.55493512287380198</v>
      </c>
      <c r="N150" s="11">
        <f t="shared" si="97"/>
        <v>0.55493512287380198</v>
      </c>
      <c r="O150" s="4" t="s">
        <v>106</v>
      </c>
      <c r="P150" s="4" t="s">
        <v>106</v>
      </c>
      <c r="Q150" s="4" t="str">
        <f t="shared" si="90"/>
        <v>385-2022-12-31</v>
      </c>
      <c r="R150" s="4">
        <v>0</v>
      </c>
      <c r="S150" s="4">
        <v>0</v>
      </c>
    </row>
    <row r="151" spans="1:19" x14ac:dyDescent="0.3">
      <c r="A151" s="4">
        <v>385</v>
      </c>
      <c r="B151" s="4" t="s">
        <v>68</v>
      </c>
      <c r="C151" s="4" t="s">
        <v>69</v>
      </c>
      <c r="D151" s="4" t="s">
        <v>8</v>
      </c>
      <c r="E151" s="4" t="s">
        <v>9</v>
      </c>
      <c r="F151" s="13">
        <v>45107</v>
      </c>
      <c r="G151" s="12">
        <f t="shared" si="95"/>
        <v>2023</v>
      </c>
      <c r="H151" s="5" t="str">
        <f t="shared" si="89"/>
        <v>Junio</v>
      </c>
      <c r="I151" s="23" t="s">
        <v>99</v>
      </c>
      <c r="J151" s="23" t="str">
        <f t="shared" si="87"/>
        <v>1</v>
      </c>
      <c r="K151" s="9">
        <v>5315.2060000000001</v>
      </c>
      <c r="L151" s="9">
        <v>5473.8577590000004</v>
      </c>
      <c r="M151" s="11">
        <f t="shared" si="96"/>
        <v>1.0298486566654237</v>
      </c>
      <c r="N151" s="11">
        <f t="shared" si="97"/>
        <v>1.0298486566654237</v>
      </c>
      <c r="O151" s="4" t="s">
        <v>106</v>
      </c>
      <c r="P151" s="4" t="s">
        <v>106</v>
      </c>
      <c r="Q151" s="4" t="str">
        <f t="shared" si="90"/>
        <v>385-2023-06-30</v>
      </c>
      <c r="R151" s="4">
        <v>0</v>
      </c>
      <c r="S151" s="4">
        <v>0</v>
      </c>
    </row>
    <row r="152" spans="1:19" x14ac:dyDescent="0.3">
      <c r="A152" s="22">
        <v>385</v>
      </c>
      <c r="B152" s="4" t="s">
        <v>68</v>
      </c>
      <c r="C152" s="4" t="s">
        <v>69</v>
      </c>
      <c r="D152" s="4" t="s">
        <v>8</v>
      </c>
      <c r="E152" s="4" t="s">
        <v>9</v>
      </c>
      <c r="F152" s="5">
        <v>45291</v>
      </c>
      <c r="G152" s="4">
        <f t="shared" si="95"/>
        <v>2023</v>
      </c>
      <c r="H152" s="4" t="str">
        <f t="shared" si="89"/>
        <v>Diciembre</v>
      </c>
      <c r="I152" s="5" t="str">
        <f t="shared" ref="I152:I154" si="98">IF(OR(H152="Enero",H152="Febrero",H152="Marzo",H152="Abril",H152="Mayo",H152="Junio"),G152&amp;"-1",IF(OR(H152="Julio",H152="Agosto",H152="Septiembre",H152="Octubre",H152="Noviembre",H152="Diciembre"),G152&amp;"-2"))</f>
        <v>2023-2</v>
      </c>
      <c r="J152" s="23" t="str">
        <f t="shared" si="87"/>
        <v>2</v>
      </c>
      <c r="K152" s="4">
        <v>8782.5149999999994</v>
      </c>
      <c r="L152" s="4">
        <v>12224.295849</v>
      </c>
      <c r="M152" s="11">
        <f t="shared" si="96"/>
        <v>1.3</v>
      </c>
      <c r="N152" s="11">
        <f t="shared" si="97"/>
        <v>1.3918901190604287</v>
      </c>
      <c r="O152" s="4" t="s">
        <v>106</v>
      </c>
      <c r="P152" s="4" t="s">
        <v>106</v>
      </c>
      <c r="Q152" s="4" t="str">
        <f t="shared" si="90"/>
        <v>385-2023-12-31</v>
      </c>
      <c r="R152" s="4">
        <v>0</v>
      </c>
      <c r="S152" s="4">
        <v>0</v>
      </c>
    </row>
    <row r="153" spans="1:19" x14ac:dyDescent="0.3">
      <c r="A153" s="4">
        <v>385</v>
      </c>
      <c r="B153" s="4" t="s">
        <v>68</v>
      </c>
      <c r="C153" s="4" t="s">
        <v>69</v>
      </c>
      <c r="D153" s="4" t="s">
        <v>8</v>
      </c>
      <c r="E153" s="4" t="s">
        <v>9</v>
      </c>
      <c r="F153" s="5">
        <v>45473</v>
      </c>
      <c r="G153" s="4">
        <f t="shared" si="95"/>
        <v>2024</v>
      </c>
      <c r="H153" s="4" t="str">
        <f t="shared" si="89"/>
        <v>Junio</v>
      </c>
      <c r="I153" s="5" t="str">
        <f t="shared" si="98"/>
        <v>2024-1</v>
      </c>
      <c r="J153" s="23" t="str">
        <f t="shared" si="87"/>
        <v>1</v>
      </c>
      <c r="K153" s="4">
        <v>5441.4588450000001</v>
      </c>
      <c r="L153" s="4">
        <v>6182.8620629999996</v>
      </c>
      <c r="M153" s="11">
        <f t="shared" si="96"/>
        <v>1.1362508178631643</v>
      </c>
      <c r="N153" s="11">
        <f t="shared" si="97"/>
        <v>1.1362508178631643</v>
      </c>
      <c r="O153" s="4" t="s">
        <v>106</v>
      </c>
      <c r="P153" s="4" t="s">
        <v>106</v>
      </c>
      <c r="Q153" s="4" t="str">
        <f t="shared" si="90"/>
        <v>385-2024-06-30</v>
      </c>
      <c r="R153" s="4">
        <v>0</v>
      </c>
      <c r="S153" s="4">
        <v>0</v>
      </c>
    </row>
    <row r="154" spans="1:19" x14ac:dyDescent="0.3">
      <c r="A154" s="4">
        <v>385</v>
      </c>
      <c r="B154" s="4" t="s">
        <v>68</v>
      </c>
      <c r="C154" s="4" t="s">
        <v>69</v>
      </c>
      <c r="D154" s="4" t="s">
        <v>8</v>
      </c>
      <c r="E154" s="4" t="s">
        <v>9</v>
      </c>
      <c r="F154" s="5">
        <v>45657</v>
      </c>
      <c r="G154" s="4">
        <f t="shared" si="95"/>
        <v>2024</v>
      </c>
      <c r="H154" s="4" t="str">
        <f t="shared" si="89"/>
        <v>Diciembre</v>
      </c>
      <c r="I154" s="5" t="str">
        <f t="shared" si="98"/>
        <v>2024-2</v>
      </c>
      <c r="J154" s="23" t="str">
        <f t="shared" si="87"/>
        <v>2</v>
      </c>
      <c r="K154" s="4">
        <v>10066.034255000002</v>
      </c>
      <c r="L154" s="4">
        <v>7062.9723630000017</v>
      </c>
      <c r="M154" s="11">
        <f t="shared" si="96"/>
        <v>0.70166385133168818</v>
      </c>
      <c r="N154" s="11">
        <f t="shared" si="97"/>
        <v>0.70166385133168818</v>
      </c>
      <c r="O154" s="4" t="s">
        <v>106</v>
      </c>
      <c r="P154" s="4" t="s">
        <v>106</v>
      </c>
      <c r="Q154" s="4" t="str">
        <f t="shared" si="90"/>
        <v>385-2024-12-31</v>
      </c>
      <c r="R154" s="4">
        <v>0</v>
      </c>
      <c r="S154" s="4">
        <v>0</v>
      </c>
    </row>
    <row r="155" spans="1:19" x14ac:dyDescent="0.3">
      <c r="A155" s="4">
        <v>423</v>
      </c>
      <c r="B155" s="4" t="s">
        <v>71</v>
      </c>
      <c r="C155" s="4" t="s">
        <v>70</v>
      </c>
      <c r="D155" s="4" t="s">
        <v>16</v>
      </c>
      <c r="E155" s="4" t="s">
        <v>9</v>
      </c>
      <c r="F155" s="13">
        <v>44926</v>
      </c>
      <c r="G155" s="12">
        <f t="shared" ref="G155:G160" si="99">YEAR(F155)</f>
        <v>2022</v>
      </c>
      <c r="H155" s="5" t="str">
        <f t="shared" ref="H155:H156" si="100">PROPER(TEXT(F155,"mmmm"))</f>
        <v>Diciembre</v>
      </c>
      <c r="I155" s="23" t="s">
        <v>100</v>
      </c>
      <c r="J155" s="23" t="str">
        <f t="shared" si="87"/>
        <v>2</v>
      </c>
      <c r="K155" s="4">
        <v>8.8000000000000007</v>
      </c>
      <c r="L155" s="4">
        <v>7.8</v>
      </c>
      <c r="M155" s="11">
        <f t="shared" ref="M155:M160" si="101">IFERROR(IF((L155/K155)&gt;1.3,1.3,L155/K155),"")</f>
        <v>0.88636363636363624</v>
      </c>
      <c r="N155" s="11">
        <f t="shared" ref="N155:N160" si="102">IFERROR(L155/K155,"")</f>
        <v>0.88636363636363624</v>
      </c>
      <c r="O155" s="4"/>
      <c r="P155" s="4"/>
      <c r="Q155" s="4" t="str">
        <f t="shared" ref="Q155:Q156" si="103">A155&amp;"-"&amp;YEAR(F155)&amp;"-"&amp;IF(LEN(MONTH(F155))=1,"0"&amp;MONTH(F155),MONTH(F155))&amp;"-"&amp;DAY(F155)</f>
        <v>423-2022-12-31</v>
      </c>
      <c r="R155" s="4">
        <v>1</v>
      </c>
      <c r="S155" s="4">
        <v>1</v>
      </c>
    </row>
    <row r="156" spans="1:19" x14ac:dyDescent="0.3">
      <c r="A156" s="22">
        <v>423</v>
      </c>
      <c r="B156" s="4" t="s">
        <v>71</v>
      </c>
      <c r="C156" s="4" t="s">
        <v>70</v>
      </c>
      <c r="D156" s="4" t="s">
        <v>16</v>
      </c>
      <c r="E156" s="4" t="s">
        <v>9</v>
      </c>
      <c r="F156" s="5">
        <v>45291</v>
      </c>
      <c r="G156" s="4">
        <f t="shared" si="99"/>
        <v>2023</v>
      </c>
      <c r="H156" s="4" t="str">
        <f t="shared" si="100"/>
        <v>Diciembre</v>
      </c>
      <c r="I156" s="5" t="str">
        <f>IF(OR(H156="Enero",H156="Febrero",H156="Marzo",H156="Abril",H156="Mayo",H156="Junio"),G156&amp;"-1",IF(OR(H156="Julio",H156="Agosto",H156="Septiembre",H156="Octubre",H156="Noviembre",H156="Diciembre"),G156&amp;"-2"))</f>
        <v>2023-2</v>
      </c>
      <c r="J156" s="23" t="str">
        <f t="shared" si="87"/>
        <v>2</v>
      </c>
      <c r="K156" s="4">
        <v>8.4</v>
      </c>
      <c r="L156" s="4">
        <v>7.9</v>
      </c>
      <c r="M156" s="11">
        <f t="shared" si="101"/>
        <v>0.94047619047619047</v>
      </c>
      <c r="N156" s="11">
        <f t="shared" si="102"/>
        <v>0.94047619047619047</v>
      </c>
      <c r="O156" s="4"/>
      <c r="P156" s="4"/>
      <c r="Q156" s="4" t="str">
        <f t="shared" si="103"/>
        <v>423-2023-12-31</v>
      </c>
      <c r="R156" s="4">
        <v>1</v>
      </c>
      <c r="S156" s="4">
        <v>1</v>
      </c>
    </row>
    <row r="157" spans="1:19" x14ac:dyDescent="0.3">
      <c r="A157" s="4">
        <v>423</v>
      </c>
      <c r="B157" s="4" t="s">
        <v>71</v>
      </c>
      <c r="C157" s="4" t="s">
        <v>70</v>
      </c>
      <c r="D157" s="4" t="s">
        <v>16</v>
      </c>
      <c r="E157" s="4" t="s">
        <v>9</v>
      </c>
      <c r="F157" s="5">
        <v>45657</v>
      </c>
      <c r="G157" s="4">
        <f t="shared" si="99"/>
        <v>2024</v>
      </c>
      <c r="H157" s="4" t="str">
        <f t="shared" ref="H157:H160" si="104">PROPER(TEXT(F157,"mmmm"))</f>
        <v>Diciembre</v>
      </c>
      <c r="I157" s="5" t="str">
        <f>IF(OR(H157="Enero",H157="Febrero",H157="Marzo",H157="Abril",H157="Mayo",H157="Junio"),G157&amp;"-1",IF(OR(H157="Julio",H157="Agosto",H157="Septiembre",H157="Octubre",H157="Noviembre",H157="Diciembre"),G157&amp;"-2"))</f>
        <v>2024-2</v>
      </c>
      <c r="J157" s="23" t="str">
        <f t="shared" si="87"/>
        <v>2</v>
      </c>
      <c r="K157" s="4">
        <v>8.3000000000000007</v>
      </c>
      <c r="L157" s="4">
        <v>12.3</v>
      </c>
      <c r="M157" s="11">
        <f t="shared" si="101"/>
        <v>1.3</v>
      </c>
      <c r="N157" s="11">
        <f t="shared" si="102"/>
        <v>1.4819277108433735</v>
      </c>
      <c r="O157" s="4"/>
      <c r="P157" s="4"/>
      <c r="Q157" s="4" t="str">
        <f t="shared" ref="Q157:Q160" si="105">A157&amp;"-"&amp;YEAR(F157)&amp;"-"&amp;IF(LEN(MONTH(F157))=1,"0"&amp;MONTH(F157),MONTH(F157))&amp;"-"&amp;DAY(F157)</f>
        <v>423-2024-12-31</v>
      </c>
      <c r="R157" s="4">
        <v>0</v>
      </c>
      <c r="S157" s="4">
        <v>0</v>
      </c>
    </row>
    <row r="158" spans="1:19" x14ac:dyDescent="0.3">
      <c r="A158" s="4">
        <v>424</v>
      </c>
      <c r="B158" s="4" t="s">
        <v>104</v>
      </c>
      <c r="C158" s="4" t="s">
        <v>70</v>
      </c>
      <c r="D158" s="4" t="s">
        <v>16</v>
      </c>
      <c r="E158" s="4" t="s">
        <v>9</v>
      </c>
      <c r="F158" s="13">
        <v>44926</v>
      </c>
      <c r="G158" s="12">
        <f t="shared" si="99"/>
        <v>2022</v>
      </c>
      <c r="H158" s="5" t="str">
        <f t="shared" si="104"/>
        <v>Diciembre</v>
      </c>
      <c r="I158" s="23" t="s">
        <v>100</v>
      </c>
      <c r="J158" s="23" t="str">
        <f t="shared" si="87"/>
        <v>2</v>
      </c>
      <c r="K158" s="4">
        <v>6.5</v>
      </c>
      <c r="L158" s="4">
        <v>5</v>
      </c>
      <c r="M158" s="11">
        <f t="shared" si="101"/>
        <v>0.76923076923076927</v>
      </c>
      <c r="N158" s="11">
        <f t="shared" si="102"/>
        <v>0.76923076923076927</v>
      </c>
      <c r="O158" s="4"/>
      <c r="P158" s="4"/>
      <c r="Q158" s="4" t="str">
        <f t="shared" si="105"/>
        <v>424-2022-12-31</v>
      </c>
      <c r="R158" s="4">
        <v>0</v>
      </c>
      <c r="S158" s="4">
        <v>0</v>
      </c>
    </row>
    <row r="159" spans="1:19" x14ac:dyDescent="0.3">
      <c r="A159" s="22">
        <v>424</v>
      </c>
      <c r="B159" s="4" t="s">
        <v>104</v>
      </c>
      <c r="C159" s="4" t="s">
        <v>70</v>
      </c>
      <c r="D159" s="4" t="s">
        <v>16</v>
      </c>
      <c r="E159" s="4" t="s">
        <v>9</v>
      </c>
      <c r="F159" s="5">
        <v>45291</v>
      </c>
      <c r="G159" s="4">
        <f t="shared" si="99"/>
        <v>2023</v>
      </c>
      <c r="H159" s="4" t="str">
        <f t="shared" si="104"/>
        <v>Diciembre</v>
      </c>
      <c r="I159" s="5" t="str">
        <f t="shared" ref="I159:I160" si="106">IF(OR(H159="Enero",H159="Febrero",H159="Marzo",H159="Abril",H159="Mayo",H159="Junio"),G159&amp;"-1",IF(OR(H159="Julio",H159="Agosto",H159="Septiembre",H159="Octubre",H159="Noviembre",H159="Diciembre"),G159&amp;"-2"))</f>
        <v>2023-2</v>
      </c>
      <c r="J159" s="23" t="str">
        <f t="shared" si="87"/>
        <v>2</v>
      </c>
      <c r="K159" s="4">
        <v>6</v>
      </c>
      <c r="L159" s="4">
        <v>6</v>
      </c>
      <c r="M159" s="11">
        <f t="shared" si="101"/>
        <v>1</v>
      </c>
      <c r="N159" s="11">
        <f t="shared" si="102"/>
        <v>1</v>
      </c>
      <c r="O159" s="4"/>
      <c r="P159" s="4"/>
      <c r="Q159" s="4" t="str">
        <f t="shared" si="105"/>
        <v>424-2023-12-31</v>
      </c>
      <c r="R159" s="4">
        <v>0</v>
      </c>
      <c r="S159" s="4">
        <v>0</v>
      </c>
    </row>
    <row r="160" spans="1:19" x14ac:dyDescent="0.3">
      <c r="A160" s="4">
        <v>424</v>
      </c>
      <c r="B160" s="4" t="s">
        <v>104</v>
      </c>
      <c r="C160" s="4" t="s">
        <v>70</v>
      </c>
      <c r="D160" s="4" t="s">
        <v>16</v>
      </c>
      <c r="E160" s="4" t="s">
        <v>9</v>
      </c>
      <c r="F160" s="5">
        <v>45657</v>
      </c>
      <c r="G160" s="4">
        <f t="shared" si="99"/>
        <v>2024</v>
      </c>
      <c r="H160" s="4" t="str">
        <f t="shared" si="104"/>
        <v>Diciembre</v>
      </c>
      <c r="I160" s="5" t="str">
        <f t="shared" si="106"/>
        <v>2024-2</v>
      </c>
      <c r="J160" s="23" t="str">
        <f t="shared" si="87"/>
        <v>2</v>
      </c>
      <c r="K160" s="4">
        <v>7</v>
      </c>
      <c r="L160" s="4">
        <v>9</v>
      </c>
      <c r="M160" s="11">
        <f t="shared" si="101"/>
        <v>1.2857142857142858</v>
      </c>
      <c r="N160" s="11">
        <f t="shared" si="102"/>
        <v>1.2857142857142858</v>
      </c>
      <c r="O160" s="4"/>
      <c r="P160" s="4"/>
      <c r="Q160" s="4" t="str">
        <f t="shared" si="105"/>
        <v>424-2024-12-31</v>
      </c>
      <c r="R160" s="4">
        <v>0</v>
      </c>
      <c r="S160" s="4">
        <v>0</v>
      </c>
    </row>
    <row r="161" spans="1:19" x14ac:dyDescent="0.3">
      <c r="A161" s="4">
        <v>460</v>
      </c>
      <c r="B161" s="4" t="s">
        <v>137</v>
      </c>
      <c r="C161" s="4" t="s">
        <v>10</v>
      </c>
      <c r="D161" s="4" t="s">
        <v>16</v>
      </c>
      <c r="E161" s="4" t="s">
        <v>9</v>
      </c>
      <c r="F161" s="5">
        <v>45657</v>
      </c>
      <c r="G161" s="4">
        <f t="shared" ref="G161:G171" si="107">YEAR(F161)</f>
        <v>2024</v>
      </c>
      <c r="H161" s="4" t="str">
        <f t="shared" ref="H161:H171" si="108">PROPER(TEXT(F161,"mmmm"))</f>
        <v>Diciembre</v>
      </c>
      <c r="I161" s="5" t="str">
        <f t="shared" ref="I161:I171" si="109">IF(OR(H161="Enero",H161="Febrero",H161="Marzo",H161="Abril",H161="Mayo",H161="Junio"),G161&amp;"-1",IF(OR(H161="Julio",H161="Agosto",H161="Septiembre",H161="Octubre",H161="Noviembre",H161="Diciembre"),G161&amp;"-2"))</f>
        <v>2024-2</v>
      </c>
      <c r="J161" s="23" t="str">
        <f t="shared" si="87"/>
        <v>2</v>
      </c>
      <c r="K161" s="4">
        <v>80</v>
      </c>
      <c r="L161" s="4">
        <v>91.44</v>
      </c>
      <c r="M161" s="11">
        <f t="shared" ref="M161:M171" si="110">IFERROR(IF((L161/K161)&gt;1.3,1.3,L161/K161),"")</f>
        <v>1.143</v>
      </c>
      <c r="N161" s="11">
        <f t="shared" ref="N161:N169" si="111">IFERROR(L161/K161,"")</f>
        <v>1.143</v>
      </c>
      <c r="O161" s="4"/>
      <c r="P161" s="4"/>
      <c r="Q161" s="4" t="str">
        <f t="shared" ref="Q161:Q171" si="112">A161&amp;"-"&amp;YEAR(F161)&amp;"-"&amp;IF(LEN(MONTH(F161))=1,"0"&amp;MONTH(F161),MONTH(F161))&amp;"-"&amp;DAY(F161)</f>
        <v>460-2024-12-31</v>
      </c>
      <c r="R161" s="4">
        <v>0</v>
      </c>
      <c r="S161" s="4">
        <v>0</v>
      </c>
    </row>
    <row r="162" spans="1:19" x14ac:dyDescent="0.3">
      <c r="A162" s="4">
        <v>463</v>
      </c>
      <c r="B162" s="4" t="s">
        <v>132</v>
      </c>
      <c r="C162" s="4" t="s">
        <v>10</v>
      </c>
      <c r="D162" s="4" t="s">
        <v>8</v>
      </c>
      <c r="E162" s="4" t="s">
        <v>9</v>
      </c>
      <c r="F162" s="5">
        <v>45473</v>
      </c>
      <c r="G162" s="4">
        <f t="shared" si="107"/>
        <v>2024</v>
      </c>
      <c r="H162" s="4" t="str">
        <f t="shared" si="108"/>
        <v>Junio</v>
      </c>
      <c r="I162" s="5" t="str">
        <f t="shared" si="109"/>
        <v>2024-1</v>
      </c>
      <c r="J162" s="23" t="str">
        <f t="shared" si="87"/>
        <v>1</v>
      </c>
      <c r="K162" s="4">
        <v>100</v>
      </c>
      <c r="L162" s="4">
        <v>95</v>
      </c>
      <c r="M162" s="11">
        <f t="shared" si="110"/>
        <v>0.95</v>
      </c>
      <c r="N162" s="11">
        <f t="shared" si="111"/>
        <v>0.95</v>
      </c>
      <c r="O162" s="4"/>
      <c r="P162" s="4"/>
      <c r="Q162" s="4" t="str">
        <f t="shared" si="112"/>
        <v>463-2024-06-30</v>
      </c>
      <c r="R162" s="4">
        <v>0</v>
      </c>
      <c r="S162" s="4">
        <v>0</v>
      </c>
    </row>
    <row r="163" spans="1:19" x14ac:dyDescent="0.3">
      <c r="A163" s="4">
        <v>463</v>
      </c>
      <c r="B163" s="4" t="s">
        <v>132</v>
      </c>
      <c r="C163" s="4" t="s">
        <v>10</v>
      </c>
      <c r="D163" s="4" t="s">
        <v>8</v>
      </c>
      <c r="E163" s="4" t="s">
        <v>9</v>
      </c>
      <c r="F163" s="5">
        <v>45657</v>
      </c>
      <c r="G163" s="4">
        <f t="shared" si="107"/>
        <v>2024</v>
      </c>
      <c r="H163" s="4" t="str">
        <f t="shared" si="108"/>
        <v>Diciembre</v>
      </c>
      <c r="I163" s="5" t="str">
        <f t="shared" si="109"/>
        <v>2024-2</v>
      </c>
      <c r="J163" s="23" t="str">
        <f t="shared" si="87"/>
        <v>2</v>
      </c>
      <c r="K163" s="4">
        <v>100</v>
      </c>
      <c r="L163" s="4">
        <v>100</v>
      </c>
      <c r="M163" s="11">
        <f t="shared" si="110"/>
        <v>1</v>
      </c>
      <c r="N163" s="11">
        <f t="shared" si="111"/>
        <v>1</v>
      </c>
      <c r="O163" s="4"/>
      <c r="P163" s="4"/>
      <c r="Q163" s="4" t="str">
        <f t="shared" si="112"/>
        <v>463-2024-12-31</v>
      </c>
      <c r="R163" s="4">
        <v>0</v>
      </c>
      <c r="S163" s="4">
        <v>0</v>
      </c>
    </row>
    <row r="164" spans="1:19" x14ac:dyDescent="0.3">
      <c r="A164" s="4">
        <v>465</v>
      </c>
      <c r="B164" s="4" t="s">
        <v>133</v>
      </c>
      <c r="C164" s="4" t="s">
        <v>58</v>
      </c>
      <c r="D164" s="4" t="s">
        <v>8</v>
      </c>
      <c r="E164" s="4" t="s">
        <v>9</v>
      </c>
      <c r="F164" s="5">
        <v>45473</v>
      </c>
      <c r="G164" s="4">
        <f t="shared" si="107"/>
        <v>2024</v>
      </c>
      <c r="H164" s="4" t="str">
        <f t="shared" si="108"/>
        <v>Junio</v>
      </c>
      <c r="I164" s="5" t="str">
        <f t="shared" si="109"/>
        <v>2024-1</v>
      </c>
      <c r="J164" s="23" t="str">
        <f t="shared" si="87"/>
        <v>1</v>
      </c>
      <c r="K164" s="4">
        <v>70</v>
      </c>
      <c r="L164" s="4">
        <v>57.86</v>
      </c>
      <c r="M164" s="11">
        <f t="shared" si="110"/>
        <v>0.82657142857142851</v>
      </c>
      <c r="N164" s="11">
        <f t="shared" si="111"/>
        <v>0.82657142857142851</v>
      </c>
      <c r="O164" s="4"/>
      <c r="P164" s="4"/>
      <c r="Q164" s="4" t="str">
        <f t="shared" si="112"/>
        <v>465-2024-06-30</v>
      </c>
      <c r="R164" s="4">
        <v>0</v>
      </c>
      <c r="S164" s="4">
        <v>0</v>
      </c>
    </row>
    <row r="165" spans="1:19" x14ac:dyDescent="0.3">
      <c r="A165" s="4">
        <v>465</v>
      </c>
      <c r="B165" s="4" t="s">
        <v>133</v>
      </c>
      <c r="C165" s="4" t="s">
        <v>58</v>
      </c>
      <c r="D165" s="4" t="s">
        <v>8</v>
      </c>
      <c r="E165" s="4" t="s">
        <v>9</v>
      </c>
      <c r="F165" s="5">
        <v>45657</v>
      </c>
      <c r="G165" s="4">
        <f t="shared" si="107"/>
        <v>2024</v>
      </c>
      <c r="H165" s="4" t="str">
        <f t="shared" si="108"/>
        <v>Diciembre</v>
      </c>
      <c r="I165" s="5" t="str">
        <f t="shared" si="109"/>
        <v>2024-2</v>
      </c>
      <c r="J165" s="23" t="str">
        <f t="shared" si="87"/>
        <v>2</v>
      </c>
      <c r="K165" s="4">
        <v>100</v>
      </c>
      <c r="L165" s="4">
        <v>56.83</v>
      </c>
      <c r="M165" s="11">
        <f t="shared" si="110"/>
        <v>0.56830000000000003</v>
      </c>
      <c r="N165" s="11">
        <f t="shared" si="111"/>
        <v>0.56830000000000003</v>
      </c>
      <c r="O165" s="4"/>
      <c r="P165" s="4"/>
      <c r="Q165" s="4" t="str">
        <f t="shared" si="112"/>
        <v>465-2024-12-31</v>
      </c>
      <c r="R165" s="4">
        <v>0</v>
      </c>
      <c r="S165" s="4">
        <v>0</v>
      </c>
    </row>
    <row r="166" spans="1:19" x14ac:dyDescent="0.3">
      <c r="A166" s="4">
        <v>466</v>
      </c>
      <c r="B166" s="4" t="s">
        <v>134</v>
      </c>
      <c r="C166" s="4" t="s">
        <v>42</v>
      </c>
      <c r="D166" s="4" t="s">
        <v>8</v>
      </c>
      <c r="E166" s="4" t="s">
        <v>9</v>
      </c>
      <c r="F166" s="5">
        <v>45473</v>
      </c>
      <c r="G166" s="4">
        <f t="shared" si="107"/>
        <v>2024</v>
      </c>
      <c r="H166" s="4" t="str">
        <f t="shared" si="108"/>
        <v>Junio</v>
      </c>
      <c r="I166" s="5" t="str">
        <f t="shared" si="109"/>
        <v>2024-1</v>
      </c>
      <c r="J166" s="23" t="str">
        <f t="shared" si="87"/>
        <v>1</v>
      </c>
      <c r="K166" s="4">
        <v>50</v>
      </c>
      <c r="L166" s="4">
        <v>59.6</v>
      </c>
      <c r="M166" s="11">
        <f t="shared" si="110"/>
        <v>1.1919999999999999</v>
      </c>
      <c r="N166" s="11">
        <f t="shared" si="111"/>
        <v>1.1919999999999999</v>
      </c>
      <c r="O166" s="4"/>
      <c r="P166" s="4"/>
      <c r="Q166" s="4" t="str">
        <f t="shared" si="112"/>
        <v>466-2024-06-30</v>
      </c>
      <c r="R166" s="4">
        <v>0</v>
      </c>
      <c r="S166" s="4">
        <v>0</v>
      </c>
    </row>
    <row r="167" spans="1:19" x14ac:dyDescent="0.3">
      <c r="A167" s="4">
        <v>466</v>
      </c>
      <c r="B167" s="4" t="s">
        <v>134</v>
      </c>
      <c r="C167" s="4" t="s">
        <v>42</v>
      </c>
      <c r="D167" s="4" t="s">
        <v>8</v>
      </c>
      <c r="E167" s="4" t="s">
        <v>9</v>
      </c>
      <c r="F167" s="5">
        <v>45657</v>
      </c>
      <c r="G167" s="4">
        <f t="shared" si="107"/>
        <v>2024</v>
      </c>
      <c r="H167" s="4" t="str">
        <f t="shared" si="108"/>
        <v>Diciembre</v>
      </c>
      <c r="I167" s="5" t="str">
        <f t="shared" si="109"/>
        <v>2024-2</v>
      </c>
      <c r="J167" s="23" t="str">
        <f t="shared" si="87"/>
        <v>2</v>
      </c>
      <c r="K167" s="4">
        <v>50</v>
      </c>
      <c r="L167" s="4">
        <v>53.8</v>
      </c>
      <c r="M167" s="11">
        <f t="shared" si="110"/>
        <v>1.0759999999999998</v>
      </c>
      <c r="N167" s="11">
        <f t="shared" si="111"/>
        <v>1.0759999999999998</v>
      </c>
      <c r="O167" s="4"/>
      <c r="P167" s="4"/>
      <c r="Q167" s="4" t="str">
        <f t="shared" si="112"/>
        <v>466-2024-12-31</v>
      </c>
      <c r="R167" s="4">
        <v>0</v>
      </c>
      <c r="S167" s="4">
        <v>0</v>
      </c>
    </row>
    <row r="168" spans="1:19" x14ac:dyDescent="0.3">
      <c r="A168" s="4">
        <v>472</v>
      </c>
      <c r="B168" s="4" t="s">
        <v>135</v>
      </c>
      <c r="C168" s="4" t="s">
        <v>58</v>
      </c>
      <c r="D168" s="4" t="s">
        <v>8</v>
      </c>
      <c r="E168" s="4" t="s">
        <v>9</v>
      </c>
      <c r="F168" s="5">
        <v>45473</v>
      </c>
      <c r="G168" s="4">
        <f t="shared" si="107"/>
        <v>2024</v>
      </c>
      <c r="H168" s="4" t="str">
        <f t="shared" si="108"/>
        <v>Junio</v>
      </c>
      <c r="I168" s="5" t="str">
        <f t="shared" si="109"/>
        <v>2024-1</v>
      </c>
      <c r="J168" s="23" t="str">
        <f t="shared" si="87"/>
        <v>1</v>
      </c>
      <c r="K168" s="4">
        <v>100</v>
      </c>
      <c r="L168" s="4">
        <v>82.1</v>
      </c>
      <c r="M168" s="11">
        <f t="shared" si="110"/>
        <v>0.82099999999999995</v>
      </c>
      <c r="N168" s="11">
        <f t="shared" si="111"/>
        <v>0.82099999999999995</v>
      </c>
      <c r="O168" s="4"/>
      <c r="P168" s="4"/>
      <c r="Q168" s="4" t="str">
        <f t="shared" si="112"/>
        <v>472-2024-06-30</v>
      </c>
      <c r="R168" s="4">
        <v>0</v>
      </c>
      <c r="S168" s="4">
        <v>0</v>
      </c>
    </row>
    <row r="169" spans="1:19" x14ac:dyDescent="0.3">
      <c r="A169" s="4">
        <v>472</v>
      </c>
      <c r="B169" s="4" t="s">
        <v>135</v>
      </c>
      <c r="C169" s="4" t="s">
        <v>58</v>
      </c>
      <c r="D169" s="4" t="s">
        <v>8</v>
      </c>
      <c r="E169" s="4" t="s">
        <v>9</v>
      </c>
      <c r="F169" s="5">
        <v>45657</v>
      </c>
      <c r="G169" s="4">
        <f t="shared" si="107"/>
        <v>2024</v>
      </c>
      <c r="H169" s="4" t="str">
        <f t="shared" si="108"/>
        <v>Diciembre</v>
      </c>
      <c r="I169" s="5" t="str">
        <f t="shared" si="109"/>
        <v>2024-2</v>
      </c>
      <c r="J169" s="23" t="str">
        <f t="shared" si="87"/>
        <v>2</v>
      </c>
      <c r="K169" s="4">
        <v>100</v>
      </c>
      <c r="L169" s="4">
        <v>100</v>
      </c>
      <c r="M169" s="11">
        <f t="shared" si="110"/>
        <v>1</v>
      </c>
      <c r="N169" s="11">
        <f t="shared" si="111"/>
        <v>1</v>
      </c>
      <c r="O169" s="4"/>
      <c r="P169" s="4"/>
      <c r="Q169" s="4" t="str">
        <f t="shared" si="112"/>
        <v>472-2024-12-31</v>
      </c>
      <c r="R169" s="4">
        <v>0</v>
      </c>
      <c r="S169" s="4">
        <v>0</v>
      </c>
    </row>
    <row r="170" spans="1:19" x14ac:dyDescent="0.3">
      <c r="A170" s="4">
        <v>476</v>
      </c>
      <c r="B170" s="4" t="s">
        <v>136</v>
      </c>
      <c r="C170" s="4" t="s">
        <v>39</v>
      </c>
      <c r="D170" s="4" t="s">
        <v>8</v>
      </c>
      <c r="E170" s="4" t="s">
        <v>9</v>
      </c>
      <c r="F170" s="5">
        <v>45473</v>
      </c>
      <c r="G170" s="4">
        <f t="shared" si="107"/>
        <v>2024</v>
      </c>
      <c r="H170" s="4" t="str">
        <f t="shared" si="108"/>
        <v>Junio</v>
      </c>
      <c r="I170" s="5" t="str">
        <f t="shared" si="109"/>
        <v>2024-1</v>
      </c>
      <c r="J170" s="23" t="str">
        <f t="shared" si="87"/>
        <v>1</v>
      </c>
      <c r="K170" s="4">
        <v>15</v>
      </c>
      <c r="L170" s="4">
        <v>15</v>
      </c>
      <c r="M170" s="11">
        <f t="shared" si="110"/>
        <v>1</v>
      </c>
      <c r="N170" s="11">
        <f t="shared" ref="N170:N171" si="113">IFERROR(L170/K170,"")</f>
        <v>1</v>
      </c>
      <c r="O170" s="4"/>
      <c r="P170" s="4"/>
      <c r="Q170" s="4" t="str">
        <f t="shared" si="112"/>
        <v>476-2024-06-30</v>
      </c>
      <c r="R170" s="4">
        <v>0</v>
      </c>
      <c r="S170" s="4">
        <v>0</v>
      </c>
    </row>
    <row r="171" spans="1:19" x14ac:dyDescent="0.3">
      <c r="A171" s="4">
        <v>476</v>
      </c>
      <c r="B171" s="4" t="s">
        <v>136</v>
      </c>
      <c r="C171" s="4" t="s">
        <v>39</v>
      </c>
      <c r="D171" s="4" t="s">
        <v>8</v>
      </c>
      <c r="E171" s="4" t="s">
        <v>9</v>
      </c>
      <c r="F171" s="5">
        <v>45657</v>
      </c>
      <c r="G171" s="4">
        <f t="shared" si="107"/>
        <v>2024</v>
      </c>
      <c r="H171" s="4" t="str">
        <f t="shared" si="108"/>
        <v>Diciembre</v>
      </c>
      <c r="I171" s="5" t="str">
        <f t="shared" si="109"/>
        <v>2024-2</v>
      </c>
      <c r="J171" s="23" t="str">
        <f t="shared" si="87"/>
        <v>2</v>
      </c>
      <c r="K171" s="4">
        <v>15</v>
      </c>
      <c r="L171" s="4">
        <v>15</v>
      </c>
      <c r="M171" s="11">
        <f t="shared" si="110"/>
        <v>1</v>
      </c>
      <c r="N171" s="11">
        <f t="shared" si="113"/>
        <v>1</v>
      </c>
      <c r="O171" s="4"/>
      <c r="P171" s="4"/>
      <c r="Q171" s="4" t="str">
        <f t="shared" si="112"/>
        <v>476-2024-12-31</v>
      </c>
      <c r="R171" s="4">
        <v>0</v>
      </c>
      <c r="S171" s="4">
        <v>0</v>
      </c>
    </row>
    <row r="172" spans="1:19" x14ac:dyDescent="0.3">
      <c r="A172" s="18" t="s">
        <v>80</v>
      </c>
      <c r="B172" s="17" t="s">
        <v>81</v>
      </c>
      <c r="C172" s="4" t="s">
        <v>23</v>
      </c>
      <c r="D172" s="4" t="s">
        <v>8</v>
      </c>
      <c r="E172" s="4" t="s">
        <v>9</v>
      </c>
      <c r="F172" s="5">
        <v>44742</v>
      </c>
      <c r="G172" s="12">
        <f t="shared" ref="G172:G225" si="114">YEAR(F172)</f>
        <v>2022</v>
      </c>
      <c r="H172" s="5" t="str">
        <f t="shared" ref="H172:H220" si="115">PROPER(TEXT(F172,"mmmm"))</f>
        <v>Junio</v>
      </c>
      <c r="I172" s="23" t="s">
        <v>101</v>
      </c>
      <c r="J172" s="23" t="str">
        <f t="shared" si="87"/>
        <v>1</v>
      </c>
      <c r="K172" s="4">
        <v>7541</v>
      </c>
      <c r="L172" s="4">
        <v>7651</v>
      </c>
      <c r="M172" s="11">
        <f t="shared" ref="M172:M186" si="116">IFERROR(IF((L172/K172)&gt;1.3,1.3,L172/K172),"")</f>
        <v>1.0145869248110331</v>
      </c>
      <c r="N172" s="11">
        <f t="shared" ref="N172:N180" si="117">IFERROR(L172/K172,"")</f>
        <v>1.0145869248110331</v>
      </c>
      <c r="O172" s="4" t="s">
        <v>131</v>
      </c>
      <c r="P172" s="4" t="s">
        <v>131</v>
      </c>
      <c r="Q172" s="4" t="str">
        <f t="shared" ref="Q172:Q220" si="118">A172&amp;"-"&amp;YEAR(F172)&amp;"-"&amp;IF(LEN(MONTH(F172))=1,"0"&amp;MONTH(F172),MONTH(F172))&amp;"-"&amp;DAY(F172)</f>
        <v>14.1-2022-06-30</v>
      </c>
      <c r="R172" s="4">
        <v>0</v>
      </c>
      <c r="S172" s="4">
        <v>0</v>
      </c>
    </row>
    <row r="173" spans="1:19" x14ac:dyDescent="0.3">
      <c r="A173" s="18" t="s">
        <v>80</v>
      </c>
      <c r="B173" s="17" t="s">
        <v>81</v>
      </c>
      <c r="C173" s="4" t="s">
        <v>23</v>
      </c>
      <c r="D173" s="4" t="s">
        <v>8</v>
      </c>
      <c r="E173" s="4" t="s">
        <v>9</v>
      </c>
      <c r="F173" s="5">
        <v>44926</v>
      </c>
      <c r="G173" s="12">
        <f t="shared" si="114"/>
        <v>2022</v>
      </c>
      <c r="H173" s="5" t="str">
        <f t="shared" si="115"/>
        <v>Diciembre</v>
      </c>
      <c r="I173" s="23" t="s">
        <v>100</v>
      </c>
      <c r="J173" s="23" t="str">
        <f t="shared" si="87"/>
        <v>2</v>
      </c>
      <c r="K173" s="4">
        <v>6730</v>
      </c>
      <c r="L173" s="4">
        <v>7539</v>
      </c>
      <c r="M173" s="11">
        <f t="shared" si="116"/>
        <v>1.1202080237741456</v>
      </c>
      <c r="N173" s="11">
        <f t="shared" si="117"/>
        <v>1.1202080237741456</v>
      </c>
      <c r="O173" s="4" t="s">
        <v>131</v>
      </c>
      <c r="P173" s="4" t="s">
        <v>131</v>
      </c>
      <c r="Q173" s="4" t="str">
        <f t="shared" si="118"/>
        <v>14.1-2022-12-31</v>
      </c>
      <c r="R173" s="4">
        <v>0</v>
      </c>
      <c r="S173" s="4">
        <v>0</v>
      </c>
    </row>
    <row r="174" spans="1:19" x14ac:dyDescent="0.3">
      <c r="A174" s="18" t="s">
        <v>80</v>
      </c>
      <c r="B174" s="17" t="s">
        <v>81</v>
      </c>
      <c r="C174" s="4" t="s">
        <v>23</v>
      </c>
      <c r="D174" s="4" t="s">
        <v>8</v>
      </c>
      <c r="E174" s="4" t="s">
        <v>9</v>
      </c>
      <c r="F174" s="5">
        <v>45107</v>
      </c>
      <c r="G174" s="12">
        <f t="shared" si="114"/>
        <v>2023</v>
      </c>
      <c r="H174" s="5" t="str">
        <f t="shared" si="115"/>
        <v>Junio</v>
      </c>
      <c r="I174" s="23" t="s">
        <v>99</v>
      </c>
      <c r="J174" s="23" t="str">
        <f t="shared" si="87"/>
        <v>1</v>
      </c>
      <c r="K174" s="4">
        <v>7822</v>
      </c>
      <c r="L174" s="4">
        <v>7912</v>
      </c>
      <c r="M174" s="11">
        <f t="shared" si="116"/>
        <v>1.0115060086934289</v>
      </c>
      <c r="N174" s="11">
        <f t="shared" si="117"/>
        <v>1.0115060086934289</v>
      </c>
      <c r="O174" s="4" t="s">
        <v>131</v>
      </c>
      <c r="P174" s="4" t="s">
        <v>131</v>
      </c>
      <c r="Q174" s="4" t="str">
        <f t="shared" si="118"/>
        <v>14.1-2023-06-30</v>
      </c>
      <c r="R174" s="4">
        <v>0</v>
      </c>
      <c r="S174" s="4">
        <v>0</v>
      </c>
    </row>
    <row r="175" spans="1:19" x14ac:dyDescent="0.3">
      <c r="A175" s="18" t="s">
        <v>80</v>
      </c>
      <c r="B175" s="17" t="s">
        <v>81</v>
      </c>
      <c r="C175" s="4" t="s">
        <v>38</v>
      </c>
      <c r="D175" s="4" t="s">
        <v>8</v>
      </c>
      <c r="E175" s="4" t="s">
        <v>9</v>
      </c>
      <c r="F175" s="5">
        <v>45291</v>
      </c>
      <c r="G175" s="12">
        <f t="shared" si="114"/>
        <v>2023</v>
      </c>
      <c r="H175" s="5" t="str">
        <f t="shared" si="115"/>
        <v>Diciembre</v>
      </c>
      <c r="I175" s="5" t="str">
        <f>IF(OR(H175="Enero",H175="Febrero",H175="Marzo",H175="Abril",H175="Mayo",H175="Junio"),G175&amp;"-1",IF(OR(H175="Julio",H175="Agosto",H175="Septiembre",H175="Octubre",H175="Noviembre",H175="Diciembre"),G175&amp;"-2"))</f>
        <v>2023-2</v>
      </c>
      <c r="J175" s="23" t="str">
        <f t="shared" si="87"/>
        <v>2</v>
      </c>
      <c r="K175" s="4">
        <v>7620</v>
      </c>
      <c r="L175" s="4">
        <v>8066</v>
      </c>
      <c r="M175" s="11">
        <f t="shared" si="116"/>
        <v>1.0585301837270342</v>
      </c>
      <c r="N175" s="11">
        <f t="shared" si="117"/>
        <v>1.0585301837270342</v>
      </c>
      <c r="O175" s="4" t="s">
        <v>131</v>
      </c>
      <c r="P175" s="4" t="s">
        <v>131</v>
      </c>
      <c r="Q175" s="4" t="str">
        <f t="shared" si="118"/>
        <v>14.1-2023-12-31</v>
      </c>
      <c r="R175" s="4">
        <v>0</v>
      </c>
      <c r="S175" s="4">
        <v>0</v>
      </c>
    </row>
    <row r="176" spans="1:19" x14ac:dyDescent="0.3">
      <c r="A176" s="18" t="s">
        <v>80</v>
      </c>
      <c r="B176" s="17" t="s">
        <v>81</v>
      </c>
      <c r="C176" s="4" t="s">
        <v>38</v>
      </c>
      <c r="D176" s="4" t="s">
        <v>8</v>
      </c>
      <c r="E176" s="4" t="s">
        <v>9</v>
      </c>
      <c r="F176" s="5">
        <v>45473</v>
      </c>
      <c r="G176" s="4">
        <f t="shared" si="114"/>
        <v>2024</v>
      </c>
      <c r="H176" s="4" t="str">
        <f t="shared" si="115"/>
        <v>Junio</v>
      </c>
      <c r="I176" s="5" t="str">
        <f>IF(OR(H176="Enero",H176="Febrero",H176="Marzo",H176="Abril",H176="Mayo",H176="Junio"),G176&amp;"-1",IF(OR(H176="Julio",H176="Agosto",H176="Septiembre",H176="Octubre",H176="Noviembre",H176="Diciembre"),G176&amp;"-2"))</f>
        <v>2024-1</v>
      </c>
      <c r="J176" s="23" t="str">
        <f t="shared" si="87"/>
        <v>1</v>
      </c>
      <c r="K176" s="4">
        <v>8168</v>
      </c>
      <c r="L176" s="4">
        <v>8424</v>
      </c>
      <c r="M176" s="11">
        <f>IFERROR(IF((L176/K176)&gt;1.3,1.3,L176/K176),"")</f>
        <v>1.0313418217433887</v>
      </c>
      <c r="N176" s="11">
        <f>IFERROR(L176/K176,"")</f>
        <v>1.0313418217433887</v>
      </c>
      <c r="O176" s="4" t="s">
        <v>131</v>
      </c>
      <c r="P176" s="4" t="s">
        <v>131</v>
      </c>
      <c r="Q176" s="4" t="str">
        <f t="shared" si="118"/>
        <v>14.1-2024-06-30</v>
      </c>
      <c r="R176" s="4">
        <v>0</v>
      </c>
      <c r="S176" s="4">
        <v>0</v>
      </c>
    </row>
    <row r="177" spans="1:19" x14ac:dyDescent="0.3">
      <c r="A177" s="18" t="s">
        <v>82</v>
      </c>
      <c r="B177" s="17" t="s">
        <v>83</v>
      </c>
      <c r="C177" s="4" t="s">
        <v>23</v>
      </c>
      <c r="D177" s="4" t="s">
        <v>8</v>
      </c>
      <c r="E177" s="4" t="s">
        <v>9</v>
      </c>
      <c r="F177" s="5">
        <v>44742</v>
      </c>
      <c r="G177" s="12">
        <f t="shared" si="114"/>
        <v>2022</v>
      </c>
      <c r="H177" s="5" t="str">
        <f t="shared" si="115"/>
        <v>Junio</v>
      </c>
      <c r="I177" s="23" t="s">
        <v>101</v>
      </c>
      <c r="J177" s="23" t="str">
        <f t="shared" si="87"/>
        <v>1</v>
      </c>
      <c r="K177" s="4">
        <v>42889</v>
      </c>
      <c r="L177" s="4">
        <v>43359</v>
      </c>
      <c r="M177" s="11">
        <f t="shared" si="116"/>
        <v>1.0109585208328475</v>
      </c>
      <c r="N177" s="11">
        <f t="shared" si="117"/>
        <v>1.0109585208328475</v>
      </c>
      <c r="O177" s="4" t="s">
        <v>131</v>
      </c>
      <c r="P177" s="4" t="s">
        <v>131</v>
      </c>
      <c r="Q177" s="4" t="str">
        <f t="shared" si="118"/>
        <v>14.2-2022-06-30</v>
      </c>
      <c r="R177" s="4">
        <v>0</v>
      </c>
      <c r="S177" s="4">
        <v>0</v>
      </c>
    </row>
    <row r="178" spans="1:19" x14ac:dyDescent="0.3">
      <c r="A178" s="18" t="s">
        <v>82</v>
      </c>
      <c r="B178" s="17" t="s">
        <v>83</v>
      </c>
      <c r="C178" s="4" t="s">
        <v>23</v>
      </c>
      <c r="D178" s="4" t="s">
        <v>8</v>
      </c>
      <c r="E178" s="4" t="s">
        <v>9</v>
      </c>
      <c r="F178" s="5">
        <v>44926</v>
      </c>
      <c r="G178" s="12">
        <f t="shared" si="114"/>
        <v>2022</v>
      </c>
      <c r="H178" s="5" t="str">
        <f t="shared" si="115"/>
        <v>Diciembre</v>
      </c>
      <c r="I178" s="23" t="s">
        <v>100</v>
      </c>
      <c r="J178" s="23" t="str">
        <f t="shared" si="87"/>
        <v>2</v>
      </c>
      <c r="K178" s="4">
        <v>42274</v>
      </c>
      <c r="L178" s="4">
        <v>42699</v>
      </c>
      <c r="M178" s="11">
        <f t="shared" si="116"/>
        <v>1.0100534607560203</v>
      </c>
      <c r="N178" s="11">
        <f t="shared" si="117"/>
        <v>1.0100534607560203</v>
      </c>
      <c r="O178" s="4" t="s">
        <v>131</v>
      </c>
      <c r="P178" s="4" t="s">
        <v>131</v>
      </c>
      <c r="Q178" s="4" t="str">
        <f t="shared" si="118"/>
        <v>14.2-2022-12-31</v>
      </c>
      <c r="R178" s="4">
        <v>0</v>
      </c>
      <c r="S178" s="4">
        <v>0</v>
      </c>
    </row>
    <row r="179" spans="1:19" x14ac:dyDescent="0.3">
      <c r="A179" s="18" t="s">
        <v>82</v>
      </c>
      <c r="B179" s="17" t="s">
        <v>83</v>
      </c>
      <c r="C179" s="4" t="s">
        <v>23</v>
      </c>
      <c r="D179" s="4" t="s">
        <v>8</v>
      </c>
      <c r="E179" s="4" t="s">
        <v>9</v>
      </c>
      <c r="F179" s="5">
        <v>45107</v>
      </c>
      <c r="G179" s="12">
        <f t="shared" si="114"/>
        <v>2023</v>
      </c>
      <c r="H179" s="5" t="str">
        <f t="shared" si="115"/>
        <v>Junio</v>
      </c>
      <c r="I179" s="23" t="s">
        <v>99</v>
      </c>
      <c r="J179" s="23" t="str">
        <f t="shared" si="87"/>
        <v>1</v>
      </c>
      <c r="K179" s="4">
        <v>44355</v>
      </c>
      <c r="L179" s="4">
        <v>43561</v>
      </c>
      <c r="M179" s="11">
        <f t="shared" si="116"/>
        <v>0.98209897418554837</v>
      </c>
      <c r="N179" s="11">
        <f t="shared" si="117"/>
        <v>0.98209897418554837</v>
      </c>
      <c r="O179" s="4" t="s">
        <v>131</v>
      </c>
      <c r="P179" s="4" t="s">
        <v>131</v>
      </c>
      <c r="Q179" s="4" t="str">
        <f t="shared" si="118"/>
        <v>14.2-2023-06-30</v>
      </c>
      <c r="R179" s="4">
        <v>0</v>
      </c>
      <c r="S179" s="4">
        <v>0</v>
      </c>
    </row>
    <row r="180" spans="1:19" x14ac:dyDescent="0.3">
      <c r="A180" s="18" t="s">
        <v>82</v>
      </c>
      <c r="B180" s="17" t="s">
        <v>83</v>
      </c>
      <c r="C180" s="4" t="s">
        <v>38</v>
      </c>
      <c r="D180" s="4" t="s">
        <v>8</v>
      </c>
      <c r="E180" s="4" t="s">
        <v>9</v>
      </c>
      <c r="F180" s="5">
        <v>45291</v>
      </c>
      <c r="G180" s="12">
        <f t="shared" si="114"/>
        <v>2023</v>
      </c>
      <c r="H180" s="5" t="str">
        <f t="shared" si="115"/>
        <v>Diciembre</v>
      </c>
      <c r="I180" s="5" t="str">
        <f>IF(OR(H180="Enero",H180="Febrero",H180="Marzo",H180="Abril",H180="Mayo",H180="Junio"),G180&amp;"-1",IF(OR(H180="Julio",H180="Agosto",H180="Septiembre",H180="Octubre",H180="Noviembre",H180="Diciembre"),G180&amp;"-2"))</f>
        <v>2023-2</v>
      </c>
      <c r="J180" s="23" t="str">
        <f t="shared" si="87"/>
        <v>2</v>
      </c>
      <c r="K180" s="4">
        <v>44067</v>
      </c>
      <c r="L180" s="4">
        <v>43308</v>
      </c>
      <c r="M180" s="11">
        <f t="shared" si="116"/>
        <v>0.98277622710872081</v>
      </c>
      <c r="N180" s="11">
        <f t="shared" si="117"/>
        <v>0.98277622710872081</v>
      </c>
      <c r="O180" s="4" t="s">
        <v>131</v>
      </c>
      <c r="P180" s="4" t="s">
        <v>131</v>
      </c>
      <c r="Q180" s="4" t="str">
        <f t="shared" si="118"/>
        <v>14.2-2023-12-31</v>
      </c>
      <c r="R180" s="4">
        <v>0</v>
      </c>
      <c r="S180" s="4">
        <v>0</v>
      </c>
    </row>
    <row r="181" spans="1:19" x14ac:dyDescent="0.3">
      <c r="A181" s="18" t="s">
        <v>82</v>
      </c>
      <c r="B181" s="17" t="s">
        <v>83</v>
      </c>
      <c r="C181" s="4" t="s">
        <v>38</v>
      </c>
      <c r="D181" s="4" t="s">
        <v>8</v>
      </c>
      <c r="E181" s="4" t="s">
        <v>9</v>
      </c>
      <c r="F181" s="5">
        <v>45473</v>
      </c>
      <c r="G181" s="4">
        <f t="shared" si="114"/>
        <v>2024</v>
      </c>
      <c r="H181" s="4" t="str">
        <f t="shared" si="115"/>
        <v>Junio</v>
      </c>
      <c r="I181" s="5" t="str">
        <f>IF(OR(H181="Enero",H181="Febrero",H181="Marzo",H181="Abril",H181="Mayo",H181="Junio"),G181&amp;"-1",IF(OR(H181="Julio",H181="Agosto",H181="Septiembre",H181="Octubre",H181="Noviembre",H181="Diciembre"),G181&amp;"-2"))</f>
        <v>2024-1</v>
      </c>
      <c r="J181" s="23" t="str">
        <f t="shared" si="87"/>
        <v>1</v>
      </c>
      <c r="K181" s="4">
        <v>44235</v>
      </c>
      <c r="L181" s="4">
        <v>44161</v>
      </c>
      <c r="M181" s="11">
        <f t="shared" si="116"/>
        <v>0.99832711653667905</v>
      </c>
      <c r="N181" s="11">
        <v>1.0007686047563071</v>
      </c>
      <c r="O181" s="4" t="s">
        <v>131</v>
      </c>
      <c r="P181" s="4" t="s">
        <v>131</v>
      </c>
      <c r="Q181" s="4" t="str">
        <f t="shared" si="118"/>
        <v>14.2-2024-06-30</v>
      </c>
      <c r="R181" s="4">
        <v>0</v>
      </c>
      <c r="S181" s="4">
        <v>0</v>
      </c>
    </row>
    <row r="182" spans="1:19" x14ac:dyDescent="0.3">
      <c r="A182" s="18" t="s">
        <v>84</v>
      </c>
      <c r="B182" s="17" t="s">
        <v>85</v>
      </c>
      <c r="C182" s="4" t="s">
        <v>38</v>
      </c>
      <c r="D182" s="4" t="s">
        <v>8</v>
      </c>
      <c r="E182" s="4" t="s">
        <v>9</v>
      </c>
      <c r="F182" s="5">
        <v>44742</v>
      </c>
      <c r="G182" s="12">
        <f t="shared" si="114"/>
        <v>2022</v>
      </c>
      <c r="H182" s="5" t="str">
        <f t="shared" si="115"/>
        <v>Junio</v>
      </c>
      <c r="I182" s="23" t="s">
        <v>101</v>
      </c>
      <c r="J182" s="23" t="str">
        <f t="shared" si="87"/>
        <v>1</v>
      </c>
      <c r="K182" s="4">
        <v>48022</v>
      </c>
      <c r="L182" s="50">
        <v>48614</v>
      </c>
      <c r="M182" s="11">
        <f t="shared" si="116"/>
        <v>1.012327683145225</v>
      </c>
      <c r="N182" s="11">
        <f t="shared" ref="N182:N197" si="119">IFERROR(L182/K182,"")</f>
        <v>1.012327683145225</v>
      </c>
      <c r="O182" s="4" t="s">
        <v>131</v>
      </c>
      <c r="P182" s="4" t="s">
        <v>131</v>
      </c>
      <c r="Q182" s="4" t="str">
        <f t="shared" si="118"/>
        <v>14.3-2022-06-30</v>
      </c>
      <c r="R182" s="4">
        <v>0</v>
      </c>
      <c r="S182" s="4">
        <v>0</v>
      </c>
    </row>
    <row r="183" spans="1:19" x14ac:dyDescent="0.3">
      <c r="A183" s="18" t="s">
        <v>84</v>
      </c>
      <c r="B183" s="17" t="s">
        <v>85</v>
      </c>
      <c r="C183" s="4" t="s">
        <v>38</v>
      </c>
      <c r="D183" s="4" t="s">
        <v>8</v>
      </c>
      <c r="E183" s="4" t="s">
        <v>9</v>
      </c>
      <c r="F183" s="5">
        <v>44926</v>
      </c>
      <c r="G183" s="12">
        <f t="shared" si="114"/>
        <v>2022</v>
      </c>
      <c r="H183" s="5" t="str">
        <f t="shared" si="115"/>
        <v>Diciembre</v>
      </c>
      <c r="I183" s="23" t="s">
        <v>100</v>
      </c>
      <c r="J183" s="23" t="str">
        <f t="shared" si="87"/>
        <v>2</v>
      </c>
      <c r="K183" s="4">
        <v>46674</v>
      </c>
      <c r="L183" s="50">
        <v>47631</v>
      </c>
      <c r="M183" s="11">
        <f t="shared" si="116"/>
        <v>1.0205039208124438</v>
      </c>
      <c r="N183" s="11">
        <f t="shared" si="119"/>
        <v>1.0205039208124438</v>
      </c>
      <c r="O183" s="4" t="s">
        <v>131</v>
      </c>
      <c r="P183" s="4" t="s">
        <v>131</v>
      </c>
      <c r="Q183" s="4" t="str">
        <f t="shared" si="118"/>
        <v>14.3-2022-12-31</v>
      </c>
      <c r="R183" s="4">
        <v>0</v>
      </c>
      <c r="S183" s="4">
        <v>0</v>
      </c>
    </row>
    <row r="184" spans="1:19" x14ac:dyDescent="0.3">
      <c r="A184" s="18" t="s">
        <v>84</v>
      </c>
      <c r="B184" s="17" t="s">
        <v>85</v>
      </c>
      <c r="C184" s="4" t="s">
        <v>38</v>
      </c>
      <c r="D184" s="4" t="s">
        <v>8</v>
      </c>
      <c r="E184" s="4" t="s">
        <v>9</v>
      </c>
      <c r="F184" s="5">
        <v>45107</v>
      </c>
      <c r="G184" s="12">
        <f t="shared" si="114"/>
        <v>2023</v>
      </c>
      <c r="H184" s="5" t="str">
        <f t="shared" si="115"/>
        <v>Junio</v>
      </c>
      <c r="I184" s="23" t="s">
        <v>99</v>
      </c>
      <c r="J184" s="23" t="str">
        <f t="shared" si="87"/>
        <v>1</v>
      </c>
      <c r="K184" s="4">
        <v>49451</v>
      </c>
      <c r="L184" s="4">
        <v>48483</v>
      </c>
      <c r="M184" s="11">
        <f t="shared" si="116"/>
        <v>0.98042506723827627</v>
      </c>
      <c r="N184" s="11">
        <f t="shared" si="119"/>
        <v>0.98042506723827627</v>
      </c>
      <c r="O184" s="4" t="s">
        <v>131</v>
      </c>
      <c r="P184" s="4" t="s">
        <v>131</v>
      </c>
      <c r="Q184" s="4" t="str">
        <f t="shared" si="118"/>
        <v>14.3-2023-06-30</v>
      </c>
      <c r="R184" s="4">
        <v>0</v>
      </c>
      <c r="S184" s="4">
        <v>0</v>
      </c>
    </row>
    <row r="185" spans="1:19" x14ac:dyDescent="0.3">
      <c r="A185" s="18" t="s">
        <v>84</v>
      </c>
      <c r="B185" s="17" t="s">
        <v>85</v>
      </c>
      <c r="C185" s="4" t="s">
        <v>38</v>
      </c>
      <c r="D185" s="4" t="s">
        <v>8</v>
      </c>
      <c r="E185" s="4" t="s">
        <v>9</v>
      </c>
      <c r="F185" s="5">
        <v>45291</v>
      </c>
      <c r="G185" s="12">
        <f t="shared" si="114"/>
        <v>2023</v>
      </c>
      <c r="H185" s="5" t="str">
        <f t="shared" si="115"/>
        <v>Diciembre</v>
      </c>
      <c r="I185" s="5" t="str">
        <f>IF(OR(H185="Enero",H185="Febrero",H185="Marzo",H185="Abril",H185="Mayo",H185="Junio"),G185&amp;"-1",IF(OR(H185="Julio",H185="Agosto",H185="Septiembre",H185="Octubre",H185="Noviembre",H185="Diciembre"),G185&amp;"-2"))</f>
        <v>2023-2</v>
      </c>
      <c r="J185" s="23" t="str">
        <f t="shared" si="87"/>
        <v>2</v>
      </c>
      <c r="K185" s="4">
        <v>48891</v>
      </c>
      <c r="L185" s="4">
        <v>48047</v>
      </c>
      <c r="M185" s="11">
        <f t="shared" si="116"/>
        <v>0.98273710907938061</v>
      </c>
      <c r="N185" s="11">
        <f t="shared" si="119"/>
        <v>0.98273710907938061</v>
      </c>
      <c r="O185" s="4" t="s">
        <v>131</v>
      </c>
      <c r="P185" s="4" t="s">
        <v>131</v>
      </c>
      <c r="Q185" s="4" t="str">
        <f t="shared" si="118"/>
        <v>14.3-2023-12-31</v>
      </c>
      <c r="R185" s="4">
        <v>0</v>
      </c>
      <c r="S185" s="4">
        <v>0</v>
      </c>
    </row>
    <row r="186" spans="1:19" x14ac:dyDescent="0.3">
      <c r="A186" s="18" t="s">
        <v>84</v>
      </c>
      <c r="B186" s="17" t="s">
        <v>85</v>
      </c>
      <c r="C186" s="4" t="s">
        <v>38</v>
      </c>
      <c r="D186" s="4" t="s">
        <v>8</v>
      </c>
      <c r="E186" s="4" t="s">
        <v>9</v>
      </c>
      <c r="F186" s="5">
        <v>45473</v>
      </c>
      <c r="G186" s="4">
        <f t="shared" si="114"/>
        <v>2024</v>
      </c>
      <c r="H186" s="4" t="str">
        <f t="shared" si="115"/>
        <v>Junio</v>
      </c>
      <c r="I186" s="5" t="str">
        <f>IF(OR(H186="Enero",H186="Febrero",H186="Marzo",H186="Abril",H186="Mayo",H186="Junio"),G186&amp;"-1",IF(OR(H186="Julio",H186="Agosto",H186="Septiembre",H186="Octubre",H186="Noviembre",H186="Diciembre"),G186&amp;"-2"))</f>
        <v>2024-1</v>
      </c>
      <c r="J186" s="23" t="str">
        <f t="shared" si="87"/>
        <v>1</v>
      </c>
      <c r="K186" s="4">
        <v>49310</v>
      </c>
      <c r="L186" s="4">
        <v>49100</v>
      </c>
      <c r="M186" s="11">
        <f t="shared" si="116"/>
        <v>0.99574122895964312</v>
      </c>
      <c r="N186" s="11">
        <f t="shared" si="119"/>
        <v>0.99574122895964312</v>
      </c>
      <c r="O186" s="4" t="s">
        <v>131</v>
      </c>
      <c r="P186" s="4" t="s">
        <v>131</v>
      </c>
      <c r="Q186" s="4" t="str">
        <f t="shared" si="118"/>
        <v>14.3-2024-06-30</v>
      </c>
      <c r="R186" s="4">
        <v>0</v>
      </c>
      <c r="S186" s="4">
        <v>0</v>
      </c>
    </row>
    <row r="187" spans="1:19" x14ac:dyDescent="0.3">
      <c r="A187" s="18" t="s">
        <v>86</v>
      </c>
      <c r="B187" s="17" t="s">
        <v>87</v>
      </c>
      <c r="C187" s="4" t="s">
        <v>38</v>
      </c>
      <c r="D187" s="4" t="s">
        <v>8</v>
      </c>
      <c r="E187" s="4" t="s">
        <v>9</v>
      </c>
      <c r="F187" s="5">
        <v>44742</v>
      </c>
      <c r="G187" s="12">
        <f t="shared" si="114"/>
        <v>2022</v>
      </c>
      <c r="H187" s="5" t="str">
        <f t="shared" si="115"/>
        <v>Junio</v>
      </c>
      <c r="I187" s="23" t="s">
        <v>101</v>
      </c>
      <c r="J187" s="23" t="str">
        <f t="shared" si="87"/>
        <v>1</v>
      </c>
      <c r="K187" s="4">
        <v>2408</v>
      </c>
      <c r="L187" s="4">
        <v>2398</v>
      </c>
      <c r="M187" s="11">
        <f>IFERROR(IF((L187/K187)&gt;1.3,1.3,L187/K187),"")</f>
        <v>0.99584717607973416</v>
      </c>
      <c r="N187" s="11">
        <f t="shared" si="119"/>
        <v>0.99584717607973416</v>
      </c>
      <c r="O187" s="4" t="s">
        <v>131</v>
      </c>
      <c r="P187" s="4" t="s">
        <v>131</v>
      </c>
      <c r="Q187" s="4" t="str">
        <f t="shared" si="118"/>
        <v>14.4-2022-06-30</v>
      </c>
      <c r="R187" s="4">
        <v>0</v>
      </c>
      <c r="S187" s="4">
        <v>0</v>
      </c>
    </row>
    <row r="188" spans="1:19" x14ac:dyDescent="0.3">
      <c r="A188" s="18" t="s">
        <v>86</v>
      </c>
      <c r="B188" s="17" t="s">
        <v>87</v>
      </c>
      <c r="C188" s="4" t="s">
        <v>38</v>
      </c>
      <c r="D188" s="4" t="s">
        <v>8</v>
      </c>
      <c r="E188" s="4" t="s">
        <v>9</v>
      </c>
      <c r="F188" s="5">
        <v>44925</v>
      </c>
      <c r="G188" s="12">
        <f t="shared" si="114"/>
        <v>2022</v>
      </c>
      <c r="H188" s="5" t="str">
        <f t="shared" si="115"/>
        <v>Diciembre</v>
      </c>
      <c r="I188" s="23" t="s">
        <v>100</v>
      </c>
      <c r="J188" s="23" t="str">
        <f t="shared" si="87"/>
        <v>2</v>
      </c>
      <c r="K188" s="4">
        <v>2230</v>
      </c>
      <c r="L188" s="4">
        <v>2610</v>
      </c>
      <c r="M188" s="11">
        <f>IFERROR(IF((L188/K188)&gt;1.3,1.3,L188/K188),"")</f>
        <v>1.1704035874439462</v>
      </c>
      <c r="N188" s="11">
        <f t="shared" si="119"/>
        <v>1.1704035874439462</v>
      </c>
      <c r="O188" s="4" t="s">
        <v>131</v>
      </c>
      <c r="P188" s="4" t="s">
        <v>131</v>
      </c>
      <c r="Q188" s="4" t="str">
        <f t="shared" si="118"/>
        <v>14.4-2022-12-30</v>
      </c>
      <c r="R188" s="4">
        <v>0</v>
      </c>
      <c r="S188" s="4">
        <v>0</v>
      </c>
    </row>
    <row r="189" spans="1:19" x14ac:dyDescent="0.3">
      <c r="A189" s="18" t="s">
        <v>86</v>
      </c>
      <c r="B189" s="17" t="s">
        <v>87</v>
      </c>
      <c r="C189" s="4" t="s">
        <v>38</v>
      </c>
      <c r="D189" s="4" t="s">
        <v>8</v>
      </c>
      <c r="E189" s="4" t="s">
        <v>9</v>
      </c>
      <c r="F189" s="5">
        <v>45107</v>
      </c>
      <c r="G189" s="12">
        <f t="shared" si="114"/>
        <v>2023</v>
      </c>
      <c r="H189" s="5" t="str">
        <f t="shared" si="115"/>
        <v>Junio</v>
      </c>
      <c r="I189" s="23" t="s">
        <v>99</v>
      </c>
      <c r="J189" s="23" t="str">
        <f t="shared" si="87"/>
        <v>1</v>
      </c>
      <c r="K189" s="4">
        <v>2726</v>
      </c>
      <c r="L189" s="4">
        <v>2990</v>
      </c>
      <c r="M189" s="11">
        <f>IFERROR(IF((L189/K189)&gt;1.3,1.3,L189/K189),"")</f>
        <v>1.0968451944240645</v>
      </c>
      <c r="N189" s="11">
        <f t="shared" si="119"/>
        <v>1.0968451944240645</v>
      </c>
      <c r="O189" s="4" t="s">
        <v>131</v>
      </c>
      <c r="P189" s="4" t="s">
        <v>131</v>
      </c>
      <c r="Q189" s="4" t="str">
        <f t="shared" si="118"/>
        <v>14.4-2023-06-30</v>
      </c>
      <c r="R189" s="4">
        <v>0</v>
      </c>
      <c r="S189" s="4">
        <v>0</v>
      </c>
    </row>
    <row r="190" spans="1:19" x14ac:dyDescent="0.3">
      <c r="A190" s="18" t="s">
        <v>86</v>
      </c>
      <c r="B190" s="17" t="s">
        <v>87</v>
      </c>
      <c r="C190" s="4" t="s">
        <v>38</v>
      </c>
      <c r="D190" s="4" t="s">
        <v>8</v>
      </c>
      <c r="E190" s="4" t="s">
        <v>9</v>
      </c>
      <c r="F190" s="5">
        <v>45291</v>
      </c>
      <c r="G190" s="12">
        <f t="shared" si="114"/>
        <v>2023</v>
      </c>
      <c r="H190" s="5" t="str">
        <f t="shared" si="115"/>
        <v>Diciembre</v>
      </c>
      <c r="I190" s="5" t="str">
        <f>IF(OR(H190="Enero",H190="Febrero",H190="Marzo",H190="Abril",H190="Mayo",H190="Junio"),G190&amp;"-1",IF(OR(H190="Julio",H190="Agosto",H190="Septiembre",H190="Octubre",H190="Noviembre",H190="Diciembre"),G190&amp;"-2"))</f>
        <v>2023-2</v>
      </c>
      <c r="J190" s="23" t="str">
        <f t="shared" si="87"/>
        <v>2</v>
      </c>
      <c r="K190" s="4">
        <v>2796</v>
      </c>
      <c r="L190" s="4">
        <v>3328</v>
      </c>
      <c r="M190" s="11">
        <f>IFERROR(IF((L190/K190)&gt;1.3,1.3,L190/K190),"")</f>
        <v>1.1902718168812589</v>
      </c>
      <c r="N190" s="11">
        <f t="shared" si="119"/>
        <v>1.1902718168812589</v>
      </c>
      <c r="O190" s="4" t="s">
        <v>131</v>
      </c>
      <c r="P190" s="4" t="s">
        <v>131</v>
      </c>
      <c r="Q190" s="4" t="str">
        <f t="shared" si="118"/>
        <v>14.4-2023-12-31</v>
      </c>
      <c r="R190" s="4">
        <v>0</v>
      </c>
      <c r="S190" s="4">
        <v>0</v>
      </c>
    </row>
    <row r="191" spans="1:19" x14ac:dyDescent="0.3">
      <c r="A191" s="18" t="s">
        <v>86</v>
      </c>
      <c r="B191" s="17" t="s">
        <v>87</v>
      </c>
      <c r="C191" s="4" t="s">
        <v>38</v>
      </c>
      <c r="D191" s="4" t="s">
        <v>8</v>
      </c>
      <c r="E191" s="4" t="s">
        <v>9</v>
      </c>
      <c r="F191" s="5">
        <v>45473</v>
      </c>
      <c r="G191" s="4">
        <f t="shared" si="114"/>
        <v>2024</v>
      </c>
      <c r="H191" s="4" t="str">
        <f t="shared" si="115"/>
        <v>Junio</v>
      </c>
      <c r="I191" s="5" t="str">
        <f>IF(OR(H191="Enero",H191="Febrero",H191="Marzo",H191="Abril",H191="Mayo",H191="Junio"),G191&amp;"-1",IF(OR(H191="Julio",H191="Agosto",H191="Septiembre",H191="Octubre",H191="Noviembre",H191="Diciembre"),G191&amp;"-2"))</f>
        <v>2024-1</v>
      </c>
      <c r="J191" s="23" t="str">
        <f t="shared" si="87"/>
        <v>1</v>
      </c>
      <c r="K191" s="4">
        <v>3093</v>
      </c>
      <c r="L191" s="4">
        <v>3485</v>
      </c>
      <c r="M191" s="11">
        <f>IFERROR(IF((L191/K191)&gt;1.3,1.3,L191/K191),"")</f>
        <v>1.1267377950210151</v>
      </c>
      <c r="N191" s="11">
        <f t="shared" si="119"/>
        <v>1.1267377950210151</v>
      </c>
      <c r="O191" s="4" t="s">
        <v>131</v>
      </c>
      <c r="P191" s="4" t="s">
        <v>131</v>
      </c>
      <c r="Q191" s="4" t="str">
        <f t="shared" si="118"/>
        <v>14.4-2024-06-30</v>
      </c>
      <c r="R191" s="4">
        <v>0</v>
      </c>
      <c r="S191" s="4">
        <v>0</v>
      </c>
    </row>
    <row r="192" spans="1:19" x14ac:dyDescent="0.3">
      <c r="A192" s="19" t="s">
        <v>88</v>
      </c>
      <c r="B192" s="17" t="s">
        <v>91</v>
      </c>
      <c r="C192" s="4" t="s">
        <v>69</v>
      </c>
      <c r="D192" s="4" t="s">
        <v>8</v>
      </c>
      <c r="E192" s="4" t="s">
        <v>9</v>
      </c>
      <c r="F192" s="5">
        <v>45107</v>
      </c>
      <c r="G192" s="12">
        <f t="shared" si="114"/>
        <v>2023</v>
      </c>
      <c r="H192" s="5" t="str">
        <f t="shared" si="115"/>
        <v>Junio</v>
      </c>
      <c r="I192" s="23" t="s">
        <v>99</v>
      </c>
      <c r="J192" s="23" t="str">
        <f t="shared" si="87"/>
        <v>1</v>
      </c>
      <c r="K192" s="9">
        <v>240.869</v>
      </c>
      <c r="L192" s="9">
        <v>883.81096500000001</v>
      </c>
      <c r="M192" s="11">
        <f t="shared" ref="M192:M197" si="120">IFERROR(IF((L192/K192)&gt;1.3,1.3,L192/K192),"")</f>
        <v>1.3</v>
      </c>
      <c r="N192" s="11">
        <f t="shared" si="119"/>
        <v>3.6692599089131437</v>
      </c>
      <c r="O192" s="4"/>
      <c r="P192" s="4"/>
      <c r="Q192" s="4" t="str">
        <f t="shared" si="118"/>
        <v>386.1-2023-06-30</v>
      </c>
      <c r="R192" s="4">
        <v>0</v>
      </c>
      <c r="S192" s="4">
        <v>0</v>
      </c>
    </row>
    <row r="193" spans="1:19" x14ac:dyDescent="0.3">
      <c r="A193" s="19" t="s">
        <v>88</v>
      </c>
      <c r="B193" s="17" t="s">
        <v>91</v>
      </c>
      <c r="C193" s="4" t="s">
        <v>69</v>
      </c>
      <c r="D193" s="4" t="s">
        <v>8</v>
      </c>
      <c r="E193" s="4" t="s">
        <v>9</v>
      </c>
      <c r="F193" s="5">
        <v>45291</v>
      </c>
      <c r="G193" s="12">
        <f t="shared" si="114"/>
        <v>2023</v>
      </c>
      <c r="H193" s="5" t="str">
        <f t="shared" si="115"/>
        <v>Diciembre</v>
      </c>
      <c r="I193" s="5" t="str">
        <f>IF(OR(H193="Enero",H193="Febrero",H193="Marzo",H193="Abril",H193="Mayo",H193="Junio"),G193&amp;"-1",IF(OR(H193="Julio",H193="Agosto",H193="Septiembre",H193="Octubre",H193="Noviembre",H193="Diciembre"),G193&amp;"-2"))</f>
        <v>2023-2</v>
      </c>
      <c r="J193" s="23" t="str">
        <f t="shared" si="87"/>
        <v>2</v>
      </c>
      <c r="K193" s="9">
        <v>1116.9090000000001</v>
      </c>
      <c r="L193" s="9">
        <v>2896.1173829999998</v>
      </c>
      <c r="M193" s="11">
        <f t="shared" si="120"/>
        <v>1.3</v>
      </c>
      <c r="N193" s="11">
        <f t="shared" si="119"/>
        <v>2.5929752405970401</v>
      </c>
      <c r="O193" s="4"/>
      <c r="P193" s="4"/>
      <c r="Q193" s="4" t="str">
        <f t="shared" si="118"/>
        <v>386.1-2023-12-31</v>
      </c>
      <c r="R193" s="4">
        <v>0</v>
      </c>
      <c r="S193" s="4">
        <v>0</v>
      </c>
    </row>
    <row r="194" spans="1:19" x14ac:dyDescent="0.3">
      <c r="A194" s="19" t="s">
        <v>88</v>
      </c>
      <c r="B194" s="17" t="s">
        <v>91</v>
      </c>
      <c r="C194" s="4" t="s">
        <v>69</v>
      </c>
      <c r="D194" s="4" t="s">
        <v>8</v>
      </c>
      <c r="E194" s="4" t="s">
        <v>9</v>
      </c>
      <c r="F194" s="5">
        <v>45473</v>
      </c>
      <c r="G194" s="4">
        <f t="shared" si="114"/>
        <v>2024</v>
      </c>
      <c r="H194" s="4" t="str">
        <f t="shared" si="115"/>
        <v>Junio</v>
      </c>
      <c r="I194" s="5" t="str">
        <f>IF(OR(H194="Enero",H194="Febrero",H194="Marzo",H194="Abril",H194="Mayo",H194="Junio"),G194&amp;"-1",IF(OR(H194="Julio",H194="Agosto",H194="Septiembre",H194="Octubre",H194="Noviembre",H194="Diciembre"),G194&amp;"-2"))</f>
        <v>2024-1</v>
      </c>
      <c r="J194" s="23" t="str">
        <f t="shared" si="87"/>
        <v>1</v>
      </c>
      <c r="K194" s="9">
        <v>817.70707000000004</v>
      </c>
      <c r="L194" s="9">
        <v>1076.3764839999999</v>
      </c>
      <c r="M194" s="11">
        <f t="shared" si="120"/>
        <v>1.3</v>
      </c>
      <c r="N194" s="11">
        <f t="shared" si="119"/>
        <v>1.3163350587148523</v>
      </c>
      <c r="O194" s="4" t="s">
        <v>106</v>
      </c>
      <c r="P194" s="4" t="s">
        <v>106</v>
      </c>
      <c r="Q194" s="4" t="str">
        <f t="shared" si="118"/>
        <v>386.1-2024-06-30</v>
      </c>
      <c r="R194" s="4">
        <v>0</v>
      </c>
      <c r="S194" s="4">
        <v>0</v>
      </c>
    </row>
    <row r="195" spans="1:19" x14ac:dyDescent="0.3">
      <c r="A195" s="19" t="s">
        <v>88</v>
      </c>
      <c r="B195" s="17" t="s">
        <v>91</v>
      </c>
      <c r="C195" s="4" t="s">
        <v>69</v>
      </c>
      <c r="D195" s="4" t="s">
        <v>8</v>
      </c>
      <c r="E195" s="4" t="s">
        <v>9</v>
      </c>
      <c r="F195" s="5">
        <v>45657</v>
      </c>
      <c r="G195" s="4">
        <f t="shared" si="114"/>
        <v>2024</v>
      </c>
      <c r="H195" s="4" t="str">
        <f t="shared" si="115"/>
        <v>Diciembre</v>
      </c>
      <c r="I195" s="5" t="str">
        <f>IF(OR(H195="Enero",H195="Febrero",H195="Marzo",H195="Abril",H195="Mayo",H195="Junio"),G195&amp;"-1",IF(OR(H195="Julio",H195="Agosto",H195="Septiembre",H195="Octubre",H195="Noviembre",H195="Diciembre"),G195&amp;"-2"))</f>
        <v>2024-2</v>
      </c>
      <c r="J195" s="23" t="str">
        <f t="shared" ref="J195:J248" si="121">RIGHT(I195,1)</f>
        <v>2</v>
      </c>
      <c r="K195" s="9">
        <v>2606.5003261999996</v>
      </c>
      <c r="L195" s="9">
        <v>3617.8366060000003</v>
      </c>
      <c r="M195" s="11">
        <f t="shared" si="120"/>
        <v>1.3</v>
      </c>
      <c r="N195" s="11">
        <f t="shared" si="119"/>
        <v>1.3880054299760711</v>
      </c>
      <c r="O195" s="4" t="s">
        <v>106</v>
      </c>
      <c r="P195" s="4" t="s">
        <v>106</v>
      </c>
      <c r="Q195" s="4" t="str">
        <f t="shared" si="118"/>
        <v>386.1-2024-12-31</v>
      </c>
      <c r="R195" s="4">
        <v>0</v>
      </c>
      <c r="S195" s="4">
        <v>0</v>
      </c>
    </row>
    <row r="196" spans="1:19" x14ac:dyDescent="0.3">
      <c r="A196" s="19" t="s">
        <v>89</v>
      </c>
      <c r="B196" s="17" t="s">
        <v>92</v>
      </c>
      <c r="C196" s="4" t="s">
        <v>69</v>
      </c>
      <c r="D196" s="4" t="s">
        <v>8</v>
      </c>
      <c r="E196" s="4" t="s">
        <v>9</v>
      </c>
      <c r="F196" s="5">
        <v>45107</v>
      </c>
      <c r="G196" s="12">
        <f t="shared" si="114"/>
        <v>2023</v>
      </c>
      <c r="H196" s="5" t="str">
        <f t="shared" si="115"/>
        <v>Junio</v>
      </c>
      <c r="I196" s="23" t="s">
        <v>99</v>
      </c>
      <c r="J196" s="23" t="str">
        <f t="shared" si="121"/>
        <v>1</v>
      </c>
      <c r="K196" s="9">
        <v>2268.5070000000001</v>
      </c>
      <c r="L196" s="9">
        <v>2406.8934370000002</v>
      </c>
      <c r="M196" s="11">
        <f t="shared" si="120"/>
        <v>1.0610033105474217</v>
      </c>
      <c r="N196" s="11">
        <f t="shared" si="119"/>
        <v>1.0610033105474217</v>
      </c>
      <c r="O196" s="4"/>
      <c r="P196" s="4"/>
      <c r="Q196" s="4" t="str">
        <f t="shared" si="118"/>
        <v>386.2-2023-06-30</v>
      </c>
      <c r="R196" s="4">
        <v>0</v>
      </c>
      <c r="S196" s="4">
        <v>0</v>
      </c>
    </row>
    <row r="197" spans="1:19" x14ac:dyDescent="0.3">
      <c r="A197" s="19" t="s">
        <v>89</v>
      </c>
      <c r="B197" s="17" t="s">
        <v>92</v>
      </c>
      <c r="C197" s="4" t="s">
        <v>69</v>
      </c>
      <c r="D197" s="4" t="s">
        <v>8</v>
      </c>
      <c r="E197" s="4" t="s">
        <v>9</v>
      </c>
      <c r="F197" s="5">
        <v>45291</v>
      </c>
      <c r="G197" s="12">
        <f t="shared" si="114"/>
        <v>2023</v>
      </c>
      <c r="H197" s="5" t="str">
        <f t="shared" si="115"/>
        <v>Diciembre</v>
      </c>
      <c r="I197" s="5" t="str">
        <f>IF(OR(H197="Enero",H197="Febrero",H197="Marzo",H197="Abril",H197="Mayo",H197="Junio"),G197&amp;"-1",IF(OR(H197="Julio",H197="Agosto",H197="Septiembre",H197="Octubre",H197="Noviembre",H197="Diciembre"),G197&amp;"-2"))</f>
        <v>2023-2</v>
      </c>
      <c r="J197" s="23" t="str">
        <f t="shared" si="121"/>
        <v>2</v>
      </c>
      <c r="K197" s="9">
        <v>4813.4959999999992</v>
      </c>
      <c r="L197" s="9">
        <v>7461.524879999999</v>
      </c>
      <c r="M197" s="11">
        <f t="shared" si="120"/>
        <v>1.3</v>
      </c>
      <c r="N197" s="11">
        <f t="shared" si="119"/>
        <v>1.5501259126422875</v>
      </c>
      <c r="O197" s="4"/>
      <c r="P197" s="4"/>
      <c r="Q197" s="4" t="str">
        <f t="shared" si="118"/>
        <v>386.2-2023-12-31</v>
      </c>
      <c r="R197" s="4">
        <v>0</v>
      </c>
      <c r="S197" s="4">
        <v>0</v>
      </c>
    </row>
    <row r="198" spans="1:19" x14ac:dyDescent="0.3">
      <c r="A198" s="19" t="s">
        <v>89</v>
      </c>
      <c r="B198" s="17" t="s">
        <v>92</v>
      </c>
      <c r="C198" s="4" t="s">
        <v>69</v>
      </c>
      <c r="D198" s="4" t="s">
        <v>8</v>
      </c>
      <c r="E198" s="4" t="s">
        <v>9</v>
      </c>
      <c r="F198" s="5">
        <v>45473</v>
      </c>
      <c r="G198" s="4">
        <f t="shared" si="114"/>
        <v>2024</v>
      </c>
      <c r="H198" s="4" t="str">
        <f t="shared" si="115"/>
        <v>Junio</v>
      </c>
      <c r="I198" s="5" t="str">
        <f>IF(OR(H198="Enero",H198="Febrero",H198="Marzo",H198="Abril",H198="Mayo",H198="Junio"),G198&amp;"-1",IF(OR(H198="Julio",H198="Agosto",H198="Septiembre",H198="Octubre",H198="Noviembre",H198="Diciembre"),G198&amp;"-2"))</f>
        <v>2024-1</v>
      </c>
      <c r="J198" s="23" t="str">
        <f t="shared" si="121"/>
        <v>1</v>
      </c>
      <c r="K198" s="9">
        <v>2674.9657400000001</v>
      </c>
      <c r="L198" s="9">
        <v>2915.5557789999998</v>
      </c>
      <c r="M198" s="11">
        <v>1.0899413534171094</v>
      </c>
      <c r="N198" s="11">
        <v>1.0899413534171094</v>
      </c>
      <c r="O198" s="4" t="s">
        <v>106</v>
      </c>
      <c r="P198" s="4" t="s">
        <v>106</v>
      </c>
      <c r="Q198" s="4" t="str">
        <f t="shared" si="118"/>
        <v>386.2-2024-06-30</v>
      </c>
      <c r="R198" s="4">
        <v>0</v>
      </c>
      <c r="S198" s="4">
        <v>0</v>
      </c>
    </row>
    <row r="199" spans="1:19" x14ac:dyDescent="0.3">
      <c r="A199" s="19" t="s">
        <v>89</v>
      </c>
      <c r="B199" s="17" t="s">
        <v>92</v>
      </c>
      <c r="C199" s="4" t="s">
        <v>69</v>
      </c>
      <c r="D199" s="4" t="s">
        <v>8</v>
      </c>
      <c r="E199" s="4" t="s">
        <v>9</v>
      </c>
      <c r="F199" s="5">
        <v>45657</v>
      </c>
      <c r="G199" s="4">
        <f t="shared" si="114"/>
        <v>2024</v>
      </c>
      <c r="H199" s="4" t="str">
        <f t="shared" si="115"/>
        <v>Diciembre</v>
      </c>
      <c r="I199" s="5" t="str">
        <f>IF(OR(H199="Enero",H199="Febrero",H199="Marzo",H199="Abril",H199="Mayo",H199="Junio"),G199&amp;"-1",IF(OR(H199="Julio",H199="Agosto",H199="Septiembre",H199="Octubre",H199="Noviembre",H199="Diciembre"),G199&amp;"-2"))</f>
        <v>2024-2</v>
      </c>
      <c r="J199" s="23" t="str">
        <f t="shared" si="121"/>
        <v>2</v>
      </c>
      <c r="K199" s="9">
        <v>5036.1600211000004</v>
      </c>
      <c r="L199" s="9">
        <v>1255.1302300000002</v>
      </c>
      <c r="M199" s="11">
        <v>1.0899413534171094</v>
      </c>
      <c r="N199" s="11">
        <v>1.0899413534171094</v>
      </c>
      <c r="O199" s="4" t="s">
        <v>106</v>
      </c>
      <c r="P199" s="4" t="s">
        <v>106</v>
      </c>
      <c r="Q199" s="4" t="str">
        <f t="shared" si="118"/>
        <v>386.2-2024-12-31</v>
      </c>
      <c r="R199" s="4">
        <v>0</v>
      </c>
      <c r="S199" s="4">
        <v>0</v>
      </c>
    </row>
    <row r="200" spans="1:19" x14ac:dyDescent="0.3">
      <c r="A200" s="19" t="s">
        <v>90</v>
      </c>
      <c r="B200" s="17" t="s">
        <v>93</v>
      </c>
      <c r="C200" s="4" t="s">
        <v>69</v>
      </c>
      <c r="D200" s="4" t="s">
        <v>8</v>
      </c>
      <c r="E200" s="4" t="s">
        <v>9</v>
      </c>
      <c r="F200" s="5">
        <v>45107</v>
      </c>
      <c r="G200" s="12">
        <f t="shared" si="114"/>
        <v>2023</v>
      </c>
      <c r="H200" s="5" t="str">
        <f t="shared" si="115"/>
        <v>Junio</v>
      </c>
      <c r="I200" s="23" t="s">
        <v>99</v>
      </c>
      <c r="J200" s="23" t="str">
        <f t="shared" si="121"/>
        <v>1</v>
      </c>
      <c r="K200" s="9">
        <v>2805.83</v>
      </c>
      <c r="L200" s="9">
        <v>2183.1533570000001</v>
      </c>
      <c r="M200" s="11">
        <f>IFERROR(IF((L200/K200)&gt;1.3,1.3,L200/K200),"")</f>
        <v>0.77807755886849883</v>
      </c>
      <c r="N200" s="11">
        <f>IFERROR(L200/K200,"")</f>
        <v>0.77807755886849883</v>
      </c>
      <c r="O200" s="4"/>
      <c r="P200" s="4"/>
      <c r="Q200" s="4" t="str">
        <f t="shared" si="118"/>
        <v>386.3-2023-06-30</v>
      </c>
      <c r="R200" s="4">
        <v>0</v>
      </c>
      <c r="S200" s="4">
        <v>0</v>
      </c>
    </row>
    <row r="201" spans="1:19" x14ac:dyDescent="0.3">
      <c r="A201" s="19" t="s">
        <v>90</v>
      </c>
      <c r="B201" s="17" t="s">
        <v>93</v>
      </c>
      <c r="C201" s="4" t="s">
        <v>69</v>
      </c>
      <c r="D201" s="4" t="s">
        <v>8</v>
      </c>
      <c r="E201" s="4" t="s">
        <v>9</v>
      </c>
      <c r="F201" s="5">
        <v>45291</v>
      </c>
      <c r="G201" s="12">
        <f t="shared" si="114"/>
        <v>2023</v>
      </c>
      <c r="H201" s="5" t="str">
        <f t="shared" si="115"/>
        <v>Diciembre</v>
      </c>
      <c r="I201" s="5" t="str">
        <f t="shared" ref="I201:I208" si="122">IF(OR(H201="Enero",H201="Febrero",H201="Marzo",H201="Abril",H201="Mayo",H201="Junio"),G201&amp;"-1",IF(OR(H201="Julio",H201="Agosto",H201="Septiembre",H201="Octubre",H201="Noviembre",H201="Diciembre"),G201&amp;"-2"))</f>
        <v>2023-2</v>
      </c>
      <c r="J201" s="23" t="str">
        <f t="shared" si="121"/>
        <v>2</v>
      </c>
      <c r="K201" s="9">
        <v>2852.1099999999997</v>
      </c>
      <c r="L201" s="9">
        <v>1865.5805049999999</v>
      </c>
      <c r="M201" s="11">
        <f>IFERROR(IF((L201/K201)&gt;1.3,1.3,L201/K201),"")</f>
        <v>0.65410538338282886</v>
      </c>
      <c r="N201" s="11">
        <f>IFERROR(L201/K201,"")</f>
        <v>0.65410538338282886</v>
      </c>
      <c r="O201" s="4"/>
      <c r="P201" s="4"/>
      <c r="Q201" s="4" t="str">
        <f t="shared" si="118"/>
        <v>386.3-2023-12-31</v>
      </c>
      <c r="R201" s="4">
        <v>0</v>
      </c>
      <c r="S201" s="4">
        <v>0</v>
      </c>
    </row>
    <row r="202" spans="1:19" x14ac:dyDescent="0.3">
      <c r="A202" s="19" t="s">
        <v>90</v>
      </c>
      <c r="B202" s="17" t="s">
        <v>93</v>
      </c>
      <c r="C202" s="4" t="s">
        <v>69</v>
      </c>
      <c r="D202" s="4" t="s">
        <v>8</v>
      </c>
      <c r="E202" s="4" t="s">
        <v>9</v>
      </c>
      <c r="F202" s="5">
        <v>45473</v>
      </c>
      <c r="G202" s="4">
        <f t="shared" si="114"/>
        <v>2024</v>
      </c>
      <c r="H202" s="4" t="str">
        <f t="shared" si="115"/>
        <v>Junio</v>
      </c>
      <c r="I202" s="5" t="str">
        <f t="shared" si="122"/>
        <v>2024-1</v>
      </c>
      <c r="J202" s="23" t="str">
        <f t="shared" si="121"/>
        <v>1</v>
      </c>
      <c r="K202" s="9">
        <v>1948.7860350000001</v>
      </c>
      <c r="L202" s="9">
        <v>2190.9297999999999</v>
      </c>
      <c r="M202" s="11">
        <v>1.1242536433713719</v>
      </c>
      <c r="N202" s="11">
        <v>1.1242536433713719</v>
      </c>
      <c r="O202" s="4" t="s">
        <v>106</v>
      </c>
      <c r="P202" s="4" t="s">
        <v>106</v>
      </c>
      <c r="Q202" s="4" t="str">
        <f t="shared" si="118"/>
        <v>386.3-2024-06-30</v>
      </c>
      <c r="R202" s="4">
        <v>0</v>
      </c>
      <c r="S202" s="4">
        <v>0</v>
      </c>
    </row>
    <row r="203" spans="1:19" x14ac:dyDescent="0.3">
      <c r="A203" s="19" t="s">
        <v>90</v>
      </c>
      <c r="B203" s="17" t="s">
        <v>93</v>
      </c>
      <c r="C203" s="4" t="s">
        <v>69</v>
      </c>
      <c r="D203" s="4" t="s">
        <v>8</v>
      </c>
      <c r="E203" s="4" t="s">
        <v>9</v>
      </c>
      <c r="F203" s="5">
        <v>45657</v>
      </c>
      <c r="G203" s="4">
        <f t="shared" si="114"/>
        <v>2024</v>
      </c>
      <c r="H203" s="4" t="str">
        <f t="shared" si="115"/>
        <v>Diciembre</v>
      </c>
      <c r="I203" s="5" t="str">
        <f t="shared" si="122"/>
        <v>2024-2</v>
      </c>
      <c r="J203" s="23" t="str">
        <f t="shared" si="121"/>
        <v>2</v>
      </c>
      <c r="K203" s="38">
        <v>2423.3739076999991</v>
      </c>
      <c r="L203" s="9">
        <v>2187.3099499999998</v>
      </c>
      <c r="M203" s="11">
        <v>1.1242536433713719</v>
      </c>
      <c r="N203" s="11">
        <v>1.1242536433713719</v>
      </c>
      <c r="O203" s="4" t="s">
        <v>106</v>
      </c>
      <c r="P203" s="4" t="s">
        <v>106</v>
      </c>
      <c r="Q203" s="4" t="str">
        <f t="shared" si="118"/>
        <v>386.3-2024-12-31</v>
      </c>
      <c r="R203" s="4">
        <v>0</v>
      </c>
      <c r="S203" s="4">
        <v>0</v>
      </c>
    </row>
    <row r="204" spans="1:19" x14ac:dyDescent="0.3">
      <c r="A204" s="4">
        <v>77</v>
      </c>
      <c r="B204" s="4" t="s">
        <v>12</v>
      </c>
      <c r="C204" s="4" t="s">
        <v>14</v>
      </c>
      <c r="D204" s="4" t="s">
        <v>15</v>
      </c>
      <c r="E204" s="4" t="s">
        <v>9</v>
      </c>
      <c r="F204" s="5">
        <v>45473</v>
      </c>
      <c r="G204" s="4">
        <f t="shared" si="114"/>
        <v>2024</v>
      </c>
      <c r="H204" s="4" t="str">
        <f t="shared" si="115"/>
        <v>Junio</v>
      </c>
      <c r="I204" s="5" t="str">
        <f t="shared" si="122"/>
        <v>2024-1</v>
      </c>
      <c r="J204" s="23" t="str">
        <f t="shared" si="121"/>
        <v>1</v>
      </c>
      <c r="K204" s="4">
        <v>97</v>
      </c>
      <c r="L204" s="8">
        <v>98.331666666666663</v>
      </c>
      <c r="M204" s="11">
        <f t="shared" ref="M204:M210" si="123">IFERROR(IF((L204/K204)&gt;1.3,1.3,L204/K204),"")</f>
        <v>1.0137285223367698</v>
      </c>
      <c r="N204" s="11">
        <f t="shared" ref="N204:N210" si="124">IFERROR(L204/K204,"")</f>
        <v>1.0137285223367698</v>
      </c>
      <c r="O204" s="4" t="s">
        <v>79</v>
      </c>
      <c r="P204" s="4" t="s">
        <v>79</v>
      </c>
      <c r="Q204" s="4" t="str">
        <f t="shared" si="118"/>
        <v>77-2024-06-30</v>
      </c>
      <c r="R204" s="4">
        <v>0</v>
      </c>
      <c r="S204" s="4">
        <v>1</v>
      </c>
    </row>
    <row r="205" spans="1:19" x14ac:dyDescent="0.3">
      <c r="A205" s="4">
        <v>77</v>
      </c>
      <c r="B205" s="4" t="s">
        <v>12</v>
      </c>
      <c r="C205" s="4" t="s">
        <v>14</v>
      </c>
      <c r="D205" s="4" t="s">
        <v>15</v>
      </c>
      <c r="E205" s="4" t="s">
        <v>9</v>
      </c>
      <c r="F205" s="5">
        <v>45657</v>
      </c>
      <c r="G205" s="4">
        <f t="shared" si="114"/>
        <v>2024</v>
      </c>
      <c r="H205" s="4" t="str">
        <f t="shared" si="115"/>
        <v>Diciembre</v>
      </c>
      <c r="I205" s="5" t="str">
        <f t="shared" si="122"/>
        <v>2024-2</v>
      </c>
      <c r="J205" s="23" t="str">
        <f t="shared" si="121"/>
        <v>2</v>
      </c>
      <c r="K205" s="4">
        <v>97</v>
      </c>
      <c r="L205" s="8">
        <v>96.533333333333346</v>
      </c>
      <c r="M205" s="11">
        <f t="shared" si="123"/>
        <v>0.99518900343642624</v>
      </c>
      <c r="N205" s="11">
        <f t="shared" si="124"/>
        <v>0.99518900343642624</v>
      </c>
      <c r="O205" s="4" t="s">
        <v>79</v>
      </c>
      <c r="P205" s="4" t="s">
        <v>79</v>
      </c>
      <c r="Q205" s="4" t="str">
        <f t="shared" si="118"/>
        <v>77-2024-12-31</v>
      </c>
      <c r="R205" s="4">
        <v>0</v>
      </c>
      <c r="S205" s="4">
        <v>1</v>
      </c>
    </row>
    <row r="206" spans="1:19" x14ac:dyDescent="0.3">
      <c r="A206" s="4">
        <v>96</v>
      </c>
      <c r="B206" s="17" t="s">
        <v>76</v>
      </c>
      <c r="C206" s="4" t="s">
        <v>19</v>
      </c>
      <c r="D206" s="4" t="s">
        <v>8</v>
      </c>
      <c r="E206" s="4" t="s">
        <v>9</v>
      </c>
      <c r="F206" s="5">
        <v>45657</v>
      </c>
      <c r="G206" s="4">
        <f t="shared" si="114"/>
        <v>2024</v>
      </c>
      <c r="H206" s="4" t="str">
        <f t="shared" si="115"/>
        <v>Diciembre</v>
      </c>
      <c r="I206" s="5" t="str">
        <f t="shared" si="122"/>
        <v>2024-2</v>
      </c>
      <c r="J206" s="23" t="str">
        <f t="shared" si="121"/>
        <v>2</v>
      </c>
      <c r="K206" s="4">
        <v>336</v>
      </c>
      <c r="L206" s="4">
        <v>597</v>
      </c>
      <c r="M206" s="11">
        <f t="shared" si="123"/>
        <v>1.3</v>
      </c>
      <c r="N206" s="11">
        <f t="shared" si="124"/>
        <v>1.7767857142857142</v>
      </c>
      <c r="O206" s="4" t="s">
        <v>131</v>
      </c>
      <c r="P206" s="4" t="s">
        <v>131</v>
      </c>
      <c r="Q206" s="4" t="str">
        <f t="shared" si="118"/>
        <v>96-2024-12-31</v>
      </c>
      <c r="R206" s="4">
        <v>0</v>
      </c>
      <c r="S206" s="4">
        <v>0</v>
      </c>
    </row>
    <row r="207" spans="1:19" x14ac:dyDescent="0.3">
      <c r="A207" s="4">
        <v>97</v>
      </c>
      <c r="B207" s="4" t="s">
        <v>102</v>
      </c>
      <c r="C207" s="4" t="s">
        <v>70</v>
      </c>
      <c r="D207" s="4" t="s">
        <v>8</v>
      </c>
      <c r="E207" s="4" t="s">
        <v>9</v>
      </c>
      <c r="F207" s="13">
        <v>45473</v>
      </c>
      <c r="G207" s="12">
        <f t="shared" si="114"/>
        <v>2024</v>
      </c>
      <c r="H207" s="5" t="str">
        <f t="shared" si="115"/>
        <v>Junio</v>
      </c>
      <c r="I207" s="5" t="str">
        <f t="shared" si="122"/>
        <v>2024-1</v>
      </c>
      <c r="J207" s="23" t="str">
        <f t="shared" si="121"/>
        <v>1</v>
      </c>
      <c r="K207" s="4">
        <v>0</v>
      </c>
      <c r="L207" s="4">
        <v>0</v>
      </c>
      <c r="M207" s="11" t="str">
        <f t="shared" si="123"/>
        <v/>
      </c>
      <c r="N207" s="11" t="str">
        <f t="shared" si="124"/>
        <v/>
      </c>
      <c r="O207" s="4" t="s">
        <v>94</v>
      </c>
      <c r="P207" s="4" t="s">
        <v>94</v>
      </c>
      <c r="Q207" s="4" t="str">
        <f t="shared" si="118"/>
        <v>97-2024-06-30</v>
      </c>
      <c r="R207" s="4">
        <v>0</v>
      </c>
      <c r="S207" s="4">
        <v>0</v>
      </c>
    </row>
    <row r="208" spans="1:19" x14ac:dyDescent="0.3">
      <c r="A208" s="4">
        <v>97</v>
      </c>
      <c r="B208" s="4" t="s">
        <v>102</v>
      </c>
      <c r="C208" s="4" t="s">
        <v>70</v>
      </c>
      <c r="D208" s="4" t="s">
        <v>8</v>
      </c>
      <c r="E208" s="4" t="s">
        <v>9</v>
      </c>
      <c r="F208" s="13">
        <v>45657</v>
      </c>
      <c r="G208" s="12">
        <f t="shared" si="114"/>
        <v>2024</v>
      </c>
      <c r="H208" s="5" t="str">
        <f t="shared" si="115"/>
        <v>Diciembre</v>
      </c>
      <c r="I208" s="5" t="str">
        <f t="shared" si="122"/>
        <v>2024-2</v>
      </c>
      <c r="J208" s="23" t="str">
        <f t="shared" si="121"/>
        <v>2</v>
      </c>
      <c r="K208" s="4">
        <v>0</v>
      </c>
      <c r="L208" s="4">
        <v>0</v>
      </c>
      <c r="M208" s="11" t="str">
        <f t="shared" si="123"/>
        <v/>
      </c>
      <c r="N208" s="11" t="str">
        <f t="shared" si="124"/>
        <v/>
      </c>
      <c r="O208" s="4" t="s">
        <v>94</v>
      </c>
      <c r="P208" s="4" t="s">
        <v>94</v>
      </c>
      <c r="Q208" s="4" t="str">
        <f t="shared" si="118"/>
        <v>97-2024-12-31</v>
      </c>
      <c r="R208" s="4">
        <v>0</v>
      </c>
      <c r="S208" s="4">
        <v>0</v>
      </c>
    </row>
    <row r="209" spans="1:19" x14ac:dyDescent="0.3">
      <c r="A209" s="4">
        <v>98</v>
      </c>
      <c r="B209" s="4" t="s">
        <v>103</v>
      </c>
      <c r="C209" s="4" t="s">
        <v>70</v>
      </c>
      <c r="D209" s="4" t="s">
        <v>8</v>
      </c>
      <c r="E209" s="4" t="s">
        <v>9</v>
      </c>
      <c r="F209" s="13">
        <v>45473</v>
      </c>
      <c r="G209" s="12">
        <f t="shared" si="114"/>
        <v>2024</v>
      </c>
      <c r="H209" s="5" t="str">
        <f t="shared" si="115"/>
        <v>Junio</v>
      </c>
      <c r="I209" s="23" t="s">
        <v>99</v>
      </c>
      <c r="J209" s="23" t="str">
        <f t="shared" si="121"/>
        <v>1</v>
      </c>
      <c r="K209" s="4">
        <v>0</v>
      </c>
      <c r="L209" s="4">
        <v>0</v>
      </c>
      <c r="M209" s="11" t="str">
        <f t="shared" si="123"/>
        <v/>
      </c>
      <c r="N209" s="11" t="str">
        <f t="shared" si="124"/>
        <v/>
      </c>
      <c r="O209" s="4"/>
      <c r="P209" s="4"/>
      <c r="Q209" s="4" t="str">
        <f t="shared" si="118"/>
        <v>98-2024-06-30</v>
      </c>
      <c r="R209" s="4">
        <v>0</v>
      </c>
      <c r="S209" s="4">
        <v>0</v>
      </c>
    </row>
    <row r="210" spans="1:19" x14ac:dyDescent="0.3">
      <c r="A210" s="4">
        <v>98</v>
      </c>
      <c r="B210" s="4" t="s">
        <v>103</v>
      </c>
      <c r="C210" s="4" t="s">
        <v>70</v>
      </c>
      <c r="D210" s="4" t="s">
        <v>8</v>
      </c>
      <c r="E210" s="4" t="s">
        <v>9</v>
      </c>
      <c r="F210" s="13">
        <v>45657</v>
      </c>
      <c r="G210" s="12">
        <f t="shared" si="114"/>
        <v>2024</v>
      </c>
      <c r="H210" s="5" t="str">
        <f t="shared" si="115"/>
        <v>Diciembre</v>
      </c>
      <c r="I210" s="5" t="str">
        <f t="shared" ref="I210:I215" si="125">IF(OR(H210="Enero",H210="Febrero",H210="Marzo",H210="Abril",H210="Mayo",H210="Junio"),G210&amp;"-1",IF(OR(H210="Julio",H210="Agosto",H210="Septiembre",H210="Octubre",H210="Noviembre",H210="Diciembre"),G210&amp;"-2"))</f>
        <v>2024-2</v>
      </c>
      <c r="J210" s="23" t="str">
        <f t="shared" si="121"/>
        <v>2</v>
      </c>
      <c r="K210" s="4">
        <v>5</v>
      </c>
      <c r="L210" s="4">
        <v>5</v>
      </c>
      <c r="M210" s="11">
        <f t="shared" si="123"/>
        <v>1</v>
      </c>
      <c r="N210" s="11">
        <f t="shared" si="124"/>
        <v>1</v>
      </c>
      <c r="O210" s="4" t="s">
        <v>131</v>
      </c>
      <c r="P210" s="4" t="s">
        <v>131</v>
      </c>
      <c r="Q210" s="4" t="str">
        <f t="shared" si="118"/>
        <v>98-2024-12-31</v>
      </c>
      <c r="R210" s="4">
        <v>0</v>
      </c>
      <c r="S210" s="4">
        <v>0</v>
      </c>
    </row>
    <row r="211" spans="1:19" x14ac:dyDescent="0.3">
      <c r="A211" s="18" t="s">
        <v>80</v>
      </c>
      <c r="B211" s="17" t="s">
        <v>81</v>
      </c>
      <c r="C211" s="4" t="s">
        <v>38</v>
      </c>
      <c r="D211" s="4" t="s">
        <v>8</v>
      </c>
      <c r="E211" s="4" t="s">
        <v>9</v>
      </c>
      <c r="F211" s="5">
        <v>45657</v>
      </c>
      <c r="G211" s="4">
        <f t="shared" si="114"/>
        <v>2024</v>
      </c>
      <c r="H211" s="4" t="str">
        <f t="shared" si="115"/>
        <v>Diciembre</v>
      </c>
      <c r="I211" s="5" t="str">
        <f t="shared" si="125"/>
        <v>2024-2</v>
      </c>
      <c r="J211" s="23" t="str">
        <f t="shared" si="121"/>
        <v>2</v>
      </c>
      <c r="K211" s="4">
        <v>7912</v>
      </c>
      <c r="L211" s="4">
        <v>8165</v>
      </c>
      <c r="M211" s="11">
        <f>IFERROR(IF((L211/K211)&gt;1.3,1.3,L211/K211),"")</f>
        <v>1.0319767441860466</v>
      </c>
      <c r="N211" s="11">
        <f>IFERROR(L211/K211,"")</f>
        <v>1.0319767441860466</v>
      </c>
      <c r="O211" s="4" t="s">
        <v>131</v>
      </c>
      <c r="P211" s="4" t="s">
        <v>131</v>
      </c>
      <c r="Q211" s="4" t="str">
        <f t="shared" si="118"/>
        <v>14.1-2024-12-31</v>
      </c>
      <c r="R211" s="4">
        <v>0</v>
      </c>
      <c r="S211" s="4">
        <v>0</v>
      </c>
    </row>
    <row r="212" spans="1:19" x14ac:dyDescent="0.3">
      <c r="A212" s="18" t="s">
        <v>82</v>
      </c>
      <c r="B212" s="17" t="s">
        <v>83</v>
      </c>
      <c r="C212" s="4" t="s">
        <v>38</v>
      </c>
      <c r="D212" s="4" t="s">
        <v>8</v>
      </c>
      <c r="E212" s="4" t="s">
        <v>9</v>
      </c>
      <c r="F212" s="5">
        <v>45657</v>
      </c>
      <c r="G212" s="4">
        <f t="shared" si="114"/>
        <v>2024</v>
      </c>
      <c r="H212" s="4" t="str">
        <f t="shared" si="115"/>
        <v>Diciembre</v>
      </c>
      <c r="I212" s="5" t="str">
        <f t="shared" si="125"/>
        <v>2024-2</v>
      </c>
      <c r="J212" s="23" t="str">
        <f t="shared" si="121"/>
        <v>2</v>
      </c>
      <c r="K212" s="4">
        <v>43204</v>
      </c>
      <c r="L212" s="4">
        <v>43840</v>
      </c>
      <c r="M212" s="11">
        <f t="shared" ref="M212:M213" si="126">IFERROR(IF((L212/K212)&gt;1.3,1.3,L212/K212),"")</f>
        <v>1.0147208591797057</v>
      </c>
      <c r="N212" s="11">
        <v>1.0007686047563071</v>
      </c>
      <c r="O212" s="4" t="s">
        <v>131</v>
      </c>
      <c r="P212" s="4" t="s">
        <v>131</v>
      </c>
      <c r="Q212" s="4" t="str">
        <f t="shared" si="118"/>
        <v>14.2-2024-12-31</v>
      </c>
      <c r="R212" s="4">
        <v>0</v>
      </c>
      <c r="S212" s="4">
        <v>0</v>
      </c>
    </row>
    <row r="213" spans="1:19" x14ac:dyDescent="0.3">
      <c r="A213" s="18" t="s">
        <v>84</v>
      </c>
      <c r="B213" s="17" t="s">
        <v>85</v>
      </c>
      <c r="C213" s="4" t="s">
        <v>38</v>
      </c>
      <c r="D213" s="4" t="s">
        <v>8</v>
      </c>
      <c r="E213" s="4" t="s">
        <v>9</v>
      </c>
      <c r="F213" s="5">
        <v>45657</v>
      </c>
      <c r="G213" s="4">
        <f t="shared" si="114"/>
        <v>2024</v>
      </c>
      <c r="H213" s="4" t="str">
        <f t="shared" si="115"/>
        <v>Diciembre</v>
      </c>
      <c r="I213" s="5" t="str">
        <f t="shared" si="125"/>
        <v>2024-2</v>
      </c>
      <c r="J213" s="23" t="str">
        <f t="shared" si="121"/>
        <v>2</v>
      </c>
      <c r="K213" s="4">
        <v>48061</v>
      </c>
      <c r="L213" s="4">
        <v>48339</v>
      </c>
      <c r="M213" s="11">
        <f t="shared" si="126"/>
        <v>1.0057843157653814</v>
      </c>
      <c r="N213" s="11">
        <f>IFERROR(L213/K213,"")</f>
        <v>1.0057843157653814</v>
      </c>
      <c r="O213" s="4" t="s">
        <v>131</v>
      </c>
      <c r="P213" s="4" t="s">
        <v>131</v>
      </c>
      <c r="Q213" s="4" t="str">
        <f t="shared" si="118"/>
        <v>14.3-2024-12-31</v>
      </c>
      <c r="R213" s="4">
        <v>0</v>
      </c>
      <c r="S213" s="4">
        <v>0</v>
      </c>
    </row>
    <row r="214" spans="1:19" x14ac:dyDescent="0.3">
      <c r="A214" s="18" t="s">
        <v>86</v>
      </c>
      <c r="B214" s="17" t="s">
        <v>87</v>
      </c>
      <c r="C214" s="4" t="s">
        <v>38</v>
      </c>
      <c r="D214" s="4" t="s">
        <v>8</v>
      </c>
      <c r="E214" s="4" t="s">
        <v>9</v>
      </c>
      <c r="F214" s="5">
        <v>45657</v>
      </c>
      <c r="G214" s="12">
        <f t="shared" si="114"/>
        <v>2024</v>
      </c>
      <c r="H214" s="5" t="str">
        <f t="shared" si="115"/>
        <v>Diciembre</v>
      </c>
      <c r="I214" s="5" t="str">
        <f t="shared" si="125"/>
        <v>2024-2</v>
      </c>
      <c r="J214" s="23" t="str">
        <f t="shared" si="121"/>
        <v>2</v>
      </c>
      <c r="K214" s="4">
        <v>3055</v>
      </c>
      <c r="L214" s="4">
        <v>3666</v>
      </c>
      <c r="M214" s="11">
        <f>IFERROR(IF((L214/K214)&gt;1.3,1.3,L214/K214),"")</f>
        <v>1.2</v>
      </c>
      <c r="N214" s="11">
        <f>IFERROR(L214/K214,"")</f>
        <v>1.2</v>
      </c>
      <c r="O214" s="4" t="s">
        <v>131</v>
      </c>
      <c r="P214" s="4" t="s">
        <v>131</v>
      </c>
      <c r="Q214" s="4" t="str">
        <f t="shared" si="118"/>
        <v>14.4-2024-12-31</v>
      </c>
      <c r="R214" s="4">
        <v>0</v>
      </c>
      <c r="S214" s="4">
        <v>0</v>
      </c>
    </row>
    <row r="215" spans="1:19" x14ac:dyDescent="0.3">
      <c r="A215" s="4">
        <v>194</v>
      </c>
      <c r="B215" s="4" t="s">
        <v>24</v>
      </c>
      <c r="C215" s="4" t="s">
        <v>23</v>
      </c>
      <c r="D215" s="4" t="s">
        <v>8</v>
      </c>
      <c r="E215" s="4" t="s">
        <v>9</v>
      </c>
      <c r="F215" s="5">
        <v>45657</v>
      </c>
      <c r="G215" s="4">
        <f t="shared" si="114"/>
        <v>2024</v>
      </c>
      <c r="H215" s="4" t="str">
        <f t="shared" si="115"/>
        <v>Diciembre</v>
      </c>
      <c r="I215" s="5" t="str">
        <f t="shared" si="125"/>
        <v>2024-2</v>
      </c>
      <c r="J215" s="23" t="str">
        <f t="shared" si="121"/>
        <v>2</v>
      </c>
      <c r="K215" s="4">
        <v>81</v>
      </c>
      <c r="L215" s="4">
        <v>89</v>
      </c>
      <c r="M215" s="11">
        <f>IFERROR(IF((L215/K215)&gt;1.3,1.3,L215/K215),"")</f>
        <v>1.0987654320987654</v>
      </c>
      <c r="N215" s="11">
        <f>IFERROR(L215/K215,"")</f>
        <v>1.0987654320987654</v>
      </c>
      <c r="O215" s="4" t="s">
        <v>79</v>
      </c>
      <c r="P215" s="4" t="s">
        <v>79</v>
      </c>
      <c r="Q215" s="4" t="str">
        <f t="shared" si="118"/>
        <v>194-2024-12-31</v>
      </c>
      <c r="R215" s="4">
        <v>0</v>
      </c>
      <c r="S215" s="4">
        <v>0</v>
      </c>
    </row>
    <row r="216" spans="1:19" x14ac:dyDescent="0.3">
      <c r="A216" s="4">
        <v>476</v>
      </c>
      <c r="B216" s="4" t="s">
        <v>136</v>
      </c>
      <c r="C216" s="4" t="s">
        <v>39</v>
      </c>
      <c r="D216" s="4" t="s">
        <v>8</v>
      </c>
      <c r="E216" s="4" t="s">
        <v>9</v>
      </c>
      <c r="F216" s="5">
        <v>45838</v>
      </c>
      <c r="G216" s="4">
        <f t="shared" si="114"/>
        <v>2025</v>
      </c>
      <c r="H216" s="4" t="str">
        <f t="shared" si="115"/>
        <v>Junio</v>
      </c>
      <c r="I216" s="5" t="str">
        <f t="shared" ref="I216:I248" si="127">IF(OR(H216="Enero",H216="Febrero",H216="Marzo",H216="Abril",H216="Mayo",H216="Junio"),G216&amp;"-1",IF(OR(H216="Julio",H216="Agosto",H216="Septiembre",H216="Octubre",H216="Noviembre",H216="Diciembre"),G216&amp;"-2"))</f>
        <v>2025-1</v>
      </c>
      <c r="J216" s="23" t="str">
        <f t="shared" si="121"/>
        <v>1</v>
      </c>
      <c r="K216" s="4">
        <v>6</v>
      </c>
      <c r="L216" s="4">
        <v>6</v>
      </c>
      <c r="M216" s="11">
        <f t="shared" ref="M216:M248" si="128">IFERROR(IF((L216/K216)&gt;1.3,1.3,L216/K216),"")</f>
        <v>1</v>
      </c>
      <c r="N216" s="11">
        <f t="shared" ref="N216:N248" si="129">IFERROR(L216/K216,"")</f>
        <v>1</v>
      </c>
      <c r="O216" s="4" t="s">
        <v>131</v>
      </c>
      <c r="P216" s="4" t="s">
        <v>131</v>
      </c>
      <c r="Q216" s="4" t="str">
        <f t="shared" si="118"/>
        <v>476-2025-06-30</v>
      </c>
      <c r="R216" s="4">
        <v>0</v>
      </c>
      <c r="S216" s="4">
        <v>0</v>
      </c>
    </row>
    <row r="217" spans="1:19" x14ac:dyDescent="0.3">
      <c r="A217" s="4">
        <v>148</v>
      </c>
      <c r="B217" s="4" t="s">
        <v>21</v>
      </c>
      <c r="C217" s="4" t="s">
        <v>20</v>
      </c>
      <c r="D217" s="4" t="s">
        <v>8</v>
      </c>
      <c r="E217" s="4" t="s">
        <v>9</v>
      </c>
      <c r="F217" s="5">
        <v>45838</v>
      </c>
      <c r="G217" s="4">
        <f t="shared" si="114"/>
        <v>2025</v>
      </c>
      <c r="H217" s="4" t="str">
        <f t="shared" si="115"/>
        <v>Junio</v>
      </c>
      <c r="I217" s="5" t="str">
        <f t="shared" si="127"/>
        <v>2025-1</v>
      </c>
      <c r="J217" s="23" t="str">
        <f t="shared" si="121"/>
        <v>1</v>
      </c>
      <c r="K217" s="4">
        <v>4</v>
      </c>
      <c r="L217" s="4">
        <v>4.08</v>
      </c>
      <c r="M217" s="11">
        <f t="shared" si="128"/>
        <v>1.02</v>
      </c>
      <c r="N217" s="11">
        <f t="shared" si="129"/>
        <v>1.02</v>
      </c>
      <c r="O217" s="4" t="s">
        <v>79</v>
      </c>
      <c r="P217" s="4" t="s">
        <v>79</v>
      </c>
      <c r="Q217" s="4" t="str">
        <f t="shared" si="118"/>
        <v>148-2025-06-30</v>
      </c>
      <c r="R217" s="4">
        <v>0</v>
      </c>
      <c r="S217" s="4">
        <v>1</v>
      </c>
    </row>
    <row r="218" spans="1:19" x14ac:dyDescent="0.3">
      <c r="A218" s="4">
        <v>339</v>
      </c>
      <c r="B218" s="4" t="s">
        <v>54</v>
      </c>
      <c r="C218" s="4" t="s">
        <v>55</v>
      </c>
      <c r="D218" s="4" t="s">
        <v>16</v>
      </c>
      <c r="E218" s="4" t="s">
        <v>9</v>
      </c>
      <c r="F218" s="5">
        <v>45838</v>
      </c>
      <c r="G218" s="4">
        <f t="shared" si="114"/>
        <v>2025</v>
      </c>
      <c r="H218" s="4" t="str">
        <f t="shared" si="115"/>
        <v>Junio</v>
      </c>
      <c r="I218" s="5" t="str">
        <f t="shared" si="127"/>
        <v>2025-1</v>
      </c>
      <c r="J218" s="23" t="str">
        <f t="shared" si="121"/>
        <v>1</v>
      </c>
      <c r="K218" s="4">
        <v>30</v>
      </c>
      <c r="L218" s="4">
        <v>33.299999999999997</v>
      </c>
      <c r="M218" s="11">
        <f t="shared" si="128"/>
        <v>1.1099999999999999</v>
      </c>
      <c r="N218" s="11">
        <f t="shared" si="129"/>
        <v>1.1099999999999999</v>
      </c>
      <c r="O218" s="4" t="s">
        <v>79</v>
      </c>
      <c r="P218" s="4" t="s">
        <v>79</v>
      </c>
      <c r="Q218" s="4" t="str">
        <f t="shared" si="118"/>
        <v>339-2025-06-30</v>
      </c>
      <c r="R218" s="4">
        <v>0</v>
      </c>
      <c r="S218" s="4">
        <v>1</v>
      </c>
    </row>
    <row r="219" spans="1:19" x14ac:dyDescent="0.3">
      <c r="A219" s="4">
        <v>325</v>
      </c>
      <c r="B219" s="4" t="s">
        <v>48</v>
      </c>
      <c r="C219" s="4" t="s">
        <v>47</v>
      </c>
      <c r="D219" s="4" t="s">
        <v>8</v>
      </c>
      <c r="E219" s="4" t="s">
        <v>9</v>
      </c>
      <c r="F219" s="5">
        <v>45838</v>
      </c>
      <c r="G219" s="4">
        <f t="shared" si="114"/>
        <v>2025</v>
      </c>
      <c r="H219" s="4" t="str">
        <f t="shared" si="115"/>
        <v>Junio</v>
      </c>
      <c r="I219" s="5" t="str">
        <f t="shared" si="127"/>
        <v>2025-1</v>
      </c>
      <c r="J219" s="23" t="str">
        <f t="shared" si="121"/>
        <v>1</v>
      </c>
      <c r="K219" s="4">
        <v>8</v>
      </c>
      <c r="L219" s="12">
        <v>8</v>
      </c>
      <c r="M219" s="11">
        <f t="shared" si="128"/>
        <v>1</v>
      </c>
      <c r="N219" s="11">
        <f t="shared" si="129"/>
        <v>1</v>
      </c>
      <c r="O219" s="4" t="s">
        <v>131</v>
      </c>
      <c r="P219" s="4" t="s">
        <v>131</v>
      </c>
      <c r="Q219" s="4" t="str">
        <f t="shared" si="118"/>
        <v>325-2025-06-30</v>
      </c>
      <c r="R219" s="4">
        <v>0</v>
      </c>
      <c r="S219" s="4">
        <v>0</v>
      </c>
    </row>
    <row r="220" spans="1:19" x14ac:dyDescent="0.3">
      <c r="A220" s="4">
        <v>323</v>
      </c>
      <c r="B220" s="4" t="s">
        <v>46</v>
      </c>
      <c r="C220" s="4" t="s">
        <v>47</v>
      </c>
      <c r="D220" s="4" t="s">
        <v>8</v>
      </c>
      <c r="E220" s="4" t="s">
        <v>9</v>
      </c>
      <c r="F220" s="5">
        <v>45838</v>
      </c>
      <c r="G220" s="4">
        <f t="shared" si="114"/>
        <v>2025</v>
      </c>
      <c r="H220" s="4" t="str">
        <f t="shared" si="115"/>
        <v>Junio</v>
      </c>
      <c r="I220" s="5" t="str">
        <f t="shared" si="127"/>
        <v>2025-1</v>
      </c>
      <c r="J220" s="23" t="str">
        <f t="shared" si="121"/>
        <v>1</v>
      </c>
      <c r="K220" s="4">
        <v>1</v>
      </c>
      <c r="L220" s="4">
        <v>1</v>
      </c>
      <c r="M220" s="11">
        <f t="shared" si="128"/>
        <v>1</v>
      </c>
      <c r="N220" s="11">
        <f t="shared" si="129"/>
        <v>1</v>
      </c>
      <c r="O220" s="4" t="s">
        <v>131</v>
      </c>
      <c r="P220" s="4" t="s">
        <v>131</v>
      </c>
      <c r="Q220" s="4" t="str">
        <f t="shared" si="118"/>
        <v>323-2025-06-30</v>
      </c>
      <c r="R220" s="4">
        <v>0</v>
      </c>
      <c r="S220" s="4">
        <v>0</v>
      </c>
    </row>
    <row r="221" spans="1:19" x14ac:dyDescent="0.3">
      <c r="A221" s="4">
        <v>276</v>
      </c>
      <c r="B221" s="4" t="s">
        <v>43</v>
      </c>
      <c r="C221" s="4" t="s">
        <v>44</v>
      </c>
      <c r="D221" s="4" t="s">
        <v>8</v>
      </c>
      <c r="E221" s="4" t="s">
        <v>11</v>
      </c>
      <c r="F221" s="5">
        <v>45838</v>
      </c>
      <c r="G221" s="4">
        <f t="shared" si="114"/>
        <v>2025</v>
      </c>
      <c r="H221" s="4" t="str">
        <f t="shared" ref="H221:H248" si="130">PROPER(TEXT(F221,"mmmm"))</f>
        <v>Junio</v>
      </c>
      <c r="I221" s="5" t="str">
        <f t="shared" si="127"/>
        <v>2025-1</v>
      </c>
      <c r="J221" s="23" t="str">
        <f t="shared" si="121"/>
        <v>1</v>
      </c>
      <c r="K221" s="4">
        <v>81</v>
      </c>
      <c r="L221" s="4">
        <v>84.18</v>
      </c>
      <c r="M221" s="11">
        <f t="shared" si="128"/>
        <v>1.0392592592592593</v>
      </c>
      <c r="N221" s="11">
        <f t="shared" si="129"/>
        <v>1.0392592592592593</v>
      </c>
      <c r="O221" s="4" t="s">
        <v>131</v>
      </c>
      <c r="P221" s="4" t="s">
        <v>114</v>
      </c>
      <c r="Q221" s="4" t="str">
        <f t="shared" ref="Q221:Q248" si="131">A221&amp;"-"&amp;YEAR(F221)&amp;"-"&amp;IF(LEN(MONTH(F221))=1,"0"&amp;MONTH(F221),MONTH(F221))&amp;"-"&amp;DAY(F221)</f>
        <v>276-2025-06-30</v>
      </c>
      <c r="R221" s="4">
        <v>0</v>
      </c>
      <c r="S221" s="4">
        <v>1</v>
      </c>
    </row>
    <row r="222" spans="1:19" x14ac:dyDescent="0.3">
      <c r="A222" s="4">
        <v>14</v>
      </c>
      <c r="B222" s="4" t="s">
        <v>75</v>
      </c>
      <c r="C222" s="4" t="s">
        <v>38</v>
      </c>
      <c r="D222" s="4" t="s">
        <v>8</v>
      </c>
      <c r="E222" s="4" t="s">
        <v>9</v>
      </c>
      <c r="F222" s="5">
        <v>45838</v>
      </c>
      <c r="G222" s="4">
        <f t="shared" si="114"/>
        <v>2025</v>
      </c>
      <c r="H222" s="4" t="str">
        <f t="shared" si="130"/>
        <v>Junio</v>
      </c>
      <c r="I222" s="5" t="str">
        <f t="shared" si="127"/>
        <v>2025-1</v>
      </c>
      <c r="J222" s="23" t="str">
        <f t="shared" si="121"/>
        <v>1</v>
      </c>
      <c r="K222" s="37">
        <v>53635</v>
      </c>
      <c r="L222" s="7">
        <v>56505</v>
      </c>
      <c r="M222" s="11">
        <f t="shared" si="128"/>
        <v>1.053509834995805</v>
      </c>
      <c r="N222" s="11">
        <f t="shared" si="129"/>
        <v>1.053509834995805</v>
      </c>
      <c r="O222" s="4" t="s">
        <v>131</v>
      </c>
      <c r="P222" s="4" t="s">
        <v>131</v>
      </c>
      <c r="Q222" s="4" t="str">
        <f t="shared" si="131"/>
        <v>14-2025-06-30</v>
      </c>
      <c r="R222" s="4">
        <v>0</v>
      </c>
      <c r="S222" s="4">
        <v>0</v>
      </c>
    </row>
    <row r="223" spans="1:19" x14ac:dyDescent="0.3">
      <c r="A223" s="4">
        <v>379</v>
      </c>
      <c r="B223" s="4" t="s">
        <v>66</v>
      </c>
      <c r="C223" s="4" t="s">
        <v>67</v>
      </c>
      <c r="D223" s="4" t="s">
        <v>8</v>
      </c>
      <c r="E223" s="4" t="s">
        <v>9</v>
      </c>
      <c r="F223" s="5">
        <v>45838</v>
      </c>
      <c r="G223" s="4">
        <f t="shared" si="114"/>
        <v>2025</v>
      </c>
      <c r="H223" s="4" t="str">
        <f t="shared" si="130"/>
        <v>Junio</v>
      </c>
      <c r="I223" s="5" t="str">
        <f t="shared" si="127"/>
        <v>2025-1</v>
      </c>
      <c r="J223" s="23" t="str">
        <f t="shared" si="121"/>
        <v>1</v>
      </c>
      <c r="K223" s="4">
        <v>13609</v>
      </c>
      <c r="L223" s="4">
        <v>14141</v>
      </c>
      <c r="M223" s="11">
        <f t="shared" si="128"/>
        <v>1.0390917775001838</v>
      </c>
      <c r="N223" s="11">
        <f t="shared" si="129"/>
        <v>1.0390917775001838</v>
      </c>
      <c r="O223" s="4" t="s">
        <v>131</v>
      </c>
      <c r="P223" s="4" t="s">
        <v>131</v>
      </c>
      <c r="Q223" s="4" t="str">
        <f t="shared" si="131"/>
        <v>379-2025-06-30</v>
      </c>
      <c r="R223" s="4">
        <v>0</v>
      </c>
      <c r="S223" s="4">
        <v>0</v>
      </c>
    </row>
    <row r="224" spans="1:19" x14ac:dyDescent="0.3">
      <c r="A224" s="4">
        <v>274</v>
      </c>
      <c r="B224" s="4" t="s">
        <v>41</v>
      </c>
      <c r="C224" s="4" t="s">
        <v>40</v>
      </c>
      <c r="D224" s="4" t="s">
        <v>8</v>
      </c>
      <c r="E224" s="4" t="s">
        <v>9</v>
      </c>
      <c r="F224" s="5">
        <v>45838</v>
      </c>
      <c r="G224" s="4">
        <f t="shared" si="114"/>
        <v>2025</v>
      </c>
      <c r="H224" s="4" t="str">
        <f t="shared" si="130"/>
        <v>Junio</v>
      </c>
      <c r="I224" s="5" t="str">
        <f t="shared" si="127"/>
        <v>2025-1</v>
      </c>
      <c r="J224" s="23" t="str">
        <f t="shared" si="121"/>
        <v>1</v>
      </c>
      <c r="K224" s="37">
        <v>40026</v>
      </c>
      <c r="L224" s="7">
        <v>42364</v>
      </c>
      <c r="M224" s="11">
        <f t="shared" si="128"/>
        <v>1.0584120321790835</v>
      </c>
      <c r="N224" s="11">
        <f t="shared" si="129"/>
        <v>1.0584120321790835</v>
      </c>
      <c r="O224" s="4" t="s">
        <v>131</v>
      </c>
      <c r="P224" s="4" t="s">
        <v>131</v>
      </c>
      <c r="Q224" s="4" t="str">
        <f t="shared" si="131"/>
        <v>274-2025-06-30</v>
      </c>
      <c r="R224" s="4">
        <v>0</v>
      </c>
      <c r="S224" s="4">
        <v>0</v>
      </c>
    </row>
    <row r="225" spans="1:19" x14ac:dyDescent="0.3">
      <c r="A225" s="18" t="s">
        <v>80</v>
      </c>
      <c r="B225" s="17" t="s">
        <v>81</v>
      </c>
      <c r="C225" s="4" t="s">
        <v>38</v>
      </c>
      <c r="D225" s="4" t="s">
        <v>8</v>
      </c>
      <c r="E225" s="4" t="s">
        <v>9</v>
      </c>
      <c r="F225" s="5">
        <v>45838</v>
      </c>
      <c r="G225" s="4">
        <f t="shared" si="114"/>
        <v>2025</v>
      </c>
      <c r="H225" s="4" t="str">
        <f t="shared" si="130"/>
        <v>Junio</v>
      </c>
      <c r="I225" s="5" t="str">
        <f t="shared" si="127"/>
        <v>2025-1</v>
      </c>
      <c r="J225" s="23" t="str">
        <f t="shared" si="121"/>
        <v>1</v>
      </c>
      <c r="K225" s="37">
        <v>8471</v>
      </c>
      <c r="L225" s="37">
        <v>8743</v>
      </c>
      <c r="M225" s="11">
        <f t="shared" si="128"/>
        <v>1.0321095502301971</v>
      </c>
      <c r="N225" s="11">
        <f t="shared" si="129"/>
        <v>1.0321095502301971</v>
      </c>
      <c r="O225" s="4" t="s">
        <v>131</v>
      </c>
      <c r="P225" s="4" t="s">
        <v>131</v>
      </c>
      <c r="Q225" s="4" t="str">
        <f t="shared" si="131"/>
        <v>14.1-2025-06-30</v>
      </c>
      <c r="R225" s="4">
        <v>0</v>
      </c>
      <c r="S225" s="4">
        <v>0</v>
      </c>
    </row>
    <row r="226" spans="1:19" x14ac:dyDescent="0.3">
      <c r="A226" s="18" t="s">
        <v>82</v>
      </c>
      <c r="B226" s="17" t="s">
        <v>83</v>
      </c>
      <c r="C226" s="4" t="s">
        <v>38</v>
      </c>
      <c r="D226" s="4" t="s">
        <v>8</v>
      </c>
      <c r="E226" s="4" t="s">
        <v>9</v>
      </c>
      <c r="F226" s="5">
        <v>45838</v>
      </c>
      <c r="G226" s="4">
        <f t="shared" ref="G226:G248" si="132">YEAR(F226)</f>
        <v>2025</v>
      </c>
      <c r="H226" s="4" t="str">
        <f t="shared" si="130"/>
        <v>Junio</v>
      </c>
      <c r="I226" s="5" t="str">
        <f t="shared" si="127"/>
        <v>2025-1</v>
      </c>
      <c r="J226" s="23" t="str">
        <f t="shared" si="121"/>
        <v>1</v>
      </c>
      <c r="K226">
        <v>45164</v>
      </c>
      <c r="L226">
        <v>47762</v>
      </c>
      <c r="M226" s="11">
        <f t="shared" si="128"/>
        <v>1.0575236914356567</v>
      </c>
      <c r="N226" s="11">
        <f t="shared" si="129"/>
        <v>1.0575236914356567</v>
      </c>
      <c r="O226" s="4" t="s">
        <v>131</v>
      </c>
      <c r="P226" s="4" t="s">
        <v>131</v>
      </c>
      <c r="Q226" s="4" t="str">
        <f t="shared" si="131"/>
        <v>14.2-2025-06-30</v>
      </c>
      <c r="R226" s="4">
        <v>0</v>
      </c>
      <c r="S226" s="4">
        <v>0</v>
      </c>
    </row>
    <row r="227" spans="1:19" x14ac:dyDescent="0.3">
      <c r="A227" s="18" t="s">
        <v>84</v>
      </c>
      <c r="B227" s="17" t="s">
        <v>85</v>
      </c>
      <c r="C227" s="4" t="s">
        <v>38</v>
      </c>
      <c r="D227" s="4" t="s">
        <v>8</v>
      </c>
      <c r="E227" s="4" t="s">
        <v>9</v>
      </c>
      <c r="F227" s="5">
        <v>45838</v>
      </c>
      <c r="G227" s="4">
        <f t="shared" si="132"/>
        <v>2025</v>
      </c>
      <c r="H227" s="4" t="str">
        <f t="shared" si="130"/>
        <v>Junio</v>
      </c>
      <c r="I227" s="5" t="str">
        <f t="shared" si="127"/>
        <v>2025-1</v>
      </c>
      <c r="J227" s="23" t="str">
        <f t="shared" si="121"/>
        <v>1</v>
      </c>
      <c r="K227" s="36">
        <v>49641</v>
      </c>
      <c r="L227" s="36">
        <v>52096</v>
      </c>
      <c r="M227" s="11">
        <f t="shared" si="128"/>
        <v>1.0494550875284543</v>
      </c>
      <c r="N227" s="11">
        <f t="shared" si="129"/>
        <v>1.0494550875284543</v>
      </c>
      <c r="O227" s="4" t="s">
        <v>131</v>
      </c>
      <c r="P227" s="4" t="s">
        <v>131</v>
      </c>
      <c r="Q227" s="4" t="str">
        <f t="shared" si="131"/>
        <v>14.3-2025-06-30</v>
      </c>
      <c r="R227" s="4">
        <v>0</v>
      </c>
      <c r="S227" s="4">
        <v>0</v>
      </c>
    </row>
    <row r="228" spans="1:19" x14ac:dyDescent="0.3">
      <c r="A228" s="18" t="s">
        <v>86</v>
      </c>
      <c r="B228" s="17" t="s">
        <v>87</v>
      </c>
      <c r="C228" s="4" t="s">
        <v>38</v>
      </c>
      <c r="D228" s="4" t="s">
        <v>8</v>
      </c>
      <c r="E228" s="4" t="s">
        <v>9</v>
      </c>
      <c r="F228" s="5">
        <v>45838</v>
      </c>
      <c r="G228" s="4">
        <f t="shared" si="132"/>
        <v>2025</v>
      </c>
      <c r="H228" s="4" t="str">
        <f t="shared" si="130"/>
        <v>Junio</v>
      </c>
      <c r="I228" s="5" t="str">
        <f t="shared" si="127"/>
        <v>2025-1</v>
      </c>
      <c r="J228" s="23" t="str">
        <f t="shared" si="121"/>
        <v>1</v>
      </c>
      <c r="K228" s="37">
        <v>3994</v>
      </c>
      <c r="L228" s="37">
        <v>4409</v>
      </c>
      <c r="M228" s="11">
        <f t="shared" si="128"/>
        <v>1.1039058587881823</v>
      </c>
      <c r="N228" s="11">
        <f t="shared" si="129"/>
        <v>1.1039058587881823</v>
      </c>
      <c r="O228" s="4" t="s">
        <v>131</v>
      </c>
      <c r="P228" s="4" t="s">
        <v>131</v>
      </c>
      <c r="Q228" s="4" t="str">
        <f t="shared" si="131"/>
        <v>14.4-2025-06-30</v>
      </c>
      <c r="R228" s="4">
        <v>0</v>
      </c>
      <c r="S228" s="4">
        <v>0</v>
      </c>
    </row>
    <row r="229" spans="1:19" x14ac:dyDescent="0.3">
      <c r="A229" s="4">
        <v>98</v>
      </c>
      <c r="B229" s="4" t="s">
        <v>103</v>
      </c>
      <c r="C229" s="4" t="s">
        <v>70</v>
      </c>
      <c r="D229" s="4" t="s">
        <v>8</v>
      </c>
      <c r="E229" s="4" t="s">
        <v>9</v>
      </c>
      <c r="F229" s="13">
        <v>45838</v>
      </c>
      <c r="G229" s="4">
        <f t="shared" si="132"/>
        <v>2025</v>
      </c>
      <c r="H229" s="4" t="str">
        <f t="shared" si="130"/>
        <v>Junio</v>
      </c>
      <c r="I229" s="5" t="str">
        <f t="shared" si="127"/>
        <v>2025-1</v>
      </c>
      <c r="J229" s="23" t="str">
        <f t="shared" si="121"/>
        <v>1</v>
      </c>
      <c r="K229" s="4">
        <v>10</v>
      </c>
      <c r="L229" s="4">
        <v>10</v>
      </c>
      <c r="M229" s="11">
        <f t="shared" si="128"/>
        <v>1</v>
      </c>
      <c r="N229" s="11">
        <f t="shared" si="129"/>
        <v>1</v>
      </c>
      <c r="O229" s="4" t="s">
        <v>131</v>
      </c>
      <c r="P229" s="4" t="s">
        <v>131</v>
      </c>
      <c r="Q229" s="4" t="str">
        <f t="shared" si="131"/>
        <v>98-2025-06-30</v>
      </c>
      <c r="R229" s="4">
        <v>0</v>
      </c>
      <c r="S229" s="4">
        <v>0</v>
      </c>
    </row>
    <row r="230" spans="1:19" x14ac:dyDescent="0.3">
      <c r="A230" s="4">
        <v>194</v>
      </c>
      <c r="B230" s="4" t="s">
        <v>24</v>
      </c>
      <c r="C230" s="4" t="s">
        <v>23</v>
      </c>
      <c r="D230" s="4" t="s">
        <v>8</v>
      </c>
      <c r="E230" s="4" t="s">
        <v>9</v>
      </c>
      <c r="F230" s="5">
        <v>45838</v>
      </c>
      <c r="G230" s="4">
        <f t="shared" si="132"/>
        <v>2025</v>
      </c>
      <c r="H230" s="4" t="str">
        <f t="shared" si="130"/>
        <v>Junio</v>
      </c>
      <c r="I230" s="5" t="str">
        <f t="shared" si="127"/>
        <v>2025-1</v>
      </c>
      <c r="J230" s="23" t="str">
        <f t="shared" si="121"/>
        <v>1</v>
      </c>
      <c r="K230" s="4">
        <v>80</v>
      </c>
      <c r="L230" s="4">
        <v>90</v>
      </c>
      <c r="M230" s="11">
        <f t="shared" si="128"/>
        <v>1.125</v>
      </c>
      <c r="N230" s="11">
        <f t="shared" si="129"/>
        <v>1.125</v>
      </c>
      <c r="O230" s="4" t="s">
        <v>79</v>
      </c>
      <c r="P230" s="4" t="s">
        <v>79</v>
      </c>
      <c r="Q230" s="4" t="str">
        <f t="shared" si="131"/>
        <v>194-2025-06-30</v>
      </c>
      <c r="R230" s="4">
        <v>0</v>
      </c>
      <c r="S230" s="4">
        <v>0</v>
      </c>
    </row>
    <row r="231" spans="1:19" x14ac:dyDescent="0.3">
      <c r="A231" s="4">
        <v>193</v>
      </c>
      <c r="B231" s="4" t="s">
        <v>22</v>
      </c>
      <c r="C231" s="4" t="s">
        <v>23</v>
      </c>
      <c r="D231" s="4" t="s">
        <v>8</v>
      </c>
      <c r="E231" s="4" t="s">
        <v>9</v>
      </c>
      <c r="F231" s="5">
        <v>45838</v>
      </c>
      <c r="G231" s="4">
        <f t="shared" si="132"/>
        <v>2025</v>
      </c>
      <c r="H231" s="4" t="str">
        <f t="shared" si="130"/>
        <v>Junio</v>
      </c>
      <c r="I231" s="5" t="str">
        <f t="shared" si="127"/>
        <v>2025-1</v>
      </c>
      <c r="J231" s="23" t="str">
        <f t="shared" si="121"/>
        <v>1</v>
      </c>
      <c r="K231" s="4">
        <v>93</v>
      </c>
      <c r="L231" s="4">
        <v>96.21</v>
      </c>
      <c r="M231" s="11">
        <f t="shared" si="128"/>
        <v>1.034516129032258</v>
      </c>
      <c r="N231" s="11">
        <f t="shared" si="129"/>
        <v>1.034516129032258</v>
      </c>
      <c r="O231" s="4" t="s">
        <v>79</v>
      </c>
      <c r="P231" s="4" t="s">
        <v>79</v>
      </c>
      <c r="Q231" s="4" t="str">
        <f t="shared" si="131"/>
        <v>193-2025-06-30</v>
      </c>
      <c r="R231" s="4">
        <v>1</v>
      </c>
      <c r="S231" s="4">
        <v>1</v>
      </c>
    </row>
    <row r="232" spans="1:19" x14ac:dyDescent="0.3">
      <c r="A232" s="4">
        <v>245</v>
      </c>
      <c r="B232" s="4" t="s">
        <v>37</v>
      </c>
      <c r="C232" s="4" t="s">
        <v>38</v>
      </c>
      <c r="D232" s="4" t="s">
        <v>8</v>
      </c>
      <c r="E232" s="4" t="s">
        <v>9</v>
      </c>
      <c r="F232" s="5">
        <v>45838</v>
      </c>
      <c r="G232" s="4">
        <f t="shared" si="132"/>
        <v>2025</v>
      </c>
      <c r="H232" s="4" t="str">
        <f t="shared" si="130"/>
        <v>Junio</v>
      </c>
      <c r="I232" s="5" t="str">
        <f t="shared" si="127"/>
        <v>2025-1</v>
      </c>
      <c r="J232" s="23" t="str">
        <f t="shared" si="121"/>
        <v>1</v>
      </c>
      <c r="K232" s="4">
        <v>85.7</v>
      </c>
      <c r="L232" s="4">
        <v>86.5</v>
      </c>
      <c r="M232" s="11">
        <f t="shared" si="128"/>
        <v>1.0093348891481912</v>
      </c>
      <c r="N232" s="11">
        <f t="shared" si="129"/>
        <v>1.0093348891481912</v>
      </c>
      <c r="O232" s="4" t="s">
        <v>79</v>
      </c>
      <c r="P232" s="4" t="s">
        <v>79</v>
      </c>
      <c r="Q232" s="4" t="str">
        <f t="shared" si="131"/>
        <v>245-2025-06-30</v>
      </c>
      <c r="R232" s="4">
        <v>1</v>
      </c>
      <c r="S232" s="4">
        <v>1</v>
      </c>
    </row>
    <row r="233" spans="1:19" x14ac:dyDescent="0.3">
      <c r="A233" s="4">
        <v>205</v>
      </c>
      <c r="B233" s="4" t="s">
        <v>31</v>
      </c>
      <c r="C233" s="4" t="s">
        <v>29</v>
      </c>
      <c r="D233" s="4" t="s">
        <v>8</v>
      </c>
      <c r="E233" s="4" t="s">
        <v>9</v>
      </c>
      <c r="F233" s="5">
        <v>45838</v>
      </c>
      <c r="G233" s="4">
        <f t="shared" si="132"/>
        <v>2025</v>
      </c>
      <c r="H233" s="4" t="str">
        <f t="shared" si="130"/>
        <v>Junio</v>
      </c>
      <c r="I233" s="5" t="str">
        <f t="shared" si="127"/>
        <v>2025-1</v>
      </c>
      <c r="J233" s="23" t="str">
        <f t="shared" si="121"/>
        <v>1</v>
      </c>
      <c r="K233" s="9">
        <v>4817.8363419999996</v>
      </c>
      <c r="L233" s="9">
        <v>8976.1202028999996</v>
      </c>
      <c r="M233" s="11">
        <f t="shared" si="128"/>
        <v>1.3</v>
      </c>
      <c r="N233" s="11">
        <f t="shared" si="129"/>
        <v>1.8631019332578234</v>
      </c>
      <c r="O233" s="4" t="s">
        <v>106</v>
      </c>
      <c r="P233" s="4" t="s">
        <v>106</v>
      </c>
      <c r="Q233" s="4" t="str">
        <f t="shared" si="131"/>
        <v>205-2025-06-30</v>
      </c>
      <c r="R233" s="4">
        <v>0</v>
      </c>
      <c r="S233" s="4">
        <v>0</v>
      </c>
    </row>
    <row r="234" spans="1:19" x14ac:dyDescent="0.3">
      <c r="A234" s="4">
        <v>204</v>
      </c>
      <c r="B234" s="4" t="s">
        <v>30</v>
      </c>
      <c r="C234" s="4" t="s">
        <v>29</v>
      </c>
      <c r="D234" s="4" t="s">
        <v>8</v>
      </c>
      <c r="E234" s="4" t="s">
        <v>9</v>
      </c>
      <c r="F234" s="5">
        <v>45838</v>
      </c>
      <c r="G234" s="4">
        <f t="shared" si="132"/>
        <v>2025</v>
      </c>
      <c r="H234" s="4" t="str">
        <f t="shared" si="130"/>
        <v>Junio</v>
      </c>
      <c r="I234" s="5" t="str">
        <f t="shared" si="127"/>
        <v>2025-1</v>
      </c>
      <c r="J234" s="23" t="str">
        <f t="shared" si="121"/>
        <v>1</v>
      </c>
      <c r="K234" s="7">
        <v>23623.074006999999</v>
      </c>
      <c r="L234" s="7">
        <v>20526.599049</v>
      </c>
      <c r="M234" s="11">
        <f t="shared" si="128"/>
        <v>0.86892159093763788</v>
      </c>
      <c r="N234" s="11">
        <f t="shared" si="129"/>
        <v>0.86892159093763788</v>
      </c>
      <c r="O234" s="4" t="s">
        <v>106</v>
      </c>
      <c r="P234" s="4" t="s">
        <v>106</v>
      </c>
      <c r="Q234" s="4" t="str">
        <f t="shared" si="131"/>
        <v>204-2025-06-30</v>
      </c>
      <c r="R234" s="4">
        <v>0</v>
      </c>
      <c r="S234" s="4">
        <v>0</v>
      </c>
    </row>
    <row r="235" spans="1:19" x14ac:dyDescent="0.3">
      <c r="A235" s="4">
        <v>364</v>
      </c>
      <c r="B235" s="4" t="s">
        <v>61</v>
      </c>
      <c r="C235" s="4" t="s">
        <v>60</v>
      </c>
      <c r="D235" s="4" t="s">
        <v>8</v>
      </c>
      <c r="E235" s="4" t="s">
        <v>9</v>
      </c>
      <c r="F235" s="5">
        <v>45838</v>
      </c>
      <c r="G235" s="4">
        <f t="shared" si="132"/>
        <v>2025</v>
      </c>
      <c r="H235" s="4" t="str">
        <f t="shared" si="130"/>
        <v>Junio</v>
      </c>
      <c r="I235" s="5" t="str">
        <f t="shared" si="127"/>
        <v>2025-1</v>
      </c>
      <c r="J235" s="23" t="str">
        <f t="shared" si="121"/>
        <v>1</v>
      </c>
      <c r="K235" s="8">
        <v>33279</v>
      </c>
      <c r="L235" s="8">
        <v>131244</v>
      </c>
      <c r="M235" s="11">
        <f t="shared" si="128"/>
        <v>1.3</v>
      </c>
      <c r="N235" s="11">
        <f t="shared" si="129"/>
        <v>3.9437483097448842</v>
      </c>
      <c r="O235" s="4" t="s">
        <v>131</v>
      </c>
      <c r="P235" s="4" t="s">
        <v>131</v>
      </c>
      <c r="Q235" s="4" t="str">
        <f t="shared" si="131"/>
        <v>364-2025-06-30</v>
      </c>
      <c r="R235" s="4">
        <v>0</v>
      </c>
      <c r="S235" s="4">
        <v>0</v>
      </c>
    </row>
    <row r="236" spans="1:19" x14ac:dyDescent="0.3">
      <c r="A236" s="4">
        <v>376</v>
      </c>
      <c r="B236" s="4" t="s">
        <v>139</v>
      </c>
      <c r="C236" s="4" t="s">
        <v>29</v>
      </c>
      <c r="D236" s="4" t="s">
        <v>8</v>
      </c>
      <c r="E236" s="4" t="s">
        <v>9</v>
      </c>
      <c r="F236" s="5">
        <v>45838</v>
      </c>
      <c r="G236" s="4">
        <f t="shared" si="132"/>
        <v>2025</v>
      </c>
      <c r="H236" s="4" t="str">
        <f t="shared" si="130"/>
        <v>Junio</v>
      </c>
      <c r="I236" s="5" t="str">
        <f t="shared" si="127"/>
        <v>2025-1</v>
      </c>
      <c r="J236" s="23" t="str">
        <f t="shared" si="121"/>
        <v>1</v>
      </c>
      <c r="K236" s="9">
        <v>18705.796225999999</v>
      </c>
      <c r="L236" s="9">
        <v>22048.226769000001</v>
      </c>
      <c r="M236" s="11">
        <f t="shared" si="128"/>
        <v>1.1786842165186324</v>
      </c>
      <c r="N236" s="11">
        <f t="shared" si="129"/>
        <v>1.1786842165186324</v>
      </c>
      <c r="O236" s="4" t="s">
        <v>106</v>
      </c>
      <c r="P236" s="4" t="s">
        <v>106</v>
      </c>
      <c r="Q236" s="4" t="str">
        <f t="shared" si="131"/>
        <v>376-2025-06-30</v>
      </c>
      <c r="R236" s="4">
        <v>0</v>
      </c>
      <c r="S236" s="4">
        <v>0</v>
      </c>
    </row>
    <row r="237" spans="1:19" x14ac:dyDescent="0.3">
      <c r="A237" s="4">
        <v>203</v>
      </c>
      <c r="B237" s="4" t="s">
        <v>28</v>
      </c>
      <c r="C237" s="4" t="s">
        <v>29</v>
      </c>
      <c r="D237" s="4" t="s">
        <v>8</v>
      </c>
      <c r="E237" s="4" t="s">
        <v>9</v>
      </c>
      <c r="F237" s="5">
        <v>45838</v>
      </c>
      <c r="G237" s="4">
        <f t="shared" si="132"/>
        <v>2025</v>
      </c>
      <c r="H237" s="4" t="str">
        <f t="shared" si="130"/>
        <v>Junio</v>
      </c>
      <c r="I237" s="5" t="str">
        <f t="shared" si="127"/>
        <v>2025-1</v>
      </c>
      <c r="J237" s="23" t="str">
        <f t="shared" si="121"/>
        <v>1</v>
      </c>
      <c r="K237" s="10">
        <v>149950.76733</v>
      </c>
      <c r="L237" s="10">
        <v>167595.14529689998</v>
      </c>
      <c r="M237" s="11">
        <f t="shared" si="128"/>
        <v>1.1176678071147819</v>
      </c>
      <c r="N237" s="11">
        <f t="shared" si="129"/>
        <v>1.1176678071147819</v>
      </c>
      <c r="O237" s="4" t="s">
        <v>106</v>
      </c>
      <c r="P237" s="4" t="s">
        <v>106</v>
      </c>
      <c r="Q237" s="4" t="str">
        <f t="shared" si="131"/>
        <v>203-2025-06-30</v>
      </c>
      <c r="R237" s="4">
        <v>0</v>
      </c>
      <c r="S237" s="4">
        <v>0</v>
      </c>
    </row>
    <row r="238" spans="1:19" x14ac:dyDescent="0.3">
      <c r="A238" s="4">
        <v>207</v>
      </c>
      <c r="B238" s="4" t="s">
        <v>33</v>
      </c>
      <c r="C238" s="4" t="s">
        <v>29</v>
      </c>
      <c r="D238" s="4" t="s">
        <v>8</v>
      </c>
      <c r="E238" s="4" t="s">
        <v>11</v>
      </c>
      <c r="F238" s="5">
        <v>45838</v>
      </c>
      <c r="G238" s="4">
        <f t="shared" si="132"/>
        <v>2025</v>
      </c>
      <c r="H238" s="4" t="str">
        <f t="shared" si="130"/>
        <v>Junio</v>
      </c>
      <c r="I238" s="5" t="str">
        <f t="shared" si="127"/>
        <v>2025-1</v>
      </c>
      <c r="J238" s="23" t="str">
        <f t="shared" si="121"/>
        <v>1</v>
      </c>
      <c r="K238" s="9">
        <v>131244.07283600001</v>
      </c>
      <c r="L238" s="9">
        <v>145546.91852800001</v>
      </c>
      <c r="M238" s="11">
        <f t="shared" si="128"/>
        <v>1.1089789838347408</v>
      </c>
      <c r="N238" s="11">
        <f t="shared" si="129"/>
        <v>1.1089789838347408</v>
      </c>
      <c r="O238" s="4" t="s">
        <v>106</v>
      </c>
      <c r="P238" s="4" t="s">
        <v>106</v>
      </c>
      <c r="Q238" s="4" t="str">
        <f t="shared" si="131"/>
        <v>207-2025-06-30</v>
      </c>
      <c r="R238" s="4">
        <v>0</v>
      </c>
      <c r="S238" s="4">
        <v>0</v>
      </c>
    </row>
    <row r="239" spans="1:19" x14ac:dyDescent="0.3">
      <c r="A239" s="4">
        <v>369</v>
      </c>
      <c r="B239" s="4" t="s">
        <v>63</v>
      </c>
      <c r="C239" s="4" t="s">
        <v>60</v>
      </c>
      <c r="D239" s="4" t="s">
        <v>8</v>
      </c>
      <c r="E239" s="4" t="s">
        <v>9</v>
      </c>
      <c r="F239" s="5">
        <v>45838</v>
      </c>
      <c r="G239" s="4">
        <f t="shared" si="132"/>
        <v>2025</v>
      </c>
      <c r="H239" s="4" t="str">
        <f t="shared" si="130"/>
        <v>Junio</v>
      </c>
      <c r="I239" s="5" t="str">
        <f t="shared" si="127"/>
        <v>2025-1</v>
      </c>
      <c r="J239" s="23" t="str">
        <f t="shared" si="121"/>
        <v>1</v>
      </c>
      <c r="K239" s="4">
        <v>81</v>
      </c>
      <c r="L239" s="4">
        <v>72</v>
      </c>
      <c r="M239" s="11">
        <f t="shared" si="128"/>
        <v>0.88888888888888884</v>
      </c>
      <c r="N239" s="11">
        <f t="shared" si="129"/>
        <v>0.88888888888888884</v>
      </c>
      <c r="O239" s="4" t="s">
        <v>131</v>
      </c>
      <c r="P239" s="4" t="s">
        <v>131</v>
      </c>
      <c r="Q239" s="4" t="str">
        <f t="shared" si="131"/>
        <v>369-2025-06-30</v>
      </c>
      <c r="R239" s="4">
        <v>0</v>
      </c>
      <c r="S239" s="4">
        <v>0</v>
      </c>
    </row>
    <row r="240" spans="1:19" x14ac:dyDescent="0.3">
      <c r="A240" s="4">
        <v>331</v>
      </c>
      <c r="B240" s="4" t="s">
        <v>50</v>
      </c>
      <c r="C240" s="4" t="s">
        <v>49</v>
      </c>
      <c r="D240" s="4" t="s">
        <v>16</v>
      </c>
      <c r="E240" s="4" t="s">
        <v>9</v>
      </c>
      <c r="F240" s="5">
        <v>45838</v>
      </c>
      <c r="G240" s="4">
        <f t="shared" si="132"/>
        <v>2025</v>
      </c>
      <c r="H240" s="4" t="str">
        <f t="shared" si="130"/>
        <v>Junio</v>
      </c>
      <c r="I240" s="5" t="str">
        <f t="shared" si="127"/>
        <v>2025-1</v>
      </c>
      <c r="J240" s="23" t="str">
        <f t="shared" si="121"/>
        <v>1</v>
      </c>
      <c r="K240" s="4"/>
      <c r="L240" s="4">
        <v>82</v>
      </c>
      <c r="M240" s="11" t="str">
        <f t="shared" si="128"/>
        <v/>
      </c>
      <c r="N240" s="11" t="str">
        <f t="shared" si="129"/>
        <v/>
      </c>
      <c r="O240" s="4" t="s">
        <v>130</v>
      </c>
      <c r="P240" s="4" t="s">
        <v>79</v>
      </c>
      <c r="Q240" s="4" t="str">
        <f t="shared" si="131"/>
        <v>331-2025-06-30</v>
      </c>
      <c r="R240" s="4">
        <v>0</v>
      </c>
      <c r="S240" s="4">
        <v>0</v>
      </c>
    </row>
    <row r="241" spans="1:19" x14ac:dyDescent="0.3">
      <c r="A241" s="4">
        <v>332</v>
      </c>
      <c r="B241" s="4" t="s">
        <v>51</v>
      </c>
      <c r="C241" s="4" t="s">
        <v>10</v>
      </c>
      <c r="D241" s="4" t="s">
        <v>8</v>
      </c>
      <c r="E241" s="4" t="s">
        <v>11</v>
      </c>
      <c r="F241" s="5">
        <v>45838</v>
      </c>
      <c r="G241" s="4">
        <f t="shared" si="132"/>
        <v>2025</v>
      </c>
      <c r="H241" s="4" t="str">
        <f t="shared" si="130"/>
        <v>Junio</v>
      </c>
      <c r="I241" s="5" t="str">
        <f t="shared" si="127"/>
        <v>2025-1</v>
      </c>
      <c r="J241" s="23" t="str">
        <f t="shared" si="121"/>
        <v>1</v>
      </c>
      <c r="K241" s="4">
        <v>1.4</v>
      </c>
      <c r="L241" s="8">
        <v>0.85</v>
      </c>
      <c r="M241" s="11">
        <f>IFERROR(IF((K241/L241)&gt;1.3,1.3,K241/L241),"")</f>
        <v>1.3</v>
      </c>
      <c r="N241" s="11">
        <f>IFERROR(IF((K241/L241)&gt;K241/L241,1.3,K241/L241),"")</f>
        <v>1.6470588235294117</v>
      </c>
      <c r="O241" s="4" t="s">
        <v>114</v>
      </c>
      <c r="P241" s="4" t="s">
        <v>114</v>
      </c>
      <c r="Q241" s="4" t="str">
        <f t="shared" si="131"/>
        <v>332-2025-06-30</v>
      </c>
      <c r="R241" s="4">
        <v>2</v>
      </c>
      <c r="S241" s="4">
        <v>2</v>
      </c>
    </row>
    <row r="242" spans="1:19" x14ac:dyDescent="0.3">
      <c r="A242" s="4">
        <v>202</v>
      </c>
      <c r="B242" s="4" t="s">
        <v>27</v>
      </c>
      <c r="C242" s="4" t="s">
        <v>10</v>
      </c>
      <c r="D242" s="4" t="s">
        <v>16</v>
      </c>
      <c r="E242" s="4" t="s">
        <v>9</v>
      </c>
      <c r="F242" s="5">
        <v>45838</v>
      </c>
      <c r="G242" s="4">
        <f t="shared" si="132"/>
        <v>2025</v>
      </c>
      <c r="H242" s="4" t="str">
        <f t="shared" si="130"/>
        <v>Junio</v>
      </c>
      <c r="I242" s="5" t="str">
        <f t="shared" si="127"/>
        <v>2025-1</v>
      </c>
      <c r="J242" s="23" t="str">
        <f t="shared" si="121"/>
        <v>1</v>
      </c>
      <c r="K242" s="4">
        <v>68.7</v>
      </c>
      <c r="L242" s="4">
        <v>81</v>
      </c>
      <c r="M242" s="11">
        <f t="shared" si="128"/>
        <v>1.1790393013100435</v>
      </c>
      <c r="N242" s="11">
        <f t="shared" si="129"/>
        <v>1.1790393013100435</v>
      </c>
      <c r="O242" s="4" t="s">
        <v>114</v>
      </c>
      <c r="P242" s="4" t="s">
        <v>114</v>
      </c>
      <c r="Q242" s="4" t="str">
        <f t="shared" si="131"/>
        <v>202-2025-06-30</v>
      </c>
      <c r="R242" s="4">
        <v>1</v>
      </c>
      <c r="S242" s="4">
        <v>1</v>
      </c>
    </row>
    <row r="243" spans="1:19" x14ac:dyDescent="0.3">
      <c r="A243" s="4">
        <v>77</v>
      </c>
      <c r="B243" s="4" t="s">
        <v>12</v>
      </c>
      <c r="C243" s="4" t="s">
        <v>14</v>
      </c>
      <c r="D243" s="4" t="s">
        <v>15</v>
      </c>
      <c r="E243" s="4" t="s">
        <v>9</v>
      </c>
      <c r="F243" s="5">
        <v>45838</v>
      </c>
      <c r="G243" s="4">
        <f t="shared" si="132"/>
        <v>2025</v>
      </c>
      <c r="H243" s="4" t="str">
        <f t="shared" si="130"/>
        <v>Junio</v>
      </c>
      <c r="I243" s="5" t="str">
        <f t="shared" si="127"/>
        <v>2025-1</v>
      </c>
      <c r="J243" s="23" t="str">
        <f t="shared" si="121"/>
        <v>1</v>
      </c>
      <c r="K243" s="4">
        <v>97</v>
      </c>
      <c r="L243" s="4">
        <v>94.65</v>
      </c>
      <c r="M243" s="11">
        <f t="shared" si="128"/>
        <v>0.97577319587628875</v>
      </c>
      <c r="N243" s="11">
        <f t="shared" si="129"/>
        <v>0.97577319587628875</v>
      </c>
      <c r="O243" s="4" t="s">
        <v>79</v>
      </c>
      <c r="P243" s="4" t="s">
        <v>79</v>
      </c>
      <c r="Q243" s="4" t="str">
        <f t="shared" si="131"/>
        <v>77-2025-06-30</v>
      </c>
      <c r="R243" s="4">
        <v>0</v>
      </c>
      <c r="S243" s="4">
        <v>1</v>
      </c>
    </row>
    <row r="244" spans="1:19" x14ac:dyDescent="0.3">
      <c r="A244" s="4">
        <v>277</v>
      </c>
      <c r="B244" s="4" t="s">
        <v>45</v>
      </c>
      <c r="C244" s="4" t="s">
        <v>44</v>
      </c>
      <c r="D244" s="4" t="s">
        <v>8</v>
      </c>
      <c r="E244" s="4" t="s">
        <v>11</v>
      </c>
      <c r="F244" s="5">
        <v>45838</v>
      </c>
      <c r="G244" s="4">
        <f t="shared" si="132"/>
        <v>2025</v>
      </c>
      <c r="H244" s="4" t="str">
        <f t="shared" si="130"/>
        <v>Junio</v>
      </c>
      <c r="I244" s="5" t="str">
        <f t="shared" si="127"/>
        <v>2025-1</v>
      </c>
      <c r="J244" s="23" t="str">
        <f t="shared" si="121"/>
        <v>1</v>
      </c>
      <c r="K244" s="4">
        <v>71</v>
      </c>
      <c r="L244" s="4">
        <v>69.39</v>
      </c>
      <c r="M244" s="11">
        <f t="shared" si="128"/>
        <v>0.97732394366197184</v>
      </c>
      <c r="N244" s="11">
        <f t="shared" si="129"/>
        <v>0.97732394366197184</v>
      </c>
      <c r="O244" s="4" t="s">
        <v>131</v>
      </c>
      <c r="P244" s="4" t="s">
        <v>114</v>
      </c>
      <c r="Q244" s="4" t="str">
        <f t="shared" si="131"/>
        <v>277-2025-06-30</v>
      </c>
      <c r="R244" s="4">
        <v>1</v>
      </c>
      <c r="S244" s="4">
        <v>1</v>
      </c>
    </row>
    <row r="245" spans="1:19" x14ac:dyDescent="0.3">
      <c r="A245" s="4">
        <v>525</v>
      </c>
      <c r="B245" s="17" t="s">
        <v>145</v>
      </c>
      <c r="C245" s="4" t="s">
        <v>69</v>
      </c>
      <c r="D245" s="4" t="s">
        <v>8</v>
      </c>
      <c r="E245" s="30" t="s">
        <v>9</v>
      </c>
      <c r="F245" s="5">
        <v>45838</v>
      </c>
      <c r="G245" s="4">
        <f t="shared" si="132"/>
        <v>2025</v>
      </c>
      <c r="H245" s="4" t="str">
        <f t="shared" si="130"/>
        <v>Junio</v>
      </c>
      <c r="I245" s="5" t="str">
        <f t="shared" si="127"/>
        <v>2025-1</v>
      </c>
      <c r="J245" s="23" t="str">
        <f t="shared" si="121"/>
        <v>1</v>
      </c>
      <c r="K245" s="32">
        <v>6845.8773119999996</v>
      </c>
      <c r="L245" s="32">
        <v>8790.9481190000006</v>
      </c>
      <c r="M245" s="11">
        <f t="shared" si="128"/>
        <v>1.2841229426636855</v>
      </c>
      <c r="N245" s="11">
        <f t="shared" si="129"/>
        <v>1.2841229426636855</v>
      </c>
      <c r="O245" s="4" t="s">
        <v>106</v>
      </c>
      <c r="P245" s="4" t="s">
        <v>106</v>
      </c>
      <c r="Q245" s="4" t="str">
        <f t="shared" si="131"/>
        <v>525-2025-06-30</v>
      </c>
      <c r="R245" s="4">
        <v>0</v>
      </c>
      <c r="S245" s="4">
        <v>0</v>
      </c>
    </row>
    <row r="246" spans="1:19" x14ac:dyDescent="0.3">
      <c r="A246" s="4" t="s">
        <v>146</v>
      </c>
      <c r="B246" s="17" t="s">
        <v>147</v>
      </c>
      <c r="C246" s="4" t="s">
        <v>69</v>
      </c>
      <c r="D246" s="4" t="s">
        <v>8</v>
      </c>
      <c r="E246" s="30" t="s">
        <v>9</v>
      </c>
      <c r="F246" s="5">
        <v>45838</v>
      </c>
      <c r="G246" s="4">
        <f t="shared" si="132"/>
        <v>2025</v>
      </c>
      <c r="H246" s="4" t="str">
        <f t="shared" si="130"/>
        <v>Junio</v>
      </c>
      <c r="I246" s="5" t="str">
        <f t="shared" si="127"/>
        <v>2025-1</v>
      </c>
      <c r="J246" s="23" t="str">
        <f t="shared" si="121"/>
        <v>1</v>
      </c>
      <c r="K246" s="32">
        <v>1392.56187</v>
      </c>
      <c r="L246" s="32">
        <v>1610.582185</v>
      </c>
      <c r="M246" s="11">
        <f t="shared" si="128"/>
        <v>1.1565605950419997</v>
      </c>
      <c r="N246" s="11">
        <f t="shared" si="129"/>
        <v>1.1565605950419997</v>
      </c>
      <c r="O246" s="4" t="s">
        <v>106</v>
      </c>
      <c r="P246" s="4" t="s">
        <v>106</v>
      </c>
      <c r="Q246" s="4" t="str">
        <f t="shared" si="131"/>
        <v>525.1-2025-06-30</v>
      </c>
      <c r="R246" s="4">
        <v>0</v>
      </c>
      <c r="S246" s="4">
        <v>0</v>
      </c>
    </row>
    <row r="247" spans="1:19" x14ac:dyDescent="0.3">
      <c r="A247" s="4" t="s">
        <v>148</v>
      </c>
      <c r="B247" s="17" t="s">
        <v>149</v>
      </c>
      <c r="C247" s="4" t="s">
        <v>69</v>
      </c>
      <c r="D247" s="4" t="s">
        <v>8</v>
      </c>
      <c r="E247" s="30" t="s">
        <v>9</v>
      </c>
      <c r="F247" s="5">
        <v>45838</v>
      </c>
      <c r="G247" s="4">
        <f t="shared" si="132"/>
        <v>2025</v>
      </c>
      <c r="H247" s="4" t="str">
        <f t="shared" si="130"/>
        <v>Junio</v>
      </c>
      <c r="I247" s="5" t="str">
        <f t="shared" si="127"/>
        <v>2025-1</v>
      </c>
      <c r="J247" s="23" t="str">
        <f t="shared" si="121"/>
        <v>1</v>
      </c>
      <c r="K247" s="32">
        <v>2655.6515559999998</v>
      </c>
      <c r="L247" s="32">
        <v>3358.9061839999999</v>
      </c>
      <c r="M247" s="11">
        <f t="shared" si="128"/>
        <v>1.2648143452446214</v>
      </c>
      <c r="N247" s="11">
        <f t="shared" si="129"/>
        <v>1.2648143452446214</v>
      </c>
      <c r="O247" s="4" t="s">
        <v>106</v>
      </c>
      <c r="P247" s="4" t="s">
        <v>106</v>
      </c>
      <c r="Q247" s="4" t="str">
        <f t="shared" si="131"/>
        <v>525.2-2025-06-30</v>
      </c>
      <c r="R247" s="4">
        <v>0</v>
      </c>
      <c r="S247" s="4">
        <v>0</v>
      </c>
    </row>
    <row r="248" spans="1:19" x14ac:dyDescent="0.3">
      <c r="A248" s="4" t="s">
        <v>150</v>
      </c>
      <c r="B248" s="17" t="s">
        <v>151</v>
      </c>
      <c r="C248" s="4" t="s">
        <v>69</v>
      </c>
      <c r="D248" s="4" t="s">
        <v>8</v>
      </c>
      <c r="E248" s="30" t="s">
        <v>9</v>
      </c>
      <c r="F248" s="5">
        <v>45838</v>
      </c>
      <c r="G248" s="4">
        <f t="shared" si="132"/>
        <v>2025</v>
      </c>
      <c r="H248" s="4" t="str">
        <f t="shared" si="130"/>
        <v>Junio</v>
      </c>
      <c r="I248" s="5" t="str">
        <f t="shared" si="127"/>
        <v>2025-1</v>
      </c>
      <c r="J248" s="23" t="str">
        <f t="shared" si="121"/>
        <v>1</v>
      </c>
      <c r="K248" s="32">
        <v>2797.6638859999998</v>
      </c>
      <c r="L248" s="32">
        <v>3821.45975</v>
      </c>
      <c r="M248" s="11">
        <f t="shared" si="128"/>
        <v>1.3</v>
      </c>
      <c r="N248" s="11">
        <f t="shared" si="129"/>
        <v>1.3659466990024263</v>
      </c>
      <c r="O248" s="4" t="s">
        <v>106</v>
      </c>
      <c r="P248" s="4" t="s">
        <v>106</v>
      </c>
      <c r="Q248" s="4" t="str">
        <f t="shared" si="131"/>
        <v>525.3-2025-06-30</v>
      </c>
      <c r="R248" s="4">
        <v>0</v>
      </c>
      <c r="S248" s="4">
        <v>0</v>
      </c>
    </row>
  </sheetData>
  <conditionalFormatting sqref="A2:A7">
    <cfRule type="duplicateValues" dxfId="10" priority="77"/>
  </conditionalFormatting>
  <conditionalFormatting sqref="A245:A248">
    <cfRule type="duplicateValues" dxfId="9" priority="11"/>
    <cfRule type="duplicateValues" dxfId="8" priority="12"/>
    <cfRule type="duplicateValues" dxfId="7" priority="13"/>
  </conditionalFormatting>
  <conditionalFormatting sqref="B245:B248">
    <cfRule type="duplicateValues" dxfId="6" priority="10"/>
    <cfRule type="duplicateValues" dxfId="5" priority="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D2BB9-771E-4682-B2C7-06034E7D74F7}">
  <dimension ref="A1:S180"/>
  <sheetViews>
    <sheetView topLeftCell="D1" zoomScaleNormal="100" workbookViewId="0">
      <selection activeCell="R1" sqref="R1:S1"/>
    </sheetView>
  </sheetViews>
  <sheetFormatPr baseColWidth="10" defaultRowHeight="14.4" outlineLevelCol="1" x14ac:dyDescent="0.3"/>
  <cols>
    <col min="2" max="2" width="47.109375" customWidth="1"/>
    <col min="3" max="3" width="10.88671875" customWidth="1" outlineLevel="1"/>
    <col min="4" max="4" width="17.77734375" customWidth="1" outlineLevel="1"/>
    <col min="5" max="6" width="10.88671875" customWidth="1" outlineLevel="1"/>
    <col min="7" max="7" width="11.21875" customWidth="1"/>
    <col min="8" max="10" width="10.88671875" customWidth="1"/>
    <col min="11" max="12" width="18.21875" customWidth="1"/>
    <col min="13" max="13" width="12.88671875" customWidth="1"/>
    <col min="14" max="14" width="12.88671875" style="28" customWidth="1"/>
    <col min="15" max="18" width="11.5546875" customWidth="1"/>
    <col min="19" max="19" width="13.109375" customWidth="1"/>
  </cols>
  <sheetData>
    <row r="1" spans="1:19" ht="28.8" x14ac:dyDescent="0.3">
      <c r="A1" s="25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73</v>
      </c>
      <c r="H1" s="21" t="s">
        <v>95</v>
      </c>
      <c r="I1" s="21" t="s">
        <v>96</v>
      </c>
      <c r="J1" s="21" t="s">
        <v>97</v>
      </c>
      <c r="K1" s="1" t="s">
        <v>6</v>
      </c>
      <c r="L1" s="1" t="s">
        <v>98</v>
      </c>
      <c r="M1" s="3" t="s">
        <v>74</v>
      </c>
      <c r="N1" s="29" t="s">
        <v>115</v>
      </c>
      <c r="O1" s="1" t="s">
        <v>77</v>
      </c>
      <c r="P1" s="1" t="s">
        <v>78</v>
      </c>
      <c r="Q1" s="1" t="s">
        <v>107</v>
      </c>
      <c r="R1" s="1" t="s">
        <v>140</v>
      </c>
      <c r="S1" s="1" t="s">
        <v>141</v>
      </c>
    </row>
    <row r="2" spans="1:19" x14ac:dyDescent="0.3">
      <c r="A2" s="4">
        <v>14</v>
      </c>
      <c r="B2" s="4" t="s">
        <v>75</v>
      </c>
      <c r="C2" s="4" t="s">
        <v>13</v>
      </c>
      <c r="D2" s="4" t="s">
        <v>38</v>
      </c>
      <c r="E2" s="4" t="s">
        <v>8</v>
      </c>
      <c r="F2" s="4" t="s">
        <v>9</v>
      </c>
      <c r="G2" s="13">
        <v>44926</v>
      </c>
      <c r="H2" s="12">
        <f t="shared" ref="H2:H4" si="0">YEAR(G2)</f>
        <v>2022</v>
      </c>
      <c r="I2" s="5" t="str">
        <f t="shared" ref="I2:I9" si="1">PROPER(TEXT(G2,"mmmm"))</f>
        <v>Diciembre</v>
      </c>
      <c r="J2" s="5" t="str">
        <f t="shared" ref="J2:J9" si="2">IF(OR(I2="Enero",I2="Febrero",I2="Marzo",I2="Abril",I2="Mayo",I2="Junio"),H2&amp;"-1",IF(OR(I2="Julio",I2="Agosto",I2="Septiembre",I2="Octubre",I2="Noviembre",I2="Diciembre"),H2&amp;"-2"))</f>
        <v>2022-2</v>
      </c>
      <c r="K2" s="7">
        <v>50430</v>
      </c>
      <c r="L2" s="7">
        <v>50241</v>
      </c>
      <c r="M2" s="11">
        <f t="shared" ref="M2:M4" si="3">IFERROR(IF((L2/K2)&gt;1.3,1.3,L2/K2),"")</f>
        <v>0.99625223081499104</v>
      </c>
      <c r="N2" s="11">
        <f t="shared" ref="N2:N4" si="4">IFERROR(L2/K2,"")</f>
        <v>0.99625223081499104</v>
      </c>
      <c r="O2" s="4" t="s">
        <v>131</v>
      </c>
      <c r="P2" s="4" t="s">
        <v>131</v>
      </c>
      <c r="Q2" s="4" t="str">
        <f t="shared" ref="Q2:Q9" si="5">A2&amp;"-"&amp;YEAR(G2)&amp;"-"&amp;IF(LEN(MONTH(G2))=1,"0"&amp;MONTH(G2),MONTH(G2))&amp;"-"&amp;DAY(G2)</f>
        <v>14-2022-12-31</v>
      </c>
      <c r="R2" s="4">
        <v>0</v>
      </c>
      <c r="S2" s="4">
        <v>0</v>
      </c>
    </row>
    <row r="3" spans="1:19" x14ac:dyDescent="0.3">
      <c r="A3" s="4">
        <v>14</v>
      </c>
      <c r="B3" s="4" t="s">
        <v>75</v>
      </c>
      <c r="C3" s="4" t="s">
        <v>13</v>
      </c>
      <c r="D3" s="4" t="s">
        <v>38</v>
      </c>
      <c r="E3" s="4" t="s">
        <v>8</v>
      </c>
      <c r="F3" s="4" t="s">
        <v>9</v>
      </c>
      <c r="G3" s="5">
        <v>45291</v>
      </c>
      <c r="H3" s="12">
        <f t="shared" si="0"/>
        <v>2023</v>
      </c>
      <c r="I3" s="5" t="str">
        <f t="shared" si="1"/>
        <v>Diciembre</v>
      </c>
      <c r="J3" s="5" t="str">
        <f t="shared" si="2"/>
        <v>2023-2</v>
      </c>
      <c r="K3" s="7">
        <v>51687</v>
      </c>
      <c r="L3" s="7">
        <v>51375</v>
      </c>
      <c r="M3" s="11">
        <f t="shared" si="3"/>
        <v>0.99396366591212493</v>
      </c>
      <c r="N3" s="11">
        <f t="shared" si="4"/>
        <v>0.99396366591212493</v>
      </c>
      <c r="O3" s="4" t="s">
        <v>131</v>
      </c>
      <c r="P3" s="4" t="s">
        <v>131</v>
      </c>
      <c r="Q3" s="4" t="str">
        <f t="shared" si="5"/>
        <v>14-2023-12-31</v>
      </c>
      <c r="R3" s="4">
        <v>0</v>
      </c>
      <c r="S3" s="4">
        <v>0</v>
      </c>
    </row>
    <row r="4" spans="1:19" x14ac:dyDescent="0.3">
      <c r="A4" s="4">
        <v>14</v>
      </c>
      <c r="B4" s="4" t="s">
        <v>75</v>
      </c>
      <c r="C4" s="4" t="s">
        <v>13</v>
      </c>
      <c r="D4" s="4" t="s">
        <v>38</v>
      </c>
      <c r="E4" s="4" t="s">
        <v>8</v>
      </c>
      <c r="F4" s="4" t="s">
        <v>9</v>
      </c>
      <c r="G4" s="5">
        <v>45657</v>
      </c>
      <c r="H4" s="12">
        <f t="shared" si="0"/>
        <v>2024</v>
      </c>
      <c r="I4" s="5" t="str">
        <f t="shared" si="1"/>
        <v>Diciembre</v>
      </c>
      <c r="J4" s="5" t="str">
        <f t="shared" si="2"/>
        <v>2024-2</v>
      </c>
      <c r="K4" s="37">
        <v>51116.334115206948</v>
      </c>
      <c r="L4" s="7">
        <v>52005</v>
      </c>
      <c r="M4" s="11">
        <f t="shared" si="3"/>
        <v>1.0173851646479608</v>
      </c>
      <c r="N4" s="11">
        <f t="shared" si="4"/>
        <v>1.0173851646479608</v>
      </c>
      <c r="O4" s="4" t="s">
        <v>131</v>
      </c>
      <c r="P4" s="4" t="s">
        <v>131</v>
      </c>
      <c r="Q4" s="4" t="str">
        <f t="shared" si="5"/>
        <v>14-2024-12-31</v>
      </c>
      <c r="R4" s="4">
        <v>0</v>
      </c>
      <c r="S4" s="4">
        <v>0</v>
      </c>
    </row>
    <row r="5" spans="1:19" x14ac:dyDescent="0.3">
      <c r="A5" s="4">
        <v>77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9</v>
      </c>
      <c r="G5" s="5">
        <v>44926</v>
      </c>
      <c r="H5" s="12">
        <v>2022</v>
      </c>
      <c r="I5" s="5" t="str">
        <f t="shared" si="1"/>
        <v>Diciembre</v>
      </c>
      <c r="J5" s="5" t="str">
        <f t="shared" si="2"/>
        <v>2022-2</v>
      </c>
      <c r="K5" s="4">
        <v>97</v>
      </c>
      <c r="L5" s="4">
        <v>97.899999999999991</v>
      </c>
      <c r="M5" s="11">
        <f t="shared" ref="M5:M7" si="6">IFERROR(IF((L5/K5)&gt;1.3,1.3,L5/K5),"")</f>
        <v>1.0092783505154639</v>
      </c>
      <c r="N5" s="11">
        <f t="shared" ref="N5:N16" si="7">IFERROR(L5/K5,"")</f>
        <v>1.0092783505154639</v>
      </c>
      <c r="O5" s="4" t="s">
        <v>79</v>
      </c>
      <c r="P5" s="4" t="s">
        <v>79</v>
      </c>
      <c r="Q5" s="4" t="str">
        <f t="shared" si="5"/>
        <v>77-2022-12-31</v>
      </c>
      <c r="R5" s="4">
        <v>0</v>
      </c>
      <c r="S5" s="4">
        <v>1</v>
      </c>
    </row>
    <row r="6" spans="1:19" x14ac:dyDescent="0.3">
      <c r="A6" s="4">
        <v>77</v>
      </c>
      <c r="B6" s="4" t="s">
        <v>12</v>
      </c>
      <c r="C6" s="4" t="s">
        <v>13</v>
      </c>
      <c r="D6" s="4" t="s">
        <v>14</v>
      </c>
      <c r="E6" s="4" t="s">
        <v>15</v>
      </c>
      <c r="F6" s="4" t="s">
        <v>9</v>
      </c>
      <c r="G6" s="5">
        <v>45291</v>
      </c>
      <c r="H6" s="12">
        <f t="shared" ref="H6:H17" si="8">YEAR(G6)</f>
        <v>2023</v>
      </c>
      <c r="I6" s="5" t="str">
        <f t="shared" si="1"/>
        <v>Diciembre</v>
      </c>
      <c r="J6" s="5" t="str">
        <f t="shared" si="2"/>
        <v>2023-2</v>
      </c>
      <c r="K6" s="4">
        <v>97</v>
      </c>
      <c r="L6" s="4">
        <v>97.633333333333326</v>
      </c>
      <c r="M6" s="11">
        <f t="shared" si="6"/>
        <v>1.0065292096219931</v>
      </c>
      <c r="N6" s="11">
        <f t="shared" si="7"/>
        <v>1.0065292096219931</v>
      </c>
      <c r="O6" s="4" t="s">
        <v>79</v>
      </c>
      <c r="P6" s="4" t="s">
        <v>79</v>
      </c>
      <c r="Q6" s="4" t="str">
        <f t="shared" si="5"/>
        <v>77-2023-12-31</v>
      </c>
      <c r="R6" s="4">
        <v>0</v>
      </c>
      <c r="S6" s="4">
        <v>1</v>
      </c>
    </row>
    <row r="7" spans="1:19" x14ac:dyDescent="0.3">
      <c r="A7" s="4">
        <v>77</v>
      </c>
      <c r="B7" s="4" t="s">
        <v>12</v>
      </c>
      <c r="C7" s="4" t="s">
        <v>13</v>
      </c>
      <c r="D7" s="4" t="s">
        <v>14</v>
      </c>
      <c r="E7" s="4" t="s">
        <v>15</v>
      </c>
      <c r="F7" s="4" t="s">
        <v>9</v>
      </c>
      <c r="G7" s="5">
        <v>45657</v>
      </c>
      <c r="H7" s="4">
        <f t="shared" si="8"/>
        <v>2024</v>
      </c>
      <c r="I7" s="4" t="str">
        <f t="shared" si="1"/>
        <v>Diciembre</v>
      </c>
      <c r="J7" s="5" t="str">
        <f t="shared" si="2"/>
        <v>2024-2</v>
      </c>
      <c r="K7" s="4">
        <v>97</v>
      </c>
      <c r="L7" s="4">
        <v>97.432500000000005</v>
      </c>
      <c r="M7" s="11">
        <f t="shared" si="6"/>
        <v>1.004458762886598</v>
      </c>
      <c r="N7" s="11">
        <f t="shared" si="7"/>
        <v>1.004458762886598</v>
      </c>
      <c r="O7" s="4" t="s">
        <v>79</v>
      </c>
      <c r="P7" s="4" t="s">
        <v>79</v>
      </c>
      <c r="Q7" s="4" t="str">
        <f t="shared" si="5"/>
        <v>77-2024-12-31</v>
      </c>
      <c r="R7" s="4">
        <v>0</v>
      </c>
      <c r="S7" s="4">
        <v>1</v>
      </c>
    </row>
    <row r="8" spans="1:19" x14ac:dyDescent="0.3">
      <c r="A8" s="4">
        <v>96</v>
      </c>
      <c r="B8" s="17" t="s">
        <v>76</v>
      </c>
      <c r="C8" s="4" t="s">
        <v>13</v>
      </c>
      <c r="D8" s="4" t="s">
        <v>19</v>
      </c>
      <c r="E8" s="4" t="s">
        <v>8</v>
      </c>
      <c r="F8" s="4" t="s">
        <v>9</v>
      </c>
      <c r="G8" s="5">
        <v>44926</v>
      </c>
      <c r="H8" s="12">
        <f t="shared" si="8"/>
        <v>2022</v>
      </c>
      <c r="I8" s="5" t="str">
        <f t="shared" si="1"/>
        <v>Diciembre</v>
      </c>
      <c r="J8" s="5" t="str">
        <f t="shared" si="2"/>
        <v>2022-2</v>
      </c>
      <c r="K8" s="4">
        <v>509</v>
      </c>
      <c r="L8" s="4">
        <v>565</v>
      </c>
      <c r="M8" s="11">
        <f>IFERROR(IF((L8/K8)&gt;1.3,1,L8/K8),"")</f>
        <v>1.1100196463654224</v>
      </c>
      <c r="N8" s="11">
        <f t="shared" si="7"/>
        <v>1.1100196463654224</v>
      </c>
      <c r="O8" s="4" t="s">
        <v>131</v>
      </c>
      <c r="P8" s="4" t="s">
        <v>131</v>
      </c>
      <c r="Q8" s="4" t="str">
        <f t="shared" si="5"/>
        <v>96-2022-12-31</v>
      </c>
      <c r="R8" s="4">
        <v>0</v>
      </c>
      <c r="S8" s="4">
        <v>0</v>
      </c>
    </row>
    <row r="9" spans="1:19" x14ac:dyDescent="0.3">
      <c r="A9" s="4">
        <v>96</v>
      </c>
      <c r="B9" s="17" t="s">
        <v>76</v>
      </c>
      <c r="C9" s="4" t="s">
        <v>13</v>
      </c>
      <c r="D9" s="4" t="s">
        <v>19</v>
      </c>
      <c r="E9" s="4" t="s">
        <v>8</v>
      </c>
      <c r="F9" s="4" t="s">
        <v>9</v>
      </c>
      <c r="G9" s="5">
        <v>45291</v>
      </c>
      <c r="H9" s="12">
        <f t="shared" si="8"/>
        <v>2023</v>
      </c>
      <c r="I9" s="5" t="str">
        <f t="shared" si="1"/>
        <v>Diciembre</v>
      </c>
      <c r="J9" s="5" t="str">
        <f t="shared" si="2"/>
        <v>2023-2</v>
      </c>
      <c r="K9" s="4">
        <v>611</v>
      </c>
      <c r="L9" s="4">
        <v>705</v>
      </c>
      <c r="M9" s="11">
        <f>IFERROR(IF((L9/K9)&gt;1.3,1,L9/K9),"")</f>
        <v>1.1538461538461537</v>
      </c>
      <c r="N9" s="11">
        <f t="shared" si="7"/>
        <v>1.1538461538461537</v>
      </c>
      <c r="O9" s="4" t="s">
        <v>131</v>
      </c>
      <c r="P9" s="4" t="s">
        <v>131</v>
      </c>
      <c r="Q9" s="4" t="str">
        <f t="shared" si="5"/>
        <v>96-2023-12-31</v>
      </c>
      <c r="R9" s="4">
        <v>0</v>
      </c>
      <c r="S9" s="4">
        <v>0</v>
      </c>
    </row>
    <row r="10" spans="1:19" x14ac:dyDescent="0.3">
      <c r="A10" s="4">
        <v>96</v>
      </c>
      <c r="B10" s="17" t="s">
        <v>76</v>
      </c>
      <c r="C10" s="4" t="s">
        <v>13</v>
      </c>
      <c r="D10" s="4" t="s">
        <v>19</v>
      </c>
      <c r="E10" s="4" t="s">
        <v>8</v>
      </c>
      <c r="F10" s="4" t="s">
        <v>9</v>
      </c>
      <c r="G10" s="5">
        <v>45657</v>
      </c>
      <c r="H10" s="12">
        <f t="shared" si="8"/>
        <v>2024</v>
      </c>
      <c r="I10" s="5" t="str">
        <f t="shared" ref="I10:I17" si="9">PROPER(TEXT(G10,"mmmm"))</f>
        <v>Diciembre</v>
      </c>
      <c r="J10" s="5" t="str">
        <f t="shared" ref="J10:J17" si="10">IF(OR(I10="Enero",I10="Febrero",I10="Marzo",I10="Abril",I10="Mayo",I10="Junio"),H10&amp;"-1",IF(OR(I10="Julio",I10="Agosto",I10="Septiembre",I10="Octubre",I10="Noviembre",I10="Diciembre"),H10&amp;"-2"))</f>
        <v>2024-2</v>
      </c>
      <c r="K10" s="4">
        <v>672</v>
      </c>
      <c r="L10" s="4">
        <v>740</v>
      </c>
      <c r="M10" s="11">
        <f>IFERROR(IF((L10/K10)&gt;1.3,1,L10/K10),"")</f>
        <v>1.1011904761904763</v>
      </c>
      <c r="N10" s="11">
        <f t="shared" si="7"/>
        <v>1.1011904761904763</v>
      </c>
      <c r="O10" s="4" t="s">
        <v>131</v>
      </c>
      <c r="P10" s="4" t="s">
        <v>131</v>
      </c>
      <c r="Q10" s="4" t="str">
        <f t="shared" ref="Q10:Q17" si="11">A10&amp;"-"&amp;YEAR(G10)&amp;"-"&amp;IF(LEN(MONTH(G10))=1,"0"&amp;MONTH(G10),MONTH(G10))&amp;"-"&amp;DAY(G10)</f>
        <v>96-2024-12-31</v>
      </c>
      <c r="R10" s="4">
        <v>0</v>
      </c>
      <c r="S10" s="4">
        <v>0</v>
      </c>
    </row>
    <row r="11" spans="1:19" x14ac:dyDescent="0.3">
      <c r="A11" s="4">
        <v>97</v>
      </c>
      <c r="B11" s="4" t="s">
        <v>102</v>
      </c>
      <c r="C11" s="4" t="s">
        <v>13</v>
      </c>
      <c r="D11" s="4" t="s">
        <v>70</v>
      </c>
      <c r="E11" s="4" t="s">
        <v>8</v>
      </c>
      <c r="F11" s="4" t="s">
        <v>9</v>
      </c>
      <c r="G11" s="13">
        <v>44926</v>
      </c>
      <c r="H11" s="12">
        <f t="shared" si="8"/>
        <v>2022</v>
      </c>
      <c r="I11" s="5" t="str">
        <f t="shared" si="9"/>
        <v>Diciembre</v>
      </c>
      <c r="J11" s="5" t="str">
        <f t="shared" si="10"/>
        <v>2022-2</v>
      </c>
      <c r="K11" s="50">
        <v>2</v>
      </c>
      <c r="L11" s="50">
        <v>2</v>
      </c>
      <c r="M11" s="11">
        <f t="shared" ref="M11:M16" si="12">IFERROR(IF((L11/K11)&gt;1.3,1.3,L11/K11),"")</f>
        <v>1</v>
      </c>
      <c r="N11" s="11">
        <f t="shared" si="7"/>
        <v>1</v>
      </c>
      <c r="O11" s="4" t="s">
        <v>131</v>
      </c>
      <c r="P11" s="4" t="s">
        <v>131</v>
      </c>
      <c r="Q11" s="4" t="str">
        <f t="shared" si="11"/>
        <v>97-2022-12-31</v>
      </c>
      <c r="R11" s="4">
        <v>0</v>
      </c>
      <c r="S11" s="4">
        <v>0</v>
      </c>
    </row>
    <row r="12" spans="1:19" x14ac:dyDescent="0.3">
      <c r="A12" s="4">
        <v>97</v>
      </c>
      <c r="B12" s="4" t="s">
        <v>102</v>
      </c>
      <c r="C12" s="4" t="s">
        <v>13</v>
      </c>
      <c r="D12" s="4" t="s">
        <v>70</v>
      </c>
      <c r="E12" s="4" t="s">
        <v>8</v>
      </c>
      <c r="F12" s="4" t="s">
        <v>9</v>
      </c>
      <c r="G12" s="13">
        <v>45291</v>
      </c>
      <c r="H12" s="12">
        <f t="shared" si="8"/>
        <v>2023</v>
      </c>
      <c r="I12" s="5" t="str">
        <f t="shared" si="9"/>
        <v>Diciembre</v>
      </c>
      <c r="J12" s="5" t="str">
        <f t="shared" si="10"/>
        <v>2023-2</v>
      </c>
      <c r="K12" s="4">
        <v>0</v>
      </c>
      <c r="L12" s="4">
        <v>0</v>
      </c>
      <c r="M12" s="11" t="str">
        <f t="shared" si="12"/>
        <v/>
      </c>
      <c r="N12" s="11" t="str">
        <f t="shared" si="7"/>
        <v/>
      </c>
      <c r="O12" s="4" t="s">
        <v>131</v>
      </c>
      <c r="P12" s="4" t="s">
        <v>131</v>
      </c>
      <c r="Q12" s="4" t="str">
        <f t="shared" si="11"/>
        <v>97-2023-12-31</v>
      </c>
      <c r="R12" s="4">
        <v>0</v>
      </c>
      <c r="S12" s="4">
        <v>0</v>
      </c>
    </row>
    <row r="13" spans="1:19" x14ac:dyDescent="0.3">
      <c r="A13" s="4">
        <v>97</v>
      </c>
      <c r="B13" s="4" t="s">
        <v>102</v>
      </c>
      <c r="C13" s="4" t="s">
        <v>13</v>
      </c>
      <c r="D13" s="4" t="s">
        <v>70</v>
      </c>
      <c r="E13" s="4" t="s">
        <v>8</v>
      </c>
      <c r="F13" s="4" t="s">
        <v>9</v>
      </c>
      <c r="G13" s="13">
        <v>45657</v>
      </c>
      <c r="H13" s="12">
        <f t="shared" si="8"/>
        <v>2024</v>
      </c>
      <c r="I13" s="5" t="str">
        <f t="shared" si="9"/>
        <v>Diciembre</v>
      </c>
      <c r="J13" s="5" t="str">
        <f t="shared" si="10"/>
        <v>2024-2</v>
      </c>
      <c r="K13" s="4">
        <v>0</v>
      </c>
      <c r="L13" s="4">
        <v>0</v>
      </c>
      <c r="M13" s="11" t="str">
        <f t="shared" si="12"/>
        <v/>
      </c>
      <c r="N13" s="11" t="str">
        <f t="shared" si="7"/>
        <v/>
      </c>
      <c r="O13" s="4" t="s">
        <v>131</v>
      </c>
      <c r="P13" s="4" t="s">
        <v>131</v>
      </c>
      <c r="Q13" s="4" t="str">
        <f t="shared" si="11"/>
        <v>97-2024-12-31</v>
      </c>
      <c r="R13" s="4">
        <v>0</v>
      </c>
      <c r="S13" s="4">
        <v>0</v>
      </c>
    </row>
    <row r="14" spans="1:19" x14ac:dyDescent="0.3">
      <c r="A14" s="4">
        <v>98</v>
      </c>
      <c r="B14" s="4" t="s">
        <v>103</v>
      </c>
      <c r="C14" s="4" t="s">
        <v>13</v>
      </c>
      <c r="D14" s="4" t="s">
        <v>70</v>
      </c>
      <c r="E14" s="4" t="s">
        <v>8</v>
      </c>
      <c r="F14" s="4" t="s">
        <v>9</v>
      </c>
      <c r="G14" s="13">
        <v>44926</v>
      </c>
      <c r="H14" s="12">
        <f t="shared" si="8"/>
        <v>2022</v>
      </c>
      <c r="I14" s="5" t="str">
        <f t="shared" si="9"/>
        <v>Diciembre</v>
      </c>
      <c r="J14" s="5" t="str">
        <f t="shared" si="10"/>
        <v>2022-2</v>
      </c>
      <c r="K14" s="50">
        <v>2</v>
      </c>
      <c r="L14" s="50">
        <v>2</v>
      </c>
      <c r="M14" s="11">
        <f t="shared" si="12"/>
        <v>1</v>
      </c>
      <c r="N14" s="11">
        <f t="shared" si="7"/>
        <v>1</v>
      </c>
      <c r="O14" s="4" t="s">
        <v>131</v>
      </c>
      <c r="P14" s="4" t="s">
        <v>131</v>
      </c>
      <c r="Q14" s="4" t="str">
        <f t="shared" si="11"/>
        <v>98-2022-12-31</v>
      </c>
      <c r="R14" s="4">
        <v>0</v>
      </c>
      <c r="S14" s="4">
        <v>0</v>
      </c>
    </row>
    <row r="15" spans="1:19" x14ac:dyDescent="0.3">
      <c r="A15" s="4">
        <v>98</v>
      </c>
      <c r="B15" s="4" t="s">
        <v>103</v>
      </c>
      <c r="C15" s="4" t="s">
        <v>13</v>
      </c>
      <c r="D15" s="4" t="s">
        <v>70</v>
      </c>
      <c r="E15" s="4" t="s">
        <v>8</v>
      </c>
      <c r="F15" s="4" t="s">
        <v>9</v>
      </c>
      <c r="G15" s="13">
        <v>45291</v>
      </c>
      <c r="H15" s="12">
        <f t="shared" si="8"/>
        <v>2023</v>
      </c>
      <c r="I15" s="5" t="str">
        <f t="shared" si="9"/>
        <v>Diciembre</v>
      </c>
      <c r="J15" s="5" t="str">
        <f t="shared" si="10"/>
        <v>2023-2</v>
      </c>
      <c r="K15" s="4">
        <v>1</v>
      </c>
      <c r="L15" s="4">
        <v>1</v>
      </c>
      <c r="M15" s="11">
        <f t="shared" si="12"/>
        <v>1</v>
      </c>
      <c r="N15" s="11">
        <f t="shared" si="7"/>
        <v>1</v>
      </c>
      <c r="O15" s="4" t="s">
        <v>131</v>
      </c>
      <c r="P15" s="4" t="s">
        <v>131</v>
      </c>
      <c r="Q15" s="4" t="str">
        <f t="shared" si="11"/>
        <v>98-2023-12-31</v>
      </c>
      <c r="R15" s="4">
        <v>0</v>
      </c>
      <c r="S15" s="4">
        <v>0</v>
      </c>
    </row>
    <row r="16" spans="1:19" x14ac:dyDescent="0.3">
      <c r="A16" s="4">
        <v>98</v>
      </c>
      <c r="B16" s="4" t="s">
        <v>103</v>
      </c>
      <c r="C16" s="4" t="s">
        <v>13</v>
      </c>
      <c r="D16" s="4" t="s">
        <v>70</v>
      </c>
      <c r="E16" s="4" t="s">
        <v>8</v>
      </c>
      <c r="F16" s="4" t="s">
        <v>9</v>
      </c>
      <c r="G16" s="13">
        <v>45657</v>
      </c>
      <c r="H16" s="12">
        <f t="shared" si="8"/>
        <v>2024</v>
      </c>
      <c r="I16" s="5" t="str">
        <f t="shared" si="9"/>
        <v>Diciembre</v>
      </c>
      <c r="J16" s="5" t="str">
        <f t="shared" si="10"/>
        <v>2024-2</v>
      </c>
      <c r="K16" s="4">
        <v>5</v>
      </c>
      <c r="L16" s="4">
        <v>5</v>
      </c>
      <c r="M16" s="11">
        <f t="shared" si="12"/>
        <v>1</v>
      </c>
      <c r="N16" s="11">
        <f t="shared" si="7"/>
        <v>1</v>
      </c>
      <c r="O16" s="4" t="s">
        <v>131</v>
      </c>
      <c r="P16" s="4" t="s">
        <v>131</v>
      </c>
      <c r="Q16" s="4" t="str">
        <f t="shared" si="11"/>
        <v>98-2024-12-31</v>
      </c>
      <c r="R16" s="4">
        <v>0</v>
      </c>
      <c r="S16" s="4">
        <v>0</v>
      </c>
    </row>
    <row r="17" spans="1:19" x14ac:dyDescent="0.3">
      <c r="A17" s="4">
        <v>109</v>
      </c>
      <c r="B17" s="4" t="s">
        <v>17</v>
      </c>
      <c r="C17" s="4" t="s">
        <v>13</v>
      </c>
      <c r="D17" s="4" t="s">
        <v>72</v>
      </c>
      <c r="E17" s="4" t="s">
        <v>16</v>
      </c>
      <c r="F17" s="4" t="s">
        <v>9</v>
      </c>
      <c r="G17" s="5">
        <v>45657</v>
      </c>
      <c r="H17" s="4">
        <f t="shared" si="8"/>
        <v>2024</v>
      </c>
      <c r="I17" s="4" t="str">
        <f t="shared" si="9"/>
        <v>Diciembre</v>
      </c>
      <c r="J17" s="5" t="str">
        <f t="shared" si="10"/>
        <v>2024-2</v>
      </c>
      <c r="K17" s="4">
        <v>80</v>
      </c>
      <c r="L17" s="4">
        <v>85</v>
      </c>
      <c r="M17" s="11">
        <f>IFERROR(IF((L17/K17)&gt;1.3,1.3,L17/K17),"")</f>
        <v>1.0625</v>
      </c>
      <c r="N17" s="11">
        <f t="shared" ref="N17" si="13">IFERROR(L17/K17,"")</f>
        <v>1.0625</v>
      </c>
      <c r="O17" s="4" t="s">
        <v>79</v>
      </c>
      <c r="P17" s="4" t="s">
        <v>79</v>
      </c>
      <c r="Q17" s="4" t="str">
        <f t="shared" si="11"/>
        <v>109-2024-12-31</v>
      </c>
      <c r="R17" s="4">
        <v>0</v>
      </c>
      <c r="S17" s="4">
        <v>0</v>
      </c>
    </row>
    <row r="18" spans="1:19" x14ac:dyDescent="0.3">
      <c r="A18" s="4">
        <v>148</v>
      </c>
      <c r="B18" s="4" t="s">
        <v>21</v>
      </c>
      <c r="C18" s="4" t="s">
        <v>7</v>
      </c>
      <c r="D18" s="4" t="s">
        <v>20</v>
      </c>
      <c r="E18" s="4" t="s">
        <v>8</v>
      </c>
      <c r="F18" s="4" t="s">
        <v>9</v>
      </c>
      <c r="G18" s="5">
        <v>44926</v>
      </c>
      <c r="H18" s="12">
        <f t="shared" ref="H18:H20" si="14">YEAR(G18)</f>
        <v>2022</v>
      </c>
      <c r="I18" s="5" t="str">
        <f t="shared" ref="I18:I36" si="15">PROPER(TEXT(G18,"mmmm"))</f>
        <v>Diciembre</v>
      </c>
      <c r="J18" s="5" t="str">
        <f t="shared" ref="J18:J36" si="16">IF(OR(I18="Enero",I18="Febrero",I18="Marzo",I18="Abril",I18="Mayo",I18="Junio"),H18&amp;"-1",IF(OR(I18="Julio",I18="Agosto",I18="Septiembre",I18="Octubre",I18="Noviembre",I18="Diciembre"),H18&amp;"-2"))</f>
        <v>2022-2</v>
      </c>
      <c r="K18" s="4">
        <v>5</v>
      </c>
      <c r="L18" s="4">
        <v>4.66</v>
      </c>
      <c r="M18" s="11">
        <f t="shared" ref="M18:M20" si="17">IFERROR(IF((L18/K18)&gt;1.3,1.3,L18/K18),"")</f>
        <v>0.93200000000000005</v>
      </c>
      <c r="N18" s="11">
        <f t="shared" ref="N18:N20" si="18">IFERROR(L18/K18,"")</f>
        <v>0.93200000000000005</v>
      </c>
      <c r="O18" s="4" t="s">
        <v>79</v>
      </c>
      <c r="P18" s="4" t="s">
        <v>79</v>
      </c>
      <c r="Q18" s="4" t="str">
        <f t="shared" ref="Q18:Q36" si="19">A18&amp;"-"&amp;YEAR(G18)&amp;"-"&amp;IF(LEN(MONTH(G18))=1,"0"&amp;MONTH(G18),MONTH(G18))&amp;"-"&amp;DAY(G18)</f>
        <v>148-2022-12-31</v>
      </c>
      <c r="R18" s="4">
        <v>0</v>
      </c>
      <c r="S18" s="4">
        <v>1</v>
      </c>
    </row>
    <row r="19" spans="1:19" x14ac:dyDescent="0.3">
      <c r="A19" s="4">
        <v>148</v>
      </c>
      <c r="B19" s="4" t="s">
        <v>21</v>
      </c>
      <c r="C19" s="4" t="s">
        <v>7</v>
      </c>
      <c r="D19" s="4" t="s">
        <v>20</v>
      </c>
      <c r="E19" s="4" t="s">
        <v>8</v>
      </c>
      <c r="F19" s="4" t="s">
        <v>9</v>
      </c>
      <c r="G19" s="5">
        <v>45291</v>
      </c>
      <c r="H19" s="12">
        <f t="shared" si="14"/>
        <v>2023</v>
      </c>
      <c r="I19" s="5" t="str">
        <f t="shared" si="15"/>
        <v>Diciembre</v>
      </c>
      <c r="J19" s="5" t="str">
        <f t="shared" si="16"/>
        <v>2023-2</v>
      </c>
      <c r="K19" s="4">
        <v>5</v>
      </c>
      <c r="L19" s="4">
        <v>5.71</v>
      </c>
      <c r="M19" s="11">
        <f t="shared" si="17"/>
        <v>1.1419999999999999</v>
      </c>
      <c r="N19" s="11">
        <f t="shared" si="18"/>
        <v>1.1419999999999999</v>
      </c>
      <c r="O19" s="4" t="s">
        <v>79</v>
      </c>
      <c r="P19" s="4" t="s">
        <v>79</v>
      </c>
      <c r="Q19" s="4" t="str">
        <f t="shared" si="19"/>
        <v>148-2023-12-31</v>
      </c>
      <c r="R19" s="4">
        <v>0</v>
      </c>
      <c r="S19" s="4">
        <v>1</v>
      </c>
    </row>
    <row r="20" spans="1:19" x14ac:dyDescent="0.3">
      <c r="A20" s="4">
        <v>148</v>
      </c>
      <c r="B20" s="4" t="s">
        <v>21</v>
      </c>
      <c r="C20" s="4" t="s">
        <v>7</v>
      </c>
      <c r="D20" s="4" t="s">
        <v>20</v>
      </c>
      <c r="E20" s="4" t="s">
        <v>8</v>
      </c>
      <c r="F20" s="4" t="s">
        <v>9</v>
      </c>
      <c r="G20" s="5">
        <v>45657</v>
      </c>
      <c r="H20" s="4">
        <f t="shared" si="14"/>
        <v>2024</v>
      </c>
      <c r="I20" s="4" t="str">
        <f t="shared" si="15"/>
        <v>Diciembre</v>
      </c>
      <c r="J20" s="5" t="str">
        <f t="shared" si="16"/>
        <v>2024-2</v>
      </c>
      <c r="K20" s="4">
        <v>5</v>
      </c>
      <c r="L20" s="4">
        <v>6.3</v>
      </c>
      <c r="M20" s="11">
        <f t="shared" si="17"/>
        <v>1.26</v>
      </c>
      <c r="N20" s="11">
        <f t="shared" si="18"/>
        <v>1.26</v>
      </c>
      <c r="O20" s="4" t="s">
        <v>79</v>
      </c>
      <c r="P20" s="4" t="s">
        <v>79</v>
      </c>
      <c r="Q20" s="4" t="str">
        <f t="shared" si="19"/>
        <v>148-2024-12-31</v>
      </c>
      <c r="R20" s="4">
        <v>0</v>
      </c>
      <c r="S20" s="4">
        <v>1</v>
      </c>
    </row>
    <row r="21" spans="1:19" x14ac:dyDescent="0.3">
      <c r="A21" s="4">
        <v>193</v>
      </c>
      <c r="B21" s="4" t="s">
        <v>22</v>
      </c>
      <c r="C21" s="4" t="s">
        <v>13</v>
      </c>
      <c r="D21" s="4" t="s">
        <v>23</v>
      </c>
      <c r="E21" s="4" t="s">
        <v>8</v>
      </c>
      <c r="F21" s="4" t="s">
        <v>9</v>
      </c>
      <c r="G21" s="13">
        <v>44926</v>
      </c>
      <c r="H21" s="12">
        <f t="shared" ref="H21:H42" si="20">YEAR(G21)</f>
        <v>2022</v>
      </c>
      <c r="I21" s="5" t="str">
        <f t="shared" si="15"/>
        <v>Diciembre</v>
      </c>
      <c r="J21" s="5" t="str">
        <f t="shared" si="16"/>
        <v>2022-2</v>
      </c>
      <c r="K21" s="4">
        <v>76</v>
      </c>
      <c r="L21" s="4">
        <v>92.4</v>
      </c>
      <c r="M21" s="11">
        <f>IFERROR(IF((L21/K21)&gt;1.3,1,L21/K21),"")</f>
        <v>1.2157894736842105</v>
      </c>
      <c r="N21" s="11">
        <f>IFERROR(L21/K21,"")</f>
        <v>1.2157894736842105</v>
      </c>
      <c r="O21" s="4" t="s">
        <v>79</v>
      </c>
      <c r="P21" s="4" t="s">
        <v>79</v>
      </c>
      <c r="Q21" s="4" t="str">
        <f t="shared" si="19"/>
        <v>193-2022-12-31</v>
      </c>
      <c r="R21" s="4">
        <v>1</v>
      </c>
      <c r="S21" s="4">
        <v>1</v>
      </c>
    </row>
    <row r="22" spans="1:19" x14ac:dyDescent="0.3">
      <c r="A22" s="4">
        <v>193</v>
      </c>
      <c r="B22" s="4" t="s">
        <v>22</v>
      </c>
      <c r="C22" s="4" t="s">
        <v>13</v>
      </c>
      <c r="D22" s="4" t="s">
        <v>23</v>
      </c>
      <c r="E22" s="4" t="s">
        <v>8</v>
      </c>
      <c r="F22" s="4" t="s">
        <v>9</v>
      </c>
      <c r="G22" s="5">
        <v>45291</v>
      </c>
      <c r="H22" s="4">
        <f t="shared" si="20"/>
        <v>2023</v>
      </c>
      <c r="I22" s="4" t="str">
        <f t="shared" si="15"/>
        <v>Diciembre</v>
      </c>
      <c r="J22" s="5" t="str">
        <f t="shared" si="16"/>
        <v>2023-2</v>
      </c>
      <c r="K22" s="4">
        <v>92</v>
      </c>
      <c r="L22" s="4">
        <v>91.3</v>
      </c>
      <c r="M22" s="11">
        <f>IFERROR(IF((L22/K22)&gt;1.3,1,L22/K22),"")</f>
        <v>0.99239130434782608</v>
      </c>
      <c r="N22" s="11">
        <f t="shared" ref="N22:N26" si="21">IFERROR(L22/K22,"")</f>
        <v>0.99239130434782608</v>
      </c>
      <c r="O22" s="4" t="s">
        <v>79</v>
      </c>
      <c r="P22" s="4" t="s">
        <v>79</v>
      </c>
      <c r="Q22" s="4" t="str">
        <f t="shared" si="19"/>
        <v>193-2023-12-31</v>
      </c>
      <c r="R22" s="4">
        <v>1</v>
      </c>
      <c r="S22" s="4">
        <v>1</v>
      </c>
    </row>
    <row r="23" spans="1:19" x14ac:dyDescent="0.3">
      <c r="A23" s="4">
        <v>193</v>
      </c>
      <c r="B23" s="4" t="s">
        <v>22</v>
      </c>
      <c r="C23" s="4" t="s">
        <v>13</v>
      </c>
      <c r="D23" s="4" t="s">
        <v>23</v>
      </c>
      <c r="E23" s="4" t="s">
        <v>8</v>
      </c>
      <c r="F23" s="4" t="s">
        <v>9</v>
      </c>
      <c r="G23" s="5">
        <v>45657</v>
      </c>
      <c r="H23" s="4">
        <f t="shared" si="20"/>
        <v>2024</v>
      </c>
      <c r="I23" s="4" t="str">
        <f t="shared" si="15"/>
        <v>Diciembre</v>
      </c>
      <c r="J23" s="5" t="str">
        <f t="shared" si="16"/>
        <v>2024-2</v>
      </c>
      <c r="K23" s="4">
        <v>90</v>
      </c>
      <c r="L23" s="4">
        <v>93.5</v>
      </c>
      <c r="M23" s="11">
        <f>IFERROR(IF((L23/K23)&gt;1.3,1,L23/K23),"")</f>
        <v>1.038888888888889</v>
      </c>
      <c r="N23" s="11">
        <f t="shared" si="21"/>
        <v>1.038888888888889</v>
      </c>
      <c r="O23" s="4" t="s">
        <v>79</v>
      </c>
      <c r="P23" s="4" t="s">
        <v>79</v>
      </c>
      <c r="Q23" s="4" t="str">
        <f t="shared" si="19"/>
        <v>193-2024-12-31</v>
      </c>
      <c r="R23" s="4">
        <v>1</v>
      </c>
      <c r="S23" s="4">
        <v>1</v>
      </c>
    </row>
    <row r="24" spans="1:19" x14ac:dyDescent="0.3">
      <c r="A24" s="4">
        <v>194</v>
      </c>
      <c r="B24" s="4" t="s">
        <v>24</v>
      </c>
      <c r="C24" s="4" t="s">
        <v>13</v>
      </c>
      <c r="D24" s="4" t="s">
        <v>23</v>
      </c>
      <c r="E24" s="4" t="s">
        <v>8</v>
      </c>
      <c r="F24" s="4" t="s">
        <v>9</v>
      </c>
      <c r="G24" s="13">
        <v>44926</v>
      </c>
      <c r="H24" s="12">
        <f t="shared" si="20"/>
        <v>2022</v>
      </c>
      <c r="I24" s="5" t="str">
        <f t="shared" si="15"/>
        <v>Diciembre</v>
      </c>
      <c r="J24" s="5" t="str">
        <f t="shared" si="16"/>
        <v>2022-2</v>
      </c>
      <c r="K24" s="4">
        <v>73</v>
      </c>
      <c r="L24" s="4">
        <v>83.11</v>
      </c>
      <c r="M24" s="11">
        <f>IFERROR(IF((L24/K24)&gt;1.3,1.3,L24/K24),"")</f>
        <v>1.1384931506849314</v>
      </c>
      <c r="N24" s="11">
        <f t="shared" si="21"/>
        <v>1.1384931506849314</v>
      </c>
      <c r="O24" s="4" t="s">
        <v>79</v>
      </c>
      <c r="P24" s="4" t="s">
        <v>79</v>
      </c>
      <c r="Q24" s="4" t="str">
        <f t="shared" si="19"/>
        <v>194-2022-12-31</v>
      </c>
      <c r="R24" s="4">
        <v>0</v>
      </c>
      <c r="S24" s="4">
        <v>0</v>
      </c>
    </row>
    <row r="25" spans="1:19" x14ac:dyDescent="0.3">
      <c r="A25" s="4">
        <v>194</v>
      </c>
      <c r="B25" s="4" t="s">
        <v>24</v>
      </c>
      <c r="C25" s="4" t="s">
        <v>13</v>
      </c>
      <c r="D25" s="4" t="s">
        <v>23</v>
      </c>
      <c r="E25" s="4" t="s">
        <v>8</v>
      </c>
      <c r="F25" s="4" t="s">
        <v>9</v>
      </c>
      <c r="G25" s="5">
        <v>45291</v>
      </c>
      <c r="H25" s="4">
        <f t="shared" si="20"/>
        <v>2023</v>
      </c>
      <c r="I25" s="4" t="str">
        <f t="shared" si="15"/>
        <v>Diciembre</v>
      </c>
      <c r="J25" s="5" t="str">
        <f t="shared" si="16"/>
        <v>2023-2</v>
      </c>
      <c r="K25" s="4">
        <v>80</v>
      </c>
      <c r="L25" s="4">
        <v>81.91</v>
      </c>
      <c r="M25" s="11">
        <f>IFERROR(IF((L25/K25)&gt;1.3,1.3,L25/K25),"")</f>
        <v>1.0238749999999999</v>
      </c>
      <c r="N25" s="11">
        <f t="shared" si="21"/>
        <v>1.0238749999999999</v>
      </c>
      <c r="O25" s="4" t="s">
        <v>79</v>
      </c>
      <c r="P25" s="4" t="s">
        <v>79</v>
      </c>
      <c r="Q25" s="4" t="str">
        <f t="shared" si="19"/>
        <v>194-2023-12-31</v>
      </c>
      <c r="R25" s="4">
        <v>0</v>
      </c>
      <c r="S25" s="4">
        <v>0</v>
      </c>
    </row>
    <row r="26" spans="1:19" x14ac:dyDescent="0.3">
      <c r="A26" s="4">
        <v>194</v>
      </c>
      <c r="B26" s="4" t="s">
        <v>24</v>
      </c>
      <c r="C26" s="4" t="s">
        <v>13</v>
      </c>
      <c r="D26" s="4" t="s">
        <v>23</v>
      </c>
      <c r="E26" s="4" t="s">
        <v>8</v>
      </c>
      <c r="F26" s="4" t="s">
        <v>9</v>
      </c>
      <c r="G26" s="5">
        <v>45657</v>
      </c>
      <c r="H26" s="4">
        <f t="shared" si="20"/>
        <v>2024</v>
      </c>
      <c r="I26" s="4" t="str">
        <f t="shared" si="15"/>
        <v>Diciembre</v>
      </c>
      <c r="J26" s="5" t="str">
        <f t="shared" si="16"/>
        <v>2024-2</v>
      </c>
      <c r="K26" s="4">
        <v>81</v>
      </c>
      <c r="L26" s="4">
        <v>89</v>
      </c>
      <c r="M26" s="11">
        <f>IFERROR(IF((L26/K26)&gt;1.3,1.3,L26/K26),"")</f>
        <v>1.0987654320987654</v>
      </c>
      <c r="N26" s="11">
        <f t="shared" si="21"/>
        <v>1.0987654320987654</v>
      </c>
      <c r="O26" s="4" t="s">
        <v>79</v>
      </c>
      <c r="P26" s="4" t="s">
        <v>79</v>
      </c>
      <c r="Q26" s="4" t="str">
        <f t="shared" si="19"/>
        <v>194-2024-12-31</v>
      </c>
      <c r="R26" s="4">
        <v>0</v>
      </c>
      <c r="S26" s="4">
        <v>0</v>
      </c>
    </row>
    <row r="27" spans="1:19" x14ac:dyDescent="0.3">
      <c r="A27" s="4">
        <v>200</v>
      </c>
      <c r="B27" s="4" t="s">
        <v>25</v>
      </c>
      <c r="C27" s="4" t="s">
        <v>13</v>
      </c>
      <c r="D27" s="4" t="s">
        <v>10</v>
      </c>
      <c r="E27" s="4" t="s">
        <v>16</v>
      </c>
      <c r="F27" s="4" t="s">
        <v>9</v>
      </c>
      <c r="G27" s="5">
        <v>45291</v>
      </c>
      <c r="H27" s="4">
        <f t="shared" si="20"/>
        <v>2023</v>
      </c>
      <c r="I27" s="4" t="str">
        <f t="shared" si="15"/>
        <v>Diciembre</v>
      </c>
      <c r="J27" s="5" t="str">
        <f t="shared" si="16"/>
        <v>2023-2</v>
      </c>
      <c r="K27" s="4"/>
      <c r="L27" s="4">
        <v>90</v>
      </c>
      <c r="M27" s="11" t="str">
        <f t="shared" ref="M27:M40" si="22">IFERROR(IF((L27/K27)&gt;1.3,1.3,L27/K27),"")</f>
        <v/>
      </c>
      <c r="N27" s="11" t="str">
        <f t="shared" ref="N27:N40" si="23">IFERROR(L27/K27,"")</f>
        <v/>
      </c>
      <c r="O27" s="4" t="s">
        <v>113</v>
      </c>
      <c r="P27" s="4" t="s">
        <v>79</v>
      </c>
      <c r="Q27" s="4" t="str">
        <f t="shared" si="19"/>
        <v>200-2023-12-31</v>
      </c>
      <c r="R27" s="4">
        <v>0</v>
      </c>
      <c r="S27" s="4">
        <v>0</v>
      </c>
    </row>
    <row r="28" spans="1:19" x14ac:dyDescent="0.3">
      <c r="A28" s="4">
        <v>200</v>
      </c>
      <c r="B28" s="4" t="s">
        <v>25</v>
      </c>
      <c r="C28" s="4" t="s">
        <v>13</v>
      </c>
      <c r="D28" s="4" t="s">
        <v>10</v>
      </c>
      <c r="E28" s="4" t="s">
        <v>16</v>
      </c>
      <c r="F28" s="4" t="s">
        <v>9</v>
      </c>
      <c r="G28" s="5">
        <v>45657</v>
      </c>
      <c r="H28" s="4">
        <f t="shared" si="20"/>
        <v>2024</v>
      </c>
      <c r="I28" s="4" t="str">
        <f t="shared" si="15"/>
        <v>Diciembre</v>
      </c>
      <c r="J28" s="5" t="str">
        <f t="shared" si="16"/>
        <v>2024-2</v>
      </c>
      <c r="K28" s="4">
        <v>80</v>
      </c>
      <c r="L28" s="4">
        <v>87.4</v>
      </c>
      <c r="M28" s="11">
        <f t="shared" si="22"/>
        <v>1.0925</v>
      </c>
      <c r="N28" s="11">
        <f t="shared" si="23"/>
        <v>1.0925</v>
      </c>
      <c r="O28" s="4" t="s">
        <v>79</v>
      </c>
      <c r="P28" s="4" t="s">
        <v>79</v>
      </c>
      <c r="Q28" s="4" t="str">
        <f t="shared" si="19"/>
        <v>200-2024-12-31</v>
      </c>
      <c r="R28" s="4">
        <v>0</v>
      </c>
      <c r="S28" s="4">
        <v>1</v>
      </c>
    </row>
    <row r="29" spans="1:19" x14ac:dyDescent="0.3">
      <c r="A29" s="4">
        <v>202</v>
      </c>
      <c r="B29" s="4" t="s">
        <v>27</v>
      </c>
      <c r="C29" s="4" t="s">
        <v>13</v>
      </c>
      <c r="D29" s="4" t="s">
        <v>10</v>
      </c>
      <c r="E29" s="4" t="s">
        <v>16</v>
      </c>
      <c r="F29" s="4" t="s">
        <v>9</v>
      </c>
      <c r="G29" s="5">
        <v>45291</v>
      </c>
      <c r="H29" s="12">
        <f t="shared" si="20"/>
        <v>2023</v>
      </c>
      <c r="I29" s="5" t="str">
        <f t="shared" si="15"/>
        <v>Diciembre</v>
      </c>
      <c r="J29" s="5" t="str">
        <f t="shared" si="16"/>
        <v>2023-2</v>
      </c>
      <c r="K29" s="4">
        <v>66</v>
      </c>
      <c r="L29" s="4">
        <v>64.7</v>
      </c>
      <c r="M29" s="11">
        <f t="shared" si="22"/>
        <v>0.98030303030303034</v>
      </c>
      <c r="N29" s="11">
        <f t="shared" si="23"/>
        <v>0.98030303030303034</v>
      </c>
      <c r="O29" s="4" t="s">
        <v>131</v>
      </c>
      <c r="P29" s="4" t="s">
        <v>114</v>
      </c>
      <c r="Q29" s="4" t="str">
        <f t="shared" si="19"/>
        <v>202-2023-12-31</v>
      </c>
      <c r="R29" s="4">
        <v>1</v>
      </c>
      <c r="S29" s="4">
        <v>1</v>
      </c>
    </row>
    <row r="30" spans="1:19" x14ac:dyDescent="0.3">
      <c r="A30" s="4">
        <v>202</v>
      </c>
      <c r="B30" s="4" t="s">
        <v>27</v>
      </c>
      <c r="C30" s="4" t="s">
        <v>13</v>
      </c>
      <c r="D30" s="4" t="s">
        <v>10</v>
      </c>
      <c r="E30" s="4" t="s">
        <v>16</v>
      </c>
      <c r="F30" s="4" t="s">
        <v>9</v>
      </c>
      <c r="G30" s="5">
        <v>45657</v>
      </c>
      <c r="H30" s="4">
        <f t="shared" si="20"/>
        <v>2024</v>
      </c>
      <c r="I30" s="4" t="str">
        <f t="shared" si="15"/>
        <v>Diciembre</v>
      </c>
      <c r="J30" s="5" t="str">
        <f t="shared" si="16"/>
        <v>2024-2</v>
      </c>
      <c r="K30" s="4">
        <v>0</v>
      </c>
      <c r="L30" s="4">
        <v>0</v>
      </c>
      <c r="M30" s="11" t="str">
        <f t="shared" si="22"/>
        <v/>
      </c>
      <c r="N30" s="11" t="str">
        <f t="shared" si="23"/>
        <v/>
      </c>
      <c r="O30" s="4" t="s">
        <v>130</v>
      </c>
      <c r="P30" s="4" t="s">
        <v>130</v>
      </c>
      <c r="Q30" s="4" t="str">
        <f t="shared" si="19"/>
        <v>202-2024-12-31</v>
      </c>
      <c r="R30" s="4">
        <v>1</v>
      </c>
      <c r="S30" s="4">
        <v>1</v>
      </c>
    </row>
    <row r="31" spans="1:19" x14ac:dyDescent="0.3">
      <c r="A31" s="4">
        <v>203</v>
      </c>
      <c r="B31" s="4" t="s">
        <v>28</v>
      </c>
      <c r="C31" s="4" t="s">
        <v>13</v>
      </c>
      <c r="D31" s="4" t="s">
        <v>29</v>
      </c>
      <c r="E31" s="4" t="s">
        <v>8</v>
      </c>
      <c r="F31" s="4" t="s">
        <v>9</v>
      </c>
      <c r="G31" s="13">
        <v>44926</v>
      </c>
      <c r="H31" s="12">
        <f t="shared" si="20"/>
        <v>2022</v>
      </c>
      <c r="I31" s="5" t="str">
        <f t="shared" si="15"/>
        <v>Diciembre</v>
      </c>
      <c r="J31" s="5" t="str">
        <f t="shared" si="16"/>
        <v>2022-2</v>
      </c>
      <c r="K31" s="10">
        <v>224440</v>
      </c>
      <c r="L31" s="10">
        <v>241706</v>
      </c>
      <c r="M31" s="11">
        <f t="shared" si="22"/>
        <v>1.0769292461236857</v>
      </c>
      <c r="N31" s="11">
        <f t="shared" si="23"/>
        <v>1.0769292461236857</v>
      </c>
      <c r="O31" s="4" t="s">
        <v>106</v>
      </c>
      <c r="P31" s="4" t="s">
        <v>106</v>
      </c>
      <c r="Q31" s="4" t="str">
        <f t="shared" si="19"/>
        <v>203-2022-12-31</v>
      </c>
      <c r="R31" s="4">
        <v>0</v>
      </c>
      <c r="S31" s="4">
        <v>0</v>
      </c>
    </row>
    <row r="32" spans="1:19" x14ac:dyDescent="0.3">
      <c r="A32" s="4">
        <v>203</v>
      </c>
      <c r="B32" s="4" t="s">
        <v>28</v>
      </c>
      <c r="C32" s="4" t="s">
        <v>13</v>
      </c>
      <c r="D32" s="4" t="s">
        <v>29</v>
      </c>
      <c r="E32" s="4" t="s">
        <v>8</v>
      </c>
      <c r="F32" s="4" t="s">
        <v>9</v>
      </c>
      <c r="G32" s="5">
        <v>45291</v>
      </c>
      <c r="H32" s="4">
        <f t="shared" si="20"/>
        <v>2023</v>
      </c>
      <c r="I32" s="4" t="str">
        <f t="shared" si="15"/>
        <v>Diciembre</v>
      </c>
      <c r="J32" s="5" t="str">
        <f t="shared" si="16"/>
        <v>2023-2</v>
      </c>
      <c r="K32" s="10">
        <v>264844.43927600002</v>
      </c>
      <c r="L32" s="10">
        <v>273867.05092800001</v>
      </c>
      <c r="M32" s="11">
        <f t="shared" si="22"/>
        <v>1.0340675895505487</v>
      </c>
      <c r="N32" s="11">
        <f t="shared" si="23"/>
        <v>1.0340675895505487</v>
      </c>
      <c r="O32" s="4" t="s">
        <v>106</v>
      </c>
      <c r="P32" s="4" t="s">
        <v>106</v>
      </c>
      <c r="Q32" s="4" t="str">
        <f t="shared" si="19"/>
        <v>203-2023-12-31</v>
      </c>
      <c r="R32" s="4">
        <v>0</v>
      </c>
      <c r="S32" s="4">
        <v>0</v>
      </c>
    </row>
    <row r="33" spans="1:19" x14ac:dyDescent="0.3">
      <c r="A33" s="4">
        <v>203</v>
      </c>
      <c r="B33" s="4" t="s">
        <v>28</v>
      </c>
      <c r="C33" s="4" t="s">
        <v>13</v>
      </c>
      <c r="D33" s="4" t="s">
        <v>29</v>
      </c>
      <c r="E33" s="4" t="s">
        <v>8</v>
      </c>
      <c r="F33" s="4" t="s">
        <v>9</v>
      </c>
      <c r="G33" s="5">
        <v>45657</v>
      </c>
      <c r="H33" s="4">
        <f t="shared" si="20"/>
        <v>2024</v>
      </c>
      <c r="I33" s="4" t="str">
        <f t="shared" si="15"/>
        <v>Diciembre</v>
      </c>
      <c r="J33" s="5" t="str">
        <f t="shared" si="16"/>
        <v>2024-2</v>
      </c>
      <c r="K33" s="10">
        <v>289638.45267000003</v>
      </c>
      <c r="L33" s="10">
        <v>297867.12192900002</v>
      </c>
      <c r="M33" s="11">
        <f t="shared" si="22"/>
        <v>1.0284101409296484</v>
      </c>
      <c r="N33" s="11">
        <f t="shared" si="23"/>
        <v>1.0284101409296484</v>
      </c>
      <c r="O33" s="4" t="s">
        <v>106</v>
      </c>
      <c r="P33" s="4" t="s">
        <v>106</v>
      </c>
      <c r="Q33" s="4" t="str">
        <f t="shared" si="19"/>
        <v>203-2024-12-31</v>
      </c>
      <c r="R33" s="4">
        <v>0</v>
      </c>
      <c r="S33" s="4">
        <v>0</v>
      </c>
    </row>
    <row r="34" spans="1:19" x14ac:dyDescent="0.3">
      <c r="A34" s="4">
        <v>204</v>
      </c>
      <c r="B34" s="4" t="s">
        <v>30</v>
      </c>
      <c r="C34" s="4" t="s">
        <v>13</v>
      </c>
      <c r="D34" s="4" t="s">
        <v>29</v>
      </c>
      <c r="E34" s="4" t="s">
        <v>8</v>
      </c>
      <c r="F34" s="4" t="s">
        <v>9</v>
      </c>
      <c r="G34" s="13">
        <v>44925</v>
      </c>
      <c r="H34" s="12">
        <f t="shared" si="20"/>
        <v>2022</v>
      </c>
      <c r="I34" s="5" t="str">
        <f t="shared" si="15"/>
        <v>Diciembre</v>
      </c>
      <c r="J34" s="5" t="str">
        <f t="shared" si="16"/>
        <v>2022-2</v>
      </c>
      <c r="K34" s="9"/>
      <c r="L34" s="9"/>
      <c r="M34" s="11" t="str">
        <f t="shared" si="22"/>
        <v/>
      </c>
      <c r="N34" s="11" t="str">
        <f t="shared" si="23"/>
        <v/>
      </c>
      <c r="O34" s="4" t="s">
        <v>106</v>
      </c>
      <c r="P34" s="4" t="s">
        <v>106</v>
      </c>
      <c r="Q34" s="4" t="str">
        <f t="shared" si="19"/>
        <v>204-2022-12-30</v>
      </c>
      <c r="R34" s="4">
        <v>0</v>
      </c>
      <c r="S34" s="4">
        <v>0</v>
      </c>
    </row>
    <row r="35" spans="1:19" x14ac:dyDescent="0.3">
      <c r="A35" s="4">
        <v>204</v>
      </c>
      <c r="B35" s="4" t="s">
        <v>30</v>
      </c>
      <c r="C35" s="4" t="s">
        <v>13</v>
      </c>
      <c r="D35" s="4" t="s">
        <v>29</v>
      </c>
      <c r="E35" s="4" t="s">
        <v>8</v>
      </c>
      <c r="F35" s="4" t="s">
        <v>9</v>
      </c>
      <c r="G35" s="5">
        <v>45291</v>
      </c>
      <c r="H35" s="4">
        <f t="shared" si="20"/>
        <v>2023</v>
      </c>
      <c r="I35" s="4" t="str">
        <f t="shared" si="15"/>
        <v>Diciembre</v>
      </c>
      <c r="J35" s="5" t="str">
        <f t="shared" si="16"/>
        <v>2023-2</v>
      </c>
      <c r="K35" s="7">
        <v>86846.60702431656</v>
      </c>
      <c r="L35" s="7">
        <v>141016.76289899999</v>
      </c>
      <c r="M35" s="11">
        <f t="shared" si="22"/>
        <v>1.3</v>
      </c>
      <c r="N35" s="11">
        <f t="shared" si="23"/>
        <v>1.6237452185036554</v>
      </c>
      <c r="O35" s="4" t="s">
        <v>106</v>
      </c>
      <c r="P35" s="4" t="s">
        <v>106</v>
      </c>
      <c r="Q35" s="4" t="str">
        <f t="shared" si="19"/>
        <v>204-2023-12-31</v>
      </c>
      <c r="R35" s="4">
        <v>0</v>
      </c>
      <c r="S35" s="4">
        <v>0</v>
      </c>
    </row>
    <row r="36" spans="1:19" x14ac:dyDescent="0.3">
      <c r="A36" s="4">
        <v>204</v>
      </c>
      <c r="B36" s="4" t="s">
        <v>30</v>
      </c>
      <c r="C36" s="4" t="s">
        <v>13</v>
      </c>
      <c r="D36" s="4" t="s">
        <v>29</v>
      </c>
      <c r="E36" s="4" t="s">
        <v>8</v>
      </c>
      <c r="F36" s="4" t="s">
        <v>9</v>
      </c>
      <c r="G36" s="5">
        <v>45657</v>
      </c>
      <c r="H36" s="4">
        <f t="shared" si="20"/>
        <v>2024</v>
      </c>
      <c r="I36" s="4" t="str">
        <f t="shared" si="15"/>
        <v>Diciembre</v>
      </c>
      <c r="J36" s="5" t="str">
        <f t="shared" si="16"/>
        <v>2024-2</v>
      </c>
      <c r="K36" s="7">
        <f>122440821151/1000000</f>
        <v>122440.821151</v>
      </c>
      <c r="L36" s="7">
        <f>176962748824/1000000</f>
        <v>176962.74882400001</v>
      </c>
      <c r="M36" s="11">
        <f t="shared" si="22"/>
        <v>1.3</v>
      </c>
      <c r="N36" s="11">
        <f t="shared" si="23"/>
        <v>1.4452920779235947</v>
      </c>
      <c r="O36" s="4" t="s">
        <v>106</v>
      </c>
      <c r="P36" s="4" t="s">
        <v>106</v>
      </c>
      <c r="Q36" s="4" t="str">
        <f t="shared" si="19"/>
        <v>204-2024-12-31</v>
      </c>
      <c r="R36" s="4">
        <v>0</v>
      </c>
      <c r="S36" s="4">
        <v>0</v>
      </c>
    </row>
    <row r="37" spans="1:19" x14ac:dyDescent="0.3">
      <c r="A37" s="4">
        <v>205</v>
      </c>
      <c r="B37" s="4" t="s">
        <v>31</v>
      </c>
      <c r="C37" s="4" t="s">
        <v>13</v>
      </c>
      <c r="D37" s="4" t="s">
        <v>29</v>
      </c>
      <c r="E37" s="4" t="s">
        <v>8</v>
      </c>
      <c r="F37" s="4" t="s">
        <v>9</v>
      </c>
      <c r="G37" s="5">
        <v>45291</v>
      </c>
      <c r="H37" s="4">
        <f t="shared" si="20"/>
        <v>2023</v>
      </c>
      <c r="I37" s="4" t="str">
        <f t="shared" ref="I37:I44" si="24">PROPER(TEXT(G37,"mmmm"))</f>
        <v>Diciembre</v>
      </c>
      <c r="J37" s="5" t="str">
        <f t="shared" ref="J37:J44" si="25">IF(OR(I37="Enero",I37="Febrero",I37="Marzo",I37="Abril",I37="Mayo",I37="Junio"),H37&amp;"-1",IF(OR(I37="Julio",I37="Agosto",I37="Septiembre",I37="Octubre",I37="Noviembre",I37="Diciembre"),H37&amp;"-2"))</f>
        <v>2023-2</v>
      </c>
      <c r="K37" s="7">
        <v>2041.7866710000001</v>
      </c>
      <c r="L37" s="7">
        <v>8708.3762700000007</v>
      </c>
      <c r="M37" s="11">
        <f t="shared" si="22"/>
        <v>1.3</v>
      </c>
      <c r="N37" s="11">
        <f t="shared" si="23"/>
        <v>4.2650764615555667</v>
      </c>
      <c r="O37" s="4" t="s">
        <v>106</v>
      </c>
      <c r="P37" s="4" t="s">
        <v>106</v>
      </c>
      <c r="Q37" s="4" t="str">
        <f t="shared" ref="Q37:Q44" si="26">A37&amp;"-"&amp;YEAR(G37)&amp;"-"&amp;IF(LEN(MONTH(G37))=1,"0"&amp;MONTH(G37),MONTH(G37))&amp;"-"&amp;DAY(G37)</f>
        <v>205-2023-12-31</v>
      </c>
      <c r="R37" s="4">
        <v>0</v>
      </c>
      <c r="S37" s="4">
        <v>0</v>
      </c>
    </row>
    <row r="38" spans="1:19" x14ac:dyDescent="0.3">
      <c r="A38" s="4">
        <v>205</v>
      </c>
      <c r="B38" s="4" t="s">
        <v>31</v>
      </c>
      <c r="C38" s="4" t="s">
        <v>13</v>
      </c>
      <c r="D38" s="4" t="s">
        <v>29</v>
      </c>
      <c r="E38" s="4" t="s">
        <v>8</v>
      </c>
      <c r="F38" s="4" t="s">
        <v>9</v>
      </c>
      <c r="G38" s="5">
        <v>45657</v>
      </c>
      <c r="H38" s="4">
        <f t="shared" si="20"/>
        <v>2024</v>
      </c>
      <c r="I38" s="4" t="str">
        <f t="shared" si="24"/>
        <v>Diciembre</v>
      </c>
      <c r="J38" s="5" t="str">
        <f t="shared" si="25"/>
        <v>2024-2</v>
      </c>
      <c r="K38" s="9">
        <f>2783219654/1000000</f>
        <v>2783.219654</v>
      </c>
      <c r="L38" s="9">
        <f>5141102865/1000000</f>
        <v>5141.1028649999998</v>
      </c>
      <c r="M38" s="11">
        <f t="shared" si="22"/>
        <v>1.3</v>
      </c>
      <c r="N38" s="11">
        <f t="shared" si="23"/>
        <v>1.8471782698182972</v>
      </c>
      <c r="O38" s="4" t="s">
        <v>106</v>
      </c>
      <c r="P38" s="4" t="s">
        <v>106</v>
      </c>
      <c r="Q38" s="4" t="str">
        <f t="shared" si="26"/>
        <v>205-2024-12-31</v>
      </c>
      <c r="R38" s="4">
        <v>0</v>
      </c>
      <c r="S38" s="4">
        <v>0</v>
      </c>
    </row>
    <row r="39" spans="1:19" x14ac:dyDescent="0.3">
      <c r="A39" s="4">
        <v>206</v>
      </c>
      <c r="B39" s="4" t="s">
        <v>142</v>
      </c>
      <c r="C39" s="4" t="s">
        <v>13</v>
      </c>
      <c r="D39" s="4" t="s">
        <v>29</v>
      </c>
      <c r="E39" s="4" t="s">
        <v>8</v>
      </c>
      <c r="F39" s="4" t="s">
        <v>9</v>
      </c>
      <c r="G39" s="5">
        <v>45291</v>
      </c>
      <c r="H39" s="4">
        <f t="shared" si="20"/>
        <v>2023</v>
      </c>
      <c r="I39" s="4" t="str">
        <f t="shared" si="24"/>
        <v>Diciembre</v>
      </c>
      <c r="J39" s="5" t="str">
        <f t="shared" si="25"/>
        <v>2023-2</v>
      </c>
      <c r="K39" s="7">
        <v>1</v>
      </c>
      <c r="L39" s="7">
        <v>2.69</v>
      </c>
      <c r="M39" s="11">
        <f t="shared" si="22"/>
        <v>1.3</v>
      </c>
      <c r="N39" s="11">
        <f t="shared" si="23"/>
        <v>2.69</v>
      </c>
      <c r="O39" s="4" t="s">
        <v>79</v>
      </c>
      <c r="P39" s="4" t="s">
        <v>79</v>
      </c>
      <c r="Q39" s="4" t="str">
        <f t="shared" si="26"/>
        <v>206-2023-12-31</v>
      </c>
      <c r="R39" s="4">
        <v>0</v>
      </c>
      <c r="S39" s="4">
        <v>2</v>
      </c>
    </row>
    <row r="40" spans="1:19" x14ac:dyDescent="0.3">
      <c r="A40" s="4">
        <v>206</v>
      </c>
      <c r="B40" s="4" t="s">
        <v>142</v>
      </c>
      <c r="C40" s="4" t="s">
        <v>13</v>
      </c>
      <c r="D40" s="4" t="s">
        <v>29</v>
      </c>
      <c r="E40" s="4" t="s">
        <v>8</v>
      </c>
      <c r="F40" s="4" t="s">
        <v>9</v>
      </c>
      <c r="G40" s="5">
        <v>45657</v>
      </c>
      <c r="H40" s="4">
        <f t="shared" si="20"/>
        <v>2024</v>
      </c>
      <c r="I40" s="4" t="str">
        <f t="shared" si="24"/>
        <v>Diciembre</v>
      </c>
      <c r="J40" s="5" t="str">
        <f t="shared" si="25"/>
        <v>2024-2</v>
      </c>
      <c r="K40" s="7">
        <v>1</v>
      </c>
      <c r="L40" s="7">
        <v>1.37</v>
      </c>
      <c r="M40" s="11">
        <f t="shared" si="22"/>
        <v>1.3</v>
      </c>
      <c r="N40" s="11">
        <f t="shared" si="23"/>
        <v>1.37</v>
      </c>
      <c r="O40" s="4" t="s">
        <v>79</v>
      </c>
      <c r="P40" s="4" t="s">
        <v>79</v>
      </c>
      <c r="Q40" s="4" t="str">
        <f t="shared" si="26"/>
        <v>206-2024-12-31</v>
      </c>
      <c r="R40" s="4">
        <v>0</v>
      </c>
      <c r="S40" s="4">
        <v>2</v>
      </c>
    </row>
    <row r="41" spans="1:19" x14ac:dyDescent="0.3">
      <c r="A41" s="4">
        <v>207</v>
      </c>
      <c r="B41" s="4" t="s">
        <v>33</v>
      </c>
      <c r="C41" s="4" t="s">
        <v>13</v>
      </c>
      <c r="D41" s="4" t="s">
        <v>29</v>
      </c>
      <c r="E41" s="4" t="s">
        <v>8</v>
      </c>
      <c r="F41" s="4" t="s">
        <v>11</v>
      </c>
      <c r="G41" s="5">
        <v>45291</v>
      </c>
      <c r="H41" s="4">
        <f t="shared" si="20"/>
        <v>2023</v>
      </c>
      <c r="I41" s="4" t="str">
        <f t="shared" si="24"/>
        <v>Diciembre</v>
      </c>
      <c r="J41" s="5" t="str">
        <f t="shared" si="25"/>
        <v>2023-2</v>
      </c>
      <c r="K41" s="7">
        <v>238770.96657245801</v>
      </c>
      <c r="L41" s="7">
        <v>247359.73307500005</v>
      </c>
      <c r="M41" s="11">
        <f>IFERROR(IF((K41/L41)&gt;K41/L41,1.3,K41/L41),"")</f>
        <v>0.96527823507984656</v>
      </c>
      <c r="N41" s="11">
        <f>IFERROR(IF((K41/L41)&gt;K41/L41,1.3,K41/L41),"")</f>
        <v>0.96527823507984656</v>
      </c>
      <c r="O41" s="4" t="s">
        <v>106</v>
      </c>
      <c r="P41" s="4" t="s">
        <v>106</v>
      </c>
      <c r="Q41" s="4" t="str">
        <f t="shared" si="26"/>
        <v>207-2023-12-31</v>
      </c>
      <c r="R41" s="4">
        <v>0</v>
      </c>
      <c r="S41" s="4">
        <v>0</v>
      </c>
    </row>
    <row r="42" spans="1:19" x14ac:dyDescent="0.3">
      <c r="A42" s="4">
        <v>207</v>
      </c>
      <c r="B42" s="4" t="s">
        <v>33</v>
      </c>
      <c r="C42" s="4" t="s">
        <v>13</v>
      </c>
      <c r="D42" s="4" t="s">
        <v>29</v>
      </c>
      <c r="E42" s="4" t="s">
        <v>8</v>
      </c>
      <c r="F42" s="4" t="s">
        <v>11</v>
      </c>
      <c r="G42" s="5">
        <v>45657</v>
      </c>
      <c r="H42" s="4">
        <f t="shared" si="20"/>
        <v>2024</v>
      </c>
      <c r="I42" s="4" t="str">
        <f t="shared" si="24"/>
        <v>Diciembre</v>
      </c>
      <c r="J42" s="5" t="str">
        <f t="shared" si="25"/>
        <v>2024-2</v>
      </c>
      <c r="K42" s="9">
        <f>262628344390/1000000</f>
        <v>262628.34438999998</v>
      </c>
      <c r="L42" s="9">
        <f>268399199817/1000000</f>
        <v>268399.19981700002</v>
      </c>
      <c r="M42" s="11">
        <f>IFERROR(IF((L42/K42)&gt;1.3,1.3,L42/K42),"")</f>
        <v>1.0219734676407599</v>
      </c>
      <c r="N42" s="11">
        <f>IFERROR(L42/K42,"")</f>
        <v>1.0219734676407599</v>
      </c>
      <c r="O42" s="4" t="s">
        <v>106</v>
      </c>
      <c r="P42" s="4" t="s">
        <v>106</v>
      </c>
      <c r="Q42" s="4" t="str">
        <f t="shared" si="26"/>
        <v>207-2024-12-31</v>
      </c>
      <c r="R42" s="4">
        <v>0</v>
      </c>
      <c r="S42" s="4">
        <v>0</v>
      </c>
    </row>
    <row r="43" spans="1:19" x14ac:dyDescent="0.3">
      <c r="A43" s="4">
        <v>228</v>
      </c>
      <c r="B43" s="4" t="s">
        <v>35</v>
      </c>
      <c r="C43" s="4" t="s">
        <v>7</v>
      </c>
      <c r="D43" s="4" t="s">
        <v>34</v>
      </c>
      <c r="E43" s="4" t="s">
        <v>16</v>
      </c>
      <c r="F43" s="4" t="s">
        <v>9</v>
      </c>
      <c r="G43" s="5">
        <v>44926</v>
      </c>
      <c r="H43" s="4">
        <f t="shared" ref="H43:H44" si="27">YEAR(G43)</f>
        <v>2022</v>
      </c>
      <c r="I43" s="4" t="str">
        <f t="shared" si="24"/>
        <v>Diciembre</v>
      </c>
      <c r="J43" s="5" t="str">
        <f t="shared" si="25"/>
        <v>2022-2</v>
      </c>
      <c r="K43" s="4">
        <v>170.99</v>
      </c>
      <c r="L43" s="4">
        <v>235</v>
      </c>
      <c r="M43" s="11">
        <f>IFERROR(IF((L43/K43)&gt;1,1,L43/K43),"")</f>
        <v>1</v>
      </c>
      <c r="N43" s="11">
        <f t="shared" ref="N43:N44" si="28">IFERROR(L43/K43,"")</f>
        <v>1.3743493771565587</v>
      </c>
      <c r="O43" s="4" t="s">
        <v>143</v>
      </c>
      <c r="P43" s="4" t="s">
        <v>143</v>
      </c>
      <c r="Q43" s="4" t="str">
        <f t="shared" si="26"/>
        <v>228-2022-12-31</v>
      </c>
      <c r="R43" s="4">
        <v>1</v>
      </c>
      <c r="S43" s="4">
        <v>0</v>
      </c>
    </row>
    <row r="44" spans="1:19" x14ac:dyDescent="0.3">
      <c r="A44" s="4">
        <v>228</v>
      </c>
      <c r="B44" s="4" t="s">
        <v>35</v>
      </c>
      <c r="C44" s="4" t="s">
        <v>13</v>
      </c>
      <c r="D44" s="4" t="s">
        <v>34</v>
      </c>
      <c r="E44" s="4" t="s">
        <v>16</v>
      </c>
      <c r="F44" s="4" t="s">
        <v>9</v>
      </c>
      <c r="G44" s="5">
        <v>45657</v>
      </c>
      <c r="H44" s="4">
        <f t="shared" si="27"/>
        <v>2024</v>
      </c>
      <c r="I44" s="4" t="str">
        <f t="shared" si="24"/>
        <v>Diciembre</v>
      </c>
      <c r="J44" s="5" t="str">
        <f t="shared" si="25"/>
        <v>2024-2</v>
      </c>
      <c r="K44" s="4">
        <v>476.48</v>
      </c>
      <c r="L44" s="4">
        <v>477</v>
      </c>
      <c r="M44" s="11">
        <f>IFERROR(IF((L44/K44)&gt;1,1,L44/K44),"")</f>
        <v>1</v>
      </c>
      <c r="N44" s="11">
        <f t="shared" si="28"/>
        <v>1.0010913364674279</v>
      </c>
      <c r="O44" s="4" t="s">
        <v>143</v>
      </c>
      <c r="P44" s="4" t="s">
        <v>143</v>
      </c>
      <c r="Q44" s="4" t="str">
        <f t="shared" si="26"/>
        <v>228-2024-12-31</v>
      </c>
      <c r="R44" s="4">
        <v>1</v>
      </c>
      <c r="S44" s="4">
        <v>0</v>
      </c>
    </row>
    <row r="45" spans="1:19" x14ac:dyDescent="0.3">
      <c r="A45" s="4">
        <v>244</v>
      </c>
      <c r="B45" s="4" t="s">
        <v>36</v>
      </c>
      <c r="C45" s="4" t="s">
        <v>13</v>
      </c>
      <c r="D45" s="4" t="s">
        <v>34</v>
      </c>
      <c r="E45" s="4" t="s">
        <v>16</v>
      </c>
      <c r="F45" s="4" t="s">
        <v>11</v>
      </c>
      <c r="G45" s="5">
        <v>44926</v>
      </c>
      <c r="H45" s="4">
        <f t="shared" ref="H45:H51" si="29">YEAR(G45)</f>
        <v>2022</v>
      </c>
      <c r="I45" s="4" t="str">
        <f t="shared" ref="I45:I51" si="30">PROPER(TEXT(G45,"mmmm"))</f>
        <v>Diciembre</v>
      </c>
      <c r="J45" s="5" t="str">
        <f t="shared" ref="J45:J51" si="31">IF(OR(I45="Enero",I45="Febrero",I45="Marzo",I45="Abril",I45="Mayo",I45="Junio"),H45&amp;"-1",IF(OR(I45="Julio",I45="Agosto",I45="Septiembre",I45="Octubre",I45="Noviembre",I45="Diciembre"),H45&amp;"-2"))</f>
        <v>2022-2</v>
      </c>
      <c r="K45" s="4">
        <v>27</v>
      </c>
      <c r="L45" s="4">
        <v>27</v>
      </c>
      <c r="M45" s="11">
        <f>IFERROR(IF((K45/L45)&gt;1.3,1.3,K45/L45),"")</f>
        <v>1</v>
      </c>
      <c r="N45" s="11">
        <f>IFERROR(IF((K45/L45)&gt;K45/L45,1.3,K45/L45),"")</f>
        <v>1</v>
      </c>
      <c r="O45" s="4" t="s">
        <v>131</v>
      </c>
      <c r="P45" s="4" t="s">
        <v>131</v>
      </c>
      <c r="Q45" s="4" t="str">
        <f t="shared" ref="Q45:Q51" si="32">A45&amp;"-"&amp;YEAR(G45)&amp;"-"&amp;IF(LEN(MONTH(G45))=1,"0"&amp;MONTH(G45),MONTH(G45))&amp;"-"&amp;DAY(G45)</f>
        <v>244-2022-12-31</v>
      </c>
      <c r="R45" s="4">
        <v>0</v>
      </c>
      <c r="S45" s="4">
        <v>0</v>
      </c>
    </row>
    <row r="46" spans="1:19" x14ac:dyDescent="0.3">
      <c r="A46" s="4">
        <v>244</v>
      </c>
      <c r="B46" s="4" t="s">
        <v>36</v>
      </c>
      <c r="C46" s="4" t="s">
        <v>13</v>
      </c>
      <c r="D46" s="4" t="s">
        <v>34</v>
      </c>
      <c r="E46" s="4" t="s">
        <v>16</v>
      </c>
      <c r="F46" s="4" t="s">
        <v>11</v>
      </c>
      <c r="G46" s="5">
        <v>45291</v>
      </c>
      <c r="H46" s="4">
        <f t="shared" si="29"/>
        <v>2023</v>
      </c>
      <c r="I46" s="4" t="str">
        <f t="shared" si="30"/>
        <v>Diciembre</v>
      </c>
      <c r="J46" s="5" t="str">
        <f t="shared" si="31"/>
        <v>2023-2</v>
      </c>
      <c r="K46" s="4">
        <v>25</v>
      </c>
      <c r="L46" s="4">
        <v>24</v>
      </c>
      <c r="M46" s="11">
        <f>IFERROR(IF((K46/L46)&gt;1.3,1.3,K46/L46),"")</f>
        <v>1.0416666666666667</v>
      </c>
      <c r="N46" s="11">
        <f>IFERROR(IF((K46/L46)&gt;K46/L46,1.3,K46/L46),"")</f>
        <v>1.0416666666666667</v>
      </c>
      <c r="O46" s="4" t="s">
        <v>131</v>
      </c>
      <c r="P46" s="4" t="s">
        <v>131</v>
      </c>
      <c r="Q46" s="4" t="str">
        <f t="shared" si="32"/>
        <v>244-2023-12-31</v>
      </c>
      <c r="R46" s="4">
        <v>0</v>
      </c>
      <c r="S46" s="4">
        <v>0</v>
      </c>
    </row>
    <row r="47" spans="1:19" x14ac:dyDescent="0.3">
      <c r="A47" s="4">
        <v>244</v>
      </c>
      <c r="B47" s="4" t="s">
        <v>36</v>
      </c>
      <c r="C47" s="4" t="s">
        <v>13</v>
      </c>
      <c r="D47" s="4" t="s">
        <v>34</v>
      </c>
      <c r="E47" s="4" t="s">
        <v>16</v>
      </c>
      <c r="F47" s="4" t="s">
        <v>11</v>
      </c>
      <c r="G47" s="5">
        <v>45657</v>
      </c>
      <c r="H47" s="4">
        <f t="shared" si="29"/>
        <v>2024</v>
      </c>
      <c r="I47" s="4" t="str">
        <f t="shared" si="30"/>
        <v>Diciembre</v>
      </c>
      <c r="J47" s="5" t="str">
        <f t="shared" si="31"/>
        <v>2024-2</v>
      </c>
      <c r="K47" s="4">
        <v>25</v>
      </c>
      <c r="L47" s="4">
        <v>25</v>
      </c>
      <c r="M47" s="11">
        <f>IFERROR(IF((K47/L47)&gt;1.3,1.3,K47/L47),"")</f>
        <v>1</v>
      </c>
      <c r="N47" s="11">
        <f>IFERROR(IF((K47/L47)&gt;K47/L47,1.3,K47/L47),"")</f>
        <v>1</v>
      </c>
      <c r="O47" s="4" t="s">
        <v>131</v>
      </c>
      <c r="P47" s="4" t="s">
        <v>131</v>
      </c>
      <c r="Q47" s="4" t="str">
        <f t="shared" si="32"/>
        <v>244-2024-12-31</v>
      </c>
      <c r="R47" s="4">
        <v>0</v>
      </c>
      <c r="S47" s="4">
        <v>0</v>
      </c>
    </row>
    <row r="48" spans="1:19" x14ac:dyDescent="0.3">
      <c r="A48" s="4">
        <v>245</v>
      </c>
      <c r="B48" s="4" t="s">
        <v>37</v>
      </c>
      <c r="C48" s="4" t="s">
        <v>13</v>
      </c>
      <c r="D48" s="4" t="s">
        <v>38</v>
      </c>
      <c r="E48" s="4" t="s">
        <v>8</v>
      </c>
      <c r="F48" s="4" t="s">
        <v>9</v>
      </c>
      <c r="G48" s="13">
        <v>44926</v>
      </c>
      <c r="H48" s="12">
        <f t="shared" si="29"/>
        <v>2022</v>
      </c>
      <c r="I48" s="5" t="str">
        <f t="shared" si="30"/>
        <v>Diciembre</v>
      </c>
      <c r="J48" s="5" t="str">
        <f t="shared" si="31"/>
        <v>2022-2</v>
      </c>
      <c r="K48" s="4">
        <v>88.5</v>
      </c>
      <c r="L48" s="4">
        <v>85.9</v>
      </c>
      <c r="M48" s="11">
        <f t="shared" ref="M48:M51" si="33">IFERROR(IF((L48/K48)&gt;1.3,1.3,L48/K48),"")</f>
        <v>0.97062146892655377</v>
      </c>
      <c r="N48" s="11">
        <f t="shared" ref="N48:N51" si="34">IFERROR(L48/K48,"")</f>
        <v>0.97062146892655377</v>
      </c>
      <c r="O48" s="4" t="s">
        <v>79</v>
      </c>
      <c r="P48" s="4" t="s">
        <v>79</v>
      </c>
      <c r="Q48" s="4" t="str">
        <f t="shared" si="32"/>
        <v>245-2022-12-31</v>
      </c>
      <c r="R48" s="4">
        <v>1</v>
      </c>
      <c r="S48" s="4">
        <v>0</v>
      </c>
    </row>
    <row r="49" spans="1:19" x14ac:dyDescent="0.3">
      <c r="A49" s="4">
        <v>245</v>
      </c>
      <c r="B49" s="4" t="s">
        <v>37</v>
      </c>
      <c r="C49" s="4" t="s">
        <v>13</v>
      </c>
      <c r="D49" s="4" t="s">
        <v>38</v>
      </c>
      <c r="E49" s="4" t="s">
        <v>8</v>
      </c>
      <c r="F49" s="4" t="s">
        <v>9</v>
      </c>
      <c r="G49" s="5">
        <v>45291</v>
      </c>
      <c r="H49" s="4">
        <f t="shared" si="29"/>
        <v>2023</v>
      </c>
      <c r="I49" s="4" t="str">
        <f t="shared" si="30"/>
        <v>Diciembre</v>
      </c>
      <c r="J49" s="5" t="str">
        <f t="shared" si="31"/>
        <v>2023-2</v>
      </c>
      <c r="K49" s="4">
        <v>87</v>
      </c>
      <c r="L49" s="4">
        <v>85.38</v>
      </c>
      <c r="M49" s="11">
        <f t="shared" si="33"/>
        <v>0.9813793103448275</v>
      </c>
      <c r="N49" s="11">
        <f t="shared" si="34"/>
        <v>0.9813793103448275</v>
      </c>
      <c r="O49" s="4" t="s">
        <v>79</v>
      </c>
      <c r="P49" s="4" t="s">
        <v>79</v>
      </c>
      <c r="Q49" s="4" t="str">
        <f t="shared" si="32"/>
        <v>245-2023-12-31</v>
      </c>
      <c r="R49" s="4">
        <v>0</v>
      </c>
      <c r="S49" s="4">
        <v>1</v>
      </c>
    </row>
    <row r="50" spans="1:19" x14ac:dyDescent="0.3">
      <c r="A50" s="4">
        <v>245</v>
      </c>
      <c r="B50" s="4" t="s">
        <v>37</v>
      </c>
      <c r="C50" s="4" t="s">
        <v>13</v>
      </c>
      <c r="D50" s="4" t="s">
        <v>38</v>
      </c>
      <c r="E50" s="4" t="s">
        <v>8</v>
      </c>
      <c r="F50" s="4" t="s">
        <v>9</v>
      </c>
      <c r="G50" s="5">
        <v>45657</v>
      </c>
      <c r="H50" s="4">
        <f t="shared" si="29"/>
        <v>2024</v>
      </c>
      <c r="I50" s="4" t="str">
        <f t="shared" si="30"/>
        <v>Diciembre</v>
      </c>
      <c r="J50" s="5" t="str">
        <f t="shared" si="31"/>
        <v>2024-2</v>
      </c>
      <c r="K50" s="4">
        <v>85</v>
      </c>
      <c r="L50" s="4">
        <v>85.19</v>
      </c>
      <c r="M50" s="11">
        <f t="shared" si="33"/>
        <v>1.0022352941176471</v>
      </c>
      <c r="N50" s="11">
        <f t="shared" si="34"/>
        <v>1.0022352941176471</v>
      </c>
      <c r="O50" s="4" t="s">
        <v>79</v>
      </c>
      <c r="P50" s="4" t="s">
        <v>79</v>
      </c>
      <c r="Q50" s="4" t="str">
        <f t="shared" si="32"/>
        <v>245-2024-12-31</v>
      </c>
      <c r="R50" s="4">
        <v>0</v>
      </c>
      <c r="S50" s="4">
        <v>1</v>
      </c>
    </row>
    <row r="51" spans="1:19" x14ac:dyDescent="0.3">
      <c r="A51" s="4">
        <v>476</v>
      </c>
      <c r="B51" s="4" t="s">
        <v>136</v>
      </c>
      <c r="C51" s="4" t="s">
        <v>13</v>
      </c>
      <c r="D51" s="4" t="s">
        <v>39</v>
      </c>
      <c r="E51" s="4" t="s">
        <v>8</v>
      </c>
      <c r="F51" s="4" t="s">
        <v>9</v>
      </c>
      <c r="G51" s="5">
        <v>45291</v>
      </c>
      <c r="H51" s="4">
        <f t="shared" si="29"/>
        <v>2023</v>
      </c>
      <c r="I51" s="4" t="str">
        <f t="shared" si="30"/>
        <v>Diciembre</v>
      </c>
      <c r="J51" s="5" t="str">
        <f t="shared" si="31"/>
        <v>2023-2</v>
      </c>
      <c r="K51" s="4">
        <v>98</v>
      </c>
      <c r="L51" s="4">
        <v>98</v>
      </c>
      <c r="M51" s="11">
        <f t="shared" si="33"/>
        <v>1</v>
      </c>
      <c r="N51" s="11">
        <f t="shared" si="34"/>
        <v>1</v>
      </c>
      <c r="O51" s="4" t="s">
        <v>131</v>
      </c>
      <c r="P51" s="4" t="s">
        <v>131</v>
      </c>
      <c r="Q51" s="4" t="str">
        <f t="shared" si="32"/>
        <v>476-2023-12-31</v>
      </c>
      <c r="R51" s="4">
        <v>0</v>
      </c>
      <c r="S51" s="4">
        <v>0</v>
      </c>
    </row>
    <row r="52" spans="1:19" x14ac:dyDescent="0.3">
      <c r="A52" s="4">
        <v>274</v>
      </c>
      <c r="B52" s="4" t="s">
        <v>41</v>
      </c>
      <c r="C52" s="4" t="s">
        <v>13</v>
      </c>
      <c r="D52" s="4" t="s">
        <v>40</v>
      </c>
      <c r="E52" s="4" t="s">
        <v>8</v>
      </c>
      <c r="F52" s="4" t="s">
        <v>9</v>
      </c>
      <c r="G52" s="13">
        <v>44926</v>
      </c>
      <c r="H52" s="12">
        <f t="shared" ref="H52:H59" si="35">YEAR(G52)</f>
        <v>2022</v>
      </c>
      <c r="I52" s="5" t="str">
        <f t="shared" ref="I52:I59" si="36">PROPER(TEXT(G52,"mmmm"))</f>
        <v>Diciembre</v>
      </c>
      <c r="J52" s="5" t="str">
        <f t="shared" ref="J52:J59" si="37">IF(OR(I52="Enero",I52="Febrero",I52="Marzo",I52="Abril",I52="Mayo",I52="Junio"),H52&amp;"-1",IF(OR(I52="Julio",I52="Agosto",I52="Septiembre",I52="Octubre",I52="Noviembre",I52="Diciembre"),H52&amp;"-2"))</f>
        <v>2022-2</v>
      </c>
      <c r="K52" s="4">
        <v>39817</v>
      </c>
      <c r="L52" s="4">
        <v>40663</v>
      </c>
      <c r="M52" s="11">
        <f t="shared" ref="M52:M54" si="38">IFERROR(IF((L52/K52)&gt;1.3,1.3,L52/K52),"")</f>
        <v>1.0212472059673003</v>
      </c>
      <c r="N52" s="11">
        <f t="shared" ref="N52:N54" si="39">IFERROR(L52/K52,"")</f>
        <v>1.0212472059673003</v>
      </c>
      <c r="O52" s="4" t="s">
        <v>131</v>
      </c>
      <c r="P52" s="4" t="s">
        <v>131</v>
      </c>
      <c r="Q52" s="4" t="str">
        <f t="shared" ref="Q52:Q59" si="40">A52&amp;"-"&amp;YEAR(G52)&amp;"-"&amp;IF(LEN(MONTH(G52))=1,"0"&amp;MONTH(G52),MONTH(G52))&amp;"-"&amp;DAY(G52)</f>
        <v>274-2022-12-31</v>
      </c>
      <c r="R52" s="4">
        <v>0</v>
      </c>
      <c r="S52" s="4">
        <v>0</v>
      </c>
    </row>
    <row r="53" spans="1:19" x14ac:dyDescent="0.3">
      <c r="A53" s="4">
        <v>274</v>
      </c>
      <c r="B53" s="4" t="s">
        <v>41</v>
      </c>
      <c r="C53" s="4" t="s">
        <v>13</v>
      </c>
      <c r="D53" s="4" t="s">
        <v>40</v>
      </c>
      <c r="E53" s="4" t="s">
        <v>8</v>
      </c>
      <c r="F53" s="4" t="s">
        <v>9</v>
      </c>
      <c r="G53" s="5">
        <v>45291</v>
      </c>
      <c r="H53" s="4">
        <f t="shared" si="35"/>
        <v>2023</v>
      </c>
      <c r="I53" s="4" t="str">
        <f t="shared" si="36"/>
        <v>Diciembre</v>
      </c>
      <c r="J53" s="5" t="str">
        <f t="shared" si="37"/>
        <v>2023-2</v>
      </c>
      <c r="K53" s="7">
        <v>41811</v>
      </c>
      <c r="L53" s="7">
        <v>40771</v>
      </c>
      <c r="M53" s="11">
        <f t="shared" si="38"/>
        <v>0.97512616297146681</v>
      </c>
      <c r="N53" s="11">
        <f t="shared" si="39"/>
        <v>0.97512616297146681</v>
      </c>
      <c r="O53" s="4" t="s">
        <v>131</v>
      </c>
      <c r="P53" s="4" t="s">
        <v>131</v>
      </c>
      <c r="Q53" s="4" t="str">
        <f t="shared" si="40"/>
        <v>274-2023-12-31</v>
      </c>
      <c r="R53" s="4">
        <v>0</v>
      </c>
      <c r="S53" s="4">
        <v>0</v>
      </c>
    </row>
    <row r="54" spans="1:19" x14ac:dyDescent="0.3">
      <c r="A54" s="4">
        <v>274</v>
      </c>
      <c r="B54" s="4" t="s">
        <v>41</v>
      </c>
      <c r="C54" s="4" t="s">
        <v>13</v>
      </c>
      <c r="D54" s="4" t="s">
        <v>40</v>
      </c>
      <c r="E54" s="4" t="s">
        <v>8</v>
      </c>
      <c r="F54" s="4" t="s">
        <v>9</v>
      </c>
      <c r="G54" s="5">
        <v>45657</v>
      </c>
      <c r="H54" s="4">
        <f t="shared" si="35"/>
        <v>2024</v>
      </c>
      <c r="I54" s="4" t="str">
        <f t="shared" si="36"/>
        <v>Diciembre</v>
      </c>
      <c r="J54" s="5" t="str">
        <f t="shared" si="37"/>
        <v>2024-2</v>
      </c>
      <c r="K54" s="37">
        <v>40441.334115206948</v>
      </c>
      <c r="L54" s="7">
        <v>41436</v>
      </c>
      <c r="M54" s="11">
        <f t="shared" si="38"/>
        <v>1.0245952787304076</v>
      </c>
      <c r="N54" s="11">
        <f t="shared" si="39"/>
        <v>1.0245952787304076</v>
      </c>
      <c r="O54" s="4" t="s">
        <v>131</v>
      </c>
      <c r="P54" s="4" t="s">
        <v>131</v>
      </c>
      <c r="Q54" s="4" t="str">
        <f t="shared" si="40"/>
        <v>274-2024-12-31</v>
      </c>
      <c r="R54" s="4">
        <v>0</v>
      </c>
      <c r="S54" s="4">
        <v>0</v>
      </c>
    </row>
    <row r="55" spans="1:19" x14ac:dyDescent="0.3">
      <c r="A55" s="4">
        <v>276</v>
      </c>
      <c r="B55" s="4" t="s">
        <v>43</v>
      </c>
      <c r="C55" s="4" t="s">
        <v>13</v>
      </c>
      <c r="D55" s="4" t="s">
        <v>44</v>
      </c>
      <c r="E55" s="4" t="s">
        <v>8</v>
      </c>
      <c r="F55" s="4" t="s">
        <v>11</v>
      </c>
      <c r="G55" s="13">
        <v>44926</v>
      </c>
      <c r="H55" s="12">
        <f t="shared" si="35"/>
        <v>2022</v>
      </c>
      <c r="I55" s="5" t="str">
        <f t="shared" si="36"/>
        <v>Diciembre</v>
      </c>
      <c r="J55" s="5" t="str">
        <f t="shared" si="37"/>
        <v>2022-2</v>
      </c>
      <c r="K55" s="4">
        <v>88</v>
      </c>
      <c r="L55" s="2">
        <v>88</v>
      </c>
      <c r="M55" s="11">
        <f>IFERROR(IF((K55/L55)&gt;1,1,K55/L55),"")</f>
        <v>1</v>
      </c>
      <c r="N55" s="11">
        <f>IFERROR(IF((K55/L55)&gt;K55/L55,1.3,K55/L55),"")</f>
        <v>1</v>
      </c>
      <c r="O55" s="4" t="s">
        <v>131</v>
      </c>
      <c r="P55" s="4" t="s">
        <v>131</v>
      </c>
      <c r="Q55" s="4" t="str">
        <f t="shared" si="40"/>
        <v>276-2022-12-31</v>
      </c>
      <c r="R55" s="4">
        <v>0</v>
      </c>
      <c r="S55" s="4">
        <v>0</v>
      </c>
    </row>
    <row r="56" spans="1:19" x14ac:dyDescent="0.3">
      <c r="A56" s="4">
        <v>276</v>
      </c>
      <c r="B56" s="4" t="s">
        <v>43</v>
      </c>
      <c r="C56" s="4" t="s">
        <v>13</v>
      </c>
      <c r="D56" s="4" t="s">
        <v>44</v>
      </c>
      <c r="E56" s="4" t="s">
        <v>8</v>
      </c>
      <c r="F56" s="4" t="s">
        <v>11</v>
      </c>
      <c r="G56" s="5">
        <v>45291</v>
      </c>
      <c r="H56" s="4">
        <f t="shared" si="35"/>
        <v>2023</v>
      </c>
      <c r="I56" s="4" t="str">
        <f t="shared" si="36"/>
        <v>Diciembre</v>
      </c>
      <c r="J56" s="5" t="str">
        <f t="shared" si="37"/>
        <v>2023-2</v>
      </c>
      <c r="K56" s="4">
        <v>85</v>
      </c>
      <c r="L56" s="4">
        <v>84.5</v>
      </c>
      <c r="M56" s="11">
        <f>IFERROR(IF((K56/L56)&gt;1,1,K56/L56),"")</f>
        <v>1</v>
      </c>
      <c r="N56" s="11">
        <f>IFERROR(IF((K56/L56)&gt;K56/L56,1.3,K56/L56),"")</f>
        <v>1.0059171597633136</v>
      </c>
      <c r="O56" s="4" t="s">
        <v>131</v>
      </c>
      <c r="P56" s="4" t="s">
        <v>114</v>
      </c>
      <c r="Q56" s="4" t="str">
        <f t="shared" si="40"/>
        <v>276-2023-12-31</v>
      </c>
      <c r="R56" s="4">
        <v>0</v>
      </c>
      <c r="S56" s="4">
        <v>1</v>
      </c>
    </row>
    <row r="57" spans="1:19" x14ac:dyDescent="0.3">
      <c r="A57" s="4">
        <v>276</v>
      </c>
      <c r="B57" s="4" t="s">
        <v>43</v>
      </c>
      <c r="C57" s="4" t="s">
        <v>13</v>
      </c>
      <c r="D57" s="4" t="s">
        <v>44</v>
      </c>
      <c r="E57" s="4" t="s">
        <v>8</v>
      </c>
      <c r="F57" s="4" t="s">
        <v>11</v>
      </c>
      <c r="G57" s="5">
        <v>45657</v>
      </c>
      <c r="H57" s="4">
        <f t="shared" si="35"/>
        <v>2024</v>
      </c>
      <c r="I57" s="4" t="str">
        <f t="shared" si="36"/>
        <v>Diciembre</v>
      </c>
      <c r="J57" s="5" t="str">
        <f t="shared" si="37"/>
        <v>2024-2</v>
      </c>
      <c r="K57" s="4">
        <v>75</v>
      </c>
      <c r="L57" s="4">
        <v>82.68</v>
      </c>
      <c r="M57" s="11">
        <f>IFERROR(IF((K57/L57)&gt;1,1,K57/L57),"")</f>
        <v>0.90711175616835982</v>
      </c>
      <c r="N57" s="11">
        <f>IFERROR(IF((K57/L57)&gt;K57/L57,1.3,K57/L57),"")</f>
        <v>0.90711175616835982</v>
      </c>
      <c r="O57" s="4" t="s">
        <v>131</v>
      </c>
      <c r="P57" s="4" t="s">
        <v>114</v>
      </c>
      <c r="Q57" s="4" t="str">
        <f t="shared" si="40"/>
        <v>276-2024-12-31</v>
      </c>
      <c r="R57" s="4">
        <v>0</v>
      </c>
      <c r="S57" s="4">
        <v>1</v>
      </c>
    </row>
    <row r="58" spans="1:19" x14ac:dyDescent="0.3">
      <c r="A58" s="4">
        <v>277</v>
      </c>
      <c r="B58" s="4" t="s">
        <v>45</v>
      </c>
      <c r="C58" s="4" t="s">
        <v>13</v>
      </c>
      <c r="D58" s="4" t="s">
        <v>44</v>
      </c>
      <c r="E58" s="4" t="s">
        <v>8</v>
      </c>
      <c r="F58" s="4" t="s">
        <v>11</v>
      </c>
      <c r="G58" s="5">
        <v>45291</v>
      </c>
      <c r="H58" s="4">
        <f t="shared" si="35"/>
        <v>2023</v>
      </c>
      <c r="I58" s="4" t="str">
        <f t="shared" si="36"/>
        <v>Diciembre</v>
      </c>
      <c r="J58" s="5" t="str">
        <f t="shared" si="37"/>
        <v>2023-2</v>
      </c>
      <c r="K58" s="4">
        <v>85</v>
      </c>
      <c r="L58" s="2">
        <v>73.290000000000006</v>
      </c>
      <c r="M58" s="11">
        <f>IFERROR(IF((K58/L58)&gt;1.3,1.3,K58/L58),"")</f>
        <v>1.1597762314094691</v>
      </c>
      <c r="N58" s="11">
        <f>IFERROR(IF((K58/L58)&gt;K58/L58,1.3,K58/L58),"")</f>
        <v>1.1597762314094691</v>
      </c>
      <c r="O58" s="4" t="s">
        <v>131</v>
      </c>
      <c r="P58" s="4" t="s">
        <v>114</v>
      </c>
      <c r="Q58" s="4" t="str">
        <f t="shared" si="40"/>
        <v>277-2023-12-31</v>
      </c>
      <c r="R58" s="4">
        <v>1</v>
      </c>
      <c r="S58" s="4">
        <v>1</v>
      </c>
    </row>
    <row r="59" spans="1:19" x14ac:dyDescent="0.3">
      <c r="A59" s="4">
        <v>277</v>
      </c>
      <c r="B59" s="4" t="s">
        <v>45</v>
      </c>
      <c r="C59" s="4" t="s">
        <v>13</v>
      </c>
      <c r="D59" s="4" t="s">
        <v>44</v>
      </c>
      <c r="E59" s="4" t="s">
        <v>8</v>
      </c>
      <c r="F59" s="4" t="s">
        <v>11</v>
      </c>
      <c r="G59" s="5">
        <v>45657</v>
      </c>
      <c r="H59" s="4">
        <f t="shared" si="35"/>
        <v>2024</v>
      </c>
      <c r="I59" s="4" t="str">
        <f t="shared" si="36"/>
        <v>Diciembre</v>
      </c>
      <c r="J59" s="5" t="str">
        <f t="shared" si="37"/>
        <v>2024-2</v>
      </c>
      <c r="K59" s="4">
        <v>73</v>
      </c>
      <c r="L59" s="4">
        <v>71.239999999999995</v>
      </c>
      <c r="M59" s="11">
        <f t="shared" ref="M59" si="41">IFERROR(IF((L59/K59)&gt;1.3,1.3,L59/K59),"")</f>
        <v>0.97589041095890405</v>
      </c>
      <c r="N59" s="11">
        <f t="shared" ref="N59" si="42">IFERROR(L59/K59,"")</f>
        <v>0.97589041095890405</v>
      </c>
      <c r="O59" s="4" t="s">
        <v>131</v>
      </c>
      <c r="P59" s="4" t="s">
        <v>114</v>
      </c>
      <c r="Q59" s="4" t="str">
        <f t="shared" si="40"/>
        <v>277-2024-12-31</v>
      </c>
      <c r="R59" s="4">
        <v>1</v>
      </c>
      <c r="S59" s="4">
        <v>1</v>
      </c>
    </row>
    <row r="60" spans="1:19" x14ac:dyDescent="0.3">
      <c r="A60" s="4">
        <v>323</v>
      </c>
      <c r="B60" s="4" t="s">
        <v>46</v>
      </c>
      <c r="C60" s="4" t="s">
        <v>13</v>
      </c>
      <c r="D60" s="4" t="s">
        <v>47</v>
      </c>
      <c r="E60" s="4" t="s">
        <v>8</v>
      </c>
      <c r="F60" s="4" t="s">
        <v>9</v>
      </c>
      <c r="G60" s="5">
        <v>44926</v>
      </c>
      <c r="H60" s="4">
        <f t="shared" ref="H60:H65" si="43">YEAR(G60)</f>
        <v>2022</v>
      </c>
      <c r="I60" s="4" t="str">
        <f t="shared" ref="I60:I78" si="44">PROPER(TEXT(G60,"mmmm"))</f>
        <v>Diciembre</v>
      </c>
      <c r="J60" s="5" t="str">
        <f t="shared" ref="J60:J78" si="45">IF(OR(I60="Enero",I60="Febrero",I60="Marzo",I60="Abril",I60="Mayo",I60="Junio"),H60&amp;"-1",IF(OR(I60="Julio",I60="Agosto",I60="Septiembre",I60="Octubre",I60="Noviembre",I60="Diciembre"),H60&amp;"-2"))</f>
        <v>2022-2</v>
      </c>
      <c r="K60" s="4">
        <v>3</v>
      </c>
      <c r="L60" s="4">
        <v>3</v>
      </c>
      <c r="M60" s="11">
        <f t="shared" ref="M60:M65" si="46">IFERROR(IF((L60/K60)&gt;1.3,1.3,L60/K60),"")</f>
        <v>1</v>
      </c>
      <c r="N60" s="11">
        <f t="shared" ref="N60:N65" si="47">IFERROR(L60/K60,"")</f>
        <v>1</v>
      </c>
      <c r="O60" s="4" t="s">
        <v>131</v>
      </c>
      <c r="P60" s="4" t="s">
        <v>131</v>
      </c>
      <c r="Q60" s="4" t="str">
        <f t="shared" ref="Q60:Q78" si="48">A60&amp;"-"&amp;YEAR(G60)&amp;"-"&amp;IF(LEN(MONTH(G60))=1,"0"&amp;MONTH(G60),MONTH(G60))&amp;"-"&amp;DAY(G60)</f>
        <v>323-2022-12-31</v>
      </c>
      <c r="R60" s="4">
        <v>0</v>
      </c>
      <c r="S60" s="4">
        <v>0</v>
      </c>
    </row>
    <row r="61" spans="1:19" x14ac:dyDescent="0.3">
      <c r="A61" s="4">
        <v>323</v>
      </c>
      <c r="B61" s="4" t="s">
        <v>46</v>
      </c>
      <c r="C61" s="4" t="s">
        <v>13</v>
      </c>
      <c r="D61" s="4" t="s">
        <v>47</v>
      </c>
      <c r="E61" s="4" t="s">
        <v>8</v>
      </c>
      <c r="F61" s="4" t="s">
        <v>9</v>
      </c>
      <c r="G61" s="5">
        <v>45291</v>
      </c>
      <c r="H61" s="4">
        <f t="shared" si="43"/>
        <v>2023</v>
      </c>
      <c r="I61" s="4" t="str">
        <f t="shared" si="44"/>
        <v>Diciembre</v>
      </c>
      <c r="J61" s="5" t="str">
        <f t="shared" si="45"/>
        <v>2023-2</v>
      </c>
      <c r="K61" s="4">
        <v>8</v>
      </c>
      <c r="L61" s="4">
        <v>8</v>
      </c>
      <c r="M61" s="11">
        <f t="shared" si="46"/>
        <v>1</v>
      </c>
      <c r="N61" s="11">
        <f t="shared" si="47"/>
        <v>1</v>
      </c>
      <c r="O61" s="4" t="s">
        <v>131</v>
      </c>
      <c r="P61" s="4" t="s">
        <v>131</v>
      </c>
      <c r="Q61" s="4" t="str">
        <f t="shared" si="48"/>
        <v>323-2023-12-31</v>
      </c>
      <c r="R61" s="4">
        <v>0</v>
      </c>
      <c r="S61" s="4">
        <v>0</v>
      </c>
    </row>
    <row r="62" spans="1:19" x14ac:dyDescent="0.3">
      <c r="A62" s="4">
        <v>323</v>
      </c>
      <c r="B62" s="4" t="s">
        <v>46</v>
      </c>
      <c r="C62" s="4" t="s">
        <v>13</v>
      </c>
      <c r="D62" s="4" t="s">
        <v>47</v>
      </c>
      <c r="E62" s="4" t="s">
        <v>8</v>
      </c>
      <c r="F62" s="4" t="s">
        <v>9</v>
      </c>
      <c r="G62" s="5">
        <v>45657</v>
      </c>
      <c r="H62" s="4">
        <f t="shared" si="43"/>
        <v>2024</v>
      </c>
      <c r="I62" s="4" t="str">
        <f t="shared" si="44"/>
        <v>Diciembre</v>
      </c>
      <c r="J62" s="5" t="str">
        <f t="shared" si="45"/>
        <v>2024-2</v>
      </c>
      <c r="K62" s="4">
        <v>3</v>
      </c>
      <c r="L62" s="4">
        <v>3</v>
      </c>
      <c r="M62" s="11">
        <f t="shared" si="46"/>
        <v>1</v>
      </c>
      <c r="N62" s="11">
        <f t="shared" si="47"/>
        <v>1</v>
      </c>
      <c r="O62" s="4" t="s">
        <v>131</v>
      </c>
      <c r="P62" s="4" t="s">
        <v>131</v>
      </c>
      <c r="Q62" s="4" t="str">
        <f t="shared" si="48"/>
        <v>323-2024-12-31</v>
      </c>
      <c r="R62" s="4">
        <v>0</v>
      </c>
      <c r="S62" s="4">
        <v>0</v>
      </c>
    </row>
    <row r="63" spans="1:19" x14ac:dyDescent="0.3">
      <c r="A63" s="4">
        <v>325</v>
      </c>
      <c r="B63" s="4" t="s">
        <v>48</v>
      </c>
      <c r="C63" s="4" t="s">
        <v>13</v>
      </c>
      <c r="D63" s="4" t="s">
        <v>47</v>
      </c>
      <c r="E63" s="4" t="s">
        <v>8</v>
      </c>
      <c r="F63" s="4" t="s">
        <v>9</v>
      </c>
      <c r="G63" s="13">
        <v>44926</v>
      </c>
      <c r="H63" s="12">
        <f t="shared" si="43"/>
        <v>2022</v>
      </c>
      <c r="I63" s="5" t="str">
        <f t="shared" si="44"/>
        <v>Diciembre</v>
      </c>
      <c r="J63" s="5" t="str">
        <f t="shared" si="45"/>
        <v>2022-2</v>
      </c>
      <c r="K63" s="4">
        <v>6</v>
      </c>
      <c r="L63" s="4">
        <v>6</v>
      </c>
      <c r="M63" s="11">
        <f t="shared" si="46"/>
        <v>1</v>
      </c>
      <c r="N63" s="11">
        <f t="shared" si="47"/>
        <v>1</v>
      </c>
      <c r="O63" s="4" t="s">
        <v>131</v>
      </c>
      <c r="P63" s="4" t="s">
        <v>131</v>
      </c>
      <c r="Q63" s="4" t="str">
        <f t="shared" si="48"/>
        <v>325-2022-12-31</v>
      </c>
      <c r="R63" s="4">
        <v>0</v>
      </c>
      <c r="S63" s="4">
        <v>0</v>
      </c>
    </row>
    <row r="64" spans="1:19" x14ac:dyDescent="0.3">
      <c r="A64" s="4">
        <v>325</v>
      </c>
      <c r="B64" s="4" t="s">
        <v>48</v>
      </c>
      <c r="C64" s="4" t="s">
        <v>13</v>
      </c>
      <c r="D64" s="4" t="s">
        <v>47</v>
      </c>
      <c r="E64" s="4" t="s">
        <v>8</v>
      </c>
      <c r="F64" s="4" t="s">
        <v>9</v>
      </c>
      <c r="G64" s="5">
        <v>45291</v>
      </c>
      <c r="H64" s="4">
        <f t="shared" si="43"/>
        <v>2023</v>
      </c>
      <c r="I64" s="4" t="str">
        <f t="shared" si="44"/>
        <v>Diciembre</v>
      </c>
      <c r="J64" s="5" t="str">
        <f t="shared" si="45"/>
        <v>2023-2</v>
      </c>
      <c r="K64" s="4">
        <v>1</v>
      </c>
      <c r="L64" s="4">
        <v>1</v>
      </c>
      <c r="M64" s="11">
        <f t="shared" si="46"/>
        <v>1</v>
      </c>
      <c r="N64" s="11">
        <f t="shared" si="47"/>
        <v>1</v>
      </c>
      <c r="O64" s="4" t="s">
        <v>131</v>
      </c>
      <c r="P64" s="4" t="s">
        <v>131</v>
      </c>
      <c r="Q64" s="4" t="str">
        <f t="shared" si="48"/>
        <v>325-2023-12-31</v>
      </c>
      <c r="R64" s="4">
        <v>0</v>
      </c>
      <c r="S64" s="4">
        <v>0</v>
      </c>
    </row>
    <row r="65" spans="1:19" x14ac:dyDescent="0.3">
      <c r="A65" s="4">
        <v>325</v>
      </c>
      <c r="B65" s="4" t="s">
        <v>48</v>
      </c>
      <c r="C65" s="4" t="s">
        <v>13</v>
      </c>
      <c r="D65" s="4" t="s">
        <v>47</v>
      </c>
      <c r="E65" s="4" t="s">
        <v>8</v>
      </c>
      <c r="F65" s="4" t="s">
        <v>9</v>
      </c>
      <c r="G65" s="5">
        <v>45657</v>
      </c>
      <c r="H65" s="4">
        <f t="shared" si="43"/>
        <v>2024</v>
      </c>
      <c r="I65" s="4" t="str">
        <f t="shared" si="44"/>
        <v>Diciembre</v>
      </c>
      <c r="J65" s="5" t="str">
        <f t="shared" si="45"/>
        <v>2024-2</v>
      </c>
      <c r="K65" s="4">
        <v>8</v>
      </c>
      <c r="L65" s="12">
        <v>8</v>
      </c>
      <c r="M65" s="11">
        <f t="shared" si="46"/>
        <v>1</v>
      </c>
      <c r="N65" s="11">
        <f t="shared" si="47"/>
        <v>1</v>
      </c>
      <c r="O65" s="4" t="s">
        <v>131</v>
      </c>
      <c r="P65" s="4" t="s">
        <v>131</v>
      </c>
      <c r="Q65" s="4" t="str">
        <f t="shared" si="48"/>
        <v>325-2024-12-31</v>
      </c>
      <c r="R65" s="4">
        <v>0</v>
      </c>
      <c r="S65" s="4">
        <v>0</v>
      </c>
    </row>
    <row r="66" spans="1:19" x14ac:dyDescent="0.3">
      <c r="A66" s="4">
        <v>331</v>
      </c>
      <c r="B66" s="4" t="s">
        <v>50</v>
      </c>
      <c r="C66" s="4" t="s">
        <v>7</v>
      </c>
      <c r="D66" s="4" t="s">
        <v>49</v>
      </c>
      <c r="E66" s="4" t="s">
        <v>16</v>
      </c>
      <c r="F66" s="4" t="s">
        <v>9</v>
      </c>
      <c r="G66" s="5">
        <v>45291</v>
      </c>
      <c r="H66" s="4">
        <f t="shared" ref="H66:H81" si="49">YEAR(G66)</f>
        <v>2023</v>
      </c>
      <c r="I66" s="4" t="str">
        <f t="shared" si="44"/>
        <v>Diciembre</v>
      </c>
      <c r="J66" s="5" t="str">
        <f t="shared" si="45"/>
        <v>2023-2</v>
      </c>
      <c r="K66" s="4"/>
      <c r="L66" s="4">
        <v>81</v>
      </c>
      <c r="M66" s="11" t="str">
        <f t="shared" ref="M66:M67" si="50">IFERROR(IF((L66/K66)&gt;1.3,1.3,L66/K66),"")</f>
        <v/>
      </c>
      <c r="N66" s="11" t="str">
        <f t="shared" ref="N66:N67" si="51">IFERROR(L66/K66,"")</f>
        <v/>
      </c>
      <c r="O66" s="4" t="s">
        <v>130</v>
      </c>
      <c r="P66" s="4" t="s">
        <v>79</v>
      </c>
      <c r="Q66" s="4" t="str">
        <f t="shared" si="48"/>
        <v>331-2023-12-31</v>
      </c>
      <c r="R66" s="4">
        <v>0</v>
      </c>
      <c r="S66" s="4">
        <v>0</v>
      </c>
    </row>
    <row r="67" spans="1:19" x14ac:dyDescent="0.3">
      <c r="A67" s="4">
        <v>331</v>
      </c>
      <c r="B67" s="4" t="s">
        <v>50</v>
      </c>
      <c r="C67" s="4" t="s">
        <v>7</v>
      </c>
      <c r="D67" s="4" t="s">
        <v>49</v>
      </c>
      <c r="E67" s="4" t="s">
        <v>16</v>
      </c>
      <c r="F67" s="4" t="s">
        <v>9</v>
      </c>
      <c r="G67" s="5">
        <v>45657</v>
      </c>
      <c r="H67" s="4">
        <f t="shared" si="49"/>
        <v>2024</v>
      </c>
      <c r="I67" s="4" t="str">
        <f t="shared" si="44"/>
        <v>Diciembre</v>
      </c>
      <c r="J67" s="5" t="str">
        <f t="shared" si="45"/>
        <v>2024-2</v>
      </c>
      <c r="K67" s="4"/>
      <c r="L67" s="4">
        <v>82</v>
      </c>
      <c r="M67" s="11" t="str">
        <f t="shared" si="50"/>
        <v/>
      </c>
      <c r="N67" s="11" t="str">
        <f t="shared" si="51"/>
        <v/>
      </c>
      <c r="O67" s="4" t="s">
        <v>130</v>
      </c>
      <c r="P67" s="4" t="s">
        <v>79</v>
      </c>
      <c r="Q67" s="4" t="str">
        <f t="shared" si="48"/>
        <v>331-2024-12-31</v>
      </c>
      <c r="R67" s="4">
        <v>0</v>
      </c>
      <c r="S67" s="4">
        <v>0</v>
      </c>
    </row>
    <row r="68" spans="1:19" x14ac:dyDescent="0.3">
      <c r="A68" s="4">
        <v>332</v>
      </c>
      <c r="B68" s="4" t="s">
        <v>51</v>
      </c>
      <c r="C68" s="4" t="s">
        <v>13</v>
      </c>
      <c r="D68" s="4" t="s">
        <v>10</v>
      </c>
      <c r="E68" s="4" t="s">
        <v>8</v>
      </c>
      <c r="F68" s="4" t="s">
        <v>11</v>
      </c>
      <c r="G68" s="13">
        <v>44926</v>
      </c>
      <c r="H68" s="12">
        <f t="shared" si="49"/>
        <v>2022</v>
      </c>
      <c r="I68" s="5" t="str">
        <f t="shared" si="44"/>
        <v>Diciembre</v>
      </c>
      <c r="J68" s="5" t="str">
        <f t="shared" si="45"/>
        <v>2022-2</v>
      </c>
      <c r="K68" s="4">
        <v>1.6</v>
      </c>
      <c r="L68" s="4">
        <v>1.75</v>
      </c>
      <c r="M68" s="11">
        <f>IFERROR(IF((K68/L68)&gt;1.3,1.3,K68/L68),"")</f>
        <v>0.91428571428571437</v>
      </c>
      <c r="N68" s="11">
        <f>IFERROR(IF((K68/L68)&gt;K68/L68,1.3,K68/L68),"")</f>
        <v>0.91428571428571437</v>
      </c>
      <c r="O68" s="4" t="s">
        <v>114</v>
      </c>
      <c r="P68" s="4" t="s">
        <v>114</v>
      </c>
      <c r="Q68" s="4" t="str">
        <f t="shared" si="48"/>
        <v>332-2022-12-31</v>
      </c>
      <c r="R68" s="4">
        <v>1</v>
      </c>
      <c r="S68" s="4">
        <v>1</v>
      </c>
    </row>
    <row r="69" spans="1:19" x14ac:dyDescent="0.3">
      <c r="A69" s="4">
        <v>332</v>
      </c>
      <c r="B69" s="4" t="s">
        <v>51</v>
      </c>
      <c r="C69" s="4" t="s">
        <v>13</v>
      </c>
      <c r="D69" s="4" t="s">
        <v>10</v>
      </c>
      <c r="E69" s="4" t="s">
        <v>8</v>
      </c>
      <c r="F69" s="4" t="s">
        <v>11</v>
      </c>
      <c r="G69" s="5">
        <v>45291</v>
      </c>
      <c r="H69" s="4">
        <f t="shared" si="49"/>
        <v>2023</v>
      </c>
      <c r="I69" s="4" t="str">
        <f t="shared" si="44"/>
        <v>Diciembre</v>
      </c>
      <c r="J69" s="5" t="str">
        <f t="shared" si="45"/>
        <v>2023-2</v>
      </c>
      <c r="K69" s="4">
        <v>1.8</v>
      </c>
      <c r="L69" s="4">
        <v>1.4</v>
      </c>
      <c r="M69" s="11">
        <f>IFERROR(IF((K69/L69)&gt;1.3,1.3,K69/L69),"")</f>
        <v>1.2857142857142858</v>
      </c>
      <c r="N69" s="11">
        <f>IFERROR(IF((K69/L69)&gt;K69/L69,1.3,K69/L69),"")</f>
        <v>1.2857142857142858</v>
      </c>
      <c r="O69" s="4" t="s">
        <v>114</v>
      </c>
      <c r="P69" s="4" t="s">
        <v>114</v>
      </c>
      <c r="Q69" s="4" t="str">
        <f t="shared" si="48"/>
        <v>332-2023-12-31</v>
      </c>
      <c r="R69" s="4">
        <v>1</v>
      </c>
      <c r="S69" s="4">
        <v>1</v>
      </c>
    </row>
    <row r="70" spans="1:19" x14ac:dyDescent="0.3">
      <c r="A70" s="4">
        <v>332</v>
      </c>
      <c r="B70" s="4" t="s">
        <v>51</v>
      </c>
      <c r="C70" s="4" t="s">
        <v>13</v>
      </c>
      <c r="D70" s="4" t="s">
        <v>10</v>
      </c>
      <c r="E70" s="4" t="s">
        <v>8</v>
      </c>
      <c r="F70" s="4" t="s">
        <v>11</v>
      </c>
      <c r="G70" s="5">
        <v>45657</v>
      </c>
      <c r="H70" s="4">
        <f t="shared" si="49"/>
        <v>2024</v>
      </c>
      <c r="I70" s="4" t="str">
        <f t="shared" si="44"/>
        <v>Diciembre</v>
      </c>
      <c r="J70" s="5" t="str">
        <f t="shared" si="45"/>
        <v>2024-2</v>
      </c>
      <c r="K70" s="4">
        <v>1.5</v>
      </c>
      <c r="L70" s="8">
        <v>1.1499999999999999</v>
      </c>
      <c r="M70" s="11">
        <f>IFERROR(IF((K70/L70)&gt;1.3,1.3,K70/L70),"")</f>
        <v>1.3</v>
      </c>
      <c r="N70" s="11">
        <f>IFERROR(IF((K70/L70)&gt;K70/L70,1.3,K70/L70),"")</f>
        <v>1.3043478260869565</v>
      </c>
      <c r="O70" s="4" t="s">
        <v>114</v>
      </c>
      <c r="P70" s="4" t="s">
        <v>114</v>
      </c>
      <c r="Q70" s="4" t="str">
        <f t="shared" si="48"/>
        <v>332-2024-12-31</v>
      </c>
      <c r="R70" s="4">
        <v>1</v>
      </c>
      <c r="S70" s="4">
        <v>2</v>
      </c>
    </row>
    <row r="71" spans="1:19" x14ac:dyDescent="0.3">
      <c r="A71" s="4">
        <v>334</v>
      </c>
      <c r="B71" s="4" t="s">
        <v>52</v>
      </c>
      <c r="C71" s="4" t="s">
        <v>7</v>
      </c>
      <c r="D71" s="4" t="s">
        <v>10</v>
      </c>
      <c r="E71" s="4" t="s">
        <v>16</v>
      </c>
      <c r="F71" s="4" t="s">
        <v>9</v>
      </c>
      <c r="G71" s="5">
        <v>44926</v>
      </c>
      <c r="H71" s="4">
        <f t="shared" si="49"/>
        <v>2022</v>
      </c>
      <c r="I71" s="4" t="str">
        <f t="shared" si="44"/>
        <v>Diciembre</v>
      </c>
      <c r="J71" s="5" t="str">
        <f t="shared" si="45"/>
        <v>2022-2</v>
      </c>
      <c r="K71" s="4">
        <v>86</v>
      </c>
      <c r="L71" s="4">
        <v>86</v>
      </c>
      <c r="M71" s="11">
        <f>IFERROR(IF((L71/K71)&gt;1,1,L71/K71),"")</f>
        <v>1</v>
      </c>
      <c r="N71" s="11">
        <f>IFERROR(L71/K71,"")</f>
        <v>1</v>
      </c>
      <c r="O71" s="4" t="s">
        <v>131</v>
      </c>
      <c r="P71" s="4" t="s">
        <v>131</v>
      </c>
      <c r="Q71" s="4" t="str">
        <f t="shared" si="48"/>
        <v>334-2022-12-31</v>
      </c>
      <c r="R71" s="4">
        <v>0</v>
      </c>
      <c r="S71" s="4">
        <v>0</v>
      </c>
    </row>
    <row r="72" spans="1:19" x14ac:dyDescent="0.3">
      <c r="A72" s="4">
        <v>334</v>
      </c>
      <c r="B72" s="4" t="s">
        <v>52</v>
      </c>
      <c r="C72" s="4" t="s">
        <v>7</v>
      </c>
      <c r="D72" s="4" t="s">
        <v>10</v>
      </c>
      <c r="E72" s="4" t="s">
        <v>16</v>
      </c>
      <c r="F72" s="4" t="s">
        <v>9</v>
      </c>
      <c r="G72" s="5">
        <v>45291</v>
      </c>
      <c r="H72" s="4">
        <f t="shared" si="49"/>
        <v>2023</v>
      </c>
      <c r="I72" s="4" t="str">
        <f t="shared" si="44"/>
        <v>Diciembre</v>
      </c>
      <c r="J72" s="5" t="str">
        <f t="shared" si="45"/>
        <v>2023-2</v>
      </c>
      <c r="K72" s="4">
        <v>88</v>
      </c>
      <c r="L72" s="4">
        <v>88.39</v>
      </c>
      <c r="M72" s="33">
        <f>L72/K72</f>
        <v>1.0044318181818181</v>
      </c>
      <c r="N72" s="11">
        <f>IFERROR(L72/K72,"")</f>
        <v>1.0044318181818181</v>
      </c>
      <c r="O72" s="4" t="s">
        <v>131</v>
      </c>
      <c r="P72" s="4" t="s">
        <v>114</v>
      </c>
      <c r="Q72" s="4" t="str">
        <f t="shared" si="48"/>
        <v>334-2023-12-31</v>
      </c>
      <c r="R72" s="4">
        <v>0</v>
      </c>
      <c r="S72" s="4">
        <v>1</v>
      </c>
    </row>
    <row r="73" spans="1:19" x14ac:dyDescent="0.3">
      <c r="A73" s="4">
        <v>334</v>
      </c>
      <c r="B73" s="4" t="s">
        <v>52</v>
      </c>
      <c r="C73" s="4" t="s">
        <v>7</v>
      </c>
      <c r="D73" s="4" t="s">
        <v>10</v>
      </c>
      <c r="E73" s="4" t="s">
        <v>16</v>
      </c>
      <c r="F73" s="4" t="s">
        <v>9</v>
      </c>
      <c r="G73" s="5">
        <v>45657</v>
      </c>
      <c r="H73" s="4">
        <f t="shared" si="49"/>
        <v>2024</v>
      </c>
      <c r="I73" s="4" t="str">
        <f t="shared" si="44"/>
        <v>Diciembre</v>
      </c>
      <c r="J73" s="5" t="str">
        <f t="shared" si="45"/>
        <v>2024-2</v>
      </c>
      <c r="K73" s="4">
        <v>88</v>
      </c>
      <c r="L73" s="4">
        <v>88.84</v>
      </c>
      <c r="M73" s="11">
        <f>L73/K73</f>
        <v>1.0095454545454545</v>
      </c>
      <c r="N73" s="11">
        <f>IFERROR(L73/K73,"")</f>
        <v>1.0095454545454545</v>
      </c>
      <c r="O73" s="4" t="s">
        <v>131</v>
      </c>
      <c r="P73" s="4" t="s">
        <v>114</v>
      </c>
      <c r="Q73" s="4" t="str">
        <f t="shared" si="48"/>
        <v>334-2024-12-31</v>
      </c>
      <c r="R73" s="4">
        <v>0</v>
      </c>
      <c r="S73" s="4">
        <v>1</v>
      </c>
    </row>
    <row r="74" spans="1:19" x14ac:dyDescent="0.3">
      <c r="A74" s="4">
        <v>335</v>
      </c>
      <c r="B74" s="4" t="s">
        <v>53</v>
      </c>
      <c r="C74" s="4" t="s">
        <v>7</v>
      </c>
      <c r="D74" s="4" t="s">
        <v>10</v>
      </c>
      <c r="E74" s="4" t="s">
        <v>16</v>
      </c>
      <c r="F74" s="4" t="s">
        <v>9</v>
      </c>
      <c r="G74" s="5">
        <v>45291</v>
      </c>
      <c r="H74" s="4">
        <f t="shared" si="49"/>
        <v>2023</v>
      </c>
      <c r="I74" s="4" t="str">
        <f t="shared" si="44"/>
        <v>Diciembre</v>
      </c>
      <c r="J74" s="5" t="str">
        <f t="shared" si="45"/>
        <v>2023-2</v>
      </c>
      <c r="K74" s="4">
        <v>80</v>
      </c>
      <c r="L74" s="4">
        <v>93.85</v>
      </c>
      <c r="M74" s="11">
        <f>IFERROR(IF((L74/K74)&gt;1.3,1.3,L74/K74),"")</f>
        <v>1.173125</v>
      </c>
      <c r="N74" s="11">
        <f>IFERROR(L74/K74,"")</f>
        <v>1.173125</v>
      </c>
      <c r="O74" s="4" t="s">
        <v>79</v>
      </c>
      <c r="P74" s="4" t="s">
        <v>79</v>
      </c>
      <c r="Q74" s="4" t="str">
        <f t="shared" si="48"/>
        <v>335-2023-12-31</v>
      </c>
      <c r="R74" s="4">
        <v>0</v>
      </c>
      <c r="S74" s="4">
        <v>0</v>
      </c>
    </row>
    <row r="75" spans="1:19" x14ac:dyDescent="0.3">
      <c r="A75" s="4">
        <v>335</v>
      </c>
      <c r="B75" s="4" t="s">
        <v>53</v>
      </c>
      <c r="C75" s="4" t="s">
        <v>7</v>
      </c>
      <c r="D75" s="4" t="s">
        <v>10</v>
      </c>
      <c r="E75" s="4" t="s">
        <v>16</v>
      </c>
      <c r="F75" s="4" t="s">
        <v>9</v>
      </c>
      <c r="G75" s="5">
        <v>45657</v>
      </c>
      <c r="H75" s="4">
        <f t="shared" si="49"/>
        <v>2024</v>
      </c>
      <c r="I75" s="4" t="str">
        <f t="shared" si="44"/>
        <v>Diciembre</v>
      </c>
      <c r="J75" s="5" t="str">
        <f t="shared" si="45"/>
        <v>2024-2</v>
      </c>
      <c r="K75" s="4">
        <v>82</v>
      </c>
      <c r="L75" s="4">
        <v>80.95</v>
      </c>
      <c r="M75" s="11">
        <f>IFERROR(IF((L75/K75)&gt;1.3,1.3,L75/K75),"")</f>
        <v>0.9871951219512195</v>
      </c>
      <c r="N75" s="11">
        <f>IFERROR(L75/K75,"")</f>
        <v>0.9871951219512195</v>
      </c>
      <c r="O75" s="4" t="s">
        <v>79</v>
      </c>
      <c r="P75" s="4" t="s">
        <v>79</v>
      </c>
      <c r="Q75" s="4" t="str">
        <f t="shared" si="48"/>
        <v>335-2024-12-31</v>
      </c>
      <c r="R75" s="4">
        <v>0</v>
      </c>
      <c r="S75" s="4">
        <v>0</v>
      </c>
    </row>
    <row r="76" spans="1:19" x14ac:dyDescent="0.3">
      <c r="A76" s="4">
        <v>339</v>
      </c>
      <c r="B76" s="4" t="s">
        <v>54</v>
      </c>
      <c r="C76" s="4" t="s">
        <v>13</v>
      </c>
      <c r="D76" s="4" t="s">
        <v>55</v>
      </c>
      <c r="E76" s="4" t="s">
        <v>16</v>
      </c>
      <c r="F76" s="4" t="s">
        <v>9</v>
      </c>
      <c r="G76" s="5">
        <v>45291</v>
      </c>
      <c r="H76" s="4">
        <f t="shared" si="49"/>
        <v>2023</v>
      </c>
      <c r="I76" s="4" t="str">
        <f t="shared" si="44"/>
        <v>Diciembre</v>
      </c>
      <c r="J76" s="5" t="str">
        <f t="shared" si="45"/>
        <v>2023-2</v>
      </c>
      <c r="K76" s="4">
        <v>30</v>
      </c>
      <c r="L76" s="4">
        <v>28.57</v>
      </c>
      <c r="M76" s="11">
        <f t="shared" ref="M76:M77" si="52">IFERROR(IF((L76/K76)&gt;1.3,1.3,L76/K76),"")</f>
        <v>0.95233333333333337</v>
      </c>
      <c r="N76" s="11">
        <f t="shared" ref="N76:N77" si="53">IFERROR(L76/K76,"")</f>
        <v>0.95233333333333337</v>
      </c>
      <c r="O76" s="4" t="s">
        <v>79</v>
      </c>
      <c r="P76" s="4" t="s">
        <v>79</v>
      </c>
      <c r="Q76" s="4" t="str">
        <f t="shared" si="48"/>
        <v>339-2023-12-31</v>
      </c>
      <c r="R76" s="4">
        <v>0</v>
      </c>
      <c r="S76" s="4">
        <v>1</v>
      </c>
    </row>
    <row r="77" spans="1:19" x14ac:dyDescent="0.3">
      <c r="A77" s="4">
        <v>339</v>
      </c>
      <c r="B77" s="4" t="s">
        <v>54</v>
      </c>
      <c r="C77" s="4" t="s">
        <v>13</v>
      </c>
      <c r="D77" s="4" t="s">
        <v>55</v>
      </c>
      <c r="E77" s="4" t="s">
        <v>16</v>
      </c>
      <c r="F77" s="4" t="s">
        <v>9</v>
      </c>
      <c r="G77" s="5">
        <v>45657</v>
      </c>
      <c r="H77" s="4">
        <f t="shared" si="49"/>
        <v>2024</v>
      </c>
      <c r="I77" s="4" t="str">
        <f t="shared" si="44"/>
        <v>Diciembre</v>
      </c>
      <c r="J77" s="5" t="str">
        <f t="shared" si="45"/>
        <v>2024-2</v>
      </c>
      <c r="K77" s="4">
        <v>30</v>
      </c>
      <c r="L77" s="4">
        <v>30.3</v>
      </c>
      <c r="M77" s="11">
        <f t="shared" si="52"/>
        <v>1.01</v>
      </c>
      <c r="N77" s="11">
        <f t="shared" si="53"/>
        <v>1.01</v>
      </c>
      <c r="O77" s="4" t="s">
        <v>79</v>
      </c>
      <c r="P77" s="4" t="s">
        <v>79</v>
      </c>
      <c r="Q77" s="4" t="str">
        <f t="shared" si="48"/>
        <v>339-2024-12-31</v>
      </c>
      <c r="R77" s="4">
        <v>0</v>
      </c>
      <c r="S77" s="4">
        <v>1</v>
      </c>
    </row>
    <row r="78" spans="1:19" x14ac:dyDescent="0.3">
      <c r="A78" s="4">
        <v>460</v>
      </c>
      <c r="B78" s="4" t="s">
        <v>56</v>
      </c>
      <c r="C78" s="4" t="s">
        <v>7</v>
      </c>
      <c r="D78" s="4" t="s">
        <v>10</v>
      </c>
      <c r="E78" s="4" t="s">
        <v>16</v>
      </c>
      <c r="F78" s="4" t="s">
        <v>9</v>
      </c>
      <c r="G78" s="5">
        <v>45291</v>
      </c>
      <c r="H78" s="4">
        <f t="shared" si="49"/>
        <v>2023</v>
      </c>
      <c r="I78" s="4" t="str">
        <f t="shared" si="44"/>
        <v>Diciembre</v>
      </c>
      <c r="J78" s="5" t="str">
        <f t="shared" si="45"/>
        <v>2023-2</v>
      </c>
      <c r="K78" s="4"/>
      <c r="L78" s="4">
        <v>94.85</v>
      </c>
      <c r="M78" s="11" t="str">
        <f t="shared" ref="M78" si="54">IFERROR(IF((L78/K78)&gt;1.3,1.3,L78/K78),"")</f>
        <v/>
      </c>
      <c r="N78" s="11" t="str">
        <f t="shared" ref="N78" si="55">IFERROR(L78/K78,"")</f>
        <v/>
      </c>
      <c r="O78" s="4" t="s">
        <v>113</v>
      </c>
      <c r="P78" s="27" t="s">
        <v>79</v>
      </c>
      <c r="Q78" s="4" t="str">
        <f t="shared" si="48"/>
        <v>460-2023-12-31</v>
      </c>
      <c r="R78" s="4">
        <v>0</v>
      </c>
      <c r="S78" s="4">
        <v>0</v>
      </c>
    </row>
    <row r="79" spans="1:19" x14ac:dyDescent="0.3">
      <c r="A79" s="4">
        <v>353</v>
      </c>
      <c r="B79" s="4" t="s">
        <v>57</v>
      </c>
      <c r="C79" s="4" t="s">
        <v>13</v>
      </c>
      <c r="D79" s="4" t="s">
        <v>58</v>
      </c>
      <c r="E79" s="4" t="s">
        <v>8</v>
      </c>
      <c r="F79" s="4" t="s">
        <v>9</v>
      </c>
      <c r="G79" s="5">
        <v>45291</v>
      </c>
      <c r="H79" s="4">
        <f t="shared" si="49"/>
        <v>2023</v>
      </c>
      <c r="I79" s="4" t="str">
        <f t="shared" ref="I79:I96" si="56">PROPER(TEXT(G79,"mmmm"))</f>
        <v>Diciembre</v>
      </c>
      <c r="J79" s="5" t="str">
        <f t="shared" ref="J79:J96" si="57">IF(OR(I79="Enero",I79="Febrero",I79="Marzo",I79="Abril",I79="Mayo",I79="Junio"),H79&amp;"-1",IF(OR(I79="Julio",I79="Agosto",I79="Septiembre",I79="Octubre",I79="Noviembre",I79="Diciembre"),H79&amp;"-2"))</f>
        <v>2023-2</v>
      </c>
      <c r="K79" s="4">
        <v>35</v>
      </c>
      <c r="L79" s="4">
        <v>40.384615384615401</v>
      </c>
      <c r="M79" s="11">
        <f>IFERROR(IF((L79/K79)&gt;1.3,1.3,L79/K79),"")</f>
        <v>1.1538461538461544</v>
      </c>
      <c r="N79" s="11">
        <f>IFERROR(L79/K79,"")</f>
        <v>1.1538461538461544</v>
      </c>
      <c r="O79" s="4" t="s">
        <v>131</v>
      </c>
      <c r="P79" s="4" t="s">
        <v>131</v>
      </c>
      <c r="Q79" s="4" t="str">
        <f t="shared" ref="Q79:Q95" si="58">A79&amp;"-"&amp;YEAR(G79)&amp;"-"&amp;IF(LEN(MONTH(G79))=1,"0"&amp;MONTH(G79),MONTH(G79))&amp;"-"&amp;DAY(G79)</f>
        <v>353-2023-12-31</v>
      </c>
      <c r="R79" s="4">
        <v>1</v>
      </c>
      <c r="S79" s="4">
        <v>1</v>
      </c>
    </row>
    <row r="80" spans="1:19" x14ac:dyDescent="0.3">
      <c r="A80" s="4">
        <v>361</v>
      </c>
      <c r="B80" s="4" t="s">
        <v>59</v>
      </c>
      <c r="C80" s="4" t="s">
        <v>13</v>
      </c>
      <c r="D80" s="4" t="s">
        <v>60</v>
      </c>
      <c r="E80" s="4" t="s">
        <v>16</v>
      </c>
      <c r="F80" s="4" t="s">
        <v>9</v>
      </c>
      <c r="G80" s="5">
        <v>45291</v>
      </c>
      <c r="H80" s="4">
        <f t="shared" si="49"/>
        <v>2023</v>
      </c>
      <c r="I80" s="4" t="str">
        <f t="shared" si="56"/>
        <v>Diciembre</v>
      </c>
      <c r="J80" s="5" t="str">
        <f t="shared" si="57"/>
        <v>2023-2</v>
      </c>
      <c r="K80" s="4">
        <v>4.5</v>
      </c>
      <c r="L80" s="4">
        <v>4.5599999999999996</v>
      </c>
      <c r="M80" s="11">
        <f t="shared" ref="M80:M81" si="59">IFERROR(IF((L80/K80)&gt;1.3,1.3,L80/K80),"")</f>
        <v>1.0133333333333332</v>
      </c>
      <c r="N80" s="11">
        <f t="shared" ref="N80:N81" si="60">IFERROR(L80/K80,"")</f>
        <v>1.0133333333333332</v>
      </c>
      <c r="O80" s="4" t="s">
        <v>114</v>
      </c>
      <c r="P80" s="4" t="s">
        <v>114</v>
      </c>
      <c r="Q80" s="4" t="str">
        <f t="shared" si="58"/>
        <v>361-2023-12-31</v>
      </c>
      <c r="R80" s="4">
        <v>2</v>
      </c>
      <c r="S80" s="4">
        <v>2</v>
      </c>
    </row>
    <row r="81" spans="1:19" x14ac:dyDescent="0.3">
      <c r="A81" s="4">
        <v>361</v>
      </c>
      <c r="B81" s="4" t="s">
        <v>59</v>
      </c>
      <c r="C81" s="4" t="s">
        <v>13</v>
      </c>
      <c r="D81" s="4" t="s">
        <v>60</v>
      </c>
      <c r="E81" s="4" t="s">
        <v>16</v>
      </c>
      <c r="F81" s="4" t="s">
        <v>9</v>
      </c>
      <c r="G81" s="5">
        <v>45657</v>
      </c>
      <c r="H81" s="4">
        <f t="shared" si="49"/>
        <v>2024</v>
      </c>
      <c r="I81" s="4" t="str">
        <f t="shared" si="56"/>
        <v>Diciembre</v>
      </c>
      <c r="J81" s="5" t="str">
        <f t="shared" si="57"/>
        <v>2024-2</v>
      </c>
      <c r="K81" s="4">
        <v>0</v>
      </c>
      <c r="L81" s="4">
        <v>0</v>
      </c>
      <c r="M81" s="11" t="str">
        <f t="shared" si="59"/>
        <v/>
      </c>
      <c r="N81" s="11" t="str">
        <f t="shared" si="60"/>
        <v/>
      </c>
      <c r="O81" s="4" t="s">
        <v>130</v>
      </c>
      <c r="P81" s="4" t="s">
        <v>130</v>
      </c>
      <c r="Q81" s="4" t="str">
        <f t="shared" si="58"/>
        <v>361-2024-12-31</v>
      </c>
      <c r="R81" s="4">
        <v>2</v>
      </c>
      <c r="S81" s="4">
        <v>2</v>
      </c>
    </row>
    <row r="82" spans="1:19" x14ac:dyDescent="0.3">
      <c r="A82" s="4">
        <v>364</v>
      </c>
      <c r="B82" s="4" t="s">
        <v>61</v>
      </c>
      <c r="C82" s="4" t="s">
        <v>7</v>
      </c>
      <c r="D82" s="4" t="s">
        <v>60</v>
      </c>
      <c r="E82" s="4" t="s">
        <v>8</v>
      </c>
      <c r="F82" s="4" t="s">
        <v>9</v>
      </c>
      <c r="G82" s="5">
        <v>45291</v>
      </c>
      <c r="H82" s="4">
        <f t="shared" ref="H82:H99" si="61">YEAR(G82)</f>
        <v>2023</v>
      </c>
      <c r="I82" s="4" t="str">
        <f t="shared" si="56"/>
        <v>Diciembre</v>
      </c>
      <c r="J82" s="5" t="str">
        <f t="shared" si="57"/>
        <v>2023-2</v>
      </c>
      <c r="K82" s="4"/>
      <c r="L82" s="4">
        <v>78450</v>
      </c>
      <c r="M82" s="11"/>
      <c r="N82" s="11"/>
      <c r="O82" s="4" t="s">
        <v>113</v>
      </c>
      <c r="P82" s="4" t="s">
        <v>131</v>
      </c>
      <c r="Q82" s="4" t="str">
        <f t="shared" si="58"/>
        <v>364-2023-12-31</v>
      </c>
      <c r="R82" s="4">
        <v>0</v>
      </c>
      <c r="S82" s="4">
        <v>0</v>
      </c>
    </row>
    <row r="83" spans="1:19" x14ac:dyDescent="0.3">
      <c r="A83" s="4">
        <v>364</v>
      </c>
      <c r="B83" s="4" t="s">
        <v>61</v>
      </c>
      <c r="C83" s="4" t="s">
        <v>7</v>
      </c>
      <c r="D83" s="4" t="s">
        <v>60</v>
      </c>
      <c r="E83" s="4" t="s">
        <v>8</v>
      </c>
      <c r="F83" s="4" t="s">
        <v>9</v>
      </c>
      <c r="G83" s="5">
        <v>45657</v>
      </c>
      <c r="H83" s="4">
        <f t="shared" si="61"/>
        <v>2024</v>
      </c>
      <c r="I83" s="4" t="str">
        <f t="shared" si="56"/>
        <v>Diciembre</v>
      </c>
      <c r="J83" s="5" t="str">
        <f t="shared" si="57"/>
        <v>2024-2</v>
      </c>
      <c r="K83" s="8">
        <v>79235</v>
      </c>
      <c r="L83" s="8">
        <v>88704</v>
      </c>
      <c r="M83" s="11">
        <f t="shared" ref="M83:M91" si="62">IFERROR(IF((L83/K83)&gt;1.3,1.3,L83/K83),"")</f>
        <v>1.119505269136114</v>
      </c>
      <c r="N83" s="11">
        <f t="shared" ref="N83:N91" si="63">IFERROR(L83/K83,"")</f>
        <v>1.119505269136114</v>
      </c>
      <c r="O83" s="4" t="s">
        <v>131</v>
      </c>
      <c r="P83" s="4" t="s">
        <v>131</v>
      </c>
      <c r="Q83" s="4" t="str">
        <f t="shared" si="58"/>
        <v>364-2024-12-31</v>
      </c>
      <c r="R83" s="4">
        <v>0</v>
      </c>
      <c r="S83" s="4">
        <v>0</v>
      </c>
    </row>
    <row r="84" spans="1:19" x14ac:dyDescent="0.3">
      <c r="A84" s="4">
        <v>367</v>
      </c>
      <c r="B84" s="4" t="s">
        <v>62</v>
      </c>
      <c r="C84" s="4" t="s">
        <v>13</v>
      </c>
      <c r="D84" s="4" t="s">
        <v>60</v>
      </c>
      <c r="E84" s="4" t="s">
        <v>16</v>
      </c>
      <c r="F84" s="4" t="s">
        <v>9</v>
      </c>
      <c r="G84" s="5">
        <v>44926</v>
      </c>
      <c r="H84" s="4">
        <f t="shared" si="61"/>
        <v>2022</v>
      </c>
      <c r="I84" s="4" t="str">
        <f t="shared" si="56"/>
        <v>Diciembre</v>
      </c>
      <c r="J84" s="5" t="str">
        <f t="shared" si="57"/>
        <v>2022-2</v>
      </c>
      <c r="K84" s="4">
        <v>5.7</v>
      </c>
      <c r="L84" s="4">
        <v>6.7</v>
      </c>
      <c r="M84" s="11">
        <f t="shared" si="62"/>
        <v>1.1754385964912282</v>
      </c>
      <c r="N84" s="11">
        <f t="shared" si="63"/>
        <v>1.1754385964912282</v>
      </c>
      <c r="O84" s="4" t="s">
        <v>79</v>
      </c>
      <c r="P84" s="4" t="s">
        <v>79</v>
      </c>
      <c r="Q84" s="4" t="str">
        <f t="shared" si="58"/>
        <v>367-2022-12-31</v>
      </c>
      <c r="R84" s="4">
        <v>1</v>
      </c>
      <c r="S84" s="4">
        <v>1</v>
      </c>
    </row>
    <row r="85" spans="1:19" x14ac:dyDescent="0.3">
      <c r="A85" s="4">
        <v>367</v>
      </c>
      <c r="B85" s="4" t="s">
        <v>62</v>
      </c>
      <c r="C85" s="4" t="s">
        <v>13</v>
      </c>
      <c r="D85" s="4" t="s">
        <v>60</v>
      </c>
      <c r="E85" s="4" t="s">
        <v>16</v>
      </c>
      <c r="F85" s="4" t="s">
        <v>9</v>
      </c>
      <c r="G85" s="5">
        <v>45291</v>
      </c>
      <c r="H85" s="4">
        <f t="shared" si="61"/>
        <v>2023</v>
      </c>
      <c r="I85" s="4" t="str">
        <f t="shared" si="56"/>
        <v>Diciembre</v>
      </c>
      <c r="J85" s="5" t="str">
        <f t="shared" si="57"/>
        <v>2023-2</v>
      </c>
      <c r="K85" s="4">
        <v>5</v>
      </c>
      <c r="L85" s="4">
        <v>6.25</v>
      </c>
      <c r="M85" s="11">
        <f t="shared" si="62"/>
        <v>1.25</v>
      </c>
      <c r="N85" s="11">
        <f t="shared" si="63"/>
        <v>1.25</v>
      </c>
      <c r="O85" s="4" t="s">
        <v>79</v>
      </c>
      <c r="P85" s="4" t="s">
        <v>79</v>
      </c>
      <c r="Q85" s="4" t="str">
        <f t="shared" si="58"/>
        <v>367-2023-12-31</v>
      </c>
      <c r="R85" s="4">
        <v>0</v>
      </c>
      <c r="S85" s="4">
        <v>2</v>
      </c>
    </row>
    <row r="86" spans="1:19" x14ac:dyDescent="0.3">
      <c r="A86" s="4">
        <v>367</v>
      </c>
      <c r="B86" s="4" t="s">
        <v>62</v>
      </c>
      <c r="C86" s="4" t="s">
        <v>13</v>
      </c>
      <c r="D86" s="4" t="s">
        <v>60</v>
      </c>
      <c r="E86" s="4" t="s">
        <v>16</v>
      </c>
      <c r="F86" s="4" t="s">
        <v>9</v>
      </c>
      <c r="G86" s="5">
        <v>45657</v>
      </c>
      <c r="H86" s="4">
        <f t="shared" si="61"/>
        <v>2024</v>
      </c>
      <c r="I86" s="4" t="str">
        <f t="shared" si="56"/>
        <v>Diciembre</v>
      </c>
      <c r="J86" s="5" t="str">
        <f t="shared" si="57"/>
        <v>2024-2</v>
      </c>
      <c r="K86" s="4">
        <v>5</v>
      </c>
      <c r="L86" s="4">
        <v>4.96</v>
      </c>
      <c r="M86" s="11">
        <f t="shared" si="62"/>
        <v>0.99199999999999999</v>
      </c>
      <c r="N86" s="11">
        <f t="shared" si="63"/>
        <v>0.99199999999999999</v>
      </c>
      <c r="O86" s="4" t="s">
        <v>79</v>
      </c>
      <c r="P86" s="4" t="s">
        <v>79</v>
      </c>
      <c r="Q86" s="4" t="str">
        <f t="shared" si="58"/>
        <v>367-2024-12-31</v>
      </c>
      <c r="R86" s="4">
        <v>0</v>
      </c>
      <c r="S86" s="4">
        <v>2</v>
      </c>
    </row>
    <row r="87" spans="1:19" x14ac:dyDescent="0.3">
      <c r="A87" s="4">
        <v>369</v>
      </c>
      <c r="B87" s="4" t="s">
        <v>63</v>
      </c>
      <c r="C87" s="4" t="s">
        <v>13</v>
      </c>
      <c r="D87" s="4" t="s">
        <v>60</v>
      </c>
      <c r="E87" s="4" t="s">
        <v>8</v>
      </c>
      <c r="F87" s="4" t="s">
        <v>9</v>
      </c>
      <c r="G87" s="5">
        <v>45291</v>
      </c>
      <c r="H87" s="4">
        <f t="shared" si="61"/>
        <v>2023</v>
      </c>
      <c r="I87" s="4" t="str">
        <f t="shared" si="56"/>
        <v>Diciembre</v>
      </c>
      <c r="J87" s="5" t="str">
        <f t="shared" si="57"/>
        <v>2023-2</v>
      </c>
      <c r="K87" s="4"/>
      <c r="L87" s="4">
        <v>174</v>
      </c>
      <c r="M87" s="11" t="str">
        <f t="shared" si="62"/>
        <v/>
      </c>
      <c r="N87" s="11" t="str">
        <f t="shared" si="63"/>
        <v/>
      </c>
      <c r="O87" s="4" t="s">
        <v>113</v>
      </c>
      <c r="P87" s="4" t="s">
        <v>131</v>
      </c>
      <c r="Q87" s="4" t="str">
        <f t="shared" si="58"/>
        <v>369-2023-12-31</v>
      </c>
      <c r="R87" s="4">
        <v>0</v>
      </c>
      <c r="S87" s="4">
        <v>0</v>
      </c>
    </row>
    <row r="88" spans="1:19" x14ac:dyDescent="0.3">
      <c r="A88" s="4">
        <v>369</v>
      </c>
      <c r="B88" s="4" t="s">
        <v>63</v>
      </c>
      <c r="C88" s="4" t="s">
        <v>13</v>
      </c>
      <c r="D88" s="4" t="s">
        <v>60</v>
      </c>
      <c r="E88" s="4" t="s">
        <v>8</v>
      </c>
      <c r="F88" s="4" t="s">
        <v>9</v>
      </c>
      <c r="G88" s="5">
        <v>45657</v>
      </c>
      <c r="H88" s="4">
        <f t="shared" si="61"/>
        <v>2024</v>
      </c>
      <c r="I88" s="4" t="str">
        <f t="shared" si="56"/>
        <v>Diciembre</v>
      </c>
      <c r="J88" s="5" t="str">
        <f t="shared" si="57"/>
        <v>2024-2</v>
      </c>
      <c r="K88" s="4">
        <v>188</v>
      </c>
      <c r="L88" s="4">
        <v>138</v>
      </c>
      <c r="M88" s="11">
        <f t="shared" si="62"/>
        <v>0.73404255319148937</v>
      </c>
      <c r="N88" s="11">
        <f t="shared" si="63"/>
        <v>0.73404255319148937</v>
      </c>
      <c r="O88" s="4" t="s">
        <v>131</v>
      </c>
      <c r="P88" s="4" t="s">
        <v>131</v>
      </c>
      <c r="Q88" s="4" t="str">
        <f t="shared" si="58"/>
        <v>369-2024-12-31</v>
      </c>
      <c r="R88" s="4">
        <v>0</v>
      </c>
      <c r="S88" s="4">
        <v>0</v>
      </c>
    </row>
    <row r="89" spans="1:19" x14ac:dyDescent="0.3">
      <c r="A89" s="4">
        <v>376</v>
      </c>
      <c r="B89" s="4" t="s">
        <v>139</v>
      </c>
      <c r="C89" s="4" t="s">
        <v>13</v>
      </c>
      <c r="D89" s="4" t="s">
        <v>29</v>
      </c>
      <c r="E89" s="4" t="s">
        <v>8</v>
      </c>
      <c r="F89" s="4" t="s">
        <v>9</v>
      </c>
      <c r="G89" s="13">
        <v>44925</v>
      </c>
      <c r="H89" s="12">
        <f t="shared" si="61"/>
        <v>2022</v>
      </c>
      <c r="I89" s="5" t="str">
        <f t="shared" si="56"/>
        <v>Diciembre</v>
      </c>
      <c r="J89" s="5" t="str">
        <f t="shared" si="57"/>
        <v>2022-2</v>
      </c>
      <c r="K89" s="9">
        <v>16064</v>
      </c>
      <c r="L89" s="9">
        <v>24140</v>
      </c>
      <c r="M89" s="11">
        <f t="shared" si="62"/>
        <v>1.3</v>
      </c>
      <c r="N89" s="11">
        <f t="shared" si="63"/>
        <v>1.5027390438247012</v>
      </c>
      <c r="O89" s="4" t="s">
        <v>106</v>
      </c>
      <c r="P89" s="4" t="s">
        <v>106</v>
      </c>
      <c r="Q89" s="4" t="str">
        <f t="shared" si="58"/>
        <v>376-2022-12-30</v>
      </c>
      <c r="R89" s="4">
        <v>0</v>
      </c>
      <c r="S89" s="4">
        <v>0</v>
      </c>
    </row>
    <row r="90" spans="1:19" x14ac:dyDescent="0.3">
      <c r="A90" s="4">
        <v>376</v>
      </c>
      <c r="B90" s="4" t="s">
        <v>139</v>
      </c>
      <c r="C90" s="4" t="s">
        <v>13</v>
      </c>
      <c r="D90" s="4" t="s">
        <v>29</v>
      </c>
      <c r="E90" s="4" t="s">
        <v>8</v>
      </c>
      <c r="F90" s="4" t="s">
        <v>9</v>
      </c>
      <c r="G90" s="5">
        <v>45291</v>
      </c>
      <c r="H90" s="4">
        <f t="shared" si="61"/>
        <v>2023</v>
      </c>
      <c r="I90" s="4" t="str">
        <f t="shared" si="56"/>
        <v>Diciembre</v>
      </c>
      <c r="J90" s="5" t="str">
        <f t="shared" si="57"/>
        <v>2023-2</v>
      </c>
      <c r="K90" s="9">
        <v>26073.472702718544</v>
      </c>
      <c r="L90" s="9">
        <v>26403.087925999949</v>
      </c>
      <c r="M90" s="11">
        <f t="shared" si="62"/>
        <v>1.0126417845079394</v>
      </c>
      <c r="N90" s="11">
        <f t="shared" si="63"/>
        <v>1.0126417845079394</v>
      </c>
      <c r="O90" s="4" t="s">
        <v>106</v>
      </c>
      <c r="P90" s="4" t="s">
        <v>106</v>
      </c>
      <c r="Q90" s="4" t="str">
        <f t="shared" si="58"/>
        <v>376-2023-12-31</v>
      </c>
      <c r="R90" s="4">
        <v>0</v>
      </c>
      <c r="S90" s="4">
        <v>0</v>
      </c>
    </row>
    <row r="91" spans="1:19" x14ac:dyDescent="0.3">
      <c r="A91" s="4">
        <v>376</v>
      </c>
      <c r="B91" s="4" t="s">
        <v>139</v>
      </c>
      <c r="C91" s="4" t="s">
        <v>13</v>
      </c>
      <c r="D91" s="4" t="s">
        <v>29</v>
      </c>
      <c r="E91" s="4" t="s">
        <v>8</v>
      </c>
      <c r="F91" s="4" t="s">
        <v>9</v>
      </c>
      <c r="G91" s="5">
        <v>45657</v>
      </c>
      <c r="H91" s="4">
        <f t="shared" si="61"/>
        <v>2024</v>
      </c>
      <c r="I91" s="4" t="str">
        <f t="shared" si="56"/>
        <v>Diciembre</v>
      </c>
      <c r="J91" s="5" t="str">
        <f t="shared" si="57"/>
        <v>2024-2</v>
      </c>
      <c r="K91" s="9">
        <v>27010.108280834509</v>
      </c>
      <c r="L91" s="9">
        <f>29467922112/1000000</f>
        <v>29467.922112</v>
      </c>
      <c r="M91" s="11">
        <f t="shared" si="62"/>
        <v>1.0909960747143497</v>
      </c>
      <c r="N91" s="11">
        <f t="shared" si="63"/>
        <v>1.0909960747143497</v>
      </c>
      <c r="O91" s="4" t="s">
        <v>106</v>
      </c>
      <c r="P91" s="4" t="s">
        <v>106</v>
      </c>
      <c r="Q91" s="4" t="str">
        <f t="shared" si="58"/>
        <v>376-2024-12-31</v>
      </c>
      <c r="R91" s="4">
        <v>0</v>
      </c>
      <c r="S91" s="4">
        <v>0</v>
      </c>
    </row>
    <row r="92" spans="1:19" x14ac:dyDescent="0.3">
      <c r="A92" s="4">
        <v>377</v>
      </c>
      <c r="B92" s="4" t="s">
        <v>65</v>
      </c>
      <c r="C92" s="4" t="s">
        <v>13</v>
      </c>
      <c r="D92" s="4" t="s">
        <v>29</v>
      </c>
      <c r="E92" s="4" t="s">
        <v>8</v>
      </c>
      <c r="F92" s="4" t="s">
        <v>11</v>
      </c>
      <c r="G92" s="5">
        <v>45291</v>
      </c>
      <c r="H92" s="4">
        <f t="shared" si="61"/>
        <v>2023</v>
      </c>
      <c r="I92" s="4" t="str">
        <f t="shared" si="56"/>
        <v>Diciembre</v>
      </c>
      <c r="J92" s="5" t="str">
        <f t="shared" si="57"/>
        <v>2023-2</v>
      </c>
      <c r="K92" s="31">
        <v>12518.005306706254</v>
      </c>
      <c r="L92" s="9">
        <v>7607.138418999999</v>
      </c>
      <c r="M92" s="11">
        <f>IFERROR(IF((K92/L92)&gt;1.3,1.3,K92/L92),"")</f>
        <v>1.3</v>
      </c>
      <c r="N92" s="11">
        <f>IFERROR(K92/L92,"")</f>
        <v>1.6455603430904595</v>
      </c>
      <c r="O92" s="4" t="s">
        <v>106</v>
      </c>
      <c r="P92" s="4" t="s">
        <v>106</v>
      </c>
      <c r="Q92" s="4" t="str">
        <f t="shared" si="58"/>
        <v>377-2023-12-31</v>
      </c>
      <c r="R92" s="4">
        <v>0</v>
      </c>
      <c r="S92" s="4">
        <v>0</v>
      </c>
    </row>
    <row r="93" spans="1:19" x14ac:dyDescent="0.3">
      <c r="A93" s="4">
        <v>377</v>
      </c>
      <c r="B93" s="4" t="s">
        <v>65</v>
      </c>
      <c r="C93" s="4" t="s">
        <v>13</v>
      </c>
      <c r="D93" s="4" t="s">
        <v>29</v>
      </c>
      <c r="E93" s="4" t="s">
        <v>8</v>
      </c>
      <c r="F93" s="4" t="s">
        <v>11</v>
      </c>
      <c r="G93" s="5">
        <v>45657</v>
      </c>
      <c r="H93" s="4">
        <f t="shared" si="61"/>
        <v>2024</v>
      </c>
      <c r="I93" s="4" t="str">
        <f t="shared" si="56"/>
        <v>Diciembre</v>
      </c>
      <c r="J93" s="5" t="str">
        <f t="shared" si="57"/>
        <v>2024-2</v>
      </c>
      <c r="K93" s="9">
        <v>9557.1950106811255</v>
      </c>
      <c r="L93" s="9">
        <v>11947.626618</v>
      </c>
      <c r="M93" s="11">
        <f>L93/K93</f>
        <v>1.2501185342192271</v>
      </c>
      <c r="N93" s="11">
        <f>IFERROR(L93/K93,"")</f>
        <v>1.2501185342192271</v>
      </c>
      <c r="O93" s="4" t="s">
        <v>106</v>
      </c>
      <c r="P93" s="4" t="s">
        <v>106</v>
      </c>
      <c r="Q93" s="4" t="str">
        <f t="shared" si="58"/>
        <v>377-2024-12-31</v>
      </c>
      <c r="R93" s="4">
        <v>0</v>
      </c>
      <c r="S93" s="4">
        <v>0</v>
      </c>
    </row>
    <row r="94" spans="1:19" x14ac:dyDescent="0.3">
      <c r="A94" s="4">
        <v>379</v>
      </c>
      <c r="B94" s="4" t="s">
        <v>66</v>
      </c>
      <c r="C94" s="4" t="s">
        <v>13</v>
      </c>
      <c r="D94" s="4" t="s">
        <v>67</v>
      </c>
      <c r="E94" s="4" t="s">
        <v>8</v>
      </c>
      <c r="F94" s="4" t="s">
        <v>9</v>
      </c>
      <c r="G94" s="13">
        <v>44926</v>
      </c>
      <c r="H94" s="12">
        <f t="shared" si="61"/>
        <v>2022</v>
      </c>
      <c r="I94" s="5" t="str">
        <f t="shared" si="56"/>
        <v>Diciembre</v>
      </c>
      <c r="J94" s="5" t="str">
        <f t="shared" si="57"/>
        <v>2022-2</v>
      </c>
      <c r="K94" s="20">
        <v>20000</v>
      </c>
      <c r="L94" s="20">
        <v>20591</v>
      </c>
      <c r="M94" s="11">
        <f t="shared" ref="M94:M99" si="64">IFERROR(IF((L94/K94)&gt;1.3,1.3,L94/K94),"")</f>
        <v>1.02955</v>
      </c>
      <c r="N94" s="11">
        <f t="shared" ref="N94:N99" si="65">IFERROR(L94/K94,"")</f>
        <v>1.02955</v>
      </c>
      <c r="O94" s="4" t="s">
        <v>131</v>
      </c>
      <c r="P94" s="4" t="s">
        <v>131</v>
      </c>
      <c r="Q94" s="4" t="str">
        <f t="shared" si="58"/>
        <v>379-2022-12-31</v>
      </c>
      <c r="R94" s="4">
        <v>0</v>
      </c>
      <c r="S94" s="4">
        <v>0</v>
      </c>
    </row>
    <row r="95" spans="1:19" x14ac:dyDescent="0.3">
      <c r="A95" s="4">
        <v>379</v>
      </c>
      <c r="B95" s="4" t="s">
        <v>66</v>
      </c>
      <c r="C95" s="4" t="s">
        <v>13</v>
      </c>
      <c r="D95" s="4" t="s">
        <v>67</v>
      </c>
      <c r="E95" s="4" t="s">
        <v>8</v>
      </c>
      <c r="F95" s="4" t="s">
        <v>9</v>
      </c>
      <c r="G95" s="5">
        <v>45291</v>
      </c>
      <c r="H95" s="4">
        <f t="shared" si="61"/>
        <v>2023</v>
      </c>
      <c r="I95" s="4" t="str">
        <f t="shared" si="56"/>
        <v>Diciembre</v>
      </c>
      <c r="J95" s="5" t="str">
        <f t="shared" si="57"/>
        <v>2023-2</v>
      </c>
      <c r="K95" s="7">
        <v>22006</v>
      </c>
      <c r="L95" s="7">
        <v>22986</v>
      </c>
      <c r="M95" s="16">
        <f t="shared" si="64"/>
        <v>1.0445333090975188</v>
      </c>
      <c r="N95" s="11">
        <f t="shared" si="65"/>
        <v>1.0445333090975188</v>
      </c>
      <c r="O95" s="4" t="s">
        <v>131</v>
      </c>
      <c r="P95" s="4" t="s">
        <v>131</v>
      </c>
      <c r="Q95" s="4" t="str">
        <f t="shared" si="58"/>
        <v>379-2023-12-31</v>
      </c>
      <c r="R95" s="4">
        <v>0</v>
      </c>
      <c r="S95" s="4">
        <v>0</v>
      </c>
    </row>
    <row r="96" spans="1:19" x14ac:dyDescent="0.3">
      <c r="A96" s="4">
        <v>379</v>
      </c>
      <c r="B96" s="4" t="s">
        <v>66</v>
      </c>
      <c r="C96" s="4" t="s">
        <v>13</v>
      </c>
      <c r="D96" s="4" t="s">
        <v>67</v>
      </c>
      <c r="E96" s="4" t="s">
        <v>8</v>
      </c>
      <c r="F96" s="4" t="s">
        <v>9</v>
      </c>
      <c r="G96" s="5">
        <v>45657</v>
      </c>
      <c r="H96" s="4">
        <f t="shared" si="61"/>
        <v>2024</v>
      </c>
      <c r="I96" s="4" t="str">
        <f t="shared" si="56"/>
        <v>Diciembre</v>
      </c>
      <c r="J96" s="5" t="str">
        <f t="shared" si="57"/>
        <v>2024-2</v>
      </c>
      <c r="K96" s="4">
        <v>24265</v>
      </c>
      <c r="L96" s="4">
        <v>23556</v>
      </c>
      <c r="M96" s="11">
        <f t="shared" si="64"/>
        <v>0.97078096023078508</v>
      </c>
      <c r="N96" s="11">
        <f t="shared" si="65"/>
        <v>0.97078096023078508</v>
      </c>
      <c r="O96" s="4" t="s">
        <v>131</v>
      </c>
      <c r="P96" s="4" t="s">
        <v>131</v>
      </c>
      <c r="Q96" s="4" t="str">
        <f t="shared" ref="Q96:Q99" si="66">A96&amp;"-"&amp;YEAR(G96)&amp;"-"&amp;IF(LEN(MONTH(G96))=1,"0"&amp;MONTH(G96),MONTH(G96))&amp;"-"&amp;DAY(G96)</f>
        <v>379-2024-12-31</v>
      </c>
      <c r="R96" s="4">
        <v>0</v>
      </c>
      <c r="S96" s="4">
        <v>0</v>
      </c>
    </row>
    <row r="97" spans="1:19" x14ac:dyDescent="0.3">
      <c r="A97" s="4">
        <v>385</v>
      </c>
      <c r="B97" s="4" t="s">
        <v>68</v>
      </c>
      <c r="C97" s="4" t="s">
        <v>13</v>
      </c>
      <c r="D97" s="4" t="s">
        <v>69</v>
      </c>
      <c r="E97" s="4" t="s">
        <v>8</v>
      </c>
      <c r="F97" s="4" t="s">
        <v>9</v>
      </c>
      <c r="G97" s="13">
        <v>44926</v>
      </c>
      <c r="H97" s="12">
        <f t="shared" si="61"/>
        <v>2022</v>
      </c>
      <c r="I97" s="5" t="str">
        <f t="shared" ref="I97:I99" si="67">PROPER(TEXT(G97,"mmmm"))</f>
        <v>Diciembre</v>
      </c>
      <c r="J97" s="5" t="str">
        <f t="shared" ref="J97:J99" si="68">IF(OR(I97="Enero",I97="Febrero",I97="Marzo",I97="Abril",I97="Mayo",I97="Junio"),H97&amp;"-1",IF(OR(I97="Julio",I97="Agosto",I97="Septiembre",I97="Octubre",I97="Noviembre",I97="Diciembre"),H97&amp;"-2"))</f>
        <v>2022-2</v>
      </c>
      <c r="K97" s="9">
        <v>13361</v>
      </c>
      <c r="L97" s="9">
        <v>9700</v>
      </c>
      <c r="M97" s="11">
        <f t="shared" si="64"/>
        <v>0.72599356335603626</v>
      </c>
      <c r="N97" s="11">
        <f t="shared" si="65"/>
        <v>0.72599356335603626</v>
      </c>
      <c r="O97" s="4" t="s">
        <v>106</v>
      </c>
      <c r="P97" s="4" t="s">
        <v>106</v>
      </c>
      <c r="Q97" s="4" t="str">
        <f t="shared" si="66"/>
        <v>385-2022-12-31</v>
      </c>
      <c r="R97" s="4">
        <v>0</v>
      </c>
      <c r="S97" s="4">
        <v>0</v>
      </c>
    </row>
    <row r="98" spans="1:19" x14ac:dyDescent="0.3">
      <c r="A98" s="4">
        <v>385</v>
      </c>
      <c r="B98" s="4" t="s">
        <v>68</v>
      </c>
      <c r="C98" s="4" t="s">
        <v>13</v>
      </c>
      <c r="D98" s="4" t="s">
        <v>69</v>
      </c>
      <c r="E98" s="4" t="s">
        <v>8</v>
      </c>
      <c r="F98" s="4" t="s">
        <v>9</v>
      </c>
      <c r="G98" s="5">
        <v>45291</v>
      </c>
      <c r="H98" s="4">
        <f t="shared" si="61"/>
        <v>2023</v>
      </c>
      <c r="I98" s="4" t="str">
        <f t="shared" si="67"/>
        <v>Diciembre</v>
      </c>
      <c r="J98" s="5" t="str">
        <f t="shared" si="68"/>
        <v>2023-2</v>
      </c>
      <c r="K98" s="9">
        <v>14097.721</v>
      </c>
      <c r="L98" s="4">
        <v>17698.153608000001</v>
      </c>
      <c r="M98" s="11">
        <f t="shared" si="64"/>
        <v>1.2553911095275614</v>
      </c>
      <c r="N98" s="11">
        <f t="shared" si="65"/>
        <v>1.2553911095275614</v>
      </c>
      <c r="O98" s="4" t="s">
        <v>106</v>
      </c>
      <c r="P98" s="4" t="s">
        <v>106</v>
      </c>
      <c r="Q98" s="4" t="str">
        <f t="shared" si="66"/>
        <v>385-2023-12-31</v>
      </c>
      <c r="R98" s="4">
        <v>0</v>
      </c>
      <c r="S98" s="4">
        <v>0</v>
      </c>
    </row>
    <row r="99" spans="1:19" x14ac:dyDescent="0.3">
      <c r="A99" s="4">
        <v>385</v>
      </c>
      <c r="B99" s="4" t="s">
        <v>68</v>
      </c>
      <c r="C99" s="4" t="s">
        <v>13</v>
      </c>
      <c r="D99" s="4" t="s">
        <v>69</v>
      </c>
      <c r="E99" s="4" t="s">
        <v>8</v>
      </c>
      <c r="F99" s="4" t="s">
        <v>9</v>
      </c>
      <c r="G99" s="5">
        <v>45657</v>
      </c>
      <c r="H99" s="4">
        <f t="shared" si="61"/>
        <v>2024</v>
      </c>
      <c r="I99" s="4" t="str">
        <f t="shared" si="67"/>
        <v>Diciembre</v>
      </c>
      <c r="J99" s="5" t="str">
        <f t="shared" si="68"/>
        <v>2024-2</v>
      </c>
      <c r="K99" s="7">
        <v>15507.493100000003</v>
      </c>
      <c r="L99" s="10">
        <v>13245.834426000001</v>
      </c>
      <c r="M99" s="11">
        <f t="shared" si="64"/>
        <v>0.85415704141116133</v>
      </c>
      <c r="N99" s="11">
        <f t="shared" si="65"/>
        <v>0.85415704141116133</v>
      </c>
      <c r="O99" s="4" t="s">
        <v>106</v>
      </c>
      <c r="P99" s="4" t="s">
        <v>106</v>
      </c>
      <c r="Q99" s="4" t="str">
        <f t="shared" si="66"/>
        <v>385-2024-12-31</v>
      </c>
      <c r="R99" s="4">
        <v>0</v>
      </c>
      <c r="S99" s="4">
        <v>0</v>
      </c>
    </row>
    <row r="100" spans="1:19" x14ac:dyDescent="0.3">
      <c r="A100" s="4">
        <v>423</v>
      </c>
      <c r="B100" s="4" t="s">
        <v>71</v>
      </c>
      <c r="C100" s="4" t="s">
        <v>13</v>
      </c>
      <c r="D100" s="4" t="s">
        <v>70</v>
      </c>
      <c r="E100" s="4" t="s">
        <v>16</v>
      </c>
      <c r="F100" s="4" t="s">
        <v>9</v>
      </c>
      <c r="G100" s="13">
        <v>44926</v>
      </c>
      <c r="H100" s="12">
        <f t="shared" ref="H100:H105" si="69">YEAR(G100)</f>
        <v>2022</v>
      </c>
      <c r="I100" s="5" t="str">
        <f t="shared" ref="I100:I105" si="70">PROPER(TEXT(G100,"mmmm"))</f>
        <v>Diciembre</v>
      </c>
      <c r="J100" s="5" t="str">
        <f t="shared" ref="J100:J105" si="71">IF(OR(I100="Enero",I100="Febrero",I100="Marzo",I100="Abril",I100="Mayo",I100="Junio"),H100&amp;"-1",IF(OR(I100="Julio",I100="Agosto",I100="Septiembre",I100="Octubre",I100="Noviembre",I100="Diciembre"),H100&amp;"-2"))</f>
        <v>2022-2</v>
      </c>
      <c r="K100" s="4">
        <v>8.8000000000000007</v>
      </c>
      <c r="L100" s="4">
        <v>7.8</v>
      </c>
      <c r="M100" s="11">
        <f t="shared" ref="M100:M105" si="72">IFERROR(IF((L100/K100)&gt;1.3,1.3,L100/K100),"")</f>
        <v>0.88636363636363624</v>
      </c>
      <c r="N100" s="11">
        <f t="shared" ref="N100:N105" si="73">IFERROR(L100/K100,"")</f>
        <v>0.88636363636363624</v>
      </c>
      <c r="O100" s="4" t="s">
        <v>114</v>
      </c>
      <c r="P100" s="4" t="s">
        <v>114</v>
      </c>
      <c r="Q100" s="4" t="str">
        <f t="shared" ref="Q100:Q105" si="74">A100&amp;"-"&amp;YEAR(G100)&amp;"-"&amp;IF(LEN(MONTH(G100))=1,"0"&amp;MONTH(G100),MONTH(G100))&amp;"-"&amp;DAY(G100)</f>
        <v>423-2022-12-31</v>
      </c>
      <c r="R100" s="4">
        <v>1</v>
      </c>
      <c r="S100" s="4">
        <v>1</v>
      </c>
    </row>
    <row r="101" spans="1:19" x14ac:dyDescent="0.3">
      <c r="A101" s="4">
        <v>423</v>
      </c>
      <c r="B101" s="4" t="s">
        <v>71</v>
      </c>
      <c r="C101" s="4" t="s">
        <v>13</v>
      </c>
      <c r="D101" s="4" t="s">
        <v>70</v>
      </c>
      <c r="E101" s="4" t="s">
        <v>16</v>
      </c>
      <c r="F101" s="4" t="s">
        <v>9</v>
      </c>
      <c r="G101" s="5">
        <v>45291</v>
      </c>
      <c r="H101" s="4">
        <f t="shared" si="69"/>
        <v>2023</v>
      </c>
      <c r="I101" s="4" t="str">
        <f t="shared" si="70"/>
        <v>Diciembre</v>
      </c>
      <c r="J101" s="5" t="str">
        <f t="shared" si="71"/>
        <v>2023-2</v>
      </c>
      <c r="K101" s="4">
        <v>8.4</v>
      </c>
      <c r="L101" s="4">
        <v>7.9</v>
      </c>
      <c r="M101" s="11">
        <f t="shared" si="72"/>
        <v>0.94047619047619047</v>
      </c>
      <c r="N101" s="11">
        <f t="shared" si="73"/>
        <v>0.94047619047619047</v>
      </c>
      <c r="O101" s="4" t="s">
        <v>114</v>
      </c>
      <c r="P101" s="4" t="s">
        <v>114</v>
      </c>
      <c r="Q101" s="4" t="str">
        <f t="shared" si="74"/>
        <v>423-2023-12-31</v>
      </c>
      <c r="R101" s="4">
        <v>1</v>
      </c>
      <c r="S101" s="4">
        <v>1</v>
      </c>
    </row>
    <row r="102" spans="1:19" x14ac:dyDescent="0.3">
      <c r="A102" s="4">
        <v>423</v>
      </c>
      <c r="B102" s="4" t="s">
        <v>71</v>
      </c>
      <c r="C102" s="4" t="s">
        <v>13</v>
      </c>
      <c r="D102" s="4" t="s">
        <v>70</v>
      </c>
      <c r="E102" s="4" t="s">
        <v>16</v>
      </c>
      <c r="F102" s="4" t="s">
        <v>9</v>
      </c>
      <c r="G102" s="5">
        <v>45657</v>
      </c>
      <c r="H102" s="4">
        <f t="shared" si="69"/>
        <v>2024</v>
      </c>
      <c r="I102" s="4" t="str">
        <f t="shared" si="70"/>
        <v>Diciembre</v>
      </c>
      <c r="J102" s="5" t="str">
        <f t="shared" si="71"/>
        <v>2024-2</v>
      </c>
      <c r="K102" s="4">
        <v>8.3000000000000007</v>
      </c>
      <c r="L102" s="4">
        <v>12.3</v>
      </c>
      <c r="M102" s="11">
        <f t="shared" si="72"/>
        <v>1.3</v>
      </c>
      <c r="N102" s="11">
        <f t="shared" si="73"/>
        <v>1.4819277108433735</v>
      </c>
      <c r="O102" s="4" t="s">
        <v>114</v>
      </c>
      <c r="P102" s="4" t="s">
        <v>114</v>
      </c>
      <c r="Q102" s="4" t="str">
        <f t="shared" si="74"/>
        <v>423-2024-12-31</v>
      </c>
      <c r="R102" s="4">
        <v>1</v>
      </c>
      <c r="S102" s="4">
        <v>1</v>
      </c>
    </row>
    <row r="103" spans="1:19" x14ac:dyDescent="0.3">
      <c r="A103" s="4">
        <v>424</v>
      </c>
      <c r="B103" s="4" t="s">
        <v>104</v>
      </c>
      <c r="C103" s="4" t="s">
        <v>13</v>
      </c>
      <c r="D103" s="4" t="s">
        <v>70</v>
      </c>
      <c r="E103" s="4" t="s">
        <v>16</v>
      </c>
      <c r="F103" s="4" t="s">
        <v>9</v>
      </c>
      <c r="G103" s="13">
        <v>44926</v>
      </c>
      <c r="H103" s="12">
        <f t="shared" si="69"/>
        <v>2022</v>
      </c>
      <c r="I103" s="5" t="str">
        <f t="shared" si="70"/>
        <v>Diciembre</v>
      </c>
      <c r="J103" s="5" t="str">
        <f t="shared" si="71"/>
        <v>2022-2</v>
      </c>
      <c r="K103" s="4">
        <v>6.5</v>
      </c>
      <c r="L103" s="4">
        <v>5</v>
      </c>
      <c r="M103" s="11">
        <f t="shared" si="72"/>
        <v>0.76923076923076927</v>
      </c>
      <c r="N103" s="11">
        <f t="shared" si="73"/>
        <v>0.76923076923076927</v>
      </c>
      <c r="O103" s="4" t="s">
        <v>114</v>
      </c>
      <c r="P103" s="4" t="s">
        <v>131</v>
      </c>
      <c r="Q103" s="4" t="str">
        <f t="shared" si="74"/>
        <v>424-2022-12-31</v>
      </c>
      <c r="R103" s="4">
        <v>1</v>
      </c>
      <c r="S103" s="4">
        <v>0</v>
      </c>
    </row>
    <row r="104" spans="1:19" x14ac:dyDescent="0.3">
      <c r="A104" s="4">
        <v>424</v>
      </c>
      <c r="B104" s="4" t="s">
        <v>104</v>
      </c>
      <c r="C104" s="4" t="s">
        <v>13</v>
      </c>
      <c r="D104" s="4" t="s">
        <v>70</v>
      </c>
      <c r="E104" s="4" t="s">
        <v>16</v>
      </c>
      <c r="F104" s="4" t="s">
        <v>9</v>
      </c>
      <c r="G104" s="5">
        <v>45291</v>
      </c>
      <c r="H104" s="4">
        <f t="shared" si="69"/>
        <v>2023</v>
      </c>
      <c r="I104" s="4" t="str">
        <f t="shared" si="70"/>
        <v>Diciembre</v>
      </c>
      <c r="J104" s="5" t="str">
        <f t="shared" si="71"/>
        <v>2023-2</v>
      </c>
      <c r="K104" s="4">
        <v>6</v>
      </c>
      <c r="L104" s="4">
        <v>6</v>
      </c>
      <c r="M104" s="11">
        <f t="shared" si="72"/>
        <v>1</v>
      </c>
      <c r="N104" s="11">
        <f t="shared" si="73"/>
        <v>1</v>
      </c>
      <c r="O104" s="4" t="s">
        <v>131</v>
      </c>
      <c r="P104" s="4" t="s">
        <v>131</v>
      </c>
      <c r="Q104" s="4" t="str">
        <f t="shared" si="74"/>
        <v>424-2023-12-31</v>
      </c>
      <c r="R104" s="4">
        <v>0</v>
      </c>
      <c r="S104" s="4">
        <v>0</v>
      </c>
    </row>
    <row r="105" spans="1:19" x14ac:dyDescent="0.3">
      <c r="A105" s="4">
        <v>424</v>
      </c>
      <c r="B105" s="4" t="s">
        <v>104</v>
      </c>
      <c r="C105" s="4" t="s">
        <v>13</v>
      </c>
      <c r="D105" s="4" t="s">
        <v>70</v>
      </c>
      <c r="E105" s="4" t="s">
        <v>16</v>
      </c>
      <c r="F105" s="4" t="s">
        <v>9</v>
      </c>
      <c r="G105" s="5">
        <v>45657</v>
      </c>
      <c r="H105" s="4">
        <f t="shared" si="69"/>
        <v>2024</v>
      </c>
      <c r="I105" s="4" t="str">
        <f t="shared" si="70"/>
        <v>Diciembre</v>
      </c>
      <c r="J105" s="5" t="str">
        <f t="shared" si="71"/>
        <v>2024-2</v>
      </c>
      <c r="K105" s="4">
        <v>7</v>
      </c>
      <c r="L105" s="4">
        <v>9</v>
      </c>
      <c r="M105" s="11">
        <f t="shared" si="72"/>
        <v>1.2857142857142858</v>
      </c>
      <c r="N105" s="11">
        <f t="shared" si="73"/>
        <v>1.2857142857142858</v>
      </c>
      <c r="O105" s="4" t="s">
        <v>131</v>
      </c>
      <c r="P105" s="4" t="s">
        <v>131</v>
      </c>
      <c r="Q105" s="4" t="str">
        <f t="shared" si="74"/>
        <v>424-2024-12-31</v>
      </c>
      <c r="R105" s="4">
        <v>0</v>
      </c>
      <c r="S105" s="4">
        <v>0</v>
      </c>
    </row>
    <row r="106" spans="1:19" x14ac:dyDescent="0.3">
      <c r="A106" s="4">
        <v>460</v>
      </c>
      <c r="B106" s="4" t="s">
        <v>137</v>
      </c>
      <c r="C106" s="4" t="s">
        <v>7</v>
      </c>
      <c r="D106" s="4" t="s">
        <v>10</v>
      </c>
      <c r="E106" s="4" t="s">
        <v>16</v>
      </c>
      <c r="F106" s="4" t="s">
        <v>9</v>
      </c>
      <c r="G106" s="5">
        <v>45657</v>
      </c>
      <c r="H106" s="4">
        <f t="shared" ref="H106:H113" si="75">YEAR(G106)</f>
        <v>2024</v>
      </c>
      <c r="I106" s="4" t="str">
        <f t="shared" ref="I106:I107" si="76">PROPER(TEXT(G106,"mmmm"))</f>
        <v>Diciembre</v>
      </c>
      <c r="J106" s="5" t="str">
        <f t="shared" ref="J106:J107" si="77">IF(OR(I106="Enero",I106="Febrero",I106="Marzo",I106="Abril",I106="Mayo",I106="Junio"),H106&amp;"-1",IF(OR(I106="Julio",I106="Agosto",I106="Septiembre",I106="Octubre",I106="Noviembre",I106="Diciembre"),H106&amp;"-2"))</f>
        <v>2024-2</v>
      </c>
      <c r="K106" s="4">
        <v>80</v>
      </c>
      <c r="L106" s="4">
        <v>91.44</v>
      </c>
      <c r="M106" s="11">
        <f t="shared" ref="M106:M111" si="78">IFERROR(IF((L106/K106)&gt;1.3,1.3,L106/K106),"")</f>
        <v>1.143</v>
      </c>
      <c r="N106" s="11">
        <f t="shared" ref="N106:N111" si="79">IFERROR(L106/K106,"")</f>
        <v>1.143</v>
      </c>
      <c r="O106" s="27" t="s">
        <v>79</v>
      </c>
      <c r="P106" s="27" t="s">
        <v>79</v>
      </c>
      <c r="Q106" s="4" t="str">
        <f t="shared" ref="Q106" si="80">A106&amp;"-"&amp;YEAR(G106)&amp;"-"&amp;IF(LEN(MONTH(G106))=1,"0"&amp;MONTH(G106),MONTH(G106))&amp;"-"&amp;DAY(G106)</f>
        <v>460-2024-12-31</v>
      </c>
      <c r="R106" s="4">
        <v>0</v>
      </c>
      <c r="S106" s="4">
        <v>1</v>
      </c>
    </row>
    <row r="107" spans="1:19" x14ac:dyDescent="0.3">
      <c r="A107" s="4">
        <v>463</v>
      </c>
      <c r="B107" s="4" t="s">
        <v>132</v>
      </c>
      <c r="C107" s="4" t="s">
        <v>13</v>
      </c>
      <c r="D107" s="4" t="s">
        <v>10</v>
      </c>
      <c r="E107" s="4" t="s">
        <v>8</v>
      </c>
      <c r="F107" s="4" t="s">
        <v>9</v>
      </c>
      <c r="G107" s="5">
        <v>45657</v>
      </c>
      <c r="H107" s="4">
        <f t="shared" si="75"/>
        <v>2024</v>
      </c>
      <c r="I107" s="4" t="str">
        <f t="shared" si="76"/>
        <v>Diciembre</v>
      </c>
      <c r="J107" s="5" t="str">
        <f t="shared" si="77"/>
        <v>2024-2</v>
      </c>
      <c r="K107" s="4">
        <v>100</v>
      </c>
      <c r="L107" s="4">
        <v>100</v>
      </c>
      <c r="M107" s="11">
        <f t="shared" si="78"/>
        <v>1</v>
      </c>
      <c r="N107" s="11">
        <f t="shared" si="79"/>
        <v>1</v>
      </c>
      <c r="O107" s="4" t="s">
        <v>79</v>
      </c>
      <c r="P107" s="4" t="s">
        <v>79</v>
      </c>
      <c r="Q107" s="4" t="str">
        <f t="shared" ref="Q107:Q113" si="81">A107&amp;"-"&amp;YEAR(G107)&amp;"-"&amp;IF(LEN(MONTH(G107))=1,"0"&amp;MONTH(G107),MONTH(G107))&amp;"-"&amp;DAY(G107)</f>
        <v>463-2024-12-31</v>
      </c>
      <c r="R107" s="4">
        <v>0</v>
      </c>
      <c r="S107" s="4">
        <v>0</v>
      </c>
    </row>
    <row r="108" spans="1:19" x14ac:dyDescent="0.3">
      <c r="A108" s="4">
        <v>465</v>
      </c>
      <c r="B108" s="4" t="s">
        <v>133</v>
      </c>
      <c r="C108" s="4" t="s">
        <v>13</v>
      </c>
      <c r="D108" s="4" t="s">
        <v>58</v>
      </c>
      <c r="E108" s="4" t="s">
        <v>8</v>
      </c>
      <c r="F108" s="4" t="s">
        <v>9</v>
      </c>
      <c r="G108" s="5">
        <v>45657</v>
      </c>
      <c r="H108" s="4">
        <f t="shared" si="75"/>
        <v>2024</v>
      </c>
      <c r="I108" s="4" t="str">
        <f t="shared" ref="I108:I113" si="82">PROPER(TEXT(G108,"mmmm"))</f>
        <v>Diciembre</v>
      </c>
      <c r="J108" s="5" t="str">
        <f t="shared" ref="J108:J113" si="83">IF(OR(I108="Enero",I108="Febrero",I108="Marzo",I108="Abril",I108="Mayo",I108="Junio"),H108&amp;"-1",IF(OR(I108="Julio",I108="Agosto",I108="Septiembre",I108="Octubre",I108="Noviembre",I108="Diciembre"),H108&amp;"-2"))</f>
        <v>2024-2</v>
      </c>
      <c r="K108" s="4">
        <v>100</v>
      </c>
      <c r="L108" s="4">
        <v>56.83</v>
      </c>
      <c r="M108" s="11">
        <f t="shared" si="78"/>
        <v>0.56830000000000003</v>
      </c>
      <c r="N108" s="11">
        <f t="shared" si="79"/>
        <v>0.56830000000000003</v>
      </c>
      <c r="O108" s="4" t="s">
        <v>79</v>
      </c>
      <c r="P108" s="4" t="s">
        <v>79</v>
      </c>
      <c r="Q108" s="4" t="str">
        <f t="shared" si="81"/>
        <v>465-2024-12-31</v>
      </c>
      <c r="R108" s="4">
        <v>0</v>
      </c>
      <c r="S108" s="4">
        <v>0</v>
      </c>
    </row>
    <row r="109" spans="1:19" x14ac:dyDescent="0.3">
      <c r="A109" s="4">
        <v>466</v>
      </c>
      <c r="B109" s="4" t="s">
        <v>134</v>
      </c>
      <c r="C109" s="4" t="s">
        <v>13</v>
      </c>
      <c r="D109" s="4" t="s">
        <v>23</v>
      </c>
      <c r="E109" s="4" t="s">
        <v>8</v>
      </c>
      <c r="F109" s="4" t="s">
        <v>9</v>
      </c>
      <c r="G109" s="13">
        <v>44926</v>
      </c>
      <c r="H109" s="12">
        <f t="shared" si="75"/>
        <v>2022</v>
      </c>
      <c r="I109" s="5" t="str">
        <f t="shared" si="82"/>
        <v>Diciembre</v>
      </c>
      <c r="J109" s="5" t="str">
        <f t="shared" si="83"/>
        <v>2022-2</v>
      </c>
      <c r="K109" s="4">
        <v>25</v>
      </c>
      <c r="L109" s="4">
        <v>43.56</v>
      </c>
      <c r="M109" s="11">
        <f t="shared" si="78"/>
        <v>1.3</v>
      </c>
      <c r="N109" s="11">
        <f t="shared" si="79"/>
        <v>1.7424000000000002</v>
      </c>
      <c r="O109" s="4" t="s">
        <v>131</v>
      </c>
      <c r="P109" s="4" t="s">
        <v>114</v>
      </c>
      <c r="Q109" s="4" t="str">
        <f t="shared" si="81"/>
        <v>466-2022-12-31</v>
      </c>
      <c r="R109" s="4">
        <v>1</v>
      </c>
      <c r="S109" s="4">
        <v>1</v>
      </c>
    </row>
    <row r="110" spans="1:19" x14ac:dyDescent="0.3">
      <c r="A110" s="4">
        <v>466</v>
      </c>
      <c r="B110" s="4" t="s">
        <v>134</v>
      </c>
      <c r="C110" s="4" t="s">
        <v>13</v>
      </c>
      <c r="D110" s="4" t="s">
        <v>23</v>
      </c>
      <c r="E110" s="4" t="s">
        <v>8</v>
      </c>
      <c r="F110" s="4" t="s">
        <v>9</v>
      </c>
      <c r="G110" s="5">
        <v>45291</v>
      </c>
      <c r="H110" s="4">
        <f t="shared" si="75"/>
        <v>2023</v>
      </c>
      <c r="I110" s="4" t="str">
        <f t="shared" si="82"/>
        <v>Diciembre</v>
      </c>
      <c r="J110" s="5" t="str">
        <f t="shared" si="83"/>
        <v>2023-2</v>
      </c>
      <c r="K110" s="4">
        <v>42</v>
      </c>
      <c r="L110" s="4">
        <v>53.34</v>
      </c>
      <c r="M110" s="11">
        <f t="shared" si="78"/>
        <v>1.27</v>
      </c>
      <c r="N110" s="11">
        <f t="shared" si="79"/>
        <v>1.27</v>
      </c>
      <c r="O110" s="4" t="s">
        <v>131</v>
      </c>
      <c r="P110" s="4" t="s">
        <v>114</v>
      </c>
      <c r="Q110" s="4" t="str">
        <f t="shared" si="81"/>
        <v>466-2023-12-31</v>
      </c>
      <c r="R110" s="4">
        <v>1</v>
      </c>
      <c r="S110" s="4">
        <v>1</v>
      </c>
    </row>
    <row r="111" spans="1:19" x14ac:dyDescent="0.3">
      <c r="A111" s="4">
        <v>466</v>
      </c>
      <c r="B111" s="4" t="s">
        <v>134</v>
      </c>
      <c r="C111" s="4" t="s">
        <v>13</v>
      </c>
      <c r="D111" s="4" t="s">
        <v>23</v>
      </c>
      <c r="E111" s="4" t="s">
        <v>8</v>
      </c>
      <c r="F111" s="4" t="s">
        <v>9</v>
      </c>
      <c r="G111" s="5">
        <v>45657</v>
      </c>
      <c r="H111" s="4">
        <f t="shared" si="75"/>
        <v>2024</v>
      </c>
      <c r="I111" s="4" t="str">
        <f t="shared" si="82"/>
        <v>Diciembre</v>
      </c>
      <c r="J111" s="5" t="str">
        <f t="shared" si="83"/>
        <v>2024-2</v>
      </c>
      <c r="K111" s="4">
        <v>50</v>
      </c>
      <c r="L111" s="4">
        <v>53.8</v>
      </c>
      <c r="M111" s="11">
        <f t="shared" si="78"/>
        <v>1.0759999999999998</v>
      </c>
      <c r="N111" s="11">
        <f t="shared" si="79"/>
        <v>1.0759999999999998</v>
      </c>
      <c r="O111" s="4" t="s">
        <v>131</v>
      </c>
      <c r="P111" s="4" t="s">
        <v>114</v>
      </c>
      <c r="Q111" s="4" t="str">
        <f t="shared" si="81"/>
        <v>466-2024-12-31</v>
      </c>
      <c r="R111" s="4">
        <v>1</v>
      </c>
      <c r="S111" s="4">
        <v>1</v>
      </c>
    </row>
    <row r="112" spans="1:19" x14ac:dyDescent="0.3">
      <c r="A112" s="4">
        <v>472</v>
      </c>
      <c r="B112" s="4" t="s">
        <v>135</v>
      </c>
      <c r="C112" s="4" t="s">
        <v>13</v>
      </c>
      <c r="D112" s="4" t="s">
        <v>58</v>
      </c>
      <c r="E112" s="4" t="s">
        <v>8</v>
      </c>
      <c r="F112" s="4" t="s">
        <v>9</v>
      </c>
      <c r="G112" s="5">
        <v>45657</v>
      </c>
      <c r="H112" s="4">
        <f t="shared" si="75"/>
        <v>2024</v>
      </c>
      <c r="I112" s="4" t="str">
        <f t="shared" si="82"/>
        <v>Diciembre</v>
      </c>
      <c r="J112" s="5" t="str">
        <f t="shared" si="83"/>
        <v>2024-2</v>
      </c>
      <c r="K112" s="4">
        <v>100</v>
      </c>
      <c r="L112" s="4">
        <v>100</v>
      </c>
      <c r="M112" s="11">
        <f t="shared" ref="M112:M113" si="84">IFERROR(IF((L112/K112)&gt;1.3,1.3,L112/K112),"")</f>
        <v>1</v>
      </c>
      <c r="N112" s="11">
        <f t="shared" ref="N112:N113" si="85">IFERROR(L112/K112,"")</f>
        <v>1</v>
      </c>
      <c r="O112" s="4" t="s">
        <v>79</v>
      </c>
      <c r="P112" s="4" t="s">
        <v>79</v>
      </c>
      <c r="Q112" s="4" t="str">
        <f t="shared" si="81"/>
        <v>472-2024-12-31</v>
      </c>
      <c r="R112" s="4">
        <v>0</v>
      </c>
      <c r="S112" s="4">
        <v>0</v>
      </c>
    </row>
    <row r="113" spans="1:19" x14ac:dyDescent="0.3">
      <c r="A113" s="4">
        <v>476</v>
      </c>
      <c r="B113" s="4" t="s">
        <v>136</v>
      </c>
      <c r="C113" s="4" t="s">
        <v>13</v>
      </c>
      <c r="D113" s="4" t="s">
        <v>39</v>
      </c>
      <c r="E113" s="4" t="s">
        <v>8</v>
      </c>
      <c r="F113" s="4" t="s">
        <v>9</v>
      </c>
      <c r="G113" s="5">
        <v>45657</v>
      </c>
      <c r="H113" s="4">
        <f t="shared" si="75"/>
        <v>2024</v>
      </c>
      <c r="I113" s="4" t="str">
        <f t="shared" si="82"/>
        <v>Diciembre</v>
      </c>
      <c r="J113" s="5" t="str">
        <f t="shared" si="83"/>
        <v>2024-2</v>
      </c>
      <c r="K113" s="4">
        <v>30</v>
      </c>
      <c r="L113" s="4">
        <v>30</v>
      </c>
      <c r="M113" s="11">
        <f t="shared" si="84"/>
        <v>1</v>
      </c>
      <c r="N113" s="11">
        <f t="shared" si="85"/>
        <v>1</v>
      </c>
      <c r="O113" s="4" t="s">
        <v>131</v>
      </c>
      <c r="P113" s="4" t="s">
        <v>131</v>
      </c>
      <c r="Q113" s="4" t="str">
        <f t="shared" si="81"/>
        <v>476-2024-12-31</v>
      </c>
      <c r="R113" s="4">
        <v>0</v>
      </c>
      <c r="S113" s="4">
        <v>0</v>
      </c>
    </row>
    <row r="114" spans="1:19" x14ac:dyDescent="0.3">
      <c r="A114" s="4">
        <v>109</v>
      </c>
      <c r="B114" s="4" t="s">
        <v>17</v>
      </c>
      <c r="C114" s="4" t="s">
        <v>7</v>
      </c>
      <c r="D114" s="4" t="s">
        <v>72</v>
      </c>
      <c r="E114" s="4" t="s">
        <v>16</v>
      </c>
      <c r="F114" s="4" t="s">
        <v>9</v>
      </c>
      <c r="G114" s="5">
        <v>45291</v>
      </c>
      <c r="H114" s="4">
        <v>2023</v>
      </c>
      <c r="I114" s="4" t="str">
        <f t="shared" ref="I114:I132" si="86">PROPER(TEXT(G114,"mmmm"))</f>
        <v>Diciembre</v>
      </c>
      <c r="J114" s="5" t="str">
        <f t="shared" ref="J114:J132" si="87">IF(OR(I114="Enero",I114="Febrero",I114="Marzo",I114="Abril",I114="Mayo",I114="Junio"),H114&amp;"-1",IF(OR(I114="Julio",I114="Agosto",I114="Septiembre",I114="Octubre",I114="Noviembre",I114="Diciembre"),H114&amp;"-2"))</f>
        <v>2023-2</v>
      </c>
      <c r="K114" s="4">
        <v>80</v>
      </c>
      <c r="L114" s="4">
        <v>87.392767703668298</v>
      </c>
      <c r="M114" s="11">
        <f t="shared" ref="M114" si="88">IFERROR(IF((L114/K114)&gt;1.3,1.3,L114/K114),"")</f>
        <v>1.0924095962958538</v>
      </c>
      <c r="N114" s="11">
        <f t="shared" ref="N114" si="89">IFERROR(L114/K114,"")</f>
        <v>1.0924095962958538</v>
      </c>
      <c r="O114" s="4" t="s">
        <v>79</v>
      </c>
      <c r="P114" s="4" t="s">
        <v>79</v>
      </c>
      <c r="Q114" s="4" t="str">
        <f t="shared" ref="Q114:Q132" si="90">A114&amp;"-"&amp;YEAR(G114)&amp;"-"&amp;IF(LEN(MONTH(G114))=1,"0"&amp;MONTH(G114),MONTH(G114))&amp;"-"&amp;DAY(G114)</f>
        <v>109-2023-12-31</v>
      </c>
      <c r="R114" s="4">
        <v>0</v>
      </c>
      <c r="S114" s="4">
        <v>0</v>
      </c>
    </row>
    <row r="115" spans="1:19" x14ac:dyDescent="0.3">
      <c r="A115" s="18" t="s">
        <v>80</v>
      </c>
      <c r="B115" s="17" t="s">
        <v>81</v>
      </c>
      <c r="C115" s="4" t="s">
        <v>13</v>
      </c>
      <c r="D115" s="4" t="s">
        <v>38</v>
      </c>
      <c r="E115" s="4" t="s">
        <v>8</v>
      </c>
      <c r="F115" s="4" t="s">
        <v>9</v>
      </c>
      <c r="G115" s="5">
        <v>44926</v>
      </c>
      <c r="H115" s="12">
        <f t="shared" ref="H115:H132" si="91">YEAR(G115)</f>
        <v>2022</v>
      </c>
      <c r="I115" s="5" t="str">
        <f t="shared" si="86"/>
        <v>Diciembre</v>
      </c>
      <c r="J115" s="5" t="str">
        <f t="shared" si="87"/>
        <v>2022-2</v>
      </c>
      <c r="K115" s="4">
        <v>14271</v>
      </c>
      <c r="L115" s="4">
        <v>15190</v>
      </c>
      <c r="M115" s="11">
        <f t="shared" ref="M115:M126" si="92">IFERROR(IF((L115/K115)&gt;1.3,1.3,L115/K115),"")</f>
        <v>1.0643963282180646</v>
      </c>
      <c r="N115" s="11">
        <f t="shared" ref="N115:N126" si="93">IFERROR(L115/K115,"")</f>
        <v>1.0643963282180646</v>
      </c>
      <c r="O115" s="4" t="s">
        <v>131</v>
      </c>
      <c r="P115" s="4" t="s">
        <v>131</v>
      </c>
      <c r="Q115" s="4" t="str">
        <f t="shared" si="90"/>
        <v>14.1-2022-12-31</v>
      </c>
      <c r="R115" s="4">
        <v>0</v>
      </c>
      <c r="S115" s="4">
        <v>0</v>
      </c>
    </row>
    <row r="116" spans="1:19" x14ac:dyDescent="0.3">
      <c r="A116" s="18" t="s">
        <v>80</v>
      </c>
      <c r="B116" s="17" t="s">
        <v>81</v>
      </c>
      <c r="C116" s="4" t="s">
        <v>13</v>
      </c>
      <c r="D116" s="4" t="s">
        <v>38</v>
      </c>
      <c r="E116" s="4" t="s">
        <v>8</v>
      </c>
      <c r="F116" s="4" t="s">
        <v>9</v>
      </c>
      <c r="G116" s="5">
        <v>45291</v>
      </c>
      <c r="H116" s="12">
        <f t="shared" si="91"/>
        <v>2023</v>
      </c>
      <c r="I116" s="5" t="str">
        <f t="shared" si="86"/>
        <v>Diciembre</v>
      </c>
      <c r="J116" s="5" t="str">
        <f t="shared" si="87"/>
        <v>2023-2</v>
      </c>
      <c r="K116" s="4">
        <v>15442</v>
      </c>
      <c r="L116" s="4">
        <v>15978</v>
      </c>
      <c r="M116" s="11">
        <f t="shared" si="92"/>
        <v>1.034710529724129</v>
      </c>
      <c r="N116" s="11">
        <f t="shared" si="93"/>
        <v>1.034710529724129</v>
      </c>
      <c r="O116" s="4" t="s">
        <v>131</v>
      </c>
      <c r="P116" s="4" t="s">
        <v>131</v>
      </c>
      <c r="Q116" s="4" t="str">
        <f t="shared" si="90"/>
        <v>14.1-2023-12-31</v>
      </c>
      <c r="R116" s="4">
        <v>0</v>
      </c>
      <c r="S116" s="4">
        <v>0</v>
      </c>
    </row>
    <row r="117" spans="1:19" x14ac:dyDescent="0.3">
      <c r="A117" s="18" t="s">
        <v>80</v>
      </c>
      <c r="B117" s="17" t="s">
        <v>81</v>
      </c>
      <c r="C117" s="4" t="s">
        <v>13</v>
      </c>
      <c r="D117" s="4" t="s">
        <v>38</v>
      </c>
      <c r="E117" s="4" t="s">
        <v>8</v>
      </c>
      <c r="F117" s="4" t="s">
        <v>9</v>
      </c>
      <c r="G117" s="5">
        <v>45657</v>
      </c>
      <c r="H117" s="12">
        <f t="shared" si="91"/>
        <v>2024</v>
      </c>
      <c r="I117" s="5" t="str">
        <f t="shared" si="86"/>
        <v>Diciembre</v>
      </c>
      <c r="J117" s="5" t="str">
        <f t="shared" si="87"/>
        <v>2024-2</v>
      </c>
      <c r="K117" s="37">
        <v>16080</v>
      </c>
      <c r="L117" s="37">
        <v>16589</v>
      </c>
      <c r="M117" s="11">
        <f t="shared" si="92"/>
        <v>1.0316542288557213</v>
      </c>
      <c r="N117" s="11">
        <f t="shared" si="93"/>
        <v>1.0316542288557213</v>
      </c>
      <c r="O117" s="4" t="s">
        <v>131</v>
      </c>
      <c r="P117" s="4" t="s">
        <v>131</v>
      </c>
      <c r="Q117" s="4" t="str">
        <f t="shared" si="90"/>
        <v>14.1-2024-12-31</v>
      </c>
      <c r="R117" s="4">
        <v>0</v>
      </c>
      <c r="S117" s="4">
        <v>0</v>
      </c>
    </row>
    <row r="118" spans="1:19" x14ac:dyDescent="0.3">
      <c r="A118" s="18" t="s">
        <v>82</v>
      </c>
      <c r="B118" s="17" t="s">
        <v>83</v>
      </c>
      <c r="C118" s="4" t="s">
        <v>13</v>
      </c>
      <c r="D118" s="4" t="s">
        <v>23</v>
      </c>
      <c r="E118" s="4" t="s">
        <v>8</v>
      </c>
      <c r="F118" s="4" t="s">
        <v>9</v>
      </c>
      <c r="G118" s="5">
        <v>44926</v>
      </c>
      <c r="H118" s="12">
        <f t="shared" si="91"/>
        <v>2022</v>
      </c>
      <c r="I118" s="5" t="str">
        <f t="shared" si="86"/>
        <v>Diciembre</v>
      </c>
      <c r="J118" s="5" t="str">
        <f t="shared" si="87"/>
        <v>2022-2</v>
      </c>
      <c r="K118" s="4">
        <v>85163</v>
      </c>
      <c r="L118" s="4">
        <v>86058</v>
      </c>
      <c r="M118" s="11">
        <f t="shared" si="92"/>
        <v>1.0105092587156395</v>
      </c>
      <c r="N118" s="11">
        <f t="shared" si="93"/>
        <v>1.0105092587156395</v>
      </c>
      <c r="O118" s="4" t="s">
        <v>131</v>
      </c>
      <c r="P118" s="4" t="s">
        <v>131</v>
      </c>
      <c r="Q118" s="4" t="str">
        <f t="shared" si="90"/>
        <v>14.2-2022-12-31</v>
      </c>
      <c r="R118" s="4">
        <v>0</v>
      </c>
      <c r="S118" s="4">
        <v>0</v>
      </c>
    </row>
    <row r="119" spans="1:19" x14ac:dyDescent="0.3">
      <c r="A119" s="18" t="s">
        <v>82</v>
      </c>
      <c r="B119" s="17" t="s">
        <v>83</v>
      </c>
      <c r="C119" s="4" t="s">
        <v>13</v>
      </c>
      <c r="D119" s="4" t="s">
        <v>38</v>
      </c>
      <c r="E119" s="4" t="s">
        <v>8</v>
      </c>
      <c r="F119" s="4" t="s">
        <v>9</v>
      </c>
      <c r="G119" s="5">
        <v>45291</v>
      </c>
      <c r="H119" s="12">
        <f t="shared" si="91"/>
        <v>2023</v>
      </c>
      <c r="I119" s="5" t="str">
        <f t="shared" si="86"/>
        <v>Diciembre</v>
      </c>
      <c r="J119" s="5" t="str">
        <f t="shared" si="87"/>
        <v>2023-2</v>
      </c>
      <c r="K119" s="4">
        <v>88422</v>
      </c>
      <c r="L119" s="4">
        <v>86869</v>
      </c>
      <c r="M119" s="11">
        <f t="shared" si="92"/>
        <v>0.98243649770419128</v>
      </c>
      <c r="N119" s="11">
        <f t="shared" si="93"/>
        <v>0.98243649770419128</v>
      </c>
      <c r="O119" s="4" t="s">
        <v>131</v>
      </c>
      <c r="P119" s="4" t="s">
        <v>131</v>
      </c>
      <c r="Q119" s="4" t="str">
        <f t="shared" si="90"/>
        <v>14.2-2023-12-31</v>
      </c>
      <c r="R119" s="4">
        <v>0</v>
      </c>
      <c r="S119" s="4">
        <v>0</v>
      </c>
    </row>
    <row r="120" spans="1:19" x14ac:dyDescent="0.3">
      <c r="A120" s="18" t="s">
        <v>82</v>
      </c>
      <c r="B120" s="17" t="s">
        <v>83</v>
      </c>
      <c r="C120" s="4" t="s">
        <v>13</v>
      </c>
      <c r="D120" s="4" t="s">
        <v>38</v>
      </c>
      <c r="E120" s="4" t="s">
        <v>8</v>
      </c>
      <c r="F120" s="4" t="s">
        <v>9</v>
      </c>
      <c r="G120" s="5">
        <v>45657</v>
      </c>
      <c r="H120" s="12">
        <f t="shared" si="91"/>
        <v>2024</v>
      </c>
      <c r="I120" s="5" t="str">
        <f t="shared" si="86"/>
        <v>Diciembre</v>
      </c>
      <c r="J120" s="5" t="str">
        <f t="shared" si="87"/>
        <v>2024-2</v>
      </c>
      <c r="K120">
        <v>87439</v>
      </c>
      <c r="L120">
        <v>88001</v>
      </c>
      <c r="M120" s="11">
        <f t="shared" si="92"/>
        <v>1.0064273379155755</v>
      </c>
      <c r="N120" s="11">
        <f t="shared" si="93"/>
        <v>1.0064273379155755</v>
      </c>
      <c r="O120" s="4" t="s">
        <v>131</v>
      </c>
      <c r="P120" s="4" t="s">
        <v>131</v>
      </c>
      <c r="Q120" s="4" t="str">
        <f t="shared" si="90"/>
        <v>14.2-2024-12-31</v>
      </c>
      <c r="R120" s="4">
        <v>0</v>
      </c>
      <c r="S120" s="4">
        <v>0</v>
      </c>
    </row>
    <row r="121" spans="1:19" x14ac:dyDescent="0.3">
      <c r="A121" s="18" t="s">
        <v>84</v>
      </c>
      <c r="B121" s="17" t="s">
        <v>85</v>
      </c>
      <c r="C121" s="4" t="s">
        <v>13</v>
      </c>
      <c r="D121" s="4" t="s">
        <v>38</v>
      </c>
      <c r="E121" s="4" t="s">
        <v>8</v>
      </c>
      <c r="F121" s="4" t="s">
        <v>9</v>
      </c>
      <c r="G121" s="5">
        <v>44926</v>
      </c>
      <c r="H121" s="12">
        <f t="shared" si="91"/>
        <v>2022</v>
      </c>
      <c r="I121" s="5" t="str">
        <f t="shared" si="86"/>
        <v>Diciembre</v>
      </c>
      <c r="J121" s="5" t="str">
        <f t="shared" si="87"/>
        <v>2022-2</v>
      </c>
      <c r="K121" s="4">
        <v>94696</v>
      </c>
      <c r="L121" s="4">
        <v>96245</v>
      </c>
      <c r="M121" s="11">
        <f t="shared" si="92"/>
        <v>1.0163576075019007</v>
      </c>
      <c r="N121" s="11">
        <f t="shared" si="93"/>
        <v>1.0163576075019007</v>
      </c>
      <c r="O121" s="4" t="s">
        <v>131</v>
      </c>
      <c r="P121" s="4" t="s">
        <v>131</v>
      </c>
      <c r="Q121" s="4" t="str">
        <f t="shared" si="90"/>
        <v>14.3-2022-12-31</v>
      </c>
      <c r="R121" s="4">
        <v>0</v>
      </c>
      <c r="S121" s="4">
        <v>0</v>
      </c>
    </row>
    <row r="122" spans="1:19" x14ac:dyDescent="0.3">
      <c r="A122" s="18" t="s">
        <v>84</v>
      </c>
      <c r="B122" s="17" t="s">
        <v>85</v>
      </c>
      <c r="C122" s="4" t="s">
        <v>13</v>
      </c>
      <c r="D122" s="4" t="s">
        <v>38</v>
      </c>
      <c r="E122" s="4" t="s">
        <v>8</v>
      </c>
      <c r="F122" s="4" t="s">
        <v>9</v>
      </c>
      <c r="G122" s="5">
        <v>45291</v>
      </c>
      <c r="H122" s="12">
        <f t="shared" si="91"/>
        <v>2023</v>
      </c>
      <c r="I122" s="5" t="str">
        <f t="shared" si="86"/>
        <v>Diciembre</v>
      </c>
      <c r="J122" s="5" t="str">
        <f t="shared" si="87"/>
        <v>2023-2</v>
      </c>
      <c r="K122" s="4">
        <v>98342</v>
      </c>
      <c r="L122" s="4">
        <v>96530</v>
      </c>
      <c r="M122" s="11">
        <f t="shared" si="92"/>
        <v>0.98157450529783818</v>
      </c>
      <c r="N122" s="11">
        <f t="shared" si="93"/>
        <v>0.98157450529783818</v>
      </c>
      <c r="O122" s="4" t="s">
        <v>131</v>
      </c>
      <c r="P122" s="4" t="s">
        <v>131</v>
      </c>
      <c r="Q122" s="4" t="str">
        <f t="shared" si="90"/>
        <v>14.3-2023-12-31</v>
      </c>
      <c r="R122" s="4">
        <v>0</v>
      </c>
      <c r="S122" s="4">
        <v>0</v>
      </c>
    </row>
    <row r="123" spans="1:19" x14ac:dyDescent="0.3">
      <c r="A123" s="18" t="s">
        <v>84</v>
      </c>
      <c r="B123" s="17" t="s">
        <v>85</v>
      </c>
      <c r="C123" s="4" t="s">
        <v>13</v>
      </c>
      <c r="D123" s="4" t="s">
        <v>38</v>
      </c>
      <c r="E123" s="4" t="s">
        <v>8</v>
      </c>
      <c r="F123" s="4" t="s">
        <v>9</v>
      </c>
      <c r="G123" s="5">
        <v>45657</v>
      </c>
      <c r="H123" s="12">
        <f t="shared" si="91"/>
        <v>2024</v>
      </c>
      <c r="I123" s="5" t="str">
        <f t="shared" si="86"/>
        <v>Diciembre</v>
      </c>
      <c r="J123" s="5" t="str">
        <f t="shared" si="87"/>
        <v>2024-2</v>
      </c>
      <c r="K123" s="36">
        <v>97371</v>
      </c>
      <c r="L123" s="36">
        <v>97439</v>
      </c>
      <c r="M123" s="11">
        <f t="shared" si="92"/>
        <v>1.0006983598812789</v>
      </c>
      <c r="N123" s="11">
        <f t="shared" si="93"/>
        <v>1.0006983598812789</v>
      </c>
      <c r="O123" s="4" t="s">
        <v>131</v>
      </c>
      <c r="P123" s="4" t="s">
        <v>131</v>
      </c>
      <c r="Q123" s="4" t="str">
        <f t="shared" si="90"/>
        <v>14.3-2024-12-31</v>
      </c>
      <c r="R123" s="4">
        <v>0</v>
      </c>
      <c r="S123" s="4">
        <v>0</v>
      </c>
    </row>
    <row r="124" spans="1:19" x14ac:dyDescent="0.3">
      <c r="A124" s="18" t="s">
        <v>86</v>
      </c>
      <c r="B124" s="17" t="s">
        <v>87</v>
      </c>
      <c r="C124" s="4" t="s">
        <v>13</v>
      </c>
      <c r="D124" s="4" t="s">
        <v>38</v>
      </c>
      <c r="E124" s="4" t="s">
        <v>8</v>
      </c>
      <c r="F124" s="4" t="s">
        <v>9</v>
      </c>
      <c r="G124" s="5">
        <v>44925</v>
      </c>
      <c r="H124" s="12">
        <f t="shared" si="91"/>
        <v>2022</v>
      </c>
      <c r="I124" s="5" t="str">
        <f t="shared" si="86"/>
        <v>Diciembre</v>
      </c>
      <c r="J124" s="5" t="str">
        <f t="shared" si="87"/>
        <v>2022-2</v>
      </c>
      <c r="K124" s="7">
        <v>4638</v>
      </c>
      <c r="L124" s="7">
        <v>5008</v>
      </c>
      <c r="M124" s="11">
        <f t="shared" si="92"/>
        <v>1.0797757654161277</v>
      </c>
      <c r="N124" s="11">
        <f t="shared" si="93"/>
        <v>1.0797757654161277</v>
      </c>
      <c r="O124" s="4" t="s">
        <v>131</v>
      </c>
      <c r="P124" s="4" t="s">
        <v>131</v>
      </c>
      <c r="Q124" s="4" t="str">
        <f t="shared" si="90"/>
        <v>14.4-2022-12-30</v>
      </c>
      <c r="R124" s="4">
        <v>0</v>
      </c>
      <c r="S124" s="4">
        <v>0</v>
      </c>
    </row>
    <row r="125" spans="1:19" x14ac:dyDescent="0.3">
      <c r="A125" s="18" t="s">
        <v>86</v>
      </c>
      <c r="B125" s="17" t="s">
        <v>87</v>
      </c>
      <c r="C125" s="4" t="s">
        <v>13</v>
      </c>
      <c r="D125" s="4" t="s">
        <v>38</v>
      </c>
      <c r="E125" s="4" t="s">
        <v>8</v>
      </c>
      <c r="F125" s="4" t="s">
        <v>9</v>
      </c>
      <c r="G125" s="5">
        <v>45291</v>
      </c>
      <c r="H125" s="12">
        <f t="shared" si="91"/>
        <v>2023</v>
      </c>
      <c r="I125" s="5" t="str">
        <f t="shared" si="86"/>
        <v>Diciembre</v>
      </c>
      <c r="J125" s="5" t="str">
        <f t="shared" si="87"/>
        <v>2023-2</v>
      </c>
      <c r="K125" s="7">
        <v>5522</v>
      </c>
      <c r="L125" s="7">
        <v>6318</v>
      </c>
      <c r="M125" s="11">
        <f t="shared" si="92"/>
        <v>1.1441506700470845</v>
      </c>
      <c r="N125" s="11">
        <f t="shared" si="93"/>
        <v>1.1441506700470845</v>
      </c>
      <c r="O125" s="4" t="s">
        <v>131</v>
      </c>
      <c r="P125" s="4" t="s">
        <v>131</v>
      </c>
      <c r="Q125" s="4" t="str">
        <f t="shared" si="90"/>
        <v>14.4-2023-12-31</v>
      </c>
      <c r="R125" s="4">
        <v>0</v>
      </c>
      <c r="S125" s="4">
        <v>0</v>
      </c>
    </row>
    <row r="126" spans="1:19" x14ac:dyDescent="0.3">
      <c r="A126" s="18" t="s">
        <v>86</v>
      </c>
      <c r="B126" s="17" t="s">
        <v>87</v>
      </c>
      <c r="C126" s="4" t="s">
        <v>13</v>
      </c>
      <c r="D126" s="4" t="s">
        <v>38</v>
      </c>
      <c r="E126" s="4" t="s">
        <v>8</v>
      </c>
      <c r="F126" s="4" t="s">
        <v>9</v>
      </c>
      <c r="G126" s="5">
        <v>45657</v>
      </c>
      <c r="H126" s="12">
        <f t="shared" si="91"/>
        <v>2024</v>
      </c>
      <c r="I126" s="5" t="str">
        <f t="shared" si="86"/>
        <v>Diciembre</v>
      </c>
      <c r="J126" s="5" t="str">
        <f t="shared" si="87"/>
        <v>2024-2</v>
      </c>
      <c r="K126" s="51">
        <v>6148</v>
      </c>
      <c r="L126" s="51">
        <v>7151</v>
      </c>
      <c r="M126" s="11">
        <f t="shared" si="92"/>
        <v>1.163142485361093</v>
      </c>
      <c r="N126" s="11">
        <f t="shared" si="93"/>
        <v>1.163142485361093</v>
      </c>
      <c r="O126" s="4" t="s">
        <v>131</v>
      </c>
      <c r="P126" s="4" t="s">
        <v>131</v>
      </c>
      <c r="Q126" s="4" t="str">
        <f t="shared" si="90"/>
        <v>14.4-2024-12-31</v>
      </c>
      <c r="R126" s="4">
        <v>0</v>
      </c>
      <c r="S126" s="4">
        <v>0</v>
      </c>
    </row>
    <row r="127" spans="1:19" x14ac:dyDescent="0.3">
      <c r="A127" s="19" t="s">
        <v>88</v>
      </c>
      <c r="B127" s="17" t="s">
        <v>91</v>
      </c>
      <c r="C127" s="4" t="s">
        <v>13</v>
      </c>
      <c r="D127" s="4" t="s">
        <v>69</v>
      </c>
      <c r="E127" s="4" t="s">
        <v>8</v>
      </c>
      <c r="F127" s="4" t="s">
        <v>9</v>
      </c>
      <c r="G127" s="5">
        <v>45291</v>
      </c>
      <c r="H127" s="12">
        <f t="shared" si="91"/>
        <v>2023</v>
      </c>
      <c r="I127" s="5" t="str">
        <f t="shared" si="86"/>
        <v>Diciembre</v>
      </c>
      <c r="J127" s="5" t="str">
        <f t="shared" si="87"/>
        <v>2023-2</v>
      </c>
      <c r="K127" s="34">
        <v>1357.778</v>
      </c>
      <c r="L127" s="35">
        <v>3779.9283479999999</v>
      </c>
      <c r="M127" s="11">
        <f t="shared" ref="M127:M132" si="94">IFERROR(IF((L127/K127)&gt;1.3,1.3,L127/K127),"")</f>
        <v>1.3</v>
      </c>
      <c r="N127" s="11">
        <f t="shared" ref="N127:N132" si="95">IFERROR(IF((L127/K127)&gt;1,L127/K127,L127/K127),"")</f>
        <v>2.7839074929774967</v>
      </c>
      <c r="O127" s="4" t="s">
        <v>106</v>
      </c>
      <c r="P127" s="4" t="s">
        <v>106</v>
      </c>
      <c r="Q127" s="4" t="str">
        <f t="shared" si="90"/>
        <v>386.1-2023-12-31</v>
      </c>
      <c r="R127" s="4">
        <v>0</v>
      </c>
      <c r="S127" s="4">
        <v>0</v>
      </c>
    </row>
    <row r="128" spans="1:19" x14ac:dyDescent="0.3">
      <c r="A128" s="19" t="s">
        <v>88</v>
      </c>
      <c r="B128" s="17" t="s">
        <v>91</v>
      </c>
      <c r="C128" s="4" t="s">
        <v>13</v>
      </c>
      <c r="D128" s="4" t="s">
        <v>69</v>
      </c>
      <c r="E128" s="4" t="s">
        <v>8</v>
      </c>
      <c r="F128" s="4" t="s">
        <v>9</v>
      </c>
      <c r="G128" s="5">
        <v>45657</v>
      </c>
      <c r="H128" s="12">
        <f t="shared" si="91"/>
        <v>2024</v>
      </c>
      <c r="I128" s="5" t="str">
        <f t="shared" si="86"/>
        <v>Diciembre</v>
      </c>
      <c r="J128" s="5" t="str">
        <f t="shared" si="87"/>
        <v>2024-2</v>
      </c>
      <c r="K128" s="36">
        <v>3424.2073961999995</v>
      </c>
      <c r="L128" s="35">
        <v>4694.2130900000002</v>
      </c>
      <c r="M128" s="11">
        <f t="shared" si="94"/>
        <v>1.3</v>
      </c>
      <c r="N128" s="11">
        <f t="shared" si="95"/>
        <v>1.3708904125402521</v>
      </c>
      <c r="O128" s="4" t="s">
        <v>106</v>
      </c>
      <c r="P128" s="4" t="s">
        <v>106</v>
      </c>
      <c r="Q128" s="4" t="str">
        <f t="shared" si="90"/>
        <v>386.1-2024-12-31</v>
      </c>
      <c r="R128" s="4">
        <v>0</v>
      </c>
      <c r="S128" s="4">
        <v>0</v>
      </c>
    </row>
    <row r="129" spans="1:19" x14ac:dyDescent="0.3">
      <c r="A129" s="19" t="s">
        <v>89</v>
      </c>
      <c r="B129" s="17" t="s">
        <v>92</v>
      </c>
      <c r="C129" s="4" t="s">
        <v>13</v>
      </c>
      <c r="D129" s="4" t="s">
        <v>69</v>
      </c>
      <c r="E129" s="4" t="s">
        <v>8</v>
      </c>
      <c r="F129" s="4" t="s">
        <v>9</v>
      </c>
      <c r="G129" s="5">
        <v>45291</v>
      </c>
      <c r="H129" s="12">
        <f t="shared" si="91"/>
        <v>2023</v>
      </c>
      <c r="I129" s="5" t="str">
        <f t="shared" si="86"/>
        <v>Diciembre</v>
      </c>
      <c r="J129" s="5" t="str">
        <f t="shared" si="87"/>
        <v>2023-2</v>
      </c>
      <c r="K129" s="10">
        <v>7082.0029999999988</v>
      </c>
      <c r="L129" s="9">
        <v>9868.4183169999997</v>
      </c>
      <c r="M129" s="11">
        <f t="shared" si="94"/>
        <v>1.3</v>
      </c>
      <c r="N129" s="11">
        <f t="shared" si="95"/>
        <v>1.393450174618678</v>
      </c>
      <c r="O129" s="4" t="s">
        <v>106</v>
      </c>
      <c r="P129" s="4" t="s">
        <v>106</v>
      </c>
      <c r="Q129" s="4" t="str">
        <f t="shared" si="90"/>
        <v>386.2-2023-12-31</v>
      </c>
      <c r="R129" s="4">
        <v>0</v>
      </c>
      <c r="S129" s="4">
        <v>0</v>
      </c>
    </row>
    <row r="130" spans="1:19" x14ac:dyDescent="0.3">
      <c r="A130" s="19" t="s">
        <v>89</v>
      </c>
      <c r="B130" s="17" t="s">
        <v>92</v>
      </c>
      <c r="C130" s="4" t="s">
        <v>13</v>
      </c>
      <c r="D130" s="4" t="s">
        <v>69</v>
      </c>
      <c r="E130" s="4" t="s">
        <v>8</v>
      </c>
      <c r="F130" s="4" t="s">
        <v>9</v>
      </c>
      <c r="G130" s="5">
        <v>45657</v>
      </c>
      <c r="H130" s="12">
        <f t="shared" si="91"/>
        <v>2024</v>
      </c>
      <c r="I130" s="5" t="str">
        <f t="shared" si="86"/>
        <v>Diciembre</v>
      </c>
      <c r="J130" s="5" t="str">
        <f t="shared" si="87"/>
        <v>2024-2</v>
      </c>
      <c r="K130" s="7">
        <v>7711.1257611000001</v>
      </c>
      <c r="L130" s="9">
        <v>4170.686009</v>
      </c>
      <c r="M130" s="11">
        <f t="shared" si="94"/>
        <v>0.54086603411912804</v>
      </c>
      <c r="N130" s="11">
        <f t="shared" si="95"/>
        <v>0.54086603411912804</v>
      </c>
      <c r="O130" s="4" t="s">
        <v>106</v>
      </c>
      <c r="P130" s="4" t="s">
        <v>106</v>
      </c>
      <c r="Q130" s="4" t="str">
        <f t="shared" si="90"/>
        <v>386.2-2024-12-31</v>
      </c>
      <c r="R130" s="4">
        <v>0</v>
      </c>
      <c r="S130" s="4">
        <v>0</v>
      </c>
    </row>
    <row r="131" spans="1:19" x14ac:dyDescent="0.3">
      <c r="A131" s="19" t="s">
        <v>90</v>
      </c>
      <c r="B131" s="17" t="s">
        <v>93</v>
      </c>
      <c r="C131" s="4" t="s">
        <v>13</v>
      </c>
      <c r="D131" s="4" t="s">
        <v>69</v>
      </c>
      <c r="E131" s="4" t="s">
        <v>8</v>
      </c>
      <c r="F131" s="4" t="s">
        <v>9</v>
      </c>
      <c r="G131" s="5">
        <v>45291</v>
      </c>
      <c r="H131" s="12">
        <f t="shared" si="91"/>
        <v>2023</v>
      </c>
      <c r="I131" s="5" t="str">
        <f t="shared" si="86"/>
        <v>Diciembre</v>
      </c>
      <c r="J131" s="5" t="str">
        <f t="shared" si="87"/>
        <v>2023-2</v>
      </c>
      <c r="K131" s="10">
        <v>5657.94</v>
      </c>
      <c r="L131" s="9">
        <v>4048.733862</v>
      </c>
      <c r="M131" s="11">
        <f t="shared" si="94"/>
        <v>0.71558444628256934</v>
      </c>
      <c r="N131" s="11">
        <f t="shared" si="95"/>
        <v>0.71558444628256934</v>
      </c>
      <c r="O131" s="4" t="s">
        <v>106</v>
      </c>
      <c r="P131" s="4" t="s">
        <v>106</v>
      </c>
      <c r="Q131" s="4" t="str">
        <f t="shared" si="90"/>
        <v>386.3-2023-12-31</v>
      </c>
      <c r="R131" s="4">
        <v>0</v>
      </c>
      <c r="S131" s="4">
        <v>0</v>
      </c>
    </row>
    <row r="132" spans="1:19" x14ac:dyDescent="0.3">
      <c r="A132" s="19" t="s">
        <v>90</v>
      </c>
      <c r="B132" s="17" t="s">
        <v>93</v>
      </c>
      <c r="C132" s="4" t="s">
        <v>13</v>
      </c>
      <c r="D132" s="4" t="s">
        <v>69</v>
      </c>
      <c r="E132" s="4" t="s">
        <v>8</v>
      </c>
      <c r="F132" s="4" t="s">
        <v>9</v>
      </c>
      <c r="G132" s="5">
        <v>45657</v>
      </c>
      <c r="H132" s="12">
        <f t="shared" si="91"/>
        <v>2024</v>
      </c>
      <c r="I132" s="5" t="str">
        <f t="shared" si="86"/>
        <v>Diciembre</v>
      </c>
      <c r="J132" s="5" t="str">
        <f t="shared" si="87"/>
        <v>2024-2</v>
      </c>
      <c r="K132" s="7">
        <v>4372.1599426999992</v>
      </c>
      <c r="L132" s="9">
        <v>4378.2397499999997</v>
      </c>
      <c r="M132" s="11">
        <f t="shared" si="94"/>
        <v>1.0013905729387031</v>
      </c>
      <c r="N132" s="11">
        <f t="shared" si="95"/>
        <v>1.0013905729387031</v>
      </c>
      <c r="O132" s="4" t="s">
        <v>106</v>
      </c>
      <c r="P132" s="4" t="s">
        <v>106</v>
      </c>
      <c r="Q132" s="4" t="str">
        <f t="shared" si="90"/>
        <v>386.3-2024-12-31</v>
      </c>
      <c r="R132" s="4">
        <v>0</v>
      </c>
      <c r="S132" s="4">
        <v>0</v>
      </c>
    </row>
    <row r="133" spans="1:19" x14ac:dyDescent="0.3">
      <c r="A133" s="4">
        <v>228</v>
      </c>
      <c r="B133" s="4" t="s">
        <v>35</v>
      </c>
      <c r="C133" s="4" t="s">
        <v>7</v>
      </c>
      <c r="D133" s="4" t="s">
        <v>34</v>
      </c>
      <c r="E133" s="4" t="s">
        <v>16</v>
      </c>
      <c r="F133" s="4" t="s">
        <v>9</v>
      </c>
      <c r="G133" s="5">
        <v>45291</v>
      </c>
      <c r="H133" s="4">
        <f t="shared" ref="H133" si="96">YEAR(G133)</f>
        <v>2023</v>
      </c>
      <c r="I133" s="4" t="str">
        <f t="shared" ref="I133" si="97">PROPER(TEXT(G133,"mmmm"))</f>
        <v>Diciembre</v>
      </c>
      <c r="J133" s="5" t="str">
        <f t="shared" ref="J133" si="98">IF(OR(I133="Enero",I133="Febrero",I133="Marzo",I133="Abril",I133="Mayo",I133="Junio"),H133&amp;"-1",IF(OR(I133="Julio",I133="Agosto",I133="Septiembre",I133="Octubre",I133="Noviembre",I133="Diciembre"),H133&amp;"-2"))</f>
        <v>2023-2</v>
      </c>
      <c r="K133" s="4">
        <v>622.69000000000005</v>
      </c>
      <c r="L133" s="4">
        <v>622.68999999999994</v>
      </c>
      <c r="M133" s="11">
        <f>IFERROR(IF((L133/K133)&gt;1,1,L133/K133),"")</f>
        <v>0.99999999999999978</v>
      </c>
      <c r="N133" s="11">
        <f t="shared" ref="N133" si="99">IFERROR(L133/K133,"")</f>
        <v>0.99999999999999978</v>
      </c>
      <c r="O133" s="4" t="s">
        <v>143</v>
      </c>
      <c r="P133" s="4" t="s">
        <v>143</v>
      </c>
      <c r="Q133" s="4" t="str">
        <f t="shared" ref="Q133" si="100">A133&amp;"-"&amp;YEAR(G133)&amp;"-"&amp;IF(LEN(MONTH(G133))=1,"0"&amp;MONTH(G133),MONTH(G133))&amp;"-"&amp;DAY(G133)</f>
        <v>228-2023-12-31</v>
      </c>
      <c r="R133" s="4">
        <v>1</v>
      </c>
      <c r="S133" s="4">
        <v>1</v>
      </c>
    </row>
    <row r="134" spans="1:19" x14ac:dyDescent="0.3">
      <c r="A134" s="4">
        <v>476</v>
      </c>
      <c r="B134" s="4" t="s">
        <v>136</v>
      </c>
      <c r="C134" s="4" t="s">
        <v>13</v>
      </c>
      <c r="D134" s="4" t="s">
        <v>39</v>
      </c>
      <c r="E134" s="4" t="s">
        <v>8</v>
      </c>
      <c r="F134" s="4" t="s">
        <v>9</v>
      </c>
      <c r="G134" s="5">
        <v>45838</v>
      </c>
      <c r="H134" s="4">
        <f t="shared" ref="H134:H135" si="101">YEAR(G134)</f>
        <v>2025</v>
      </c>
      <c r="I134" s="4" t="str">
        <f t="shared" ref="I134:I135" si="102">PROPER(TEXT(G134,"mmmm"))</f>
        <v>Junio</v>
      </c>
      <c r="J134" s="5" t="str">
        <f t="shared" ref="J134:J135" si="103">IF(OR(I134="Enero",I134="Febrero",I134="Marzo",I134="Abril",I134="Mayo",I134="Junio"),H134&amp;"-1",IF(OR(I134="Julio",I134="Agosto",I134="Septiembre",I134="Octubre",I134="Noviembre",I134="Diciembre"),H134&amp;"-2"))</f>
        <v>2025-1</v>
      </c>
      <c r="K134" s="4">
        <v>6</v>
      </c>
      <c r="L134" s="4">
        <v>6</v>
      </c>
      <c r="M134" s="11">
        <f t="shared" ref="M134:M135" si="104">IFERROR(IF((L134/K134)&gt;1.3,1.3,L134/K134),"")</f>
        <v>1</v>
      </c>
      <c r="N134" s="11">
        <f t="shared" ref="N134:N135" si="105">IFERROR(L134/K134,"")</f>
        <v>1</v>
      </c>
      <c r="O134" s="4" t="s">
        <v>131</v>
      </c>
      <c r="P134" s="4" t="s">
        <v>131</v>
      </c>
      <c r="Q134" s="4" t="str">
        <f t="shared" ref="Q134:Q145" si="106">A134&amp;"-"&amp;YEAR(G134)&amp;"-"&amp;IF(LEN(MONTH(G134))=1,"0"&amp;MONTH(G134),MONTH(G134))&amp;"-"&amp;DAY(G134)</f>
        <v>476-2025-06-30</v>
      </c>
      <c r="R134" s="4">
        <v>0</v>
      </c>
      <c r="S134" s="4">
        <v>0</v>
      </c>
    </row>
    <row r="135" spans="1:19" x14ac:dyDescent="0.3">
      <c r="A135" s="4">
        <v>460</v>
      </c>
      <c r="B135" s="4" t="s">
        <v>144</v>
      </c>
      <c r="C135" s="4" t="s">
        <v>7</v>
      </c>
      <c r="D135" s="4" t="s">
        <v>10</v>
      </c>
      <c r="E135" s="4" t="s">
        <v>16</v>
      </c>
      <c r="F135" s="4" t="s">
        <v>9</v>
      </c>
      <c r="G135" s="5">
        <v>45838</v>
      </c>
      <c r="H135" s="4">
        <f t="shared" si="101"/>
        <v>2025</v>
      </c>
      <c r="I135" s="4" t="str">
        <f t="shared" si="102"/>
        <v>Junio</v>
      </c>
      <c r="J135" s="5" t="str">
        <f t="shared" si="103"/>
        <v>2025-1</v>
      </c>
      <c r="K135" s="4">
        <v>80</v>
      </c>
      <c r="L135" s="4">
        <v>91.44</v>
      </c>
      <c r="M135" s="11">
        <f t="shared" si="104"/>
        <v>1.143</v>
      </c>
      <c r="N135" s="11">
        <f t="shared" si="105"/>
        <v>1.143</v>
      </c>
      <c r="O135" s="27" t="s">
        <v>79</v>
      </c>
      <c r="P135" s="27" t="s">
        <v>79</v>
      </c>
      <c r="Q135" s="4" t="str">
        <f t="shared" si="106"/>
        <v>460-2025-06-30</v>
      </c>
      <c r="R135" s="4">
        <v>0</v>
      </c>
      <c r="S135" s="4">
        <v>1</v>
      </c>
    </row>
    <row r="136" spans="1:19" x14ac:dyDescent="0.3">
      <c r="A136" s="4">
        <v>148</v>
      </c>
      <c r="B136" s="4" t="s">
        <v>21</v>
      </c>
      <c r="C136" s="4" t="s">
        <v>7</v>
      </c>
      <c r="D136" s="4" t="s">
        <v>20</v>
      </c>
      <c r="E136" s="4" t="s">
        <v>8</v>
      </c>
      <c r="F136" s="4" t="s">
        <v>9</v>
      </c>
      <c r="G136" s="5">
        <v>45838</v>
      </c>
      <c r="H136" s="4">
        <f t="shared" ref="H136:H175" si="107">YEAR(G136)</f>
        <v>2025</v>
      </c>
      <c r="I136" s="4" t="str">
        <f t="shared" ref="I136:I175" si="108">PROPER(TEXT(G136,"mmmm"))</f>
        <v>Junio</v>
      </c>
      <c r="J136" s="5" t="str">
        <f t="shared" ref="J136:J154" si="109">IF(OR(I136="Enero",I136="Febrero",I136="Marzo",I136="Abril",I136="Mayo",I136="Junio"),H136&amp;"-1",IF(OR(I136="Julio",I136="Agosto",I136="Septiembre",I136="Octubre",I136="Noviembre",I136="Diciembre"),H136&amp;"-2"))</f>
        <v>2025-1</v>
      </c>
      <c r="K136" s="4">
        <v>4</v>
      </c>
      <c r="L136" s="4">
        <v>4.08</v>
      </c>
      <c r="M136" s="11">
        <f>IFERROR(IF((L136/K136)&gt;1.3,1.3,L136/K136),"")</f>
        <v>1.02</v>
      </c>
      <c r="N136" s="11">
        <f>IFERROR(L136/K136,"")</f>
        <v>1.02</v>
      </c>
      <c r="O136" s="4" t="s">
        <v>79</v>
      </c>
      <c r="P136" s="4" t="s">
        <v>79</v>
      </c>
      <c r="Q136" s="4" t="str">
        <f t="shared" si="106"/>
        <v>148-2025-06-30</v>
      </c>
      <c r="R136" s="4">
        <v>0</v>
      </c>
      <c r="S136" s="4">
        <v>1</v>
      </c>
    </row>
    <row r="137" spans="1:19" x14ac:dyDescent="0.3">
      <c r="A137" s="4">
        <v>339</v>
      </c>
      <c r="B137" s="4" t="s">
        <v>54</v>
      </c>
      <c r="C137" s="4" t="s">
        <v>13</v>
      </c>
      <c r="D137" s="4" t="s">
        <v>55</v>
      </c>
      <c r="E137" s="4" t="s">
        <v>16</v>
      </c>
      <c r="F137" s="4" t="s">
        <v>9</v>
      </c>
      <c r="G137" s="5">
        <v>45838</v>
      </c>
      <c r="H137" s="4">
        <f t="shared" si="107"/>
        <v>2025</v>
      </c>
      <c r="I137" s="4" t="str">
        <f t="shared" si="108"/>
        <v>Junio</v>
      </c>
      <c r="J137" s="5" t="str">
        <f t="shared" si="109"/>
        <v>2025-1</v>
      </c>
      <c r="K137" s="4">
        <v>30</v>
      </c>
      <c r="L137" s="4">
        <v>33.299999999999997</v>
      </c>
      <c r="M137" s="11">
        <f t="shared" ref="M137:M139" si="110">IFERROR(IF((L137/K137)&gt;1.3,1.3,L137/K137),"")</f>
        <v>1.1099999999999999</v>
      </c>
      <c r="N137" s="11">
        <f t="shared" ref="N137:N139" si="111">IFERROR(L137/K137,"")</f>
        <v>1.1099999999999999</v>
      </c>
      <c r="O137" s="4" t="s">
        <v>79</v>
      </c>
      <c r="P137" s="4" t="s">
        <v>79</v>
      </c>
      <c r="Q137" s="4" t="str">
        <f t="shared" si="106"/>
        <v>339-2025-06-30</v>
      </c>
      <c r="R137" s="4">
        <v>0</v>
      </c>
      <c r="S137" s="4">
        <v>1</v>
      </c>
    </row>
    <row r="138" spans="1:19" x14ac:dyDescent="0.3">
      <c r="A138" s="4">
        <v>325</v>
      </c>
      <c r="B138" s="4" t="s">
        <v>48</v>
      </c>
      <c r="C138" s="4" t="s">
        <v>13</v>
      </c>
      <c r="D138" s="4" t="s">
        <v>47</v>
      </c>
      <c r="E138" s="4" t="s">
        <v>8</v>
      </c>
      <c r="F138" s="4" t="s">
        <v>9</v>
      </c>
      <c r="G138" s="5">
        <v>45838</v>
      </c>
      <c r="H138" s="4">
        <f t="shared" si="107"/>
        <v>2025</v>
      </c>
      <c r="I138" s="4" t="str">
        <f t="shared" si="108"/>
        <v>Junio</v>
      </c>
      <c r="J138" s="5" t="str">
        <f t="shared" si="109"/>
        <v>2025-1</v>
      </c>
      <c r="K138" s="4">
        <v>8</v>
      </c>
      <c r="L138" s="12">
        <v>8</v>
      </c>
      <c r="M138" s="11">
        <f t="shared" si="110"/>
        <v>1</v>
      </c>
      <c r="N138" s="11">
        <f t="shared" si="111"/>
        <v>1</v>
      </c>
      <c r="O138" s="4" t="s">
        <v>131</v>
      </c>
      <c r="P138" s="4" t="s">
        <v>131</v>
      </c>
      <c r="Q138" s="4" t="str">
        <f t="shared" si="106"/>
        <v>325-2025-06-30</v>
      </c>
      <c r="R138" s="4">
        <v>0</v>
      </c>
      <c r="S138" s="4">
        <v>0</v>
      </c>
    </row>
    <row r="139" spans="1:19" x14ac:dyDescent="0.3">
      <c r="A139" s="4">
        <v>323</v>
      </c>
      <c r="B139" s="4" t="s">
        <v>46</v>
      </c>
      <c r="C139" s="4" t="s">
        <v>13</v>
      </c>
      <c r="D139" s="4" t="s">
        <v>47</v>
      </c>
      <c r="E139" s="4" t="s">
        <v>8</v>
      </c>
      <c r="F139" s="4" t="s">
        <v>9</v>
      </c>
      <c r="G139" s="5">
        <v>45838</v>
      </c>
      <c r="H139" s="4">
        <f t="shared" si="107"/>
        <v>2025</v>
      </c>
      <c r="I139" s="4" t="str">
        <f t="shared" si="108"/>
        <v>Junio</v>
      </c>
      <c r="J139" s="5" t="str">
        <f t="shared" si="109"/>
        <v>2025-1</v>
      </c>
      <c r="K139" s="4">
        <v>1</v>
      </c>
      <c r="L139" s="4">
        <v>1</v>
      </c>
      <c r="M139" s="11">
        <f t="shared" si="110"/>
        <v>1</v>
      </c>
      <c r="N139" s="11">
        <f t="shared" si="111"/>
        <v>1</v>
      </c>
      <c r="O139" s="4" t="s">
        <v>131</v>
      </c>
      <c r="P139" s="4" t="s">
        <v>131</v>
      </c>
      <c r="Q139" s="4" t="str">
        <f t="shared" si="106"/>
        <v>323-2025-06-30</v>
      </c>
      <c r="R139" s="4">
        <v>0</v>
      </c>
      <c r="S139" s="4">
        <v>0</v>
      </c>
    </row>
    <row r="140" spans="1:19" x14ac:dyDescent="0.3">
      <c r="A140" s="4">
        <v>276</v>
      </c>
      <c r="B140" s="4" t="s">
        <v>43</v>
      </c>
      <c r="C140" s="4" t="s">
        <v>13</v>
      </c>
      <c r="D140" s="4" t="s">
        <v>44</v>
      </c>
      <c r="E140" s="4" t="s">
        <v>8</v>
      </c>
      <c r="F140" s="4" t="s">
        <v>11</v>
      </c>
      <c r="G140" s="5">
        <v>45838</v>
      </c>
      <c r="H140" s="4">
        <f t="shared" si="107"/>
        <v>2025</v>
      </c>
      <c r="I140" s="4" t="str">
        <f t="shared" si="108"/>
        <v>Junio</v>
      </c>
      <c r="J140" s="5" t="str">
        <f t="shared" si="109"/>
        <v>2025-1</v>
      </c>
      <c r="K140" s="4">
        <v>81</v>
      </c>
      <c r="L140" s="4">
        <v>84.18</v>
      </c>
      <c r="M140" s="11">
        <f>IFERROR(IF((K140/L140)&gt;1,1,K140/L140),"")</f>
        <v>0.96222380612972191</v>
      </c>
      <c r="N140" s="11">
        <f>IFERROR(IF((K140/L140)&gt;K140/L140,1.3,K140/L140),"")</f>
        <v>0.96222380612972191</v>
      </c>
      <c r="O140" s="4" t="s">
        <v>131</v>
      </c>
      <c r="P140" s="4" t="s">
        <v>114</v>
      </c>
      <c r="Q140" s="4" t="str">
        <f t="shared" si="106"/>
        <v>276-2025-06-30</v>
      </c>
      <c r="R140" s="4">
        <v>0</v>
      </c>
      <c r="S140" s="4">
        <v>1</v>
      </c>
    </row>
    <row r="141" spans="1:19" x14ac:dyDescent="0.3">
      <c r="A141" s="4">
        <v>14</v>
      </c>
      <c r="B141" s="4" t="s">
        <v>75</v>
      </c>
      <c r="C141" s="4" t="s">
        <v>13</v>
      </c>
      <c r="D141" s="4" t="s">
        <v>38</v>
      </c>
      <c r="E141" s="4" t="s">
        <v>8</v>
      </c>
      <c r="F141" s="4" t="s">
        <v>9</v>
      </c>
      <c r="G141" s="5">
        <v>45838</v>
      </c>
      <c r="H141" s="12">
        <f t="shared" si="107"/>
        <v>2025</v>
      </c>
      <c r="I141" s="5" t="str">
        <f t="shared" si="108"/>
        <v>Junio</v>
      </c>
      <c r="J141" s="5" t="str">
        <f t="shared" si="109"/>
        <v>2025-1</v>
      </c>
      <c r="K141" s="37">
        <v>53635</v>
      </c>
      <c r="L141" s="7">
        <v>56505</v>
      </c>
      <c r="M141" s="11">
        <f>IFERROR(IF((L141/K141)&gt;1.3,1.3,L141/K141),"")</f>
        <v>1.053509834995805</v>
      </c>
      <c r="N141" s="11">
        <f>IFERROR(L141/K141,"")</f>
        <v>1.053509834995805</v>
      </c>
      <c r="O141" s="4" t="s">
        <v>131</v>
      </c>
      <c r="P141" s="4" t="s">
        <v>131</v>
      </c>
      <c r="Q141" s="4" t="str">
        <f t="shared" si="106"/>
        <v>14-2025-06-30</v>
      </c>
      <c r="R141" s="4">
        <v>0</v>
      </c>
      <c r="S141" s="4">
        <v>0</v>
      </c>
    </row>
    <row r="142" spans="1:19" x14ac:dyDescent="0.3">
      <c r="A142" s="4">
        <v>379</v>
      </c>
      <c r="B142" s="4" t="s">
        <v>66</v>
      </c>
      <c r="C142" s="4" t="s">
        <v>13</v>
      </c>
      <c r="D142" s="4" t="s">
        <v>67</v>
      </c>
      <c r="E142" s="4" t="s">
        <v>8</v>
      </c>
      <c r="F142" s="4" t="s">
        <v>9</v>
      </c>
      <c r="G142" s="5">
        <v>45838</v>
      </c>
      <c r="H142" s="4">
        <f t="shared" si="107"/>
        <v>2025</v>
      </c>
      <c r="I142" s="4" t="str">
        <f t="shared" si="108"/>
        <v>Junio</v>
      </c>
      <c r="J142" s="5" t="str">
        <f t="shared" si="109"/>
        <v>2025-1</v>
      </c>
      <c r="K142" s="4">
        <v>13609</v>
      </c>
      <c r="L142" s="4">
        <v>14141</v>
      </c>
      <c r="M142" s="11">
        <f t="shared" ref="M142:M150" si="112">IFERROR(IF((L142/K142)&gt;1.3,1.3,L142/K142),"")</f>
        <v>1.0390917775001838</v>
      </c>
      <c r="N142" s="11">
        <f t="shared" ref="N142:N156" si="113">IFERROR(L142/K142,"")</f>
        <v>1.0390917775001838</v>
      </c>
      <c r="O142" s="4" t="s">
        <v>131</v>
      </c>
      <c r="P142" s="4" t="s">
        <v>131</v>
      </c>
      <c r="Q142" s="4" t="str">
        <f t="shared" si="106"/>
        <v>379-2025-06-30</v>
      </c>
      <c r="R142" s="4">
        <v>0</v>
      </c>
      <c r="S142" s="4">
        <v>0</v>
      </c>
    </row>
    <row r="143" spans="1:19" x14ac:dyDescent="0.3">
      <c r="A143" s="4">
        <v>274</v>
      </c>
      <c r="B143" s="4" t="s">
        <v>41</v>
      </c>
      <c r="C143" s="4" t="s">
        <v>13</v>
      </c>
      <c r="D143" s="4" t="s">
        <v>40</v>
      </c>
      <c r="E143" s="4" t="s">
        <v>8</v>
      </c>
      <c r="F143" s="4" t="s">
        <v>9</v>
      </c>
      <c r="G143" s="5">
        <v>45838</v>
      </c>
      <c r="H143" s="4">
        <f t="shared" si="107"/>
        <v>2025</v>
      </c>
      <c r="I143" s="4" t="str">
        <f t="shared" si="108"/>
        <v>Junio</v>
      </c>
      <c r="J143" s="5" t="str">
        <f t="shared" si="109"/>
        <v>2025-1</v>
      </c>
      <c r="K143" s="37">
        <v>40026</v>
      </c>
      <c r="L143" s="7">
        <v>42364</v>
      </c>
      <c r="M143" s="11">
        <f t="shared" si="112"/>
        <v>1.0584120321790835</v>
      </c>
      <c r="N143" s="11">
        <f t="shared" si="113"/>
        <v>1.0584120321790835</v>
      </c>
      <c r="O143" s="4" t="s">
        <v>131</v>
      </c>
      <c r="P143" s="4" t="s">
        <v>131</v>
      </c>
      <c r="Q143" s="4" t="str">
        <f t="shared" si="106"/>
        <v>274-2025-06-30</v>
      </c>
      <c r="R143" s="4">
        <v>0</v>
      </c>
      <c r="S143" s="4">
        <v>0</v>
      </c>
    </row>
    <row r="144" spans="1:19" x14ac:dyDescent="0.3">
      <c r="A144" s="18" t="s">
        <v>80</v>
      </c>
      <c r="B144" s="17" t="s">
        <v>81</v>
      </c>
      <c r="C144" s="4" t="s">
        <v>13</v>
      </c>
      <c r="D144" s="4" t="s">
        <v>38</v>
      </c>
      <c r="E144" s="4" t="s">
        <v>8</v>
      </c>
      <c r="F144" s="4" t="s">
        <v>9</v>
      </c>
      <c r="G144" s="5">
        <v>45838</v>
      </c>
      <c r="H144" s="12">
        <f t="shared" si="107"/>
        <v>2025</v>
      </c>
      <c r="I144" s="5" t="str">
        <f t="shared" si="108"/>
        <v>Junio</v>
      </c>
      <c r="J144" s="5" t="str">
        <f t="shared" si="109"/>
        <v>2025-1</v>
      </c>
      <c r="K144" s="37">
        <v>8471</v>
      </c>
      <c r="L144" s="37">
        <v>8743</v>
      </c>
      <c r="M144" s="11">
        <f t="shared" si="112"/>
        <v>1.0321095502301971</v>
      </c>
      <c r="N144" s="11">
        <f t="shared" si="113"/>
        <v>1.0321095502301971</v>
      </c>
      <c r="O144" s="4" t="s">
        <v>131</v>
      </c>
      <c r="P144" s="4" t="s">
        <v>131</v>
      </c>
      <c r="Q144" s="4" t="str">
        <f t="shared" si="106"/>
        <v>14.1-2025-06-30</v>
      </c>
      <c r="R144" s="4">
        <v>0</v>
      </c>
      <c r="S144" s="4">
        <v>0</v>
      </c>
    </row>
    <row r="145" spans="1:19" x14ac:dyDescent="0.3">
      <c r="A145" s="18" t="s">
        <v>82</v>
      </c>
      <c r="B145" s="17" t="s">
        <v>83</v>
      </c>
      <c r="C145" s="4" t="s">
        <v>13</v>
      </c>
      <c r="D145" s="4" t="s">
        <v>38</v>
      </c>
      <c r="E145" s="4" t="s">
        <v>8</v>
      </c>
      <c r="F145" s="4" t="s">
        <v>9</v>
      </c>
      <c r="G145" s="5">
        <v>45838</v>
      </c>
      <c r="H145" s="12">
        <f t="shared" si="107"/>
        <v>2025</v>
      </c>
      <c r="I145" s="5" t="str">
        <f t="shared" si="108"/>
        <v>Junio</v>
      </c>
      <c r="J145" s="5" t="str">
        <f t="shared" si="109"/>
        <v>2025-1</v>
      </c>
      <c r="K145">
        <v>45164</v>
      </c>
      <c r="L145">
        <v>47762</v>
      </c>
      <c r="M145" s="11">
        <f t="shared" si="112"/>
        <v>1.0575236914356567</v>
      </c>
      <c r="N145" s="11">
        <f t="shared" si="113"/>
        <v>1.0575236914356567</v>
      </c>
      <c r="O145" s="4" t="s">
        <v>131</v>
      </c>
      <c r="P145" s="4" t="s">
        <v>131</v>
      </c>
      <c r="Q145" s="4" t="str">
        <f t="shared" si="106"/>
        <v>14.2-2025-06-30</v>
      </c>
      <c r="R145" s="4">
        <v>0</v>
      </c>
      <c r="S145" s="4">
        <v>0</v>
      </c>
    </row>
    <row r="146" spans="1:19" x14ac:dyDescent="0.3">
      <c r="A146" s="18" t="s">
        <v>84</v>
      </c>
      <c r="B146" s="17" t="s">
        <v>85</v>
      </c>
      <c r="C146" s="4" t="s">
        <v>13</v>
      </c>
      <c r="D146" s="4" t="s">
        <v>38</v>
      </c>
      <c r="E146" s="4" t="s">
        <v>8</v>
      </c>
      <c r="F146" s="4" t="s">
        <v>9</v>
      </c>
      <c r="G146" s="5">
        <v>45838</v>
      </c>
      <c r="H146" s="12">
        <f t="shared" si="107"/>
        <v>2025</v>
      </c>
      <c r="I146" s="5" t="str">
        <f t="shared" si="108"/>
        <v>Junio</v>
      </c>
      <c r="J146" s="5" t="str">
        <f t="shared" si="109"/>
        <v>2025-1</v>
      </c>
      <c r="K146" s="36">
        <v>49641</v>
      </c>
      <c r="L146" s="36">
        <v>52096</v>
      </c>
      <c r="M146" s="11">
        <f t="shared" si="112"/>
        <v>1.0494550875284543</v>
      </c>
      <c r="N146" s="11">
        <f t="shared" si="113"/>
        <v>1.0494550875284543</v>
      </c>
      <c r="O146" s="4" t="s">
        <v>131</v>
      </c>
      <c r="P146" s="4" t="s">
        <v>131</v>
      </c>
      <c r="Q146" s="4" t="str">
        <f t="shared" ref="Q146:Q180" si="114">A146&amp;"-"&amp;YEAR(G146)&amp;"-"&amp;IF(LEN(MONTH(G146))=1,"0"&amp;MONTH(G146),MONTH(G146))&amp;"-"&amp;DAY(G146)</f>
        <v>14.3-2025-06-30</v>
      </c>
      <c r="R146" s="4">
        <v>0</v>
      </c>
      <c r="S146" s="4">
        <v>0</v>
      </c>
    </row>
    <row r="147" spans="1:19" x14ac:dyDescent="0.3">
      <c r="A147" s="18" t="s">
        <v>86</v>
      </c>
      <c r="B147" s="17" t="s">
        <v>87</v>
      </c>
      <c r="C147" s="4" t="s">
        <v>13</v>
      </c>
      <c r="D147" s="4" t="s">
        <v>38</v>
      </c>
      <c r="E147" s="4" t="s">
        <v>8</v>
      </c>
      <c r="F147" s="4" t="s">
        <v>9</v>
      </c>
      <c r="G147" s="5">
        <v>45838</v>
      </c>
      <c r="H147" s="12">
        <f t="shared" si="107"/>
        <v>2025</v>
      </c>
      <c r="I147" s="5" t="str">
        <f t="shared" si="108"/>
        <v>Junio</v>
      </c>
      <c r="J147" s="5" t="str">
        <f t="shared" si="109"/>
        <v>2025-1</v>
      </c>
      <c r="K147" s="37">
        <v>3994</v>
      </c>
      <c r="L147" s="37">
        <v>4409</v>
      </c>
      <c r="M147" s="11">
        <f t="shared" si="112"/>
        <v>1.1039058587881823</v>
      </c>
      <c r="N147" s="11">
        <f t="shared" si="113"/>
        <v>1.1039058587881823</v>
      </c>
      <c r="O147" s="4" t="s">
        <v>131</v>
      </c>
      <c r="P147" s="4" t="s">
        <v>131</v>
      </c>
      <c r="Q147" s="4" t="str">
        <f t="shared" si="114"/>
        <v>14.4-2025-06-30</v>
      </c>
      <c r="R147" s="4">
        <v>0</v>
      </c>
      <c r="S147" s="4">
        <v>0</v>
      </c>
    </row>
    <row r="148" spans="1:19" x14ac:dyDescent="0.3">
      <c r="A148" s="4">
        <v>423</v>
      </c>
      <c r="B148" s="4" t="s">
        <v>71</v>
      </c>
      <c r="C148" s="4" t="s">
        <v>13</v>
      </c>
      <c r="D148" s="4" t="s">
        <v>70</v>
      </c>
      <c r="E148" s="4" t="s">
        <v>16</v>
      </c>
      <c r="F148" s="4" t="s">
        <v>9</v>
      </c>
      <c r="G148" s="5">
        <v>45838</v>
      </c>
      <c r="H148" s="4">
        <f t="shared" si="107"/>
        <v>2025</v>
      </c>
      <c r="I148" s="4" t="str">
        <f t="shared" si="108"/>
        <v>Junio</v>
      </c>
      <c r="J148" s="5" t="str">
        <f t="shared" si="109"/>
        <v>2025-1</v>
      </c>
      <c r="K148" s="4">
        <v>8.3000000000000007</v>
      </c>
      <c r="L148" s="4">
        <v>12.3</v>
      </c>
      <c r="M148" s="11">
        <f t="shared" si="112"/>
        <v>1.3</v>
      </c>
      <c r="N148" s="11">
        <f t="shared" si="113"/>
        <v>1.4819277108433735</v>
      </c>
      <c r="O148" s="4" t="s">
        <v>114</v>
      </c>
      <c r="P148" s="4" t="s">
        <v>114</v>
      </c>
      <c r="Q148" s="4" t="str">
        <f t="shared" si="114"/>
        <v>423-2025-06-30</v>
      </c>
      <c r="R148" s="4">
        <v>1</v>
      </c>
      <c r="S148" s="4">
        <v>1</v>
      </c>
    </row>
    <row r="149" spans="1:19" x14ac:dyDescent="0.3">
      <c r="A149" s="4">
        <v>97</v>
      </c>
      <c r="B149" s="4" t="s">
        <v>102</v>
      </c>
      <c r="C149" s="4" t="s">
        <v>13</v>
      </c>
      <c r="D149" s="4" t="s">
        <v>70</v>
      </c>
      <c r="E149" s="4" t="s">
        <v>8</v>
      </c>
      <c r="F149" s="4" t="s">
        <v>9</v>
      </c>
      <c r="G149" s="13">
        <v>45838</v>
      </c>
      <c r="H149" s="12">
        <f t="shared" si="107"/>
        <v>2025</v>
      </c>
      <c r="I149" s="5" t="str">
        <f t="shared" si="108"/>
        <v>Junio</v>
      </c>
      <c r="J149" s="5" t="str">
        <f t="shared" si="109"/>
        <v>2025-1</v>
      </c>
      <c r="K149" s="4">
        <v>0</v>
      </c>
      <c r="L149" s="4">
        <v>0</v>
      </c>
      <c r="M149" s="11" t="str">
        <f t="shared" si="112"/>
        <v/>
      </c>
      <c r="N149" s="11" t="str">
        <f t="shared" si="113"/>
        <v/>
      </c>
      <c r="O149" s="4" t="s">
        <v>131</v>
      </c>
      <c r="P149" s="4" t="s">
        <v>131</v>
      </c>
      <c r="Q149" s="4" t="str">
        <f t="shared" si="114"/>
        <v>97-2025-06-30</v>
      </c>
      <c r="R149" s="4">
        <v>0</v>
      </c>
      <c r="S149" s="4">
        <v>0</v>
      </c>
    </row>
    <row r="150" spans="1:19" x14ac:dyDescent="0.3">
      <c r="A150" s="4">
        <v>98</v>
      </c>
      <c r="B150" s="4" t="s">
        <v>103</v>
      </c>
      <c r="C150" s="4" t="s">
        <v>13</v>
      </c>
      <c r="D150" s="4" t="s">
        <v>70</v>
      </c>
      <c r="E150" s="4" t="s">
        <v>8</v>
      </c>
      <c r="F150" s="4" t="s">
        <v>9</v>
      </c>
      <c r="G150" s="13">
        <v>45838</v>
      </c>
      <c r="H150" s="12">
        <f t="shared" si="107"/>
        <v>2025</v>
      </c>
      <c r="I150" s="5" t="str">
        <f t="shared" si="108"/>
        <v>Junio</v>
      </c>
      <c r="J150" s="5" t="str">
        <f t="shared" si="109"/>
        <v>2025-1</v>
      </c>
      <c r="K150" s="4">
        <v>10</v>
      </c>
      <c r="L150" s="4">
        <v>10</v>
      </c>
      <c r="M150" s="11">
        <f t="shared" si="112"/>
        <v>1</v>
      </c>
      <c r="N150" s="11">
        <f t="shared" si="113"/>
        <v>1</v>
      </c>
      <c r="O150" s="4" t="s">
        <v>131</v>
      </c>
      <c r="P150" s="4" t="s">
        <v>131</v>
      </c>
      <c r="Q150" s="4" t="str">
        <f t="shared" si="114"/>
        <v>98-2025-06-30</v>
      </c>
      <c r="R150" s="4">
        <v>0</v>
      </c>
      <c r="S150" s="4">
        <v>0</v>
      </c>
    </row>
    <row r="151" spans="1:19" x14ac:dyDescent="0.3">
      <c r="A151" s="4">
        <v>194</v>
      </c>
      <c r="B151" s="4" t="s">
        <v>24</v>
      </c>
      <c r="C151" s="4" t="s">
        <v>13</v>
      </c>
      <c r="D151" s="4" t="s">
        <v>23</v>
      </c>
      <c r="E151" s="4" t="s">
        <v>8</v>
      </c>
      <c r="F151" s="4" t="s">
        <v>9</v>
      </c>
      <c r="G151" s="5">
        <v>45838</v>
      </c>
      <c r="H151" s="4">
        <f t="shared" si="107"/>
        <v>2025</v>
      </c>
      <c r="I151" s="4" t="str">
        <f t="shared" si="108"/>
        <v>Junio</v>
      </c>
      <c r="J151" s="5" t="str">
        <f t="shared" si="109"/>
        <v>2025-1</v>
      </c>
      <c r="K151" s="4">
        <v>80</v>
      </c>
      <c r="L151" s="4">
        <v>90</v>
      </c>
      <c r="M151" s="11">
        <f>IFERROR(IF((L151/K151)&gt;1.3,1.3,L151/K151),"")</f>
        <v>1.125</v>
      </c>
      <c r="N151" s="11">
        <f t="shared" si="113"/>
        <v>1.125</v>
      </c>
      <c r="O151" s="4" t="s">
        <v>79</v>
      </c>
      <c r="P151" s="4" t="s">
        <v>79</v>
      </c>
      <c r="Q151" s="4" t="str">
        <f t="shared" si="114"/>
        <v>194-2025-06-30</v>
      </c>
      <c r="R151" s="4">
        <v>0</v>
      </c>
      <c r="S151" s="4">
        <v>0</v>
      </c>
    </row>
    <row r="152" spans="1:19" x14ac:dyDescent="0.3">
      <c r="A152" s="4">
        <v>193</v>
      </c>
      <c r="B152" s="4" t="s">
        <v>22</v>
      </c>
      <c r="C152" s="4" t="s">
        <v>13</v>
      </c>
      <c r="D152" s="4" t="s">
        <v>23</v>
      </c>
      <c r="E152" s="4" t="s">
        <v>8</v>
      </c>
      <c r="F152" s="4" t="s">
        <v>9</v>
      </c>
      <c r="G152" s="5">
        <v>45838</v>
      </c>
      <c r="H152" s="4">
        <f t="shared" si="107"/>
        <v>2025</v>
      </c>
      <c r="I152" s="4" t="str">
        <f t="shared" si="108"/>
        <v>Junio</v>
      </c>
      <c r="J152" s="5" t="str">
        <f t="shared" si="109"/>
        <v>2025-1</v>
      </c>
      <c r="K152" s="4">
        <v>93</v>
      </c>
      <c r="L152" s="4">
        <v>96.21</v>
      </c>
      <c r="M152" s="11">
        <f>IFERROR(IF((L152/K152)&gt;1.3,1,L152/K152),"")</f>
        <v>1.034516129032258</v>
      </c>
      <c r="N152" s="11">
        <f t="shared" si="113"/>
        <v>1.034516129032258</v>
      </c>
      <c r="O152" s="4" t="s">
        <v>79</v>
      </c>
      <c r="P152" s="4" t="s">
        <v>79</v>
      </c>
      <c r="Q152" s="4" t="str">
        <f t="shared" si="114"/>
        <v>193-2025-06-30</v>
      </c>
      <c r="R152" s="4">
        <v>1</v>
      </c>
      <c r="S152" s="4">
        <v>1</v>
      </c>
    </row>
    <row r="153" spans="1:19" x14ac:dyDescent="0.3">
      <c r="A153" s="4">
        <v>466</v>
      </c>
      <c r="B153" s="4" t="s">
        <v>134</v>
      </c>
      <c r="C153" s="4" t="s">
        <v>13</v>
      </c>
      <c r="D153" s="4" t="s">
        <v>23</v>
      </c>
      <c r="E153" s="4" t="s">
        <v>8</v>
      </c>
      <c r="F153" s="4" t="s">
        <v>9</v>
      </c>
      <c r="G153" s="5">
        <v>45838</v>
      </c>
      <c r="H153" s="4">
        <f t="shared" si="107"/>
        <v>2025</v>
      </c>
      <c r="I153" s="4" t="str">
        <f t="shared" si="108"/>
        <v>Junio</v>
      </c>
      <c r="J153" s="5" t="str">
        <f t="shared" si="109"/>
        <v>2025-1</v>
      </c>
      <c r="K153" s="4">
        <v>50</v>
      </c>
      <c r="L153" s="4">
        <v>53.8</v>
      </c>
      <c r="M153" s="11">
        <f t="shared" ref="M153:M156" si="115">IFERROR(IF((L153/K153)&gt;1.3,1.3,L153/K153),"")</f>
        <v>1.0759999999999998</v>
      </c>
      <c r="N153" s="11">
        <f t="shared" si="113"/>
        <v>1.0759999999999998</v>
      </c>
      <c r="O153" s="4" t="s">
        <v>131</v>
      </c>
      <c r="P153" s="4" t="s">
        <v>114</v>
      </c>
      <c r="Q153" s="4" t="str">
        <f t="shared" si="114"/>
        <v>466-2025-06-30</v>
      </c>
      <c r="R153" s="4">
        <v>1</v>
      </c>
      <c r="S153" s="4">
        <v>1</v>
      </c>
    </row>
    <row r="154" spans="1:19" x14ac:dyDescent="0.3">
      <c r="A154" s="4">
        <v>245</v>
      </c>
      <c r="B154" s="4" t="s">
        <v>37</v>
      </c>
      <c r="C154" s="4" t="s">
        <v>13</v>
      </c>
      <c r="D154" s="4" t="s">
        <v>38</v>
      </c>
      <c r="E154" s="4" t="s">
        <v>8</v>
      </c>
      <c r="F154" s="4" t="s">
        <v>9</v>
      </c>
      <c r="G154" s="5">
        <v>45838</v>
      </c>
      <c r="H154" s="4">
        <f t="shared" si="107"/>
        <v>2025</v>
      </c>
      <c r="I154" s="4" t="str">
        <f t="shared" si="108"/>
        <v>Junio</v>
      </c>
      <c r="J154" s="5" t="str">
        <f t="shared" si="109"/>
        <v>2025-1</v>
      </c>
      <c r="K154" s="4">
        <v>85.7</v>
      </c>
      <c r="L154" s="4">
        <v>86.5</v>
      </c>
      <c r="M154" s="11">
        <f t="shared" si="115"/>
        <v>1.0093348891481912</v>
      </c>
      <c r="N154" s="11">
        <f t="shared" si="113"/>
        <v>1.0093348891481912</v>
      </c>
      <c r="O154" s="4" t="s">
        <v>79</v>
      </c>
      <c r="P154" s="4" t="s">
        <v>79</v>
      </c>
      <c r="Q154" s="4" t="str">
        <f t="shared" si="114"/>
        <v>245-2025-06-30</v>
      </c>
      <c r="R154" s="4">
        <v>1</v>
      </c>
      <c r="S154" s="4">
        <v>1</v>
      </c>
    </row>
    <row r="155" spans="1:19" x14ac:dyDescent="0.3">
      <c r="A155" s="4">
        <v>205</v>
      </c>
      <c r="B155" s="4" t="s">
        <v>31</v>
      </c>
      <c r="C155" s="4" t="s">
        <v>13</v>
      </c>
      <c r="D155" s="4" t="s">
        <v>29</v>
      </c>
      <c r="E155" s="4" t="s">
        <v>8</v>
      </c>
      <c r="F155" s="4" t="s">
        <v>9</v>
      </c>
      <c r="G155" s="5">
        <v>45838</v>
      </c>
      <c r="H155" s="4">
        <f t="shared" si="107"/>
        <v>2025</v>
      </c>
      <c r="I155" s="4" t="str">
        <f t="shared" si="108"/>
        <v>Junio</v>
      </c>
      <c r="J155" s="5" t="str">
        <f>IF(OR(I155="Enero",I155="Febrero",I155="Marzo",I155="Abril",I155="Mayo",I155="Junio"),H155&amp;"-1",IF(OR(I155="Julio",I155="Agosto",I155="Septiembre",I155="Octubre",I155="Noviembre",I155="Diciembre"),H155&amp;"-2"))</f>
        <v>2025-1</v>
      </c>
      <c r="K155" s="9">
        <f>4817836342/1000000</f>
        <v>4817.8363419999996</v>
      </c>
      <c r="L155" s="9">
        <f>8976120202.9/1000000</f>
        <v>8976.1202028999996</v>
      </c>
      <c r="M155" s="11">
        <f t="shared" si="115"/>
        <v>1.3</v>
      </c>
      <c r="N155" s="11">
        <f t="shared" si="113"/>
        <v>1.8631019332578234</v>
      </c>
      <c r="O155" s="4" t="s">
        <v>106</v>
      </c>
      <c r="P155" s="4" t="s">
        <v>106</v>
      </c>
      <c r="Q155" s="4" t="str">
        <f t="shared" si="114"/>
        <v>205-2025-06-30</v>
      </c>
      <c r="R155" s="4">
        <v>0</v>
      </c>
      <c r="S155" s="4">
        <v>0</v>
      </c>
    </row>
    <row r="156" spans="1:19" x14ac:dyDescent="0.3">
      <c r="A156" s="4">
        <v>204</v>
      </c>
      <c r="B156" s="4" t="s">
        <v>30</v>
      </c>
      <c r="C156" s="4" t="s">
        <v>13</v>
      </c>
      <c r="D156" s="4" t="s">
        <v>29</v>
      </c>
      <c r="E156" s="4" t="s">
        <v>8</v>
      </c>
      <c r="F156" s="4" t="s">
        <v>9</v>
      </c>
      <c r="G156" s="5">
        <v>45838</v>
      </c>
      <c r="H156" s="4">
        <f t="shared" si="107"/>
        <v>2025</v>
      </c>
      <c r="I156" s="4" t="str">
        <f t="shared" si="108"/>
        <v>Junio</v>
      </c>
      <c r="J156" s="5" t="str">
        <f t="shared" ref="J156:J175" si="116">IF(OR(I156="Enero",I156="Febrero",I156="Marzo",I156="Abril",I156="Mayo",I156="Junio"),H156&amp;"-1",IF(OR(I156="Julio",I156="Agosto",I156="Septiembre",I156="Octubre",I156="Noviembre",I156="Diciembre"),H156&amp;"-2"))</f>
        <v>2025-1</v>
      </c>
      <c r="K156" s="7">
        <f>23623074007/1000000</f>
        <v>23623.074006999999</v>
      </c>
      <c r="L156" s="7">
        <f>20526599049/1000000</f>
        <v>20526.599049</v>
      </c>
      <c r="M156" s="11">
        <f t="shared" si="115"/>
        <v>0.86892159093763788</v>
      </c>
      <c r="N156" s="11">
        <f t="shared" si="113"/>
        <v>0.86892159093763788</v>
      </c>
      <c r="O156" s="4" t="s">
        <v>106</v>
      </c>
      <c r="P156" s="4" t="s">
        <v>106</v>
      </c>
      <c r="Q156" s="4" t="str">
        <f t="shared" si="114"/>
        <v>204-2025-06-30</v>
      </c>
      <c r="R156" s="4">
        <v>0</v>
      </c>
      <c r="S156" s="4">
        <v>0</v>
      </c>
    </row>
    <row r="157" spans="1:19" x14ac:dyDescent="0.3">
      <c r="A157" s="4">
        <v>377</v>
      </c>
      <c r="B157" s="4" t="s">
        <v>65</v>
      </c>
      <c r="C157" s="4" t="s">
        <v>13</v>
      </c>
      <c r="D157" s="4" t="s">
        <v>29</v>
      </c>
      <c r="E157" s="4" t="s">
        <v>8</v>
      </c>
      <c r="F157" s="4" t="s">
        <v>11</v>
      </c>
      <c r="G157" s="5">
        <v>45838</v>
      </c>
      <c r="H157" s="4">
        <f t="shared" si="107"/>
        <v>2025</v>
      </c>
      <c r="I157" s="4" t="str">
        <f t="shared" si="108"/>
        <v>Junio</v>
      </c>
      <c r="J157" s="5" t="str">
        <f t="shared" si="116"/>
        <v>2025-1</v>
      </c>
      <c r="K157" s="9">
        <v>9557.1950106811255</v>
      </c>
      <c r="L157" s="9">
        <v>11947.626618</v>
      </c>
      <c r="M157" s="11">
        <f>L157/K157</f>
        <v>1.2501185342192271</v>
      </c>
      <c r="N157" s="11">
        <f>IFERROR(L157/K157,"")</f>
        <v>1.2501185342192271</v>
      </c>
      <c r="O157" s="4" t="s">
        <v>106</v>
      </c>
      <c r="P157" s="4" t="s">
        <v>106</v>
      </c>
      <c r="Q157" s="4" t="str">
        <f t="shared" si="114"/>
        <v>377-2025-06-30</v>
      </c>
      <c r="R157" s="4">
        <v>0</v>
      </c>
      <c r="S157" s="4">
        <v>0</v>
      </c>
    </row>
    <row r="158" spans="1:19" x14ac:dyDescent="0.3">
      <c r="A158" s="4">
        <v>367</v>
      </c>
      <c r="B158" s="4" t="s">
        <v>62</v>
      </c>
      <c r="C158" s="4" t="s">
        <v>13</v>
      </c>
      <c r="D158" s="4" t="s">
        <v>60</v>
      </c>
      <c r="E158" s="4" t="s">
        <v>16</v>
      </c>
      <c r="F158" s="4" t="s">
        <v>9</v>
      </c>
      <c r="G158" s="5">
        <v>45838</v>
      </c>
      <c r="H158" s="4">
        <f t="shared" si="107"/>
        <v>2025</v>
      </c>
      <c r="I158" s="4" t="str">
        <f t="shared" si="108"/>
        <v>Junio</v>
      </c>
      <c r="J158" s="5" t="str">
        <f t="shared" si="116"/>
        <v>2025-1</v>
      </c>
      <c r="K158" s="4">
        <v>5</v>
      </c>
      <c r="L158" s="4">
        <v>4.96</v>
      </c>
      <c r="M158" s="11">
        <f t="shared" ref="M158:M160" si="117">IFERROR(IF((L158/K158)&gt;1.3,1.3,L158/K158),"")</f>
        <v>0.99199999999999999</v>
      </c>
      <c r="N158" s="11">
        <f t="shared" ref="N158:N162" si="118">IFERROR(L158/K158,"")</f>
        <v>0.99199999999999999</v>
      </c>
      <c r="O158" s="4" t="s">
        <v>79</v>
      </c>
      <c r="P158" s="4" t="s">
        <v>79</v>
      </c>
      <c r="Q158" s="4" t="str">
        <f t="shared" si="114"/>
        <v>367-2025-06-30</v>
      </c>
      <c r="R158" s="4">
        <v>1</v>
      </c>
      <c r="S158" s="4">
        <v>2</v>
      </c>
    </row>
    <row r="159" spans="1:19" x14ac:dyDescent="0.3">
      <c r="A159" s="4">
        <v>364</v>
      </c>
      <c r="B159" s="4" t="s">
        <v>61</v>
      </c>
      <c r="C159" s="4" t="s">
        <v>7</v>
      </c>
      <c r="D159" s="4" t="s">
        <v>60</v>
      </c>
      <c r="E159" s="4" t="s">
        <v>8</v>
      </c>
      <c r="F159" s="4" t="s">
        <v>9</v>
      </c>
      <c r="G159" s="5">
        <v>45838</v>
      </c>
      <c r="H159" s="4">
        <f t="shared" si="107"/>
        <v>2025</v>
      </c>
      <c r="I159" s="4" t="str">
        <f t="shared" si="108"/>
        <v>Junio</v>
      </c>
      <c r="J159" s="5" t="str">
        <f t="shared" si="116"/>
        <v>2025-1</v>
      </c>
      <c r="K159" s="8">
        <v>33279</v>
      </c>
      <c r="L159" s="8">
        <v>131244</v>
      </c>
      <c r="M159" s="11">
        <f t="shared" si="117"/>
        <v>1.3</v>
      </c>
      <c r="N159" s="11">
        <f t="shared" si="118"/>
        <v>3.9437483097448842</v>
      </c>
      <c r="O159" s="4" t="s">
        <v>131</v>
      </c>
      <c r="P159" s="4" t="s">
        <v>131</v>
      </c>
      <c r="Q159" s="4" t="str">
        <f t="shared" si="114"/>
        <v>364-2025-06-30</v>
      </c>
      <c r="R159" s="4">
        <v>0</v>
      </c>
      <c r="S159" s="4">
        <v>0</v>
      </c>
    </row>
    <row r="160" spans="1:19" x14ac:dyDescent="0.3">
      <c r="A160" s="4">
        <v>376</v>
      </c>
      <c r="B160" s="4" t="s">
        <v>139</v>
      </c>
      <c r="C160" s="4" t="s">
        <v>13</v>
      </c>
      <c r="D160" s="4" t="s">
        <v>29</v>
      </c>
      <c r="E160" s="4" t="s">
        <v>8</v>
      </c>
      <c r="F160" s="4" t="s">
        <v>9</v>
      </c>
      <c r="G160" s="5">
        <v>45838</v>
      </c>
      <c r="H160" s="4">
        <f t="shared" si="107"/>
        <v>2025</v>
      </c>
      <c r="I160" s="4" t="str">
        <f t="shared" si="108"/>
        <v>Junio</v>
      </c>
      <c r="J160" s="5" t="str">
        <f t="shared" si="116"/>
        <v>2025-1</v>
      </c>
      <c r="K160" s="9">
        <f>18705796226/1000000</f>
        <v>18705.796225999999</v>
      </c>
      <c r="L160" s="9">
        <f>22048226769/1000000</f>
        <v>22048.226769000001</v>
      </c>
      <c r="M160" s="11">
        <f t="shared" si="117"/>
        <v>1.1786842165186324</v>
      </c>
      <c r="N160" s="11">
        <f t="shared" si="118"/>
        <v>1.1786842165186324</v>
      </c>
      <c r="O160" s="4" t="s">
        <v>106</v>
      </c>
      <c r="P160" s="4" t="s">
        <v>106</v>
      </c>
      <c r="Q160" s="4" t="str">
        <f t="shared" si="114"/>
        <v>376-2025-06-30</v>
      </c>
      <c r="R160" s="4">
        <v>0</v>
      </c>
      <c r="S160" s="4">
        <v>0</v>
      </c>
    </row>
    <row r="161" spans="1:19" x14ac:dyDescent="0.3">
      <c r="A161" s="4">
        <v>228</v>
      </c>
      <c r="B161" s="4" t="s">
        <v>35</v>
      </c>
      <c r="C161" s="4" t="s">
        <v>13</v>
      </c>
      <c r="D161" s="4" t="s">
        <v>34</v>
      </c>
      <c r="E161" s="4" t="s">
        <v>16</v>
      </c>
      <c r="F161" s="4" t="s">
        <v>9</v>
      </c>
      <c r="G161" s="5">
        <v>45838</v>
      </c>
      <c r="H161" s="4">
        <f t="shared" si="107"/>
        <v>2025</v>
      </c>
      <c r="I161" s="4" t="str">
        <f t="shared" si="108"/>
        <v>Junio</v>
      </c>
      <c r="J161" s="5" t="str">
        <f t="shared" si="116"/>
        <v>2025-1</v>
      </c>
      <c r="K161" s="4">
        <v>622.69000000000005</v>
      </c>
      <c r="L161" s="4">
        <v>622.69100000000003</v>
      </c>
      <c r="M161" s="11">
        <f>IFERROR(IF((L161/K161)&gt;1,1,L161/K161),"")</f>
        <v>1</v>
      </c>
      <c r="N161" s="11">
        <f>IFERROR(L161/K161,"")</f>
        <v>1.0000016059355377</v>
      </c>
      <c r="O161" s="4" t="s">
        <v>143</v>
      </c>
      <c r="P161" s="4" t="s">
        <v>143</v>
      </c>
      <c r="Q161" s="4" t="str">
        <f t="shared" si="114"/>
        <v>228-2025-06-30</v>
      </c>
      <c r="R161" s="4">
        <v>1</v>
      </c>
      <c r="S161" s="4">
        <v>1</v>
      </c>
    </row>
    <row r="162" spans="1:19" x14ac:dyDescent="0.3">
      <c r="A162" s="4">
        <v>203</v>
      </c>
      <c r="B162" s="4" t="s">
        <v>28</v>
      </c>
      <c r="C162" s="4" t="s">
        <v>13</v>
      </c>
      <c r="D162" s="4" t="s">
        <v>29</v>
      </c>
      <c r="E162" s="4" t="s">
        <v>8</v>
      </c>
      <c r="F162" s="4" t="s">
        <v>9</v>
      </c>
      <c r="G162" s="5">
        <v>45838</v>
      </c>
      <c r="H162" s="4">
        <f t="shared" si="107"/>
        <v>2025</v>
      </c>
      <c r="I162" s="4" t="str">
        <f t="shared" si="108"/>
        <v>Junio</v>
      </c>
      <c r="J162" s="5" t="str">
        <f t="shared" si="116"/>
        <v>2025-1</v>
      </c>
      <c r="K162" s="10">
        <f>149950767330/1000000</f>
        <v>149950.76733</v>
      </c>
      <c r="L162" s="10">
        <f>167595145296.9/1000000</f>
        <v>167595.14529689998</v>
      </c>
      <c r="M162" s="11">
        <f t="shared" ref="M162" si="119">IFERROR(IF((L162/K162)&gt;1.3,1.3,L162/K162),"")</f>
        <v>1.1176678071147819</v>
      </c>
      <c r="N162" s="11">
        <f t="shared" si="118"/>
        <v>1.1176678071147819</v>
      </c>
      <c r="O162" s="4" t="s">
        <v>106</v>
      </c>
      <c r="P162" s="4" t="s">
        <v>106</v>
      </c>
      <c r="Q162" s="4" t="str">
        <f t="shared" si="114"/>
        <v>203-2025-06-30</v>
      </c>
      <c r="R162" s="4">
        <v>0</v>
      </c>
      <c r="S162" s="4">
        <v>0</v>
      </c>
    </row>
    <row r="163" spans="1:19" x14ac:dyDescent="0.3">
      <c r="A163" s="4">
        <v>207</v>
      </c>
      <c r="B163" s="4" t="s">
        <v>33</v>
      </c>
      <c r="C163" s="4" t="s">
        <v>13</v>
      </c>
      <c r="D163" s="4" t="s">
        <v>29</v>
      </c>
      <c r="E163" s="4" t="s">
        <v>8</v>
      </c>
      <c r="F163" s="4" t="s">
        <v>11</v>
      </c>
      <c r="G163" s="5">
        <v>45838</v>
      </c>
      <c r="H163" s="4">
        <f t="shared" si="107"/>
        <v>2025</v>
      </c>
      <c r="I163" s="4" t="str">
        <f t="shared" si="108"/>
        <v>Junio</v>
      </c>
      <c r="J163" s="5" t="str">
        <f t="shared" si="116"/>
        <v>2025-1</v>
      </c>
      <c r="K163" s="9">
        <f>131244072836/1000000</f>
        <v>131244.07283600001</v>
      </c>
      <c r="L163" s="9">
        <f>145546918528/1000000</f>
        <v>145546.91852800001</v>
      </c>
      <c r="M163" s="11">
        <f>IFERROR(IF((L163/K163)&gt;1.3,1.3,L163/K163),"")</f>
        <v>1.1089789838347408</v>
      </c>
      <c r="N163" s="11">
        <f>IFERROR(L163/K163,"")</f>
        <v>1.1089789838347408</v>
      </c>
      <c r="O163" s="4" t="s">
        <v>106</v>
      </c>
      <c r="P163" s="4" t="s">
        <v>106</v>
      </c>
      <c r="Q163" s="4" t="str">
        <f t="shared" si="114"/>
        <v>207-2025-06-30</v>
      </c>
      <c r="R163" s="4">
        <v>0</v>
      </c>
      <c r="S163" s="4">
        <v>0</v>
      </c>
    </row>
    <row r="164" spans="1:19" x14ac:dyDescent="0.3">
      <c r="A164" s="4">
        <v>361</v>
      </c>
      <c r="B164" s="4" t="s">
        <v>59</v>
      </c>
      <c r="C164" s="4" t="s">
        <v>13</v>
      </c>
      <c r="D164" s="4" t="s">
        <v>60</v>
      </c>
      <c r="E164" s="4" t="s">
        <v>16</v>
      </c>
      <c r="F164" s="4" t="s">
        <v>9</v>
      </c>
      <c r="G164" s="5">
        <v>45838</v>
      </c>
      <c r="H164" s="4">
        <f t="shared" si="107"/>
        <v>2025</v>
      </c>
      <c r="I164" s="4" t="str">
        <f t="shared" si="108"/>
        <v>Junio</v>
      </c>
      <c r="J164" s="5" t="str">
        <f t="shared" si="116"/>
        <v>2025-1</v>
      </c>
      <c r="K164" s="4">
        <v>4.5</v>
      </c>
      <c r="L164" s="4">
        <v>4.5599999999999996</v>
      </c>
      <c r="M164" s="11">
        <f t="shared" ref="M164" si="120">IFERROR(IF((L164/K164)&gt;1.3,1.3,L164/K164),"")</f>
        <v>1.0133333333333332</v>
      </c>
      <c r="N164" s="11">
        <f t="shared" ref="N164" si="121">IFERROR(L164/K164,"")</f>
        <v>1.0133333333333332</v>
      </c>
      <c r="O164" s="4" t="s">
        <v>114</v>
      </c>
      <c r="P164" s="4" t="s">
        <v>114</v>
      </c>
      <c r="Q164" s="4" t="str">
        <f t="shared" si="114"/>
        <v>361-2025-06-30</v>
      </c>
      <c r="R164" s="4">
        <v>1</v>
      </c>
      <c r="S164" s="4">
        <v>2</v>
      </c>
    </row>
    <row r="165" spans="1:19" x14ac:dyDescent="0.3">
      <c r="A165" s="4">
        <v>244</v>
      </c>
      <c r="B165" s="4" t="s">
        <v>36</v>
      </c>
      <c r="C165" s="4" t="s">
        <v>13</v>
      </c>
      <c r="D165" s="4" t="s">
        <v>34</v>
      </c>
      <c r="E165" s="4" t="s">
        <v>16</v>
      </c>
      <c r="F165" s="4" t="s">
        <v>11</v>
      </c>
      <c r="G165" s="5">
        <v>45838</v>
      </c>
      <c r="H165" s="4">
        <f t="shared" si="107"/>
        <v>2025</v>
      </c>
      <c r="I165" s="4" t="str">
        <f t="shared" si="108"/>
        <v>Junio</v>
      </c>
      <c r="J165" s="5" t="str">
        <f t="shared" si="116"/>
        <v>2025-1</v>
      </c>
      <c r="K165" s="4">
        <v>25</v>
      </c>
      <c r="L165" s="4">
        <v>25</v>
      </c>
      <c r="M165" s="11">
        <f>IFERROR(IF((K165/L165)&gt;1.3,1.3,K165/L165),"")</f>
        <v>1</v>
      </c>
      <c r="N165" s="11">
        <f>IFERROR(IF((K165/L165)&gt;K165/L165,1.3,K165/L165),"")</f>
        <v>1</v>
      </c>
      <c r="O165" s="4" t="s">
        <v>131</v>
      </c>
      <c r="P165" s="4" t="s">
        <v>131</v>
      </c>
      <c r="Q165" s="4" t="str">
        <f t="shared" si="114"/>
        <v>244-2025-06-30</v>
      </c>
      <c r="R165" s="4">
        <v>0</v>
      </c>
      <c r="S165" s="4">
        <v>0</v>
      </c>
    </row>
    <row r="166" spans="1:19" x14ac:dyDescent="0.3">
      <c r="A166" s="4">
        <v>369</v>
      </c>
      <c r="B166" s="4" t="s">
        <v>63</v>
      </c>
      <c r="C166" s="4" t="s">
        <v>13</v>
      </c>
      <c r="D166" s="4" t="s">
        <v>60</v>
      </c>
      <c r="E166" s="4" t="s">
        <v>8</v>
      </c>
      <c r="F166" s="4" t="s">
        <v>9</v>
      </c>
      <c r="G166" s="5">
        <v>45838</v>
      </c>
      <c r="H166" s="4">
        <f t="shared" si="107"/>
        <v>2025</v>
      </c>
      <c r="I166" s="4" t="str">
        <f t="shared" si="108"/>
        <v>Junio</v>
      </c>
      <c r="J166" s="5" t="str">
        <f t="shared" si="116"/>
        <v>2025-1</v>
      </c>
      <c r="K166" s="4">
        <v>81</v>
      </c>
      <c r="L166" s="4">
        <v>72</v>
      </c>
      <c r="M166" s="11">
        <f t="shared" ref="M166:M167" si="122">IFERROR(IF((L166/K166)&gt;1.3,1.3,L166/K166),"")</f>
        <v>0.88888888888888884</v>
      </c>
      <c r="N166" s="11">
        <f t="shared" ref="N166:N167" si="123">IFERROR(L166/K166,"")</f>
        <v>0.88888888888888884</v>
      </c>
      <c r="O166" s="4" t="s">
        <v>131</v>
      </c>
      <c r="P166" s="4" t="s">
        <v>131</v>
      </c>
      <c r="Q166" s="4" t="str">
        <f t="shared" si="114"/>
        <v>369-2025-06-30</v>
      </c>
      <c r="R166" s="4">
        <v>0</v>
      </c>
      <c r="S166" s="4">
        <v>0</v>
      </c>
    </row>
    <row r="167" spans="1:19" x14ac:dyDescent="0.3">
      <c r="A167" s="4">
        <v>331</v>
      </c>
      <c r="B167" s="4" t="s">
        <v>50</v>
      </c>
      <c r="C167" s="4" t="s">
        <v>7</v>
      </c>
      <c r="D167" s="4" t="s">
        <v>49</v>
      </c>
      <c r="E167" s="4" t="s">
        <v>16</v>
      </c>
      <c r="F167" s="4" t="s">
        <v>9</v>
      </c>
      <c r="G167" s="5">
        <v>45838</v>
      </c>
      <c r="H167" s="4">
        <f t="shared" si="107"/>
        <v>2025</v>
      </c>
      <c r="I167" s="4" t="str">
        <f t="shared" si="108"/>
        <v>Junio</v>
      </c>
      <c r="J167" s="5" t="str">
        <f t="shared" si="116"/>
        <v>2025-1</v>
      </c>
      <c r="K167" s="4"/>
      <c r="L167" s="4">
        <v>82</v>
      </c>
      <c r="M167" s="11" t="str">
        <f t="shared" si="122"/>
        <v/>
      </c>
      <c r="N167" s="11" t="str">
        <f t="shared" si="123"/>
        <v/>
      </c>
      <c r="O167" s="4" t="s">
        <v>130</v>
      </c>
      <c r="P167" s="4" t="s">
        <v>79</v>
      </c>
      <c r="Q167" s="4" t="str">
        <f t="shared" si="114"/>
        <v>331-2025-06-30</v>
      </c>
      <c r="R167" s="4">
        <v>0</v>
      </c>
      <c r="S167" s="4">
        <v>0</v>
      </c>
    </row>
    <row r="168" spans="1:19" x14ac:dyDescent="0.3">
      <c r="A168" s="4">
        <v>332</v>
      </c>
      <c r="B168" s="4" t="s">
        <v>51</v>
      </c>
      <c r="C168" s="4" t="s">
        <v>13</v>
      </c>
      <c r="D168" s="4" t="s">
        <v>10</v>
      </c>
      <c r="E168" s="4" t="s">
        <v>8</v>
      </c>
      <c r="F168" s="4" t="s">
        <v>11</v>
      </c>
      <c r="G168" s="5">
        <v>45838</v>
      </c>
      <c r="H168" s="4">
        <f t="shared" si="107"/>
        <v>2025</v>
      </c>
      <c r="I168" s="4" t="str">
        <f t="shared" si="108"/>
        <v>Junio</v>
      </c>
      <c r="J168" s="5" t="str">
        <f t="shared" si="116"/>
        <v>2025-1</v>
      </c>
      <c r="K168" s="4">
        <v>1.5</v>
      </c>
      <c r="L168" s="8">
        <v>1.1499999999999999</v>
      </c>
      <c r="M168" s="11">
        <f>IFERROR(IF((K168/L168)&gt;1.3,1.3,K168/L168),"")</f>
        <v>1.3</v>
      </c>
      <c r="N168" s="11">
        <f>IFERROR(IF((K168/L168)&gt;K168/L168,1.3,K168/L168),"")</f>
        <v>1.3043478260869565</v>
      </c>
      <c r="O168" s="4" t="s">
        <v>114</v>
      </c>
      <c r="P168" s="4" t="s">
        <v>114</v>
      </c>
      <c r="Q168" s="4" t="str">
        <f t="shared" si="114"/>
        <v>332-2025-06-30</v>
      </c>
      <c r="R168" s="4">
        <v>2</v>
      </c>
      <c r="S168" s="4">
        <v>2</v>
      </c>
    </row>
    <row r="169" spans="1:19" x14ac:dyDescent="0.3">
      <c r="A169" s="4">
        <v>202</v>
      </c>
      <c r="B169" s="4" t="s">
        <v>27</v>
      </c>
      <c r="C169" s="4" t="s">
        <v>13</v>
      </c>
      <c r="D169" s="4" t="s">
        <v>10</v>
      </c>
      <c r="E169" s="4" t="s">
        <v>16</v>
      </c>
      <c r="F169" s="4" t="s">
        <v>9</v>
      </c>
      <c r="G169" s="5">
        <v>45838</v>
      </c>
      <c r="H169" s="4">
        <f t="shared" si="107"/>
        <v>2025</v>
      </c>
      <c r="I169" s="4" t="str">
        <f t="shared" si="108"/>
        <v>Junio</v>
      </c>
      <c r="J169" s="5" t="str">
        <f t="shared" si="116"/>
        <v>2025-1</v>
      </c>
      <c r="K169" s="4">
        <v>68.7</v>
      </c>
      <c r="L169" s="4">
        <v>81</v>
      </c>
      <c r="M169" s="11">
        <f t="shared" ref="M169:M170" si="124">IFERROR(IF((L169/K169)&gt;1.3,1.3,L169/K169),"")</f>
        <v>1.1790393013100435</v>
      </c>
      <c r="N169" s="11">
        <f t="shared" ref="N169:N171" si="125">IFERROR(L169/K169,"")</f>
        <v>1.1790393013100435</v>
      </c>
      <c r="O169" s="4" t="s">
        <v>114</v>
      </c>
      <c r="P169" s="4" t="s">
        <v>114</v>
      </c>
      <c r="Q169" s="4" t="str">
        <f t="shared" si="114"/>
        <v>202-2025-06-30</v>
      </c>
      <c r="R169" s="4">
        <v>1</v>
      </c>
      <c r="S169" s="4">
        <v>1</v>
      </c>
    </row>
    <row r="170" spans="1:19" x14ac:dyDescent="0.3">
      <c r="A170" s="4">
        <v>200</v>
      </c>
      <c r="B170" s="4" t="s">
        <v>25</v>
      </c>
      <c r="C170" s="4" t="s">
        <v>13</v>
      </c>
      <c r="D170" s="4" t="s">
        <v>10</v>
      </c>
      <c r="E170" s="4" t="s">
        <v>16</v>
      </c>
      <c r="F170" s="4" t="s">
        <v>9</v>
      </c>
      <c r="G170" s="5">
        <v>45838</v>
      </c>
      <c r="H170" s="4">
        <f t="shared" si="107"/>
        <v>2025</v>
      </c>
      <c r="I170" s="4" t="str">
        <f t="shared" si="108"/>
        <v>Junio</v>
      </c>
      <c r="J170" s="5" t="str">
        <f t="shared" si="116"/>
        <v>2025-1</v>
      </c>
      <c r="K170" s="4">
        <v>80</v>
      </c>
      <c r="L170" s="4">
        <v>87.4</v>
      </c>
      <c r="M170" s="11">
        <f t="shared" si="124"/>
        <v>1.0925</v>
      </c>
      <c r="N170" s="11">
        <f t="shared" si="125"/>
        <v>1.0925</v>
      </c>
      <c r="O170" s="4" t="s">
        <v>79</v>
      </c>
      <c r="P170" s="4" t="s">
        <v>79</v>
      </c>
      <c r="Q170" s="4" t="str">
        <f t="shared" si="114"/>
        <v>200-2025-06-30</v>
      </c>
      <c r="R170" s="4">
        <v>0</v>
      </c>
      <c r="S170" s="4">
        <v>1</v>
      </c>
    </row>
    <row r="171" spans="1:19" x14ac:dyDescent="0.3">
      <c r="A171" s="4">
        <v>109</v>
      </c>
      <c r="B171" s="4" t="s">
        <v>17</v>
      </c>
      <c r="C171" s="4" t="s">
        <v>13</v>
      </c>
      <c r="D171" s="4" t="s">
        <v>72</v>
      </c>
      <c r="E171" s="4" t="s">
        <v>16</v>
      </c>
      <c r="F171" s="4" t="s">
        <v>9</v>
      </c>
      <c r="G171" s="5">
        <v>45838</v>
      </c>
      <c r="H171" s="4">
        <f t="shared" si="107"/>
        <v>2025</v>
      </c>
      <c r="I171" s="4" t="str">
        <f t="shared" si="108"/>
        <v>Junio</v>
      </c>
      <c r="J171" s="5" t="str">
        <f t="shared" si="116"/>
        <v>2025-1</v>
      </c>
      <c r="K171" s="4">
        <v>80</v>
      </c>
      <c r="L171" s="4">
        <v>85</v>
      </c>
      <c r="M171" s="11">
        <f>IFERROR(IF((L171/K171)&gt;1.3,1.3,L171/K171),"")</f>
        <v>1.0625</v>
      </c>
      <c r="N171" s="11">
        <f t="shared" si="125"/>
        <v>1.0625</v>
      </c>
      <c r="O171" s="4" t="s">
        <v>79</v>
      </c>
      <c r="P171" s="4" t="s">
        <v>79</v>
      </c>
      <c r="Q171" s="4" t="str">
        <f t="shared" si="114"/>
        <v>109-2025-06-30</v>
      </c>
      <c r="R171" s="4">
        <v>0</v>
      </c>
      <c r="S171" s="4">
        <v>0</v>
      </c>
    </row>
    <row r="172" spans="1:19" x14ac:dyDescent="0.3">
      <c r="A172" s="4">
        <v>335</v>
      </c>
      <c r="B172" s="4" t="s">
        <v>53</v>
      </c>
      <c r="C172" s="4" t="s">
        <v>7</v>
      </c>
      <c r="D172" s="4" t="s">
        <v>10</v>
      </c>
      <c r="E172" s="4" t="s">
        <v>16</v>
      </c>
      <c r="F172" s="4" t="s">
        <v>9</v>
      </c>
      <c r="G172" s="5">
        <v>46022</v>
      </c>
      <c r="H172" s="4">
        <f t="shared" si="107"/>
        <v>2025</v>
      </c>
      <c r="I172" s="4" t="str">
        <f t="shared" si="108"/>
        <v>Diciembre</v>
      </c>
      <c r="J172" s="5" t="str">
        <f t="shared" si="116"/>
        <v>2025-2</v>
      </c>
      <c r="K172" s="4">
        <v>82</v>
      </c>
      <c r="L172" s="4">
        <v>80.95</v>
      </c>
      <c r="M172" s="11">
        <f>IFERROR(IF((L172/K172)&gt;1.3,1.3,L172/K172),"")</f>
        <v>0.9871951219512195</v>
      </c>
      <c r="N172" s="11">
        <f>IFERROR(L172/K172,"")</f>
        <v>0.9871951219512195</v>
      </c>
      <c r="O172" s="4" t="s">
        <v>79</v>
      </c>
      <c r="P172" s="4" t="s">
        <v>79</v>
      </c>
      <c r="Q172" s="4" t="str">
        <f t="shared" si="114"/>
        <v>335-2025-12-31</v>
      </c>
      <c r="R172" s="4">
        <v>0</v>
      </c>
      <c r="S172" s="4">
        <v>0</v>
      </c>
    </row>
    <row r="173" spans="1:19" x14ac:dyDescent="0.3">
      <c r="A173" s="4">
        <v>334</v>
      </c>
      <c r="B173" s="4" t="s">
        <v>52</v>
      </c>
      <c r="C173" s="4" t="s">
        <v>7</v>
      </c>
      <c r="D173" s="4" t="s">
        <v>10</v>
      </c>
      <c r="E173" s="4" t="s">
        <v>16</v>
      </c>
      <c r="F173" s="4" t="s">
        <v>9</v>
      </c>
      <c r="G173" s="5">
        <v>45838</v>
      </c>
      <c r="H173" s="4">
        <f t="shared" si="107"/>
        <v>2025</v>
      </c>
      <c r="I173" s="4" t="str">
        <f t="shared" si="108"/>
        <v>Junio</v>
      </c>
      <c r="J173" s="5" t="str">
        <f t="shared" si="116"/>
        <v>2025-1</v>
      </c>
      <c r="K173" s="4">
        <v>88</v>
      </c>
      <c r="L173" s="4">
        <v>88.84</v>
      </c>
      <c r="M173" s="11">
        <f>L173/K173</f>
        <v>1.0095454545454545</v>
      </c>
      <c r="N173" s="11">
        <f>IFERROR(L173/K173,"")</f>
        <v>1.0095454545454545</v>
      </c>
      <c r="O173" s="4" t="s">
        <v>131</v>
      </c>
      <c r="P173" s="4" t="s">
        <v>114</v>
      </c>
      <c r="Q173" s="4" t="str">
        <f t="shared" si="114"/>
        <v>334-2025-06-30</v>
      </c>
      <c r="R173" s="4">
        <v>0</v>
      </c>
      <c r="S173" s="4">
        <v>1</v>
      </c>
    </row>
    <row r="174" spans="1:19" x14ac:dyDescent="0.3">
      <c r="A174" s="4">
        <v>77</v>
      </c>
      <c r="B174" s="4" t="s">
        <v>12</v>
      </c>
      <c r="C174" s="4" t="s">
        <v>13</v>
      </c>
      <c r="D174" s="4" t="s">
        <v>14</v>
      </c>
      <c r="E174" s="4" t="s">
        <v>15</v>
      </c>
      <c r="F174" s="4" t="s">
        <v>9</v>
      </c>
      <c r="G174" s="5">
        <v>45838</v>
      </c>
      <c r="H174" s="4">
        <f t="shared" si="107"/>
        <v>2025</v>
      </c>
      <c r="I174" s="4" t="str">
        <f t="shared" si="108"/>
        <v>Junio</v>
      </c>
      <c r="J174" s="5" t="str">
        <f t="shared" si="116"/>
        <v>2025-1</v>
      </c>
      <c r="K174" s="4">
        <v>97</v>
      </c>
      <c r="L174" s="4">
        <v>94.65</v>
      </c>
      <c r="M174" s="11">
        <f t="shared" ref="M174:M175" si="126">IFERROR(IF((L174/K174)&gt;1.3,1.3,L174/K174),"")</f>
        <v>0.97577319587628875</v>
      </c>
      <c r="N174" s="11">
        <f t="shared" ref="N174:N175" si="127">IFERROR(L174/K174,"")</f>
        <v>0.97577319587628875</v>
      </c>
      <c r="O174" s="4" t="s">
        <v>79</v>
      </c>
      <c r="P174" s="4" t="s">
        <v>79</v>
      </c>
      <c r="Q174" s="4" t="str">
        <f t="shared" si="114"/>
        <v>77-2025-06-30</v>
      </c>
      <c r="R174" s="4">
        <v>0</v>
      </c>
      <c r="S174" s="4">
        <v>1</v>
      </c>
    </row>
    <row r="175" spans="1:19" x14ac:dyDescent="0.3">
      <c r="A175" s="4">
        <v>424</v>
      </c>
      <c r="B175" s="4" t="s">
        <v>104</v>
      </c>
      <c r="C175" s="4" t="s">
        <v>13</v>
      </c>
      <c r="D175" s="4" t="s">
        <v>70</v>
      </c>
      <c r="E175" s="4" t="s">
        <v>16</v>
      </c>
      <c r="F175" s="4" t="s">
        <v>9</v>
      </c>
      <c r="G175" s="5">
        <v>45838</v>
      </c>
      <c r="H175" s="4">
        <f t="shared" si="107"/>
        <v>2025</v>
      </c>
      <c r="I175" s="4" t="str">
        <f t="shared" si="108"/>
        <v>Junio</v>
      </c>
      <c r="J175" s="5" t="str">
        <f t="shared" si="116"/>
        <v>2025-1</v>
      </c>
      <c r="K175" s="4">
        <v>7</v>
      </c>
      <c r="L175" s="4">
        <v>9</v>
      </c>
      <c r="M175" s="11">
        <f t="shared" si="126"/>
        <v>1.2857142857142858</v>
      </c>
      <c r="N175" s="11">
        <f t="shared" si="127"/>
        <v>1.2857142857142858</v>
      </c>
      <c r="O175" s="4" t="s">
        <v>131</v>
      </c>
      <c r="P175" s="4" t="s">
        <v>131</v>
      </c>
      <c r="Q175" s="4" t="str">
        <f t="shared" si="114"/>
        <v>424-2025-06-30</v>
      </c>
      <c r="R175" s="4">
        <v>0</v>
      </c>
      <c r="S175" s="4">
        <v>0</v>
      </c>
    </row>
    <row r="176" spans="1:19" x14ac:dyDescent="0.3">
      <c r="A176" s="4">
        <v>277</v>
      </c>
      <c r="B176" s="4" t="s">
        <v>45</v>
      </c>
      <c r="C176" s="4" t="s">
        <v>13</v>
      </c>
      <c r="D176" s="4" t="s">
        <v>44</v>
      </c>
      <c r="E176" s="4" t="s">
        <v>8</v>
      </c>
      <c r="F176" s="4" t="s">
        <v>11</v>
      </c>
      <c r="G176" s="5">
        <v>45838</v>
      </c>
      <c r="H176" s="4">
        <f>YEAR(G176)</f>
        <v>2025</v>
      </c>
      <c r="I176" s="4" t="str">
        <f>PROPER(TEXT(G176,"mmmm"))</f>
        <v>Junio</v>
      </c>
      <c r="J176" s="5" t="str">
        <f>IF(OR(I176="Enero",I176="Febrero",I176="Marzo",I176="Abril",I176="Mayo",I176="Junio"),H176&amp;"-1",IF(OR(I176="Julio",I176="Agosto",I176="Septiembre",I176="Octubre",I176="Noviembre",I176="Diciembre"),H176&amp;"-2"))</f>
        <v>2025-1</v>
      </c>
      <c r="K176" s="4">
        <v>71</v>
      </c>
      <c r="L176" s="4">
        <v>69.39</v>
      </c>
      <c r="M176" s="39">
        <f>IFERROR(IF((K176/L176)&gt;1.3,1.3,K176/L176),"")</f>
        <v>1.0232021905173656</v>
      </c>
      <c r="N176" s="11">
        <f>IFERROR(IF((K176/L176)&gt;K176/L176,1.3,K176/L176),"")</f>
        <v>1.0232021905173656</v>
      </c>
      <c r="O176" s="4" t="s">
        <v>131</v>
      </c>
      <c r="P176" s="4" t="s">
        <v>114</v>
      </c>
      <c r="Q176" s="4" t="str">
        <f t="shared" si="114"/>
        <v>277-2025-06-30</v>
      </c>
      <c r="R176" s="4">
        <v>1</v>
      </c>
      <c r="S176" s="4">
        <v>1</v>
      </c>
    </row>
    <row r="177" spans="1:19" x14ac:dyDescent="0.3">
      <c r="A177" s="4">
        <v>525</v>
      </c>
      <c r="B177" s="17" t="s">
        <v>145</v>
      </c>
      <c r="C177" s="4" t="s">
        <v>13</v>
      </c>
      <c r="D177" s="4" t="s">
        <v>69</v>
      </c>
      <c r="E177" s="4" t="s">
        <v>8</v>
      </c>
      <c r="F177" s="30" t="s">
        <v>9</v>
      </c>
      <c r="G177" s="5">
        <v>45838</v>
      </c>
      <c r="H177" s="4">
        <f t="shared" ref="H177:H180" si="128">YEAR(G177)</f>
        <v>2025</v>
      </c>
      <c r="I177" s="4" t="str">
        <f t="shared" ref="I177:I180" si="129">PROPER(TEXT(G177,"mmmm"))</f>
        <v>Junio</v>
      </c>
      <c r="J177" s="5" t="str">
        <f t="shared" ref="J177:J180" si="130">IF(OR(I177="Enero",I177="Febrero",I177="Marzo",I177="Abril",I177="Mayo",I177="Junio"),H177&amp;"-1",IF(OR(I177="Julio",I177="Agosto",I177="Septiembre",I177="Octubre",I177="Noviembre",I177="Diciembre"),H177&amp;"-2"))</f>
        <v>2025-1</v>
      </c>
      <c r="K177" s="32">
        <v>6845.8773119999996</v>
      </c>
      <c r="L177" s="32">
        <v>8790.9481190000006</v>
      </c>
      <c r="M177" s="11">
        <f>L177/K177</f>
        <v>1.2841229426636855</v>
      </c>
      <c r="N177" s="11">
        <f>IFERROR(L177/K177,"")</f>
        <v>1.2841229426636855</v>
      </c>
      <c r="O177" s="4" t="s">
        <v>106</v>
      </c>
      <c r="P177" s="4" t="s">
        <v>106</v>
      </c>
      <c r="Q177" s="4" t="str">
        <f t="shared" si="114"/>
        <v>525-2025-06-30</v>
      </c>
      <c r="R177" s="4">
        <v>0</v>
      </c>
      <c r="S177" s="4">
        <v>0</v>
      </c>
    </row>
    <row r="178" spans="1:19" x14ac:dyDescent="0.3">
      <c r="A178" s="4" t="s">
        <v>146</v>
      </c>
      <c r="B178" s="17" t="s">
        <v>147</v>
      </c>
      <c r="C178" s="4" t="s">
        <v>13</v>
      </c>
      <c r="D178" s="4" t="s">
        <v>69</v>
      </c>
      <c r="E178" s="4" t="s">
        <v>8</v>
      </c>
      <c r="F178" s="30" t="s">
        <v>9</v>
      </c>
      <c r="G178" s="5">
        <v>45838</v>
      </c>
      <c r="H178" s="4">
        <f t="shared" si="128"/>
        <v>2025</v>
      </c>
      <c r="I178" s="4" t="str">
        <f t="shared" si="129"/>
        <v>Junio</v>
      </c>
      <c r="J178" s="5" t="str">
        <f t="shared" si="130"/>
        <v>2025-1</v>
      </c>
      <c r="K178" s="32">
        <f>1392561870/1000000</f>
        <v>1392.56187</v>
      </c>
      <c r="L178" s="32">
        <f>1610582185/1000000</f>
        <v>1610.582185</v>
      </c>
      <c r="M178" s="11">
        <f>L178/K178</f>
        <v>1.1565605950419997</v>
      </c>
      <c r="N178" s="11">
        <f>IFERROR(L178/K178,"")</f>
        <v>1.1565605950419997</v>
      </c>
      <c r="O178" s="4" t="s">
        <v>106</v>
      </c>
      <c r="P178" s="4" t="s">
        <v>106</v>
      </c>
      <c r="Q178" s="4" t="str">
        <f t="shared" si="114"/>
        <v>525.1-2025-06-30</v>
      </c>
      <c r="R178" s="4">
        <v>0</v>
      </c>
      <c r="S178" s="4">
        <v>0</v>
      </c>
    </row>
    <row r="179" spans="1:19" x14ac:dyDescent="0.3">
      <c r="A179" s="4" t="s">
        <v>148</v>
      </c>
      <c r="B179" s="17" t="s">
        <v>149</v>
      </c>
      <c r="C179" s="4" t="s">
        <v>13</v>
      </c>
      <c r="D179" s="4" t="s">
        <v>69</v>
      </c>
      <c r="E179" s="4" t="s">
        <v>8</v>
      </c>
      <c r="F179" s="30" t="s">
        <v>9</v>
      </c>
      <c r="G179" s="5">
        <v>45838</v>
      </c>
      <c r="H179" s="4">
        <f t="shared" si="128"/>
        <v>2025</v>
      </c>
      <c r="I179" s="4" t="str">
        <f t="shared" si="129"/>
        <v>Junio</v>
      </c>
      <c r="J179" s="5" t="str">
        <f t="shared" si="130"/>
        <v>2025-1</v>
      </c>
      <c r="K179" s="32">
        <f>2655651556/1000000</f>
        <v>2655.6515559999998</v>
      </c>
      <c r="L179" s="32">
        <f>3358906184/1000000</f>
        <v>3358.9061839999999</v>
      </c>
      <c r="M179" s="11">
        <f>L179/K179</f>
        <v>1.2648143452446214</v>
      </c>
      <c r="N179" s="11">
        <f>IFERROR(L179/K179,"")</f>
        <v>1.2648143452446214</v>
      </c>
      <c r="O179" s="4" t="s">
        <v>106</v>
      </c>
      <c r="P179" s="4" t="s">
        <v>106</v>
      </c>
      <c r="Q179" s="4" t="str">
        <f t="shared" si="114"/>
        <v>525.2-2025-06-30</v>
      </c>
      <c r="R179" s="4">
        <v>0</v>
      </c>
      <c r="S179" s="4">
        <v>0</v>
      </c>
    </row>
    <row r="180" spans="1:19" x14ac:dyDescent="0.3">
      <c r="A180" s="4" t="s">
        <v>150</v>
      </c>
      <c r="B180" s="17" t="s">
        <v>151</v>
      </c>
      <c r="C180" s="4" t="s">
        <v>13</v>
      </c>
      <c r="D180" s="4" t="s">
        <v>69</v>
      </c>
      <c r="E180" s="4" t="s">
        <v>8</v>
      </c>
      <c r="F180" s="30" t="s">
        <v>9</v>
      </c>
      <c r="G180" s="5">
        <v>45838</v>
      </c>
      <c r="H180" s="4">
        <f t="shared" si="128"/>
        <v>2025</v>
      </c>
      <c r="I180" s="4" t="str">
        <f t="shared" si="129"/>
        <v>Junio</v>
      </c>
      <c r="J180" s="5" t="str">
        <f t="shared" si="130"/>
        <v>2025-1</v>
      </c>
      <c r="K180" s="32">
        <f>2797663886/1000000</f>
        <v>2797.6638859999998</v>
      </c>
      <c r="L180" s="32">
        <f>3821459750/1000000</f>
        <v>3821.45975</v>
      </c>
      <c r="M180" s="11">
        <f>L180/K180</f>
        <v>1.3659466990024263</v>
      </c>
      <c r="N180" s="11">
        <f>IFERROR(L180/K180,"")</f>
        <v>1.3659466990024263</v>
      </c>
      <c r="O180" s="4" t="s">
        <v>106</v>
      </c>
      <c r="P180" s="4" t="s">
        <v>106</v>
      </c>
      <c r="Q180" s="4" t="str">
        <f t="shared" si="114"/>
        <v>525.3-2025-06-30</v>
      </c>
      <c r="R180" s="4">
        <v>0</v>
      </c>
      <c r="S180" s="4">
        <v>0</v>
      </c>
    </row>
  </sheetData>
  <conditionalFormatting sqref="A177:A180">
    <cfRule type="duplicateValues" dxfId="4" priority="8"/>
    <cfRule type="duplicateValues" dxfId="3" priority="9"/>
    <cfRule type="duplicateValues" dxfId="2" priority="10"/>
  </conditionalFormatting>
  <conditionalFormatting sqref="B177:B180">
    <cfRule type="duplicateValues" dxfId="1" priority="7"/>
    <cfRule type="duplicateValues" dxfId="0" priority="1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b4e1f33-0654-4877-a695-74ac1243131b" xsi:nil="true"/>
    <lcf76f155ced4ddcb4097134ff3c332f xmlns="787dcc16-ad9c-4aed-8595-d8b71494483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B3553A73F55864994CAF6806DB2233B" ma:contentTypeVersion="15" ma:contentTypeDescription="Crear nuevo documento." ma:contentTypeScope="" ma:versionID="0772d54a1d010170e6fbd4301e22082d">
  <xsd:schema xmlns:xsd="http://www.w3.org/2001/XMLSchema" xmlns:xs="http://www.w3.org/2001/XMLSchema" xmlns:p="http://schemas.microsoft.com/office/2006/metadata/properties" xmlns:ns2="787dcc16-ad9c-4aed-8595-d8b714944830" xmlns:ns3="eb4e1f33-0654-4877-a695-74ac1243131b" targetNamespace="http://schemas.microsoft.com/office/2006/metadata/properties" ma:root="true" ma:fieldsID="d309db89fd7fb813f1d992ce290f04b6" ns2:_="" ns3:_="">
    <xsd:import namespace="787dcc16-ad9c-4aed-8595-d8b714944830"/>
    <xsd:import namespace="eb4e1f33-0654-4877-a695-74ac12431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7dcc16-ad9c-4aed-8595-d8b7149448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255b28e8-f6d8-41f4-8dfa-69b184ca5c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e1f33-0654-4877-a695-74ac1243131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aa4390d4-2628-4064-8b8a-3c2a6eda6940}" ma:internalName="TaxCatchAll" ma:showField="CatchAllData" ma:web="eb4e1f33-0654-4877-a695-74ac124313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CBBBE0-1686-4AC4-9DEE-86E504F957B7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2e1e4522-69aa-4722-84bc-71e77db393d9"/>
    <ds:schemaRef ds:uri="db99feaa-0329-41d7-b368-b1960e46cf3e"/>
    <ds:schemaRef ds:uri="http://purl.org/dc/elements/1.1/"/>
    <ds:schemaRef ds:uri="eb4e1f33-0654-4877-a695-74ac1243131b"/>
    <ds:schemaRef ds:uri="787dcc16-ad9c-4aed-8595-d8b714944830"/>
  </ds:schemaRefs>
</ds:datastoreItem>
</file>

<file path=customXml/itemProps2.xml><?xml version="1.0" encoding="utf-8"?>
<ds:datastoreItem xmlns:ds="http://schemas.openxmlformats.org/officeDocument/2006/customXml" ds:itemID="{098DA3FA-DA4B-4F54-A476-F409504F6F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7dcc16-ad9c-4aed-8595-d8b714944830"/>
    <ds:schemaRef ds:uri="eb4e1f33-0654-4877-a695-74ac124313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2341E7-1C26-47FA-8834-8CFE31E768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Base_Indicadores</vt:lpstr>
      <vt:lpstr>Consolidado_Semestral</vt:lpstr>
      <vt:lpstr>Consolidado_Cierres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Licec Ximena Silva Goyeneche</dc:creator>
  <cp:lastModifiedBy>Ximena Silva</cp:lastModifiedBy>
  <dcterms:created xsi:type="dcterms:W3CDTF">2023-08-01T19:57:41Z</dcterms:created>
  <dcterms:modified xsi:type="dcterms:W3CDTF">2025-08-29T06:39:10Z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0x0101004B3553A73F55864994CAF6806DB2233B</vt:lpwstr>
  </property>
  <property fmtid="{D5CDD505-2E9C-101B-9397-08002B2CF9AE}" pid="3" name="MediaServiceImageTags">
    <vt:lpwstr/>
  </property>
</Properties>
</file>