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24" documentId="8_{6C7D2038-276C-433A-A3FD-84448D9BFB14}" xr6:coauthVersionLast="47" xr6:coauthVersionMax="47" xr10:uidLastSave="{2E3DE4AF-C593-46F1-BC7A-B845C3F0CAD9}"/>
  <bookViews>
    <workbookView xWindow="-108" yWindow="-108" windowWidth="23256" windowHeight="12456" firstSheet="6" activeTab="6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Criterios de calidad" sheetId="16" r:id="rId6"/>
    <sheet name="Etapas" sheetId="18" r:id="rId7"/>
    <sheet name="Checklist" sheetId="19" r:id="rId8"/>
    <sheet name="Resumen por Fase" sheetId="20" r:id="rId9"/>
    <sheet name="Leyenda" sheetId="21" r:id="rId10"/>
    <sheet name="Borrador (2)" sheetId="6" state="hidden" r:id="rId11"/>
    <sheet name="Hoja1" sheetId="1" state="hidden" r:id="rId12"/>
    <sheet name="Estructura" sheetId="10" state="hidden" r:id="rId13"/>
    <sheet name="_Listas" sheetId="11" state="hidden" r:id="rId14"/>
  </sheets>
  <externalReferences>
    <externalReference r:id="rId15"/>
    <externalReference r:id="rId16"/>
  </externalReferences>
  <definedNames>
    <definedName name="_xlnm._FilterDatabase" localSheetId="4" hidden="1">Borrador!$C$10:$BQ$70</definedName>
    <definedName name="_xlnm._FilterDatabase" localSheetId="10" hidden="1">'Borrador (2)'!$C$8:$AY$70</definedName>
    <definedName name="_xlnm._FilterDatabase" localSheetId="6" hidden="1">Etapas!$C$11:$AY$11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0" l="1"/>
  <c r="D12" i="20" s="1"/>
  <c r="E4" i="20"/>
  <c r="E12" i="20" s="1"/>
  <c r="F4" i="20"/>
  <c r="I4" i="20" s="1"/>
  <c r="G4" i="20"/>
  <c r="H4" i="20"/>
  <c r="D5" i="20"/>
  <c r="E5" i="20"/>
  <c r="F5" i="20"/>
  <c r="I5" i="20" s="1"/>
  <c r="G5" i="20"/>
  <c r="H5" i="20"/>
  <c r="D6" i="20"/>
  <c r="E6" i="20"/>
  <c r="F6" i="20"/>
  <c r="I6" i="20" s="1"/>
  <c r="G6" i="20"/>
  <c r="H6" i="20"/>
  <c r="D7" i="20"/>
  <c r="E7" i="20"/>
  <c r="F7" i="20"/>
  <c r="I7" i="20" s="1"/>
  <c r="G7" i="20"/>
  <c r="H7" i="20"/>
  <c r="D8" i="20"/>
  <c r="E8" i="20"/>
  <c r="F8" i="20"/>
  <c r="I8" i="20" s="1"/>
  <c r="G8" i="20"/>
  <c r="H8" i="20"/>
  <c r="D9" i="20"/>
  <c r="E9" i="20"/>
  <c r="F9" i="20"/>
  <c r="G9" i="20"/>
  <c r="H9" i="20"/>
  <c r="I9" i="20"/>
  <c r="D10" i="20"/>
  <c r="E10" i="20"/>
  <c r="F10" i="20"/>
  <c r="I10" i="20" s="1"/>
  <c r="G10" i="20"/>
  <c r="H10" i="20"/>
  <c r="D11" i="20"/>
  <c r="E11" i="20"/>
  <c r="F11" i="20"/>
  <c r="I11" i="20" s="1"/>
  <c r="G11" i="20"/>
  <c r="H11" i="20"/>
  <c r="C12" i="20"/>
  <c r="G12" i="20"/>
  <c r="H12" i="20"/>
  <c r="Q13" i="18"/>
  <c r="Q14" i="18"/>
  <c r="Q15" i="18"/>
  <c r="Q16" i="18"/>
  <c r="Q17" i="18"/>
  <c r="Q18" i="18"/>
  <c r="Q19" i="18"/>
  <c r="Q20" i="18"/>
  <c r="Q21" i="18"/>
  <c r="Q22" i="18"/>
  <c r="Q23" i="18"/>
  <c r="Q24" i="18"/>
  <c r="Q25" i="18"/>
  <c r="Q26" i="18"/>
  <c r="Q27" i="18"/>
  <c r="Q28" i="18"/>
  <c r="Q29" i="18"/>
  <c r="Q30" i="18"/>
  <c r="Q31" i="18"/>
  <c r="Q32" i="18"/>
  <c r="Q33" i="18"/>
  <c r="Q34" i="18"/>
  <c r="Q35" i="18"/>
  <c r="Q36" i="18"/>
  <c r="Q37" i="18"/>
  <c r="Q38" i="18"/>
  <c r="Q39" i="18"/>
  <c r="Q40" i="18"/>
  <c r="Q41" i="18"/>
  <c r="Q42" i="18"/>
  <c r="Q43" i="18"/>
  <c r="Q44" i="18"/>
  <c r="Q45" i="18"/>
  <c r="Q46" i="18"/>
  <c r="Q47" i="18"/>
  <c r="Q48" i="18"/>
  <c r="Q49" i="18"/>
  <c r="Q50" i="18"/>
  <c r="Q51" i="18"/>
  <c r="Q52" i="18"/>
  <c r="Q53" i="18"/>
  <c r="Q54" i="18"/>
  <c r="Q55" i="18"/>
  <c r="Q56" i="18"/>
  <c r="Q57" i="18"/>
  <c r="Q58" i="18"/>
  <c r="Q59" i="18"/>
  <c r="Q60" i="18"/>
  <c r="Q61" i="18"/>
  <c r="Q62" i="18"/>
  <c r="Q63" i="18"/>
  <c r="Q64" i="18"/>
  <c r="Q65" i="18"/>
  <c r="Q66" i="18"/>
  <c r="Q67" i="18"/>
  <c r="Q68" i="18"/>
  <c r="Q69" i="18"/>
  <c r="Q70" i="18"/>
  <c r="Q71" i="18"/>
  <c r="Q12" i="18"/>
  <c r="AE13" i="18"/>
  <c r="AE14" i="18"/>
  <c r="AE15" i="18"/>
  <c r="AE16" i="18"/>
  <c r="AE17" i="18"/>
  <c r="AE18" i="18"/>
  <c r="AE19" i="18"/>
  <c r="AE20" i="18"/>
  <c r="AE21" i="18"/>
  <c r="AE22" i="18"/>
  <c r="AE23" i="18"/>
  <c r="AE24" i="18"/>
  <c r="AE25" i="18"/>
  <c r="AE26" i="18"/>
  <c r="AE27" i="18"/>
  <c r="AE28" i="18"/>
  <c r="AE29" i="18"/>
  <c r="AE30" i="18"/>
  <c r="AE31" i="18"/>
  <c r="AE32" i="18"/>
  <c r="AE33" i="18"/>
  <c r="AE34" i="18"/>
  <c r="AE35" i="18"/>
  <c r="AE36" i="18"/>
  <c r="AE37" i="18"/>
  <c r="AE38" i="18"/>
  <c r="AE39" i="18"/>
  <c r="AE40" i="18"/>
  <c r="AE41" i="18"/>
  <c r="AE42" i="18"/>
  <c r="AE43" i="18"/>
  <c r="AE44" i="18"/>
  <c r="AE45" i="18"/>
  <c r="AE46" i="18"/>
  <c r="AE47" i="18"/>
  <c r="AE48" i="18"/>
  <c r="AE49" i="18"/>
  <c r="AE50" i="18"/>
  <c r="AE51" i="18"/>
  <c r="AE52" i="18"/>
  <c r="AE53" i="18"/>
  <c r="AE54" i="18"/>
  <c r="AE55" i="18"/>
  <c r="AE56" i="18"/>
  <c r="AE57" i="18"/>
  <c r="AE58" i="18"/>
  <c r="AE59" i="18"/>
  <c r="AE60" i="18"/>
  <c r="AE61" i="18"/>
  <c r="AE62" i="18"/>
  <c r="AE63" i="18"/>
  <c r="AE64" i="18"/>
  <c r="AE65" i="18"/>
  <c r="AE66" i="18"/>
  <c r="AE67" i="18"/>
  <c r="AE68" i="18"/>
  <c r="AE69" i="18"/>
  <c r="AE70" i="18"/>
  <c r="AE71" i="18"/>
  <c r="AE12" i="18"/>
  <c r="AU13" i="18"/>
  <c r="AU14" i="18"/>
  <c r="AU15" i="18"/>
  <c r="AU16" i="18"/>
  <c r="AU17" i="18"/>
  <c r="AU18" i="18"/>
  <c r="AU19" i="18"/>
  <c r="AU20" i="18"/>
  <c r="AU21" i="18"/>
  <c r="AU22" i="18"/>
  <c r="AU23" i="18"/>
  <c r="AU24" i="18"/>
  <c r="AU25" i="18"/>
  <c r="AU26" i="18"/>
  <c r="AU27" i="18"/>
  <c r="AU28" i="18"/>
  <c r="AU29" i="18"/>
  <c r="AU30" i="18"/>
  <c r="AU31" i="18"/>
  <c r="AU32" i="18"/>
  <c r="AU33" i="18"/>
  <c r="AU34" i="18"/>
  <c r="AU35" i="18"/>
  <c r="AU36" i="18"/>
  <c r="AU37" i="18"/>
  <c r="AU38" i="18"/>
  <c r="AU39" i="18"/>
  <c r="AU40" i="18"/>
  <c r="AU41" i="18"/>
  <c r="AU42" i="18"/>
  <c r="AU43" i="18"/>
  <c r="AU44" i="18"/>
  <c r="AU45" i="18"/>
  <c r="AU46" i="18"/>
  <c r="AU47" i="18"/>
  <c r="AU48" i="18"/>
  <c r="AU49" i="18"/>
  <c r="AU50" i="18"/>
  <c r="AU51" i="18"/>
  <c r="AU52" i="18"/>
  <c r="AU53" i="18"/>
  <c r="AU54" i="18"/>
  <c r="AU55" i="18"/>
  <c r="AU56" i="18"/>
  <c r="AU57" i="18"/>
  <c r="AU58" i="18"/>
  <c r="AU59" i="18"/>
  <c r="AU60" i="18"/>
  <c r="AU61" i="18"/>
  <c r="AU62" i="18"/>
  <c r="AU63" i="18"/>
  <c r="AU64" i="18"/>
  <c r="AU65" i="18"/>
  <c r="AU66" i="18"/>
  <c r="AU67" i="18"/>
  <c r="AU68" i="18"/>
  <c r="AU69" i="18"/>
  <c r="AU70" i="18"/>
  <c r="AU71" i="18"/>
  <c r="AU12" i="18"/>
  <c r="AX13" i="18"/>
  <c r="AX14" i="18"/>
  <c r="AX15" i="18"/>
  <c r="AX16" i="18"/>
  <c r="AX17" i="18"/>
  <c r="AX18" i="18"/>
  <c r="AX19" i="18"/>
  <c r="AX20" i="18"/>
  <c r="AX21" i="18"/>
  <c r="AX22" i="18"/>
  <c r="AX23" i="18"/>
  <c r="AX24" i="18"/>
  <c r="AX25" i="18"/>
  <c r="AX26" i="18"/>
  <c r="AX27" i="18"/>
  <c r="AX28" i="18"/>
  <c r="AX29" i="18"/>
  <c r="AX30" i="18"/>
  <c r="AX31" i="18"/>
  <c r="AX32" i="18"/>
  <c r="AX33" i="18"/>
  <c r="AX34" i="18"/>
  <c r="AX35" i="18"/>
  <c r="AX36" i="18"/>
  <c r="AX37" i="18"/>
  <c r="AX38" i="18"/>
  <c r="AX39" i="18"/>
  <c r="AX40" i="18"/>
  <c r="AX41" i="18"/>
  <c r="AX42" i="18"/>
  <c r="AX43" i="18"/>
  <c r="AX44" i="18"/>
  <c r="AX45" i="18"/>
  <c r="AX46" i="18"/>
  <c r="AX47" i="18"/>
  <c r="AX48" i="18"/>
  <c r="AX49" i="18"/>
  <c r="AX50" i="18"/>
  <c r="AX51" i="18"/>
  <c r="AX52" i="18"/>
  <c r="AX53" i="18"/>
  <c r="AX54" i="18"/>
  <c r="AX55" i="18"/>
  <c r="AX56" i="18"/>
  <c r="AX57" i="18"/>
  <c r="AX58" i="18"/>
  <c r="AX59" i="18"/>
  <c r="AX60" i="18"/>
  <c r="AX61" i="18"/>
  <c r="AX62" i="18"/>
  <c r="AX63" i="18"/>
  <c r="AX64" i="18"/>
  <c r="AX65" i="18"/>
  <c r="AX66" i="18"/>
  <c r="AX67" i="18"/>
  <c r="AX68" i="18"/>
  <c r="AX69" i="18"/>
  <c r="AX70" i="18"/>
  <c r="AX71" i="18"/>
  <c r="AX12" i="18"/>
  <c r="AX66" i="3"/>
  <c r="BD65" i="8" s="1" a="1"/>
  <c r="BD65" i="8" s="1"/>
  <c r="AX67" i="3"/>
  <c r="AX68" i="3"/>
  <c r="BD67" i="8" s="1" a="1"/>
  <c r="BD67" i="8" s="1"/>
  <c r="AZ30" i="3"/>
  <c r="BG29" i="8" s="1" a="1"/>
  <c r="BG29" i="8" s="1"/>
  <c r="AX49" i="3"/>
  <c r="BD48" i="8" s="1" a="1"/>
  <c r="BD48" i="8" s="1"/>
  <c r="AY49" i="3"/>
  <c r="BE48" i="8" s="1" a="1"/>
  <c r="BE48" i="8" s="1"/>
  <c r="AX34" i="3"/>
  <c r="BD33" i="8" s="1" a="1"/>
  <c r="BD33" i="8" s="1"/>
  <c r="AX30" i="3"/>
  <c r="BD29" i="8" s="1" a="1"/>
  <c r="BD29" i="8" s="1"/>
  <c r="AY30" i="3"/>
  <c r="BE29" i="8" s="1" a="1"/>
  <c r="BE29" i="8" s="1"/>
  <c r="AZ54" i="3"/>
  <c r="BG53" i="8" s="1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6" i="8" a="1"/>
  <c r="BD66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Z14" i="3"/>
  <c r="BG13" i="8" s="1" a="1"/>
  <c r="BG13" i="8" s="1"/>
  <c r="BG11" i="8" a="1"/>
  <c r="BG11" i="8" s="1"/>
  <c r="BG12" i="8" a="1"/>
  <c r="BG12" i="8" s="1"/>
  <c r="AZ15" i="3"/>
  <c r="BG14" i="8" s="1" a="1"/>
  <c r="BG14" i="8" s="1"/>
  <c r="BG15" i="8" a="1"/>
  <c r="BG15" i="8" s="1"/>
  <c r="BG16" i="8" a="1"/>
  <c r="BG16" i="8" s="1"/>
  <c r="AZ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Z23" i="3"/>
  <c r="BG22" i="8" s="1" a="1"/>
  <c r="BG22" i="8" s="1"/>
  <c r="AZ24" i="3"/>
  <c r="BG23" i="8" s="1" a="1"/>
  <c r="BG23" i="8" s="1"/>
  <c r="BG24" i="8" a="1"/>
  <c r="BG24" i="8" s="1"/>
  <c r="AZ26" i="3"/>
  <c r="BG25" i="8" s="1" a="1"/>
  <c r="BG25" i="8" s="1"/>
  <c r="BG26" i="8" a="1"/>
  <c r="BG26" i="8" s="1"/>
  <c r="BG27" i="8" a="1"/>
  <c r="BG27" i="8" s="1"/>
  <c r="BG28" i="8" a="1"/>
  <c r="BG28" i="8" s="1"/>
  <c r="BG30" i="8" a="1"/>
  <c r="BG30" i="8" s="1"/>
  <c r="AZ32" i="3"/>
  <c r="BG31" i="8" s="1" a="1"/>
  <c r="BG31" i="8" s="1"/>
  <c r="BG32" i="8" a="1"/>
  <c r="BG32" i="8" s="1"/>
  <c r="BG33" i="8" a="1"/>
  <c r="BG33" i="8" s="1"/>
  <c r="BG34" i="8" a="1"/>
  <c r="BG34" i="8" s="1"/>
  <c r="AZ36" i="3"/>
  <c r="BG35" i="8" s="1" a="1"/>
  <c r="BG35" i="8" s="1"/>
  <c r="AZ37" i="3"/>
  <c r="BG36" i="8" s="1" a="1"/>
  <c r="BG36" i="8" s="1"/>
  <c r="BG37" i="8" a="1"/>
  <c r="BG37" i="8" s="1"/>
  <c r="AZ39" i="3"/>
  <c r="BG38" i="8" s="1" a="1"/>
  <c r="BG38" i="8" s="1"/>
  <c r="BG39" i="8" a="1"/>
  <c r="BG39" i="8" s="1"/>
  <c r="AZ41" i="3"/>
  <c r="BG40" i="8" s="1" a="1"/>
  <c r="BG40" i="8" s="1"/>
  <c r="BG41" i="8" a="1"/>
  <c r="BG41" i="8" s="1"/>
  <c r="BG42" i="8" a="1"/>
  <c r="BG42" i="8" s="1"/>
  <c r="AZ44" i="3"/>
  <c r="BG43" i="8" s="1" a="1"/>
  <c r="BG43" i="8" s="1"/>
  <c r="BG44" i="8" a="1"/>
  <c r="BG44" i="8" s="1"/>
  <c r="BG45" i="8" a="1"/>
  <c r="BG45" i="8" s="1"/>
  <c r="BG46" i="8" a="1"/>
  <c r="BG46" i="8" s="1"/>
  <c r="AZ48" i="3"/>
  <c r="BG47" i="8" s="1" a="1"/>
  <c r="BG47" i="8" s="1"/>
  <c r="AZ49" i="3"/>
  <c r="BG48" i="8" s="1" a="1"/>
  <c r="BG48" i="8" s="1"/>
  <c r="BG49" i="8" a="1"/>
  <c r="BG49" i="8" s="1"/>
  <c r="AZ51" i="3"/>
  <c r="BG50" i="8" s="1" a="1"/>
  <c r="BG50" i="8" s="1"/>
  <c r="BG51" i="8" a="1"/>
  <c r="BG51" i="8" s="1"/>
  <c r="BG52" i="8" a="1"/>
  <c r="BG52" i="8" s="1"/>
  <c r="BG54" i="8" a="1"/>
  <c r="BG54" i="8" s="1"/>
  <c r="AZ56" i="3"/>
  <c r="BG55" i="8" s="1" a="1"/>
  <c r="BG55" i="8" s="1"/>
  <c r="AZ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Z62" i="3"/>
  <c r="BG61" i="8" s="1" a="1"/>
  <c r="BG61" i="8" s="1"/>
  <c r="BG62" i="8" a="1"/>
  <c r="BG62" i="8" s="1"/>
  <c r="BG63" i="8" a="1"/>
  <c r="BG63" i="8" s="1"/>
  <c r="AZ65" i="3"/>
  <c r="BG64" i="8" s="1" a="1"/>
  <c r="BG64" i="8" s="1"/>
  <c r="BG65" i="8" a="1"/>
  <c r="BG65" i="8" s="1"/>
  <c r="AZ67" i="3"/>
  <c r="BG66" i="8" s="1" a="1"/>
  <c r="BG66" i="8" s="1"/>
  <c r="AZ68" i="3"/>
  <c r="BG67" i="8" s="1" a="1"/>
  <c r="BG67" i="8" s="1"/>
  <c r="AZ69" i="3"/>
  <c r="AZ70" i="3"/>
  <c r="AZ11" i="3"/>
  <c r="AY13" i="18" l="1"/>
  <c r="AY38" i="18"/>
  <c r="I12" i="20"/>
  <c r="F12" i="20"/>
  <c r="AY25" i="18"/>
  <c r="AY15" i="18"/>
  <c r="AY50" i="18"/>
  <c r="AY19" i="18"/>
  <c r="AY18" i="18"/>
  <c r="AY28" i="18"/>
  <c r="AY26" i="18"/>
  <c r="AY62" i="18"/>
  <c r="AY31" i="18"/>
  <c r="AY65" i="18"/>
  <c r="AY53" i="18"/>
  <c r="AY52" i="18"/>
  <c r="AY16" i="18"/>
  <c r="AY42" i="18"/>
  <c r="AY29" i="18"/>
  <c r="AY30" i="18"/>
  <c r="AY66" i="18"/>
  <c r="AY54" i="18"/>
  <c r="AY43" i="18"/>
  <c r="AY67" i="18"/>
  <c r="AY55" i="18"/>
  <c r="AY32" i="18"/>
  <c r="AY71" i="18"/>
  <c r="AY44" i="18"/>
  <c r="AY48" i="18"/>
  <c r="AY20" i="18"/>
  <c r="AY69" i="18"/>
  <c r="AY57" i="18"/>
  <c r="AY47" i="18"/>
  <c r="AY35" i="18"/>
  <c r="AY41" i="18"/>
  <c r="AY23" i="18"/>
  <c r="AY37" i="18"/>
  <c r="AY39" i="18"/>
  <c r="AY27" i="18"/>
  <c r="AY59" i="18"/>
  <c r="AY14" i="18"/>
  <c r="AY46" i="18"/>
  <c r="AY70" i="18"/>
  <c r="AY58" i="18"/>
  <c r="AY17" i="18"/>
  <c r="AY40" i="18"/>
  <c r="AY33" i="18"/>
  <c r="AY34" i="18"/>
  <c r="AY24" i="18"/>
  <c r="AY21" i="18"/>
  <c r="AY63" i="18"/>
  <c r="AY51" i="18"/>
  <c r="AY22" i="18"/>
  <c r="AY36" i="18"/>
  <c r="AY68" i="18"/>
  <c r="AY56" i="18"/>
  <c r="AY61" i="18"/>
  <c r="AY49" i="18"/>
  <c r="AY64" i="18"/>
  <c r="AY12" i="18"/>
  <c r="AY60" i="18"/>
  <c r="AY45" i="18"/>
  <c r="BF64" i="3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F47" i="3"/>
  <c r="BJ46" i="8" s="1" a="1"/>
  <c r="BJ46" i="8" s="1"/>
  <c r="BF62" i="3"/>
  <c r="BJ61" i="8" s="1" a="1"/>
  <c r="BJ61" i="8" s="1"/>
  <c r="BF28" i="3"/>
  <c r="BJ27" i="8" s="1" a="1"/>
  <c r="BJ27" i="8" s="1"/>
  <c r="BF36" i="3"/>
  <c r="BJ35" i="8" s="1" a="1"/>
  <c r="BJ35" i="8" s="1"/>
  <c r="BF65" i="3"/>
  <c r="BJ64" i="8" s="1" a="1"/>
  <c r="BJ64" i="8" s="1"/>
  <c r="BF12" i="3"/>
  <c r="BJ11" i="8" s="1" a="1"/>
  <c r="BJ11" i="8" s="1"/>
  <c r="BF41" i="3"/>
  <c r="BJ40" i="8" s="1" a="1"/>
  <c r="BJ40" i="8" s="1"/>
  <c r="BF32" i="3"/>
  <c r="BJ31" i="8" s="1" a="1"/>
  <c r="BJ31" i="8" s="1"/>
  <c r="BF48" i="3"/>
  <c r="BJ47" i="8" s="1" a="1"/>
  <c r="BJ47" i="8" s="1"/>
  <c r="BJ53" i="8" a="1"/>
  <c r="BJ53" i="8" s="1"/>
  <c r="BJ23" i="8" a="1"/>
  <c r="BJ23" i="8" s="1"/>
  <c r="BF29" i="3"/>
  <c r="BJ28" i="8" s="1" a="1"/>
  <c r="BJ28" i="8" s="1"/>
  <c r="BJ55" i="8" a="1"/>
  <c r="BJ55" i="8" s="1"/>
  <c r="BF23" i="3"/>
  <c r="BJ22" i="8" s="1" a="1"/>
  <c r="BJ22" i="8" s="1"/>
  <c r="BF40" i="3"/>
  <c r="BJ39" i="8" s="1" a="1"/>
  <c r="BJ39" i="8" s="1"/>
  <c r="BF70" i="3"/>
  <c r="BJ70" i="8" s="1" a="1"/>
  <c r="BJ70" i="8" s="1"/>
  <c r="BG70" i="8" a="1"/>
  <c r="BG70" i="8" s="1"/>
  <c r="BF39" i="3"/>
  <c r="BJ38" i="8" s="1" a="1"/>
  <c r="BJ38" i="8" s="1"/>
  <c r="BF69" i="3"/>
  <c r="BF57" i="3"/>
  <c r="BJ56" i="8" s="1" a="1"/>
  <c r="BJ56" i="8" s="1"/>
  <c r="BF44" i="3"/>
  <c r="BJ43" i="8" s="1" a="1"/>
  <c r="BJ43" i="8" s="1"/>
  <c r="BF43" i="3"/>
  <c r="BJ42" i="8" s="1" a="1"/>
  <c r="BJ42" i="8" s="1"/>
  <c r="BJ14" i="8" a="1"/>
  <c r="BJ14" i="8" s="1"/>
  <c r="BF18" i="3"/>
  <c r="BJ17" i="8" s="1" a="1"/>
  <c r="BJ17" i="8" s="1"/>
  <c r="BF51" i="3"/>
  <c r="BJ50" i="8" s="1" a="1"/>
  <c r="BJ50" i="8" s="1"/>
  <c r="BF31" i="3"/>
  <c r="BJ30" i="8" s="1" a="1"/>
  <c r="BJ30" i="8" s="1"/>
  <c r="BJ63" i="8" a="1"/>
  <c r="BJ63" i="8" s="1"/>
  <c r="BJ36" i="8" a="1"/>
  <c r="BJ36" i="8" s="1"/>
  <c r="BF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14" i="7" l="1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E9" authorId="5" shapeId="0" xr:uid="{3AD9E8E6-50E3-4D5D-95F5-5ADA3E45292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M9" authorId="6" shapeId="0" xr:uid="{A8DE3515-C1E1-49EA-AFBF-F0B22E7FF8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X9" authorId="7" shapeId="0" xr:uid="{08ACDCC1-6649-4D0D-A86B-69B7D4B4878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G9" authorId="8" shapeId="0" xr:uid="{A8FB029E-3F6A-4304-877C-1A3D4AB675E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Z10" authorId="12" shapeId="0" xr:uid="{98402C78-9325-4277-98CE-1DE573CC177E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BC13" authorId="13" shapeId="0" xr:uid="{FB111D15-BC54-46A2-9B42-764A52E23B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L54" authorId="14" shapeId="0" xr:uid="{60A29768-0473-460C-80A7-6B195BBBC9A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L56" authorId="15" shapeId="0" xr:uid="{D36016F3-8B56-4D59-B47D-9F6A1EA5603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tc={28C15EAC-0944-4075-BA74-FBE4EECE24C1}</author>
    <author>tc={4A809DB3-6ACE-4F2C-859F-ECEC3B017E42}</author>
  </authors>
  <commentList>
    <comment ref="R9" authorId="0" shapeId="0" xr:uid="{28C15EAC-0944-4075-BA74-FBE4EECE24C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AF9" authorId="1" shapeId="0" xr:uid="{4A809DB3-6ACE-4F2C-859F-ECEC3B017E4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<sst xmlns="http://schemas.openxmlformats.org/spreadsheetml/2006/main" count="7070" uniqueCount="716">
  <si>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</si>
  <si>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</si>
  <si>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</si>
  <si>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</si>
  <si>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</si>
  <si>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</si>
  <si>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</si>
  <si>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</si>
  <si>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</si>
  <si>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</si>
  <si>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</si>
  <si>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</si>
  <si>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</si>
  <si>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</si>
  <si>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</si>
  <si>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</si>
  <si>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</si>
  <si>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</si>
  <si>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</si>
  <si>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</si>
  <si>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</si>
  <si>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</si>
  <si>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</si>
  <si>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</si>
  <si>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</si>
  <si>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</si>
  <si>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</si>
  <si>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</si>
  <si>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</si>
  <si>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</si>
  <si>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</si>
  <si>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</si>
  <si>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</si>
  <si>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</si>
  <si>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</si>
  <si>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</si>
  <si>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</si>
  <si>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</si>
  <si>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</si>
  <si>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</si>
  <si>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</si>
  <si>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</si>
  <si>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</si>
  <si>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</si>
  <si>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</si>
  <si>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</si>
  <si>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</si>
  <si>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</si>
  <si>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</si>
  <si>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</si>
  <si>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</si>
  <si>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</si>
  <si>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</si>
  <si>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</si>
  <si>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</si>
  <si>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</si>
  <si>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</si>
  <si>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</si>
  <si>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</si>
  <si>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</si>
  <si>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</si>
  <si>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</si>
  <si>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</si>
  <si>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</si>
  <si>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</si>
  <si>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</si>
  <si>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</si>
  <si>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</si>
  <si>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</si>
  <si>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</si>
  <si>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</si>
  <si>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</si>
  <si>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</si>
  <si>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</si>
  <si>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</si>
  <si>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</si>
  <si>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</si>
  <si>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</si>
  <si>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</si>
  <si>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</si>
  <si>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</si>
  <si>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</si>
  <si>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</si>
  <si>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</si>
  <si>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</si>
  <si>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</si>
  <si>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</si>
  <si>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</si>
  <si>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</si>
  <si>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</si>
  <si>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</si>
  <si>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</si>
  <si>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</si>
  <si>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</si>
  <si>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</si>
  <si>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</si>
  <si>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</si>
  <si>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</si>
  <si>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</si>
  <si>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</si>
  <si>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</si>
  <si>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</si>
  <si>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</si>
  <si>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</si>
  <si>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</si>
  <si>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</si>
  <si>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</si>
  <si>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</si>
  <si>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</si>
  <si>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</si>
  <si>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</si>
  <si>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</si>
  <si>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</si>
  <si>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</si>
  <si>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</si>
  <si>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</si>
  <si>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</si>
  <si>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</si>
  <si>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</si>
  <si>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</si>
  <si>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</si>
  <si>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</si>
  <si>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</si>
  <si>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</si>
  <si>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</si>
  <si>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</si>
  <si>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</si>
  <si>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</si>
  <si>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</si>
  <si>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</si>
  <si>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</si>
  <si>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</si>
  <si>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</si>
  <si>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</si>
  <si>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</si>
  <si>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</si>
  <si>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</si>
  <si>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</si>
  <si>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</si>
  <si>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</si>
  <si>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</si>
  <si>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</si>
  <si>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</si>
  <si>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</si>
  <si>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</si>
  <si>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</si>
  <si>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</si>
  <si>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</si>
  <si>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</si>
  <si>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</si>
  <si>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</si>
  <si>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</si>
  <si>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</si>
  <si>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</si>
  <si>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</si>
  <si>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</si>
  <si>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</si>
  <si>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</si>
  <si>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</si>
  <si>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</si>
  <si>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</si>
  <si>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</si>
  <si>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</si>
  <si>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</si>
  <si>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</si>
  <si>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</si>
  <si>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</si>
  <si>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</si>
  <si>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</si>
  <si>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</si>
  <si>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</si>
  <si>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</si>
  <si>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</si>
  <si>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</si>
  <si>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</si>
  <si>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</si>
  <si>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</si>
  <si>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</si>
  <si>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</si>
  <si>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</si>
  <si>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</si>
  <si>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</si>
  <si>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</si>
  <si>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</si>
  <si>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</si>
  <si>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</si>
  <si>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</si>
  <si>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</si>
  <si>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</si>
  <si>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</si>
  <si>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</si>
  <si>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</si>
  <si>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</si>
  <si>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</si>
  <si>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</si>
  <si>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</si>
  <si>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</si>
  <si>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</si>
  <si>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</si>
  <si>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</si>
  <si>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</si>
  <si>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</si>
  <si>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</si>
  <si>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</si>
  <si>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</si>
  <si>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</si>
  <si>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</si>
  <si>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</si>
  <si>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</si>
  <si>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</si>
  <si>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</si>
  <si>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</si>
  <si>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</si>
  <si>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</si>
  <si>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</si>
  <si>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</si>
  <si>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</si>
  <si>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</si>
  <si>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</si>
  <si>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</si>
  <si>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</si>
  <si>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</si>
  <si>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</si>
  <si>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</si>
  <si>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</si>
  <si>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</si>
  <si>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</si>
  <si>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</si>
  <si>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</si>
  <si>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</si>
  <si>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</si>
  <si>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</si>
  <si>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</si>
  <si>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</si>
  <si>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</si>
  <si>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</si>
  <si>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</si>
  <si>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</si>
  <si>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</si>
  <si>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</si>
  <si>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</si>
  <si>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</si>
  <si>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</si>
  <si>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</si>
  <si>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</si>
  <si>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</si>
  <si>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</si>
  <si>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</si>
  <si>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</si>
  <si>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</si>
  <si>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</si>
  <si>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</si>
  <si>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</si>
  <si>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</si>
  <si>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</si>
  <si>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</si>
  <si>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</si>
  <si>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</si>
  <si>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</si>
  <si>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</si>
  <si>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</si>
  <si>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</si>
  <si>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</si>
  <si>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</si>
  <si>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ESTADO RADICACIÓN REFORMA</t>
  </si>
  <si>
    <t>ENVIO CORREO PARA IMPLEMENTACIÓN</t>
  </si>
  <si>
    <t>Comunicación, Artes Visuales y Digitales</t>
  </si>
  <si>
    <t>Comunicación Digital</t>
  </si>
  <si>
    <t>Medellín</t>
  </si>
  <si>
    <t>No aplica</t>
  </si>
  <si>
    <t>Finalizado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</si>
  <si>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</si>
  <si>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</si>
  <si>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</si>
  <si>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</si>
  <si>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</si>
  <si>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</si>
  <si>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</si>
  <si>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</si>
  <si>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</si>
  <si>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Devuelto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</si>
  <si>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</si>
  <si>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</si>
  <si>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</si>
  <si>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</si>
  <si>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</si>
  <si>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</si>
  <si>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El Reforzamiento se realizará para Ofertar en 2027-1</t>
  </si>
  <si>
    <t>Pendiente Resolución para notificar que la reforma si opera</t>
  </si>
  <si>
    <t>PENDIENTE RADICACIÓN AL MEN</t>
  </si>
  <si>
    <t>Se debe informar al MEN una vez llegue la resolución RC</t>
  </si>
  <si>
    <t>En espera del informe de pares de la visita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</si>
  <si>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</si>
  <si>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</si>
  <si>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</si>
  <si>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</si>
  <si>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</si>
  <si>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</si>
  <si>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</si>
  <si>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</si>
  <si>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</si>
  <si>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</si>
  <si>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</si>
  <si>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</si>
  <si>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</si>
  <si>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</si>
  <si>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</si>
  <si>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</si>
  <si>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</si>
  <si>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</si>
  <si>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</si>
  <si>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</si>
  <si>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</si>
  <si>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</si>
  <si>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</si>
  <si>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</si>
  <si>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</si>
  <si>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</si>
  <si>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</si>
  <si>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</si>
  <si>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</si>
  <si>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Aprobado por el MEN</t>
  </si>
  <si>
    <t>APROBADO (EN VALUACIÓN DE REFORMA)</t>
  </si>
  <si>
    <t>Aprobado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</si>
  <si>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</si>
  <si>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</si>
  <si>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</si>
  <si>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</si>
  <si>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</si>
  <si>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</si>
  <si>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</si>
  <si>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</si>
  <si>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</si>
  <si>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</si>
  <si>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</si>
  <si>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</si>
  <si>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</si>
  <si>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</si>
  <si>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</si>
  <si>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</si>
  <si>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</si>
  <si>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</si>
  <si>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</si>
  <si>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</si>
  <si>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</si>
  <si>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</si>
  <si>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</si>
  <si>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</si>
  <si>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</si>
  <si>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</si>
  <si>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</si>
  <si>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</si>
  <si>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</si>
  <si>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</si>
  <si>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</si>
  <si>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</si>
  <si>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</si>
  <si>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</si>
  <si>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</si>
  <si>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</si>
  <si>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</si>
  <si>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</si>
  <si>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</si>
  <si>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</si>
  <si>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</si>
  <si>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</si>
  <si>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</si>
  <si>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Administración Hotelera y Gastronómica</t>
  </si>
  <si>
    <t>En visita de pares académicos</t>
  </si>
  <si>
    <t>Octubre de 2025</t>
  </si>
  <si>
    <t>Septiembre de 2025</t>
  </si>
  <si>
    <t>En visita de pares</t>
  </si>
  <si>
    <t>Maestría en Contratación Estatal</t>
  </si>
  <si>
    <t xml:space="preserve">Finalizado </t>
  </si>
  <si>
    <t>Notificado al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</si>
  <si>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</si>
  <si>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</si>
  <si>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</si>
  <si>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</si>
  <si>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</si>
  <si>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</si>
  <si>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</si>
  <si>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</si>
  <si>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</si>
  <si>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</si>
  <si>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</si>
  <si>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</si>
  <si>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</si>
  <si>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</si>
  <si>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</si>
  <si>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</si>
  <si>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</si>
  <si>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¿El estado del programa desde Aseguramiento está claramente definido?</t>
  </si>
  <si>
    <t>¿Cuál es el Tipo de trámite de aseguramiento de la calidad?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</si>
  <si>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</si>
  <si>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</si>
  <si>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</si>
  <si>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</si>
  <si>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¿Cuántos Syllabus son?</t>
  </si>
  <si>
    <t>¿Syllabus completos, versionados y consistentes?</t>
  </si>
  <si>
    <t>¿Se tiene el plan de estudios?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</si>
  <si>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</si>
  <si>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</si>
  <si>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</si>
  <si>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</si>
  <si>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</si>
  <si>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</si>
  <si>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</si>
  <si>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virtuales tiene el programa?</t>
  </si>
  <si>
    <t>¿Cuántos módulos deben crearse?</t>
  </si>
  <si>
    <t>¿Cuántos módulos deben actualizarse?</t>
  </si>
  <si>
    <t>¿Cuál es el % de avance de contenidos virtuales?</t>
  </si>
  <si>
    <t>¿El programa aplica para convenios / Homologación?</t>
  </si>
  <si>
    <t>¿Se tiene el Acta de homologación</t>
  </si>
  <si>
    <t>¿Se tiene Ruta sugerida programa homologación/articulación convenio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</si>
  <si>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</si>
  <si>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</si>
  <si>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</si>
  <si>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</si>
  <si>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</si>
  <si>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</si>
  <si>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</si>
  <si>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¿Se deben crear o actualizar Aulas Máster?</t>
  </si>
  <si>
    <t>¿Cuántas Aulas Máster se deben crear?</t>
  </si>
  <si>
    <t>¿Cuántas Aulas Máster se deben Actualizar?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</si>
  <si>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</si>
  <si>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</si>
  <si>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</si>
  <si>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</si>
  <si>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Generar estudio de viabilidad financiera por plan de estudios</t>
  </si>
  <si>
    <t xml:space="preserve">FASES DE LA REFORMA CURRICULAR </t>
  </si>
  <si>
    <t xml:space="preserve">ALISTAMIENTO CURRICULAR  </t>
  </si>
  <si>
    <t xml:space="preserve">DISEÑO CURRICULAR </t>
  </si>
  <si>
    <t xml:space="preserve">DESARRLLO CURRICULAR </t>
  </si>
  <si>
    <t xml:space="preserve">IMPLEMENTACIÓN CURRICULAR </t>
  </si>
  <si>
    <t>AREAS INVOLUCRADAS</t>
  </si>
  <si>
    <t xml:space="preserve">ESCUELAS/ DECANATURA </t>
  </si>
  <si>
    <t xml:space="preserve">DIRECCIÓN DE CURRÍCULO </t>
  </si>
  <si>
    <t>SECRETARÍA ACADÉMICA Y DE DOCENCIA</t>
  </si>
  <si>
    <t>DIRECCIÓN FINANCIERA</t>
  </si>
  <si>
    <t xml:space="preserve">GERENCIA DE OPERACIONES VIRTUAL </t>
  </si>
  <si>
    <t>GERENCIA DE OPERACIONES ACADEMICAS</t>
  </si>
  <si>
    <t>GERENCIA DE OPERACIONES ACADEMICAS-BANNER</t>
  </si>
  <si>
    <t>CONVENIOS Y HOMOLOGACIONES</t>
  </si>
  <si>
    <t>DIRECCIÓN DE MERCADO</t>
  </si>
  <si>
    <t xml:space="preserve">MOMENTOS </t>
  </si>
  <si>
    <t>Diligenciar Plan de estudios diligenciado por las Escuelas en el formato Institucional</t>
  </si>
  <si>
    <t xml:space="preserve">Elaborar de Syllabus por programa </t>
  </si>
  <si>
    <t>Diligenciar ACTAS, formatos de competencias y rutas de homologación</t>
  </si>
  <si>
    <t xml:space="preserve">Aprobar los syllabus de cada programa por los decanos </t>
  </si>
  <si>
    <t>Aprobar reforma académica</t>
  </si>
  <si>
    <t xml:space="preserve">Avance alistamiento curricular </t>
  </si>
  <si>
    <t xml:space="preserve">Revirar plan de estudios en el formato Institucional de cara a la política y lineamientos curriculares -Propuesta del plan de estudios </t>
  </si>
  <si>
    <t xml:space="preserve">Validar instrumento de verificación curricular </t>
  </si>
  <si>
    <t>Diligenciar los perfiles, competencias y resultados de aprendizaje</t>
  </si>
  <si>
    <t>Diligenciar el plan de Impacto del reforzamiento en la capacidad financiera del Sistema de Educación Virtual</t>
  </si>
  <si>
    <t xml:space="preserve">Diligenciar formatos de proyecciones académicas y financieras. 
Impacto en docencia </t>
  </si>
  <si>
    <t>Generar estudio de viabilidad Docente por plan de estudios</t>
  </si>
  <si>
    <t xml:space="preserve">Recepcionar y generar registros </t>
  </si>
  <si>
    <t>Elaborar  planes de transición</t>
  </si>
  <si>
    <t xml:space="preserve">Validar tipo de trámite de aseguramiento de la calidad </t>
  </si>
  <si>
    <t>validar el estado del tramite</t>
  </si>
  <si>
    <t>Validar que el plan de estudios de reforma es equivalente al presentado al MEN</t>
  </si>
  <si>
    <t>Tramitar Acuerdo de Consejo de Delegados</t>
  </si>
  <si>
    <t xml:space="preserve">Avance Diseño curricular </t>
  </si>
  <si>
    <t>Revisar el Syllabus para producción de contenido</t>
  </si>
  <si>
    <t xml:space="preserve">Revisar que se tenga autor asignado </t>
  </si>
  <si>
    <t>Gestionar la virtualización de módulos de acuerdo al alcance</t>
  </si>
  <si>
    <t>Crear y Actualizar configuración de aulas Master</t>
  </si>
  <si>
    <t>Aprobar aulas Máster</t>
  </si>
  <si>
    <t xml:space="preserve">Generar el cierre de validación técnico, revisando los parámetros de cada materias. </t>
  </si>
  <si>
    <t>Socializar el plan de estudios (PDF)- preliminar</t>
  </si>
  <si>
    <t xml:space="preserve">Parametrizar programas dentro del sistema Banner </t>
  </si>
  <si>
    <t>Actualizar Actas de articulación y homologación</t>
  </si>
  <si>
    <t xml:space="preserve">Gestionar firmas del acta de homologaciones </t>
  </si>
  <si>
    <t>Actualizar Rutas Sugeridas por programa</t>
  </si>
  <si>
    <t>Actualizar Reconocimiento de competencias</t>
  </si>
  <si>
    <t xml:space="preserve">Actualizar maestro de convenios </t>
  </si>
  <si>
    <t xml:space="preserve">Parametrizar  convenios y homologaciones en registro y control </t>
  </si>
  <si>
    <t xml:space="preserve">Parametrizar del convenio con atributo desde Matricula en Banner </t>
  </si>
  <si>
    <t xml:space="preserve">Avance Desarrollo curricular </t>
  </si>
  <si>
    <t>Publicar plan de estudios (PDF) en la página WEB</t>
  </si>
  <si>
    <t>Implementar campaña de comunicación del nuevo programa</t>
  </si>
  <si>
    <t xml:space="preserve">Avance Implementación curricular </t>
  </si>
  <si>
    <t>Avance general de reforma por programa</t>
  </si>
  <si>
    <t>COMPARTIDAS /INSTITUCIONAL</t>
  </si>
  <si>
    <t>Syllabus Completos</t>
  </si>
  <si>
    <t>Actas /formato de homologación- convenios- articulación</t>
  </si>
  <si>
    <t>Syllabus de programa</t>
  </si>
  <si>
    <t>Vo Bo PPT</t>
  </si>
  <si>
    <t xml:space="preserve">% de Avance Alistamiento Curricular </t>
  </si>
  <si>
    <t xml:space="preserve">Verificación curricular </t>
  </si>
  <si>
    <t xml:space="preserve">Plan de virtualización </t>
  </si>
  <si>
    <t xml:space="preserve"> Formato de proyecciones académicas y financieras </t>
  </si>
  <si>
    <t xml:space="preserve">5.Formato de proyecciones académicas y financieras </t>
  </si>
  <si>
    <t>Plan de Transición</t>
  </si>
  <si>
    <t>Acta de consejo de Delegados</t>
  </si>
  <si>
    <t xml:space="preserve">% de Avance  Diseño Curricular </t>
  </si>
  <si>
    <t xml:space="preserve">Syllabus aprobado </t>
  </si>
  <si>
    <t xml:space="preserve">Autor aprobado </t>
  </si>
  <si>
    <t xml:space="preserve">Producción del Contenido </t>
  </si>
  <si>
    <t xml:space="preserve">Carga de contenidos en CANVAS </t>
  </si>
  <si>
    <t xml:space="preserve">Vo Bo de academia </t>
  </si>
  <si>
    <t xml:space="preserve">Informe de Validación de técnica con formato Banner </t>
  </si>
  <si>
    <t>Vo bo de facultad del PDF</t>
  </si>
  <si>
    <t>Creación de programas Banner</t>
  </si>
  <si>
    <t xml:space="preserve">Bono de currículo y Vice académica/decanatura </t>
  </si>
  <si>
    <t>Ruta sugerida programa homologación apli articulación convenio</t>
  </si>
  <si>
    <t xml:space="preserve">Formato maestro de convenios </t>
  </si>
  <si>
    <t>Parametrización en Banner
(Convenios y homologaciones)</t>
  </si>
  <si>
    <t>Parametrización Banner 
(Convenio con atributo)</t>
  </si>
  <si>
    <t>% de Avance Desarrollo curricular</t>
  </si>
  <si>
    <t>PDF</t>
  </si>
  <si>
    <t>Piezas de comunicación</t>
  </si>
  <si>
    <t xml:space="preserve">% de Avance Implementación curricular </t>
  </si>
  <si>
    <t>% de Avance general de reforma por programa</t>
  </si>
  <si>
    <t>Sin Iniciar</t>
  </si>
  <si>
    <t>En proceso</t>
  </si>
  <si>
    <t xml:space="preserve">Entregado por aseguramiento </t>
  </si>
  <si>
    <t>CHECKLIST DE VERIFICACIÓN — REFORMA CURRICULAR</t>
  </si>
  <si>
    <t>Vicerrectoría Académica  ·  8 fases del proceso  ·  Complete estado, responsable y fechas por ítem</t>
  </si>
  <si>
    <t xml:space="preserve">Lista de programas </t>
  </si>
  <si>
    <t xml:space="preserve">contaduria </t>
  </si>
  <si>
    <t xml:space="preserve">modalidad </t>
  </si>
  <si>
    <t xml:space="preserve">virtual </t>
  </si>
  <si>
    <t xml:space="preserve">sede </t>
  </si>
  <si>
    <t>#</t>
  </si>
  <si>
    <t>Fase</t>
  </si>
  <si>
    <t>Ítem de verificación</t>
  </si>
  <si>
    <t>Orientación / Descripción</t>
  </si>
  <si>
    <t>Responsable</t>
  </si>
  <si>
    <t>Fecha límite</t>
  </si>
  <si>
    <t>Fecha cumplimiento</t>
  </si>
  <si>
    <t>Observaciones</t>
  </si>
  <si>
    <t xml:space="preserve">  GA  ·  GESTIÓN ACADÉMICA   —   Dirección de Currículo · Vicerrectoría Académica</t>
  </si>
  <si>
    <t>GA</t>
  </si>
  <si>
    <t>Formato de creación de programas en Banner</t>
  </si>
  <si>
    <t>Diligenciar y cargar el formato oficial con datos del programa</t>
  </si>
  <si>
    <t>Completar la lista de chequeo de la política curricular institucional</t>
  </si>
  <si>
    <t>La reforma cumple con la política curricular</t>
  </si>
  <si>
    <t>Validar el cumplimiento con la Dirección de Currículo</t>
  </si>
  <si>
    <t>Formato RA – Escuelas</t>
  </si>
  <si>
    <t>Registrar resultados de aprendizaje por escuela</t>
  </si>
  <si>
    <t>Formato RA – Aseguramiento de la Calidad</t>
  </si>
  <si>
    <t>Validar resultados de aprendizaje con Aseguramiento de Calidad</t>
  </si>
  <si>
    <t>Acta de Consejo de Facultad</t>
  </si>
  <si>
    <t>Obtener el acta de aprobación de la reforma por el Consejo de Facultad</t>
  </si>
  <si>
    <t>Syllabus completos</t>
  </si>
  <si>
    <t>Entregar el total de syllabus ajustados a la nueva estructura curricular</t>
  </si>
  <si>
    <t xml:space="preserve">  GF  ·  GESTIÓN FINANCIERA   —   Dirección de Planeación Financiera</t>
  </si>
  <si>
    <t>GF</t>
  </si>
  <si>
    <t>Diligenciar proyecciones de matrícula, costos y viabilidad financiera</t>
  </si>
  <si>
    <t>Concepto Secretaría Académica y Docencia</t>
  </si>
  <si>
    <t>Obtener concepto favorable sobre la carga docente y oferta</t>
  </si>
  <si>
    <t>Recibir concepto aprobatorio de Planeación Financiera</t>
  </si>
  <si>
    <t>Aprobación de implementación</t>
  </si>
  <si>
    <t>Confirmar la autorización formal para ejecutar la reforma</t>
  </si>
  <si>
    <t xml:space="preserve">  AC  ·  ASEGURAMIENTO DE LA CALIDAD   —   Dirección de Aseguramiento de la Calidad</t>
  </si>
  <si>
    <t>AC</t>
  </si>
  <si>
    <t>Tipo de trámite de aseguramiento de la calidad</t>
  </si>
  <si>
    <t>Definir si aplica Modificación o Renovación de Registro Calificado</t>
  </si>
  <si>
    <t>Estado del trámite ante el MEN</t>
  </si>
  <si>
    <t>Registrar y actualizar el estado: en elaboración, radicado, en evaluación, aprobado</t>
  </si>
  <si>
    <t>Estado de radicación de la reforma</t>
  </si>
  <si>
    <t>Confirmar radicación ante el Ministerio de Educación Nacional</t>
  </si>
  <si>
    <t>Fecha de documentos / notificación MEN</t>
  </si>
  <si>
    <t>Registrar la fecha de entrega o notificación oficial al MEN</t>
  </si>
  <si>
    <t>Aprobación Consejo de Delegados (# acta)</t>
  </si>
  <si>
    <t>Obtener y registrar el número de acta de aprobación</t>
  </si>
  <si>
    <t>Verificar obligatoriedad de notificación previa</t>
  </si>
  <si>
    <t>Determinar si se necesita resolución del MEN para implementar</t>
  </si>
  <si>
    <t>Aprobación Ministerio de Educación (# resolución)</t>
  </si>
  <si>
    <t>Registrar número de resolución cuando aplique</t>
  </si>
  <si>
    <t>Correo para implementación</t>
  </si>
  <si>
    <t>Enviar comunicación formal de arranque de la reforma</t>
  </si>
  <si>
    <t xml:space="preserve">  GP  ·  GERENCIA DE PLANEACIÓN Y GESTIÓN INSTITUCIONAL   —   Gerencia de Planeación</t>
  </si>
  <si>
    <t>GP</t>
  </si>
  <si>
    <t>Plan de virtualización</t>
  </si>
  <si>
    <t>Entregar el plan aprobado según modalidad del programa (virtual/híbrido)</t>
  </si>
  <si>
    <t>Formalizar el acta de reconocimiento de saberes previos para transición</t>
  </si>
  <si>
    <t>Ruta sugerida homologación / articulación por convenio</t>
  </si>
  <si>
    <t>Definir la ruta de homologación o articulación con Convenios</t>
  </si>
  <si>
    <t xml:space="preserve">  PC  ·  PRODUCCIÓN DE CONTENIDOS   —   Gerencia de Educación Virtual</t>
  </si>
  <si>
    <t>PC</t>
  </si>
  <si>
    <t>Número de módulos nuevos</t>
  </si>
  <si>
    <t>Registrar la cantidad de módulos completamente nuevos a producir</t>
  </si>
  <si>
    <t>Número de módulos por actualizar</t>
  </si>
  <si>
    <t>Registrar módulos existentes que requieren ajuste</t>
  </si>
  <si>
    <t>Total módulos con cambios</t>
  </si>
  <si>
    <t>Calcular y validar el total (nuevos + actualizados)</t>
  </si>
  <si>
    <t>Fecha inicio producción de contenidos</t>
  </si>
  <si>
    <t>Definir fecha de arranque formal del proceso de producción</t>
  </si>
  <si>
    <t>Fecha fin producción de contenidos</t>
  </si>
  <si>
    <t>Establecer la fecha límite de entrega de contenidos</t>
  </si>
  <si>
    <t>% de avance en contenidos virtuales</t>
  </si>
  <si>
    <t>Registrar el porcentaje de avance y actualizarlo periódicamente</t>
  </si>
  <si>
    <t>Aulas máster nueva creadas</t>
  </si>
  <si>
    <t>Confirmar la creación de aulas nuevas en el LMS</t>
  </si>
  <si>
    <t>Aulas máster actualizadas</t>
  </si>
  <si>
    <t>Confirmar la actualización de aulas existentes en el LMS</t>
  </si>
  <si>
    <t>Configurar las actividades de evaluación según el nuevo plan</t>
  </si>
  <si>
    <t xml:space="preserve">  CV  ·  CONVENIOS INSTITUCIONALES   —   Convenios Institucionales</t>
  </si>
  <si>
    <t>CV</t>
  </si>
  <si>
    <t>Formato acta currículo – articulación SENA</t>
  </si>
  <si>
    <t>Diligenciar acta de articulación cuando aplique convenio SENA</t>
  </si>
  <si>
    <t>Formato acta currículo – homologación / convenios</t>
  </si>
  <si>
    <t>Formalizar acuerdos de homologación con instituciones aliadas</t>
  </si>
  <si>
    <t>Formato reconocimiento de competencias o RA para homologación</t>
  </si>
  <si>
    <t>Mapear competencias reconocidas en el proceso de homologación</t>
  </si>
  <si>
    <t>Fecha inicio gestión de convenios</t>
  </si>
  <si>
    <t>Registrar el inicio del proceso de negociación o actualización</t>
  </si>
  <si>
    <t>Fecha fin gestión de convenios</t>
  </si>
  <si>
    <t>Registrar el cierre o formalización de los convenios</t>
  </si>
  <si>
    <t>% avance gestión de convenios</t>
  </si>
  <si>
    <t>Actualizar el porcentaje de avance periódicamente</t>
  </si>
  <si>
    <t xml:space="preserve">  PB  ·  PARAMETRIZAR REFORMA EN BANNER   —   Gerencia de Operaciones / TI</t>
  </si>
  <si>
    <t>PB</t>
  </si>
  <si>
    <t>Configurar plan de estudios en Banner por modalidad</t>
  </si>
  <si>
    <t>Ingresar estructura curricular (asignaturas, créditos, períodos) en Banner</t>
  </si>
  <si>
    <t>Verificar consistencia modalidad vs. configuración Banner</t>
  </si>
  <si>
    <t>Cruzar la configuración con el plan aprobado por modalidad</t>
  </si>
  <si>
    <t xml:space="preserve">  PW  ·  PUBLICACIÓN WEB   —   Comunicaciones / Marketing Digital</t>
  </si>
  <si>
    <t>PW</t>
  </si>
  <si>
    <t>Actualizar información del programa en el sitio web</t>
  </si>
  <si>
    <t>Publicar malla curricular, perfiles de egreso y datos actualizados</t>
  </si>
  <si>
    <t>Verificar coherencia entre información web y aprobada</t>
  </si>
  <si>
    <t>Confrontar la web con los documentos de registro calificado vigente</t>
  </si>
  <si>
    <t>Coordinar con Marketing la actualización de piezas promocionales</t>
  </si>
  <si>
    <t>Alinear materiales de divulgación con la nueva estructura</t>
  </si>
  <si>
    <t>RESUMEN DE AVANCE POR FASE — REFORMA CURRICULAR</t>
  </si>
  <si>
    <t>Los conteos se calculan automáticamente desde la hoja Checklist</t>
  </si>
  <si>
    <t>ID</t>
  </si>
  <si>
    <t>Fase / Área responsable</t>
  </si>
  <si>
    <t>Total ítems</t>
  </si>
  <si>
    <t>% Avance</t>
  </si>
  <si>
    <t>GESTIÓN ACADÉMICA — Dirección de Currículo · Vicerrectoría Académica</t>
  </si>
  <si>
    <t>GESTIÓN FINANCIERA — Dirección de Planeación Financiera</t>
  </si>
  <si>
    <t>ASEGURAMIENTO DE LA CALIDAD — Dirección de Aseguramiento de la Calidad</t>
  </si>
  <si>
    <t>GERENCIA DE PLANEACIÓN Y GESTIÓN INSTITUCIONAL — Gerencia de Planeación</t>
  </si>
  <si>
    <t>PRODUCCIÓN DE CONTENIDOS — Gerencia de Educación Virtual</t>
  </si>
  <si>
    <t>CONVENIOS INSTITUCIONALES — Convenios Institucionales</t>
  </si>
  <si>
    <t>PARAMETRIZAR REFORMA EN BANNER — Gerencia de Operaciones / TI</t>
  </si>
  <si>
    <t>PUBLICACIÓN WEB — Comunicaciones / Marketing Digital</t>
  </si>
  <si>
    <t>TOTAL GENERAL</t>
  </si>
  <si>
    <t>LEYENDA Y GUÍA DE USO</t>
  </si>
  <si>
    <t>ESTADOS</t>
  </si>
  <si>
    <t>El ítem aún no ha sido abordado</t>
  </si>
  <si>
    <t>El ítem está en ejecución pero no ha concluido</t>
  </si>
  <si>
    <t>El ítem ha sido completado satisfactoriamente</t>
  </si>
  <si>
    <t>El ítem no corresponde a este programa o modalidad</t>
  </si>
  <si>
    <t>El documento o proceso fue devuelto para corrección</t>
  </si>
  <si>
    <t>FASES</t>
  </si>
  <si>
    <t>GA – Gestión Académica</t>
  </si>
  <si>
    <t>Dirección de Currículo · Vicerrectoría Académica</t>
  </si>
  <si>
    <t>GF – Gestión Financiera</t>
  </si>
  <si>
    <t>Dirección de Planeación Financiera</t>
  </si>
  <si>
    <t>AC – Aseguramiento Calidad</t>
  </si>
  <si>
    <t>Dirección de Aseguramiento de la Calidad</t>
  </si>
  <si>
    <t>GP – Gerencia Planeación</t>
  </si>
  <si>
    <t>Gerencia de Planeación y Gestión Institucional</t>
  </si>
  <si>
    <t>PC – Producción Contenidos</t>
  </si>
  <si>
    <t>CV – Convenios</t>
  </si>
  <si>
    <t>PB – Parametrizar Banner</t>
  </si>
  <si>
    <t>Gerencia de Operaciones / TI</t>
  </si>
  <si>
    <t>PW – Publicación Web</t>
  </si>
  <si>
    <t>Comunicaciones / Marketing Digital</t>
  </si>
  <si>
    <t>INSTRUCCIONES</t>
  </si>
  <si>
    <t>1. Hoja Checklist</t>
  </si>
  <si>
    <t>Marque el Estado en la columna E usando la lista desplegable</t>
  </si>
  <si>
    <t>2. Responsable</t>
  </si>
  <si>
    <t>Registre el nombre del responsable directo de cada ítem</t>
  </si>
  <si>
    <t>3. Fechas</t>
  </si>
  <si>
    <t>Complete Fecha límite y Fecha cumplimiento al gestionar cada ítem</t>
  </si>
  <si>
    <t>4. Observaciones</t>
  </si>
  <si>
    <t>Añada notas, números de acta, resoluciones o comentarios relevantes</t>
  </si>
  <si>
    <t>5. Resumen por Fase</t>
  </si>
  <si>
    <t>Consulte la hoja Resumen para ver el avance consolidado automático</t>
  </si>
  <si>
    <t>Marzo-Abril 2026</t>
  </si>
  <si>
    <t>Mayo</t>
  </si>
  <si>
    <t>Abril</t>
  </si>
  <si>
    <t>6, 25%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</si>
  <si>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</si>
  <si>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</si>
  <si>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</si>
  <si>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</si>
  <si>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</si>
  <si>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</si>
  <si>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</si>
  <si>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</si>
  <si>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</si>
  <si>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</si>
  <si>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</si>
  <si>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</si>
  <si>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</si>
  <si>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</si>
  <si>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</si>
  <si>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</si>
  <si>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</si>
  <si>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</si>
  <si>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</si>
  <si>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</si>
  <si>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</si>
  <si>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</si>
  <si>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</si>
  <si>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</si>
  <si>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</si>
  <si>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</si>
  <si>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</si>
  <si>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</si>
  <si>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</si>
  <si>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</si>
  <si>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</si>
  <si>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Perfiles,Competencias en Formato RA</t>
  </si>
  <si>
    <t xml:space="preserve">Recepción Formato RA </t>
  </si>
  <si>
    <t xml:space="preserve">Tipo de trámites frente al MEN </t>
  </si>
  <si>
    <t xml:space="preserve">Estado de trámites frente al MEN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</si>
</sst>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&quot;%&quot;"/>
  </numFmts>
  <fonts count="9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theme="1"/>
      <name val="Calibri"/>
      <family val="2"/>
      <charset val="1"/>
    </font>
    <font>
      <sz val="11"/>
      <color theme="1"/>
      <name val="Calibri"/>
      <family val="2"/>
    </font>
    <font>
      <b/>
      <sz val="14"/>
      <color rgb="FFFFFFFF"/>
      <name val="Arial"/>
      <family val="2"/>
    </font>
    <font>
      <sz val="10"/>
      <color rgb="FF444444"/>
      <name val="Arial"/>
      <family val="2"/>
    </font>
    <font>
      <b/>
      <sz val="10"/>
      <color rgb="FFFFFFFF"/>
      <name val="Arial"/>
      <family val="2"/>
    </font>
    <font>
      <sz val="9"/>
      <color rgb="FF2C2C2A"/>
      <name val="Arial"/>
      <family val="2"/>
    </font>
    <font>
      <b/>
      <sz val="9"/>
      <color rgb="FF2C2C2A"/>
      <name val="Arial"/>
      <family val="2"/>
    </font>
    <font>
      <sz val="9"/>
      <color rgb="FF1D3557"/>
      <name val="Arial"/>
      <family val="2"/>
    </font>
    <font>
      <b/>
      <sz val="13"/>
      <color rgb="FFFFFFFF"/>
      <name val="Arial"/>
      <family val="2"/>
    </font>
    <font>
      <sz val="9"/>
      <color rgb="FF666666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9"/>
      <color rgb="FFFFFFFF"/>
      <name val="Arial"/>
      <family val="2"/>
    </font>
    <font>
      <sz val="9"/>
      <color rgb="FFFFFFFF"/>
      <name val="Arial"/>
      <family val="2"/>
    </font>
  </fonts>
  <fills count="7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1D3557"/>
        <bgColor rgb="FF2C2C2A"/>
      </patternFill>
    </fill>
    <fill>
      <patternFill patternType="solid">
        <fgColor rgb="FFF0F4F8"/>
        <bgColor rgb="FFEEEDFE"/>
      </patternFill>
    </fill>
    <fill>
      <patternFill patternType="solid">
        <fgColor rgb="FF1D9E75"/>
        <bgColor rgb="FF008080"/>
      </patternFill>
    </fill>
    <fill>
      <patternFill patternType="solid">
        <fgColor rgb="FFE1F5EE"/>
        <bgColor rgb="FFE6F1FB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0F4F8"/>
      </patternFill>
    </fill>
    <fill>
      <patternFill patternType="solid">
        <fgColor rgb="FF378ADD"/>
        <bgColor rgb="FF1D9E75"/>
      </patternFill>
    </fill>
    <fill>
      <patternFill patternType="solid">
        <fgColor rgb="FFE6F1FB"/>
        <bgColor rgb="FFEEEDFE"/>
      </patternFill>
    </fill>
    <fill>
      <patternFill patternType="solid">
        <fgColor rgb="FF7F77DD"/>
        <bgColor rgb="FF9999FF"/>
      </patternFill>
    </fill>
    <fill>
      <patternFill patternType="solid">
        <fgColor rgb="FFEEEDFE"/>
        <bgColor rgb="FFE6F1FB"/>
      </patternFill>
    </fill>
    <fill>
      <patternFill patternType="solid">
        <fgColor rgb="FFD85A30"/>
        <bgColor rgb="FFBA7517"/>
      </patternFill>
    </fill>
    <fill>
      <patternFill patternType="solid">
        <fgColor rgb="FFFAECE7"/>
        <bgColor rgb="FFFBEAF0"/>
      </patternFill>
    </fill>
    <fill>
      <patternFill patternType="solid">
        <fgColor rgb="FFBA7517"/>
        <bgColor rgb="FFD85A30"/>
      </patternFill>
    </fill>
    <fill>
      <patternFill patternType="solid">
        <fgColor rgb="FFFAEEDA"/>
        <bgColor rgb="FFFAECE7"/>
      </patternFill>
    </fill>
    <fill>
      <patternFill patternType="solid">
        <fgColor rgb="FF0F6E56"/>
        <bgColor rgb="FF008080"/>
      </patternFill>
    </fill>
    <fill>
      <patternFill patternType="solid">
        <fgColor rgb="FF533FAF"/>
        <bgColor rgb="FF444444"/>
      </patternFill>
    </fill>
    <fill>
      <patternFill patternType="solid">
        <fgColor rgb="FF993556"/>
        <bgColor rgb="FF993366"/>
      </patternFill>
    </fill>
    <fill>
      <patternFill patternType="solid">
        <fgColor rgb="FFFBEAF0"/>
        <bgColor rgb="FFFAECE7"/>
      </patternFill>
    </fill>
    <fill>
      <patternFill patternType="solid">
        <fgColor rgb="FF444444"/>
        <bgColor rgb="FF2C2C2A"/>
      </patternFill>
    </fill>
    <fill>
      <patternFill patternType="solid">
        <fgColor rgb="FFF1EFE8"/>
        <bgColor rgb="FFFAECE7"/>
      </patternFill>
    </fill>
    <fill>
      <patternFill patternType="solid">
        <fgColor rgb="FF7030A0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1D3557"/>
      </left>
      <right style="thin">
        <color rgb="FF1D3557"/>
      </right>
      <top style="thin">
        <color rgb="FF1D3557"/>
      </top>
      <bottom style="thin">
        <color rgb="FF1D3557"/>
      </bottom>
      <diagonal/>
    </border>
    <border>
      <left style="thin">
        <color rgb="FF1D9E75"/>
      </left>
      <right/>
      <top style="thin">
        <color rgb="FF1D9E75"/>
      </top>
      <bottom style="thin">
        <color rgb="FF1D9E75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78ADD"/>
      </left>
      <right/>
      <top style="thin">
        <color rgb="FF378ADD"/>
      </top>
      <bottom style="thin">
        <color rgb="FF378ADD"/>
      </bottom>
      <diagonal/>
    </border>
    <border>
      <left style="thin">
        <color rgb="FF7F77DD"/>
      </left>
      <right/>
      <top style="thin">
        <color rgb="FF7F77DD"/>
      </top>
      <bottom style="thin">
        <color rgb="FF7F77DD"/>
      </bottom>
      <diagonal/>
    </border>
    <border>
      <left style="thin">
        <color rgb="FFD85A30"/>
      </left>
      <right/>
      <top style="thin">
        <color rgb="FFD85A30"/>
      </top>
      <bottom style="thin">
        <color rgb="FFD85A30"/>
      </bottom>
      <diagonal/>
    </border>
    <border>
      <left style="thin">
        <color rgb="FFBA7517"/>
      </left>
      <right/>
      <top style="thin">
        <color rgb="FFBA7517"/>
      </top>
      <bottom style="thin">
        <color rgb="FFBA7517"/>
      </bottom>
      <diagonal/>
    </border>
    <border>
      <left style="thin">
        <color rgb="FF0F6E56"/>
      </left>
      <right/>
      <top style="thin">
        <color rgb="FF0F6E56"/>
      </top>
      <bottom style="thin">
        <color rgb="FF0F6E56"/>
      </bottom>
      <diagonal/>
    </border>
    <border>
      <left style="thin">
        <color rgb="FF533FAF"/>
      </left>
      <right/>
      <top style="thin">
        <color rgb="FF533FAF"/>
      </top>
      <bottom style="thin">
        <color rgb="FF533FAF"/>
      </bottom>
      <diagonal/>
    </border>
    <border>
      <left style="thin">
        <color rgb="FF993556"/>
      </left>
      <right/>
      <top style="thin">
        <color rgb="FF993556"/>
      </top>
      <bottom style="thin">
        <color rgb="FF99355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8" fillId="0" borderId="0"/>
    <xf numFmtId="9" fontId="8" fillId="0" borderId="0" applyFont="0" applyFill="0" applyBorder="0" applyAlignment="0" applyProtection="0"/>
    <xf numFmtId="0" fontId="83" fillId="0" borderId="0"/>
  </cellStyleXfs>
  <cellXfs count="572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2" borderId="0" xfId="0" applyFill="1"/>
    <xf numFmtId="0" fontId="5" fillId="54" borderId="1" xfId="0" applyFont="1" applyFill="1" applyBorder="1" applyAlignment="1">
      <alignment horizontal="center" vertical="center" wrapText="1"/>
    </xf>
    <xf numFmtId="0" fontId="9" fillId="9" borderId="6" xfId="1" applyFont="1" applyFill="1" applyBorder="1" applyAlignment="1">
      <alignment vertical="center"/>
    </xf>
    <xf numFmtId="0" fontId="9" fillId="10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 wrapText="1"/>
    </xf>
    <xf numFmtId="0" fontId="0" fillId="0" borderId="4" xfId="0" applyBorder="1" applyAlignment="1">
      <alignment wrapText="1"/>
    </xf>
    <xf numFmtId="0" fontId="1" fillId="5" borderId="1" xfId="0" applyFont="1" applyFill="1" applyBorder="1" applyAlignment="1">
      <alignment horizontal="center" vertical="center" wrapText="1"/>
    </xf>
    <xf numFmtId="0" fontId="0" fillId="33" borderId="1" xfId="0" applyFill="1" applyBorder="1" applyAlignment="1">
      <alignment wrapText="1"/>
    </xf>
    <xf numFmtId="0" fontId="0" fillId="33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33" borderId="1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9" fillId="0" borderId="1" xfId="1" applyFont="1" applyBorder="1" applyAlignment="1">
      <alignment horizontal="center" vertical="center" wrapText="1"/>
    </xf>
    <xf numFmtId="0" fontId="9" fillId="16" borderId="1" xfId="1" applyFont="1" applyFill="1" applyBorder="1" applyAlignment="1">
      <alignment horizontal="center" vertical="center" wrapText="1"/>
    </xf>
    <xf numFmtId="0" fontId="0" fillId="33" borderId="1" xfId="0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wrapText="1"/>
    </xf>
    <xf numFmtId="0" fontId="0" fillId="18" borderId="1" xfId="0" applyFill="1" applyBorder="1" applyAlignment="1">
      <alignment horizontal="center" wrapText="1"/>
    </xf>
    <xf numFmtId="0" fontId="0" fillId="34" borderId="1" xfId="0" applyFill="1" applyBorder="1" applyAlignment="1">
      <alignment horizontal="center" wrapText="1"/>
    </xf>
    <xf numFmtId="9" fontId="0" fillId="0" borderId="1" xfId="2" applyFont="1" applyBorder="1" applyAlignment="1">
      <alignment horizontal="center" wrapText="1"/>
    </xf>
    <xf numFmtId="0" fontId="1" fillId="18" borderId="2" xfId="0" applyFont="1" applyFill="1" applyBorder="1" applyAlignment="1">
      <alignment horizontal="center" vertical="center" wrapText="1"/>
    </xf>
    <xf numFmtId="0" fontId="1" fillId="18" borderId="7" xfId="0" applyFont="1" applyFill="1" applyBorder="1" applyAlignment="1">
      <alignment horizontal="center" vertical="center"/>
    </xf>
    <xf numFmtId="0" fontId="1" fillId="18" borderId="22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horizontal="center" vertical="center" wrapText="1"/>
    </xf>
    <xf numFmtId="0" fontId="1" fillId="48" borderId="1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2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vertical="center" wrapText="1"/>
    </xf>
    <xf numFmtId="0" fontId="1" fillId="48" borderId="11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vertical="center" wrapText="1"/>
    </xf>
    <xf numFmtId="0" fontId="1" fillId="18" borderId="3" xfId="0" applyFont="1" applyFill="1" applyBorder="1" applyAlignment="1">
      <alignment vertical="center" wrapText="1"/>
    </xf>
    <xf numFmtId="0" fontId="1" fillId="48" borderId="3" xfId="0" applyFont="1" applyFill="1" applyBorder="1" applyAlignment="1">
      <alignment horizontal="center" vertical="center" wrapText="1"/>
    </xf>
    <xf numFmtId="0" fontId="1" fillId="48" borderId="7" xfId="0" applyFont="1" applyFill="1" applyBorder="1" applyAlignment="1">
      <alignment horizontal="center" vertical="center" wrapText="1"/>
    </xf>
    <xf numFmtId="0" fontId="84" fillId="0" borderId="0" xfId="3" applyFont="1"/>
    <xf numFmtId="0" fontId="87" fillId="55" borderId="23" xfId="3" applyFont="1" applyFill="1" applyBorder="1" applyAlignment="1">
      <alignment horizontal="center" vertical="center" wrapText="1"/>
    </xf>
    <xf numFmtId="0" fontId="88" fillId="58" borderId="25" xfId="3" applyFont="1" applyFill="1" applyBorder="1" applyAlignment="1">
      <alignment horizontal="center" vertical="center" wrapText="1"/>
    </xf>
    <xf numFmtId="0" fontId="88" fillId="58" borderId="26" xfId="3" applyFont="1" applyFill="1" applyBorder="1" applyAlignment="1">
      <alignment horizontal="center" vertical="center" wrapText="1"/>
    </xf>
    <xf numFmtId="0" fontId="89" fillId="58" borderId="26" xfId="3" applyFont="1" applyFill="1" applyBorder="1" applyAlignment="1">
      <alignment horizontal="left" vertical="center" wrapText="1"/>
    </xf>
    <xf numFmtId="0" fontId="88" fillId="58" borderId="26" xfId="3" applyFont="1" applyFill="1" applyBorder="1" applyAlignment="1">
      <alignment horizontal="left" vertical="center" wrapText="1"/>
    </xf>
    <xf numFmtId="0" fontId="90" fillId="58" borderId="26" xfId="3" applyFont="1" applyFill="1" applyBorder="1" applyAlignment="1">
      <alignment horizontal="center" vertical="center" wrapText="1"/>
    </xf>
    <xf numFmtId="0" fontId="88" fillId="58" borderId="27" xfId="3" applyFont="1" applyFill="1" applyBorder="1" applyAlignment="1">
      <alignment horizontal="left" vertical="center" wrapText="1"/>
    </xf>
    <xf numFmtId="0" fontId="88" fillId="59" borderId="25" xfId="3" applyFont="1" applyFill="1" applyBorder="1" applyAlignment="1">
      <alignment horizontal="center" vertical="center" wrapText="1"/>
    </xf>
    <xf numFmtId="0" fontId="88" fillId="59" borderId="26" xfId="3" applyFont="1" applyFill="1" applyBorder="1" applyAlignment="1">
      <alignment horizontal="center" vertical="center" wrapText="1"/>
    </xf>
    <xf numFmtId="0" fontId="89" fillId="59" borderId="26" xfId="3" applyFont="1" applyFill="1" applyBorder="1" applyAlignment="1">
      <alignment horizontal="left" vertical="center" wrapText="1"/>
    </xf>
    <xf numFmtId="0" fontId="88" fillId="59" borderId="26" xfId="3" applyFont="1" applyFill="1" applyBorder="1" applyAlignment="1">
      <alignment horizontal="left" vertical="center" wrapText="1"/>
    </xf>
    <xf numFmtId="0" fontId="90" fillId="59" borderId="26" xfId="3" applyFont="1" applyFill="1" applyBorder="1" applyAlignment="1">
      <alignment horizontal="center" vertical="center" wrapText="1"/>
    </xf>
    <xf numFmtId="0" fontId="88" fillId="59" borderId="27" xfId="3" applyFont="1" applyFill="1" applyBorder="1" applyAlignment="1">
      <alignment horizontal="left" vertical="center" wrapText="1"/>
    </xf>
    <xf numFmtId="0" fontId="88" fillId="62" borderId="25" xfId="3" applyFont="1" applyFill="1" applyBorder="1" applyAlignment="1">
      <alignment horizontal="center" vertical="center" wrapText="1"/>
    </xf>
    <xf numFmtId="0" fontId="88" fillId="62" borderId="26" xfId="3" applyFont="1" applyFill="1" applyBorder="1" applyAlignment="1">
      <alignment horizontal="center" vertical="center" wrapText="1"/>
    </xf>
    <xf numFmtId="0" fontId="89" fillId="62" borderId="26" xfId="3" applyFont="1" applyFill="1" applyBorder="1" applyAlignment="1">
      <alignment horizontal="left" vertical="center" wrapText="1"/>
    </xf>
    <xf numFmtId="0" fontId="88" fillId="62" borderId="26" xfId="3" applyFont="1" applyFill="1" applyBorder="1" applyAlignment="1">
      <alignment horizontal="left" vertical="center" wrapText="1"/>
    </xf>
    <xf numFmtId="0" fontId="90" fillId="62" borderId="26" xfId="3" applyFont="1" applyFill="1" applyBorder="1" applyAlignment="1">
      <alignment horizontal="center" vertical="center" wrapText="1"/>
    </xf>
    <xf numFmtId="0" fontId="88" fillId="62" borderId="27" xfId="3" applyFont="1" applyFill="1" applyBorder="1" applyAlignment="1">
      <alignment horizontal="left" vertical="center" wrapText="1"/>
    </xf>
    <xf numFmtId="0" fontId="88" fillId="64" borderId="25" xfId="3" applyFont="1" applyFill="1" applyBorder="1" applyAlignment="1">
      <alignment horizontal="center" vertical="center" wrapText="1"/>
    </xf>
    <xf numFmtId="0" fontId="88" fillId="64" borderId="26" xfId="3" applyFont="1" applyFill="1" applyBorder="1" applyAlignment="1">
      <alignment horizontal="center" vertical="center" wrapText="1"/>
    </xf>
    <xf numFmtId="0" fontId="89" fillId="64" borderId="26" xfId="3" applyFont="1" applyFill="1" applyBorder="1" applyAlignment="1">
      <alignment horizontal="left" vertical="center" wrapText="1"/>
    </xf>
    <xf numFmtId="0" fontId="88" fillId="64" borderId="26" xfId="3" applyFont="1" applyFill="1" applyBorder="1" applyAlignment="1">
      <alignment horizontal="left" vertical="center" wrapText="1"/>
    </xf>
    <xf numFmtId="0" fontId="90" fillId="64" borderId="26" xfId="3" applyFont="1" applyFill="1" applyBorder="1" applyAlignment="1">
      <alignment horizontal="center" vertical="center" wrapText="1"/>
    </xf>
    <xf numFmtId="0" fontId="88" fillId="64" borderId="27" xfId="3" applyFont="1" applyFill="1" applyBorder="1" applyAlignment="1">
      <alignment horizontal="left" vertical="center" wrapText="1"/>
    </xf>
    <xf numFmtId="0" fontId="88" fillId="66" borderId="25" xfId="3" applyFont="1" applyFill="1" applyBorder="1" applyAlignment="1">
      <alignment horizontal="center" vertical="center" wrapText="1"/>
    </xf>
    <xf numFmtId="0" fontId="88" fillId="66" borderId="26" xfId="3" applyFont="1" applyFill="1" applyBorder="1" applyAlignment="1">
      <alignment horizontal="center" vertical="center" wrapText="1"/>
    </xf>
    <xf numFmtId="0" fontId="89" fillId="66" borderId="26" xfId="3" applyFont="1" applyFill="1" applyBorder="1" applyAlignment="1">
      <alignment horizontal="left" vertical="center" wrapText="1"/>
    </xf>
    <xf numFmtId="0" fontId="88" fillId="66" borderId="26" xfId="3" applyFont="1" applyFill="1" applyBorder="1" applyAlignment="1">
      <alignment horizontal="left" vertical="center" wrapText="1"/>
    </xf>
    <xf numFmtId="0" fontId="90" fillId="66" borderId="26" xfId="3" applyFont="1" applyFill="1" applyBorder="1" applyAlignment="1">
      <alignment horizontal="center" vertical="center" wrapText="1"/>
    </xf>
    <xf numFmtId="0" fontId="88" fillId="66" borderId="27" xfId="3" applyFont="1" applyFill="1" applyBorder="1" applyAlignment="1">
      <alignment horizontal="left" vertical="center" wrapText="1"/>
    </xf>
    <xf numFmtId="0" fontId="88" fillId="68" borderId="25" xfId="3" applyFont="1" applyFill="1" applyBorder="1" applyAlignment="1">
      <alignment horizontal="center" vertical="center" wrapText="1"/>
    </xf>
    <xf numFmtId="0" fontId="88" fillId="68" borderId="26" xfId="3" applyFont="1" applyFill="1" applyBorder="1" applyAlignment="1">
      <alignment horizontal="center" vertical="center" wrapText="1"/>
    </xf>
    <xf numFmtId="0" fontId="89" fillId="68" borderId="26" xfId="3" applyFont="1" applyFill="1" applyBorder="1" applyAlignment="1">
      <alignment horizontal="left" vertical="center" wrapText="1"/>
    </xf>
    <xf numFmtId="0" fontId="88" fillId="68" borderId="26" xfId="3" applyFont="1" applyFill="1" applyBorder="1" applyAlignment="1">
      <alignment horizontal="left" vertical="center" wrapText="1"/>
    </xf>
    <xf numFmtId="0" fontId="90" fillId="68" borderId="26" xfId="3" applyFont="1" applyFill="1" applyBorder="1" applyAlignment="1">
      <alignment horizontal="center" vertical="center" wrapText="1"/>
    </xf>
    <xf numFmtId="0" fontId="88" fillId="68" borderId="27" xfId="3" applyFont="1" applyFill="1" applyBorder="1" applyAlignment="1">
      <alignment horizontal="left" vertical="center" wrapText="1"/>
    </xf>
    <xf numFmtId="0" fontId="88" fillId="72" borderId="25" xfId="3" applyFont="1" applyFill="1" applyBorder="1" applyAlignment="1">
      <alignment horizontal="center" vertical="center" wrapText="1"/>
    </xf>
    <xf numFmtId="0" fontId="88" fillId="72" borderId="26" xfId="3" applyFont="1" applyFill="1" applyBorder="1" applyAlignment="1">
      <alignment horizontal="center" vertical="center" wrapText="1"/>
    </xf>
    <xf numFmtId="0" fontId="89" fillId="72" borderId="26" xfId="3" applyFont="1" applyFill="1" applyBorder="1" applyAlignment="1">
      <alignment horizontal="left" vertical="center" wrapText="1"/>
    </xf>
    <xf numFmtId="0" fontId="88" fillId="72" borderId="26" xfId="3" applyFont="1" applyFill="1" applyBorder="1" applyAlignment="1">
      <alignment horizontal="left" vertical="center" wrapText="1"/>
    </xf>
    <xf numFmtId="0" fontId="90" fillId="72" borderId="26" xfId="3" applyFont="1" applyFill="1" applyBorder="1" applyAlignment="1">
      <alignment horizontal="center" vertical="center" wrapText="1"/>
    </xf>
    <xf numFmtId="0" fontId="88" fillId="72" borderId="27" xfId="3" applyFont="1" applyFill="1" applyBorder="1" applyAlignment="1">
      <alignment horizontal="left" vertical="center" wrapText="1"/>
    </xf>
    <xf numFmtId="0" fontId="93" fillId="58" borderId="35" xfId="3" applyFont="1" applyFill="1" applyBorder="1" applyAlignment="1">
      <alignment horizontal="center" vertical="center"/>
    </xf>
    <xf numFmtId="0" fontId="94" fillId="58" borderId="35" xfId="3" applyFont="1" applyFill="1" applyBorder="1" applyAlignment="1">
      <alignment horizontal="left" vertical="center"/>
    </xf>
    <xf numFmtId="0" fontId="94" fillId="58" borderId="35" xfId="3" applyFont="1" applyFill="1" applyBorder="1" applyAlignment="1">
      <alignment horizontal="center" vertical="center"/>
    </xf>
    <xf numFmtId="9" fontId="93" fillId="58" borderId="35" xfId="3" applyNumberFormat="1" applyFont="1" applyFill="1" applyBorder="1" applyAlignment="1">
      <alignment horizontal="center" vertical="center"/>
    </xf>
    <xf numFmtId="0" fontId="93" fillId="62" borderId="35" xfId="3" applyFont="1" applyFill="1" applyBorder="1" applyAlignment="1">
      <alignment horizontal="center" vertical="center"/>
    </xf>
    <xf numFmtId="0" fontId="94" fillId="62" borderId="35" xfId="3" applyFont="1" applyFill="1" applyBorder="1" applyAlignment="1">
      <alignment horizontal="left" vertical="center"/>
    </xf>
    <xf numFmtId="0" fontId="94" fillId="62" borderId="35" xfId="3" applyFont="1" applyFill="1" applyBorder="1" applyAlignment="1">
      <alignment horizontal="center" vertical="center"/>
    </xf>
    <xf numFmtId="9" fontId="93" fillId="62" borderId="35" xfId="3" applyNumberFormat="1" applyFont="1" applyFill="1" applyBorder="1" applyAlignment="1">
      <alignment horizontal="center" vertical="center"/>
    </xf>
    <xf numFmtId="0" fontId="93" fillId="64" borderId="35" xfId="3" applyFont="1" applyFill="1" applyBorder="1" applyAlignment="1">
      <alignment horizontal="center" vertical="center"/>
    </xf>
    <xf numFmtId="0" fontId="94" fillId="64" borderId="35" xfId="3" applyFont="1" applyFill="1" applyBorder="1" applyAlignment="1">
      <alignment horizontal="left" vertical="center"/>
    </xf>
    <xf numFmtId="0" fontId="94" fillId="64" borderId="35" xfId="3" applyFont="1" applyFill="1" applyBorder="1" applyAlignment="1">
      <alignment horizontal="center" vertical="center"/>
    </xf>
    <xf numFmtId="9" fontId="93" fillId="64" borderId="35" xfId="3" applyNumberFormat="1" applyFont="1" applyFill="1" applyBorder="1" applyAlignment="1">
      <alignment horizontal="center" vertical="center"/>
    </xf>
    <xf numFmtId="0" fontId="93" fillId="66" borderId="35" xfId="3" applyFont="1" applyFill="1" applyBorder="1" applyAlignment="1">
      <alignment horizontal="center" vertical="center"/>
    </xf>
    <xf numFmtId="0" fontId="94" fillId="66" borderId="35" xfId="3" applyFont="1" applyFill="1" applyBorder="1" applyAlignment="1">
      <alignment horizontal="left" vertical="center"/>
    </xf>
    <xf numFmtId="0" fontId="94" fillId="66" borderId="35" xfId="3" applyFont="1" applyFill="1" applyBorder="1" applyAlignment="1">
      <alignment horizontal="center" vertical="center"/>
    </xf>
    <xf numFmtId="9" fontId="93" fillId="66" borderId="35" xfId="3" applyNumberFormat="1" applyFont="1" applyFill="1" applyBorder="1" applyAlignment="1">
      <alignment horizontal="center" vertical="center"/>
    </xf>
    <xf numFmtId="0" fontId="93" fillId="68" borderId="35" xfId="3" applyFont="1" applyFill="1" applyBorder="1" applyAlignment="1">
      <alignment horizontal="center" vertical="center"/>
    </xf>
    <xf numFmtId="0" fontId="94" fillId="68" borderId="35" xfId="3" applyFont="1" applyFill="1" applyBorder="1" applyAlignment="1">
      <alignment horizontal="left" vertical="center"/>
    </xf>
    <xf numFmtId="0" fontId="94" fillId="68" borderId="35" xfId="3" applyFont="1" applyFill="1" applyBorder="1" applyAlignment="1">
      <alignment horizontal="center" vertical="center"/>
    </xf>
    <xf numFmtId="9" fontId="93" fillId="68" borderId="35" xfId="3" applyNumberFormat="1" applyFont="1" applyFill="1" applyBorder="1" applyAlignment="1">
      <alignment horizontal="center" vertical="center"/>
    </xf>
    <xf numFmtId="0" fontId="93" fillId="72" borderId="35" xfId="3" applyFont="1" applyFill="1" applyBorder="1" applyAlignment="1">
      <alignment horizontal="center" vertical="center"/>
    </xf>
    <xf numFmtId="0" fontId="94" fillId="72" borderId="35" xfId="3" applyFont="1" applyFill="1" applyBorder="1" applyAlignment="1">
      <alignment horizontal="left" vertical="center"/>
    </xf>
    <xf numFmtId="0" fontId="94" fillId="72" borderId="35" xfId="3" applyFont="1" applyFill="1" applyBorder="1" applyAlignment="1">
      <alignment horizontal="center" vertical="center"/>
    </xf>
    <xf numFmtId="9" fontId="93" fillId="72" borderId="35" xfId="3" applyNumberFormat="1" applyFont="1" applyFill="1" applyBorder="1" applyAlignment="1">
      <alignment horizontal="center" vertical="center"/>
    </xf>
    <xf numFmtId="0" fontId="87" fillId="55" borderId="23" xfId="3" applyFont="1" applyFill="1" applyBorder="1" applyAlignment="1">
      <alignment horizontal="center" vertical="center"/>
    </xf>
    <xf numFmtId="9" fontId="87" fillId="55" borderId="23" xfId="3" applyNumberFormat="1" applyFont="1" applyFill="1" applyBorder="1" applyAlignment="1">
      <alignment horizontal="center" vertical="center"/>
    </xf>
    <xf numFmtId="0" fontId="95" fillId="74" borderId="36" xfId="3" applyFont="1" applyFill="1" applyBorder="1" applyAlignment="1">
      <alignment horizontal="left" vertical="center" wrapText="1"/>
    </xf>
    <xf numFmtId="0" fontId="96" fillId="74" borderId="36" xfId="3" applyFont="1" applyFill="1" applyBorder="1" applyAlignment="1">
      <alignment horizontal="left" vertical="center" wrapText="1"/>
    </xf>
    <xf numFmtId="0" fontId="84" fillId="74" borderId="36" xfId="3" applyFont="1" applyFill="1" applyBorder="1" applyAlignment="1">
      <alignment horizontal="left" vertical="center" wrapText="1"/>
    </xf>
    <xf numFmtId="0" fontId="95" fillId="68" borderId="36" xfId="3" applyFont="1" applyFill="1" applyBorder="1" applyAlignment="1">
      <alignment horizontal="left" vertical="center" wrapText="1"/>
    </xf>
    <xf numFmtId="0" fontId="96" fillId="68" borderId="36" xfId="3" applyFont="1" applyFill="1" applyBorder="1" applyAlignment="1">
      <alignment horizontal="left" vertical="center" wrapText="1"/>
    </xf>
    <xf numFmtId="0" fontId="84" fillId="68" borderId="36" xfId="3" applyFont="1" applyFill="1" applyBorder="1" applyAlignment="1">
      <alignment horizontal="left" vertical="center" wrapText="1"/>
    </xf>
    <xf numFmtId="0" fontId="95" fillId="58" borderId="36" xfId="3" applyFont="1" applyFill="1" applyBorder="1" applyAlignment="1">
      <alignment horizontal="left" vertical="center" wrapText="1"/>
    </xf>
    <xf numFmtId="0" fontId="96" fillId="58" borderId="36" xfId="3" applyFont="1" applyFill="1" applyBorder="1" applyAlignment="1">
      <alignment horizontal="left" vertical="center" wrapText="1"/>
    </xf>
    <xf numFmtId="0" fontId="84" fillId="58" borderId="36" xfId="3" applyFont="1" applyFill="1" applyBorder="1" applyAlignment="1">
      <alignment horizontal="left" vertical="center" wrapText="1"/>
    </xf>
    <xf numFmtId="0" fontId="95" fillId="62" borderId="36" xfId="3" applyFont="1" applyFill="1" applyBorder="1" applyAlignment="1">
      <alignment horizontal="left" vertical="center" wrapText="1"/>
    </xf>
    <xf numFmtId="0" fontId="96" fillId="62" borderId="36" xfId="3" applyFont="1" applyFill="1" applyBorder="1" applyAlignment="1">
      <alignment horizontal="left" vertical="center" wrapText="1"/>
    </xf>
    <xf numFmtId="0" fontId="84" fillId="62" borderId="36" xfId="3" applyFont="1" applyFill="1" applyBorder="1" applyAlignment="1">
      <alignment horizontal="left" vertical="center" wrapText="1"/>
    </xf>
    <xf numFmtId="0" fontId="95" fillId="72" borderId="36" xfId="3" applyFont="1" applyFill="1" applyBorder="1" applyAlignment="1">
      <alignment horizontal="left" vertical="center" wrapText="1"/>
    </xf>
    <xf numFmtId="0" fontId="96" fillId="72" borderId="36" xfId="3" applyFont="1" applyFill="1" applyBorder="1" applyAlignment="1">
      <alignment horizontal="left" vertical="center" wrapText="1"/>
    </xf>
    <xf numFmtId="0" fontId="84" fillId="72" borderId="36" xfId="3" applyFont="1" applyFill="1" applyBorder="1" applyAlignment="1">
      <alignment horizontal="left" vertical="center" wrapText="1"/>
    </xf>
    <xf numFmtId="0" fontId="95" fillId="57" borderId="36" xfId="3" applyFont="1" applyFill="1" applyBorder="1" applyAlignment="1">
      <alignment horizontal="left" vertical="center" wrapText="1"/>
    </xf>
    <xf numFmtId="0" fontId="96" fillId="57" borderId="36" xfId="3" applyFont="1" applyFill="1" applyBorder="1" applyAlignment="1">
      <alignment horizontal="left" vertical="center" wrapText="1"/>
    </xf>
    <xf numFmtId="0" fontId="84" fillId="57" borderId="36" xfId="3" applyFont="1" applyFill="1" applyBorder="1" applyAlignment="1">
      <alignment horizontal="left" vertical="center" wrapText="1"/>
    </xf>
    <xf numFmtId="0" fontId="95" fillId="61" borderId="36" xfId="3" applyFont="1" applyFill="1" applyBorder="1" applyAlignment="1">
      <alignment horizontal="left" vertical="center" wrapText="1"/>
    </xf>
    <xf numFmtId="0" fontId="96" fillId="61" borderId="36" xfId="3" applyFont="1" applyFill="1" applyBorder="1" applyAlignment="1">
      <alignment horizontal="left" vertical="center" wrapText="1"/>
    </xf>
    <xf numFmtId="0" fontId="84" fillId="61" borderId="36" xfId="3" applyFont="1" applyFill="1" applyBorder="1" applyAlignment="1">
      <alignment horizontal="left" vertical="center" wrapText="1"/>
    </xf>
    <xf numFmtId="0" fontId="95" fillId="63" borderId="36" xfId="3" applyFont="1" applyFill="1" applyBorder="1" applyAlignment="1">
      <alignment horizontal="left" vertical="center" wrapText="1"/>
    </xf>
    <xf numFmtId="0" fontId="96" fillId="63" borderId="36" xfId="3" applyFont="1" applyFill="1" applyBorder="1" applyAlignment="1">
      <alignment horizontal="left" vertical="center" wrapText="1"/>
    </xf>
    <xf numFmtId="0" fontId="84" fillId="63" borderId="36" xfId="3" applyFont="1" applyFill="1" applyBorder="1" applyAlignment="1">
      <alignment horizontal="left" vertical="center" wrapText="1"/>
    </xf>
    <xf numFmtId="0" fontId="95" fillId="65" borderId="36" xfId="3" applyFont="1" applyFill="1" applyBorder="1" applyAlignment="1">
      <alignment horizontal="left" vertical="center" wrapText="1"/>
    </xf>
    <xf numFmtId="0" fontId="96" fillId="65" borderId="36" xfId="3" applyFont="1" applyFill="1" applyBorder="1" applyAlignment="1">
      <alignment horizontal="left" vertical="center" wrapText="1"/>
    </xf>
    <xf numFmtId="0" fontId="84" fillId="65" borderId="36" xfId="3" applyFont="1" applyFill="1" applyBorder="1" applyAlignment="1">
      <alignment horizontal="left" vertical="center" wrapText="1"/>
    </xf>
    <xf numFmtId="0" fontId="95" fillId="67" borderId="36" xfId="3" applyFont="1" applyFill="1" applyBorder="1" applyAlignment="1">
      <alignment horizontal="left" vertical="center" wrapText="1"/>
    </xf>
    <xf numFmtId="0" fontId="96" fillId="67" borderId="36" xfId="3" applyFont="1" applyFill="1" applyBorder="1" applyAlignment="1">
      <alignment horizontal="left" vertical="center" wrapText="1"/>
    </xf>
    <xf numFmtId="0" fontId="84" fillId="67" borderId="36" xfId="3" applyFont="1" applyFill="1" applyBorder="1" applyAlignment="1">
      <alignment horizontal="left" vertical="center" wrapText="1"/>
    </xf>
    <xf numFmtId="0" fontId="95" fillId="69" borderId="36" xfId="3" applyFont="1" applyFill="1" applyBorder="1" applyAlignment="1">
      <alignment horizontal="left" vertical="center" wrapText="1"/>
    </xf>
    <xf numFmtId="0" fontId="96" fillId="69" borderId="36" xfId="3" applyFont="1" applyFill="1" applyBorder="1" applyAlignment="1">
      <alignment horizontal="left" vertical="center" wrapText="1"/>
    </xf>
    <xf numFmtId="0" fontId="84" fillId="69" borderId="36" xfId="3" applyFont="1" applyFill="1" applyBorder="1" applyAlignment="1">
      <alignment horizontal="left" vertical="center" wrapText="1"/>
    </xf>
    <xf numFmtId="0" fontId="95" fillId="70" borderId="36" xfId="3" applyFont="1" applyFill="1" applyBorder="1" applyAlignment="1">
      <alignment horizontal="left" vertical="center" wrapText="1"/>
    </xf>
    <xf numFmtId="0" fontId="96" fillId="70" borderId="36" xfId="3" applyFont="1" applyFill="1" applyBorder="1" applyAlignment="1">
      <alignment horizontal="left" vertical="center" wrapText="1"/>
    </xf>
    <xf numFmtId="0" fontId="84" fillId="70" borderId="36" xfId="3" applyFont="1" applyFill="1" applyBorder="1" applyAlignment="1">
      <alignment horizontal="left" vertical="center" wrapText="1"/>
    </xf>
    <xf numFmtId="0" fontId="95" fillId="71" borderId="36" xfId="3" applyFont="1" applyFill="1" applyBorder="1" applyAlignment="1">
      <alignment horizontal="left" vertical="center" wrapText="1"/>
    </xf>
    <xf numFmtId="0" fontId="96" fillId="71" borderId="36" xfId="3" applyFont="1" applyFill="1" applyBorder="1" applyAlignment="1">
      <alignment horizontal="left" vertical="center" wrapText="1"/>
    </xf>
    <xf numFmtId="0" fontId="84" fillId="71" borderId="36" xfId="3" applyFont="1" applyFill="1" applyBorder="1" applyAlignment="1">
      <alignment horizontal="left" vertical="center" wrapText="1"/>
    </xf>
    <xf numFmtId="0" fontId="93" fillId="56" borderId="36" xfId="3" applyFont="1" applyFill="1" applyBorder="1" applyAlignment="1">
      <alignment horizontal="left" vertical="center" wrapText="1"/>
    </xf>
    <xf numFmtId="0" fontId="94" fillId="56" borderId="36" xfId="3" applyFont="1" applyFill="1" applyBorder="1" applyAlignment="1">
      <alignment horizontal="left" vertical="center" wrapText="1"/>
    </xf>
    <xf numFmtId="0" fontId="84" fillId="56" borderId="36" xfId="3" applyFont="1" applyFill="1" applyBorder="1" applyAlignment="1">
      <alignment horizontal="left" vertical="center" wrapText="1"/>
    </xf>
    <xf numFmtId="0" fontId="1" fillId="48" borderId="37" xfId="0" applyFont="1" applyFill="1" applyBorder="1" applyAlignment="1">
      <alignment horizontal="center" vertical="center" wrapText="1"/>
    </xf>
    <xf numFmtId="0" fontId="0" fillId="31" borderId="0" xfId="0" applyFill="1" applyAlignment="1">
      <alignment vertical="center" wrapText="1"/>
    </xf>
    <xf numFmtId="0" fontId="0" fillId="18" borderId="0" xfId="0" applyFill="1" applyAlignment="1">
      <alignment vertical="center" wrapText="1"/>
    </xf>
    <xf numFmtId="0" fontId="0" fillId="75" borderId="0" xfId="0" applyFill="1" applyAlignment="1">
      <alignment vertical="center" wrapText="1"/>
    </xf>
    <xf numFmtId="0" fontId="1" fillId="48" borderId="7" xfId="0" applyFont="1" applyFill="1" applyBorder="1" applyAlignment="1">
      <alignment horizontal="centerContinuous" vertical="center"/>
    </xf>
    <xf numFmtId="0" fontId="1" fillId="48" borderId="8" xfId="0" applyFont="1" applyFill="1" applyBorder="1" applyAlignment="1">
      <alignment horizontal="centerContinuous" vertical="center"/>
    </xf>
    <xf numFmtId="0" fontId="1" fillId="18" borderId="7" xfId="0" applyFont="1" applyFill="1" applyBorder="1" applyAlignment="1">
      <alignment horizontal="centerContinuous" vertical="center"/>
    </xf>
    <xf numFmtId="10" fontId="0" fillId="0" borderId="1" xfId="0" applyNumberFormat="1" applyBorder="1" applyAlignment="1">
      <alignment horizont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48" borderId="2" xfId="0" applyFont="1" applyFill="1" applyBorder="1" applyAlignment="1">
      <alignment horizontal="center" vertical="center" wrapText="1"/>
    </xf>
    <xf numFmtId="0" fontId="1" fillId="48" borderId="3" xfId="0" applyFont="1" applyFill="1" applyBorder="1" applyAlignment="1">
      <alignment horizontal="center" vertical="center" wrapText="1"/>
    </xf>
    <xf numFmtId="0" fontId="1" fillId="48" borderId="10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7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48" borderId="7" xfId="0" applyFont="1" applyFill="1" applyBorder="1" applyAlignment="1">
      <alignment horizontal="center" vertical="center"/>
    </xf>
    <xf numFmtId="0" fontId="1" fillId="48" borderId="8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53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1" borderId="0" xfId="0" applyFill="1" applyAlignment="1">
      <alignment horizontal="center" wrapText="1"/>
    </xf>
    <xf numFmtId="0" fontId="0" fillId="51" borderId="11" xfId="0" applyFill="1" applyBorder="1" applyAlignment="1">
      <alignment horizontal="center"/>
    </xf>
    <xf numFmtId="0" fontId="0" fillId="51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87" fillId="67" borderId="31" xfId="3" applyFont="1" applyFill="1" applyBorder="1" applyAlignment="1">
      <alignment horizontal="left" vertical="center"/>
    </xf>
    <xf numFmtId="0" fontId="85" fillId="55" borderId="0" xfId="3" applyFont="1" applyFill="1" applyAlignment="1">
      <alignment horizontal="center" vertical="center"/>
    </xf>
    <xf numFmtId="0" fontId="86" fillId="56" borderId="0" xfId="3" applyFont="1" applyFill="1" applyAlignment="1">
      <alignment horizontal="center" vertical="center"/>
    </xf>
    <xf numFmtId="0" fontId="87" fillId="57" borderId="24" xfId="3" applyFont="1" applyFill="1" applyBorder="1" applyAlignment="1">
      <alignment horizontal="left" vertical="center"/>
    </xf>
    <xf numFmtId="0" fontId="84" fillId="60" borderId="0" xfId="3" applyFont="1" applyFill="1"/>
    <xf numFmtId="0" fontId="87" fillId="61" borderId="28" xfId="3" applyFont="1" applyFill="1" applyBorder="1" applyAlignment="1">
      <alignment horizontal="left" vertical="center"/>
    </xf>
    <xf numFmtId="0" fontId="87" fillId="63" borderId="29" xfId="3" applyFont="1" applyFill="1" applyBorder="1" applyAlignment="1">
      <alignment horizontal="left" vertical="center"/>
    </xf>
    <xf numFmtId="0" fontId="87" fillId="65" borderId="30" xfId="3" applyFont="1" applyFill="1" applyBorder="1" applyAlignment="1">
      <alignment horizontal="left" vertical="center"/>
    </xf>
    <xf numFmtId="0" fontId="87" fillId="69" borderId="32" xfId="3" applyFont="1" applyFill="1" applyBorder="1" applyAlignment="1">
      <alignment horizontal="left" vertical="center"/>
    </xf>
    <xf numFmtId="0" fontId="87" fillId="70" borderId="33" xfId="3" applyFont="1" applyFill="1" applyBorder="1" applyAlignment="1">
      <alignment horizontal="left" vertical="center"/>
    </xf>
    <xf numFmtId="0" fontId="87" fillId="71" borderId="34" xfId="3" applyFont="1" applyFill="1" applyBorder="1" applyAlignment="1">
      <alignment horizontal="left" vertical="center"/>
    </xf>
    <xf numFmtId="0" fontId="91" fillId="55" borderId="0" xfId="3" applyFont="1" applyFill="1" applyAlignment="1">
      <alignment horizontal="center" vertical="center"/>
    </xf>
    <xf numFmtId="0" fontId="92" fillId="56" borderId="0" xfId="3" applyFont="1" applyFill="1" applyAlignment="1">
      <alignment horizontal="center" vertical="center"/>
    </xf>
    <xf numFmtId="0" fontId="87" fillId="55" borderId="0" xfId="3" applyFont="1" applyFill="1" applyAlignment="1">
      <alignment horizontal="center" vertical="center"/>
    </xf>
    <xf numFmtId="0" fontId="87" fillId="73" borderId="0" xfId="3" applyFont="1" applyFill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48" borderId="6" xfId="0" applyFont="1" applyFill="1" applyBorder="1" applyAlignment="1">
      <alignment horizontal="centerContinuous" vertical="center" wrapText="1"/>
    </xf>
    <xf numFmtId="0" fontId="1" fillId="48" borderId="7" xfId="0" applyFont="1" applyFill="1" applyBorder="1" applyAlignment="1">
      <alignment horizontal="centerContinuous" vertical="center" wrapText="1"/>
    </xf>
    <xf numFmtId="0" fontId="1" fillId="48" borderId="8" xfId="0" applyFont="1" applyFill="1" applyBorder="1" applyAlignment="1">
      <alignment horizontal="centerContinuous" vertical="center" wrapText="1"/>
    </xf>
  </cellXfs>
  <cellStyles count="4">
    <cellStyle name="Normal" xfId="0" builtinId="0"/>
    <cellStyle name="Normal 2" xfId="1" xr:uid="{6A0DC521-243D-417E-A0A3-24770BBA1F71}"/>
    <cellStyle name="Normal 3" xfId="3" xr:uid="{C1353B85-B24B-4381-8E65-14FFE7E77E25}"/>
    <cellStyle name="Porcentaje" xfId="2" builtinId="5"/>
  </cellStyles>
  <dxfs count="7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1" defaultTableStyle="TableStyleMedium2" defaultPivotStyle="PivotStyleLight16">
    <tableStyle name="Invisible" pivot="0" table="0" count="0" xr9:uid="{6C41367D-3B32-4D4A-BB5D-40A26482A2D0}"/>
  </tableStyles>
  <colors>
    <mruColors>
      <color rgb="FF3CE0B5"/>
      <color rgb="FFE072BE"/>
      <color rgb="FF53D2FF"/>
      <color rgb="FFFFC301"/>
      <color rgb="FF552579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38401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32713" y="2405744"/>
          <a:ext cx="2002973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58884" y="2362200"/>
          <a:ext cx="2743202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33656" y="2362200"/>
          <a:ext cx="2122716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286999" y="2351314"/>
          <a:ext cx="2122715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562114" y="2351314"/>
          <a:ext cx="2122716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198915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66856" y="4963884"/>
          <a:ext cx="1817916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980713" y="4963884"/>
          <a:ext cx="1807029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18370" y="4963884"/>
          <a:ext cx="1807030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064342" y="4599210"/>
          <a:ext cx="2800351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camontanog\Downloads\Checklist_Reforma_Curricular.xlsx" TargetMode="External"/><Relationship Id="rId1" Type="http://schemas.openxmlformats.org/officeDocument/2006/relationships/externalLinkPath" Target="file:///C:\Users\ocamontanog\Downloads\Checklist_Reforma_Curricul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cklist"/>
      <sheetName val="Resumen por Fase"/>
      <sheetName val="Leyenda"/>
    </sheetNames>
    <sheetDataSet>
      <sheetData sheetId="0">
        <row r="5">
          <cell r="B5"/>
          <cell r="E5"/>
        </row>
        <row r="6">
          <cell r="B6" t="str">
            <v>GA</v>
          </cell>
          <cell r="E6"/>
        </row>
        <row r="7">
          <cell r="B7" t="str">
            <v>GA</v>
          </cell>
          <cell r="E7"/>
        </row>
        <row r="8">
          <cell r="B8" t="str">
            <v>GA</v>
          </cell>
          <cell r="E8"/>
        </row>
        <row r="9">
          <cell r="B9" t="str">
            <v>GA</v>
          </cell>
          <cell r="E9"/>
        </row>
        <row r="10">
          <cell r="B10" t="str">
            <v>GA</v>
          </cell>
          <cell r="E10"/>
        </row>
        <row r="11">
          <cell r="B11" t="str">
            <v>GA</v>
          </cell>
          <cell r="E11"/>
        </row>
        <row r="13">
          <cell r="B13"/>
          <cell r="E13"/>
        </row>
        <row r="14">
          <cell r="B14"/>
          <cell r="E14"/>
        </row>
        <row r="15">
          <cell r="B15" t="str">
            <v>GF</v>
          </cell>
          <cell r="E15"/>
        </row>
        <row r="16">
          <cell r="B16" t="str">
            <v>GF</v>
          </cell>
          <cell r="E16"/>
        </row>
        <row r="18">
          <cell r="B18" t="str">
            <v>GF</v>
          </cell>
          <cell r="E18"/>
        </row>
        <row r="19">
          <cell r="B19"/>
          <cell r="E19"/>
        </row>
        <row r="20">
          <cell r="B20"/>
          <cell r="E20"/>
        </row>
        <row r="21">
          <cell r="B21" t="str">
            <v>AC</v>
          </cell>
          <cell r="E21"/>
        </row>
        <row r="22">
          <cell r="B22" t="str">
            <v>AC</v>
          </cell>
          <cell r="E22"/>
        </row>
        <row r="23">
          <cell r="B23" t="str">
            <v>AC</v>
          </cell>
          <cell r="E23"/>
        </row>
        <row r="24">
          <cell r="B24" t="str">
            <v>AC</v>
          </cell>
          <cell r="E24"/>
        </row>
        <row r="25">
          <cell r="B25" t="str">
            <v>AC</v>
          </cell>
          <cell r="E25"/>
        </row>
        <row r="26">
          <cell r="B26" t="str">
            <v>AC</v>
          </cell>
          <cell r="E26"/>
        </row>
        <row r="28">
          <cell r="B28" t="str">
            <v>AC</v>
          </cell>
          <cell r="E28"/>
        </row>
        <row r="29">
          <cell r="B29" t="str">
            <v>AC</v>
          </cell>
          <cell r="E29"/>
        </row>
        <row r="30">
          <cell r="B30"/>
          <cell r="E30"/>
        </row>
        <row r="32">
          <cell r="B32" t="str">
            <v>GP</v>
          </cell>
          <cell r="E32"/>
        </row>
        <row r="33">
          <cell r="B33" t="str">
            <v>GP</v>
          </cell>
          <cell r="E33"/>
        </row>
        <row r="34">
          <cell r="B34" t="str">
            <v>GP</v>
          </cell>
          <cell r="E34"/>
        </row>
        <row r="35">
          <cell r="B35"/>
          <cell r="E35"/>
        </row>
        <row r="36">
          <cell r="B36"/>
          <cell r="E36"/>
        </row>
        <row r="37">
          <cell r="B37" t="str">
            <v>PC</v>
          </cell>
          <cell r="E37"/>
        </row>
        <row r="38">
          <cell r="B38" t="str">
            <v>PC</v>
          </cell>
          <cell r="E38"/>
        </row>
        <row r="39">
          <cell r="B39" t="str">
            <v>PC</v>
          </cell>
          <cell r="E39"/>
        </row>
        <row r="40">
          <cell r="B40" t="str">
            <v>PC</v>
          </cell>
          <cell r="E40"/>
        </row>
        <row r="42">
          <cell r="B42" t="str">
            <v>PC</v>
          </cell>
          <cell r="E42"/>
        </row>
        <row r="43">
          <cell r="B43" t="str">
            <v>PC</v>
          </cell>
          <cell r="E43"/>
        </row>
        <row r="44">
          <cell r="B44" t="str">
            <v>PC</v>
          </cell>
          <cell r="E44"/>
        </row>
        <row r="45">
          <cell r="B45" t="str">
            <v>PC</v>
          </cell>
          <cell r="E45"/>
        </row>
        <row r="46">
          <cell r="B46"/>
          <cell r="E46"/>
        </row>
        <row r="47">
          <cell r="B47"/>
          <cell r="E47"/>
        </row>
        <row r="49">
          <cell r="B49" t="str">
            <v>CV</v>
          </cell>
          <cell r="E49"/>
        </row>
        <row r="50">
          <cell r="B50" t="str">
            <v>CV</v>
          </cell>
          <cell r="E50"/>
        </row>
        <row r="52">
          <cell r="B52" t="str">
            <v>CV</v>
          </cell>
          <cell r="E52"/>
        </row>
        <row r="53">
          <cell r="B53" t="str">
            <v>CV</v>
          </cell>
          <cell r="E53"/>
        </row>
        <row r="54">
          <cell r="B54"/>
          <cell r="E54"/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713">
  <autoFilter ref="C10:AY70" xr:uid="{2702B81F-42B0-42CE-8024-EAD267A2A087}"/>
  <tableColumns count="49">
    <tableColumn id="1" xr3:uid="{20A3EBC3-3DAF-4FB8-9EE8-783061139F75}" name="FACULTAD " dataDxfId="712" dataCellStyle="Normal 2"/>
    <tableColumn id="2" xr3:uid="{D028144E-8876-4666-A616-748ECA8EBAB7}" name="ESCUELA " dataDxfId="711" dataCellStyle="Normal 2"/>
    <tableColumn id="3" xr3:uid="{1CE9EC88-A183-42EA-9C04-AC26BBC97E8E}" name="NOMBRE DEL PROGRAMA"/>
    <tableColumn id="4" xr3:uid="{2EFAD5DC-BB89-46D3-9FC8-3F55A7936A46}" name="MODALIDAD " dataDxfId="710" dataCellStyle="Normal 2"/>
    <tableColumn id="5" xr3:uid="{A82C0495-17CD-4853-BC2D-598A9BE98ED9}" name="NIVEL " dataDxfId="709" dataCellStyle="Normal 2"/>
    <tableColumn id="6" xr3:uid="{A2734990-A055-4FF8-9E05-D65BDDFB9F2B}" name="SEDE" dataDxfId="708" dataCellStyle="Normal 2"/>
    <tableColumn id="7" xr3:uid="{67253687-A94A-42D1-9697-5091A9F94BFF}" name="SNIES VIGENTE " dataDxfId="707"/>
    <tableColumn id="8" xr3:uid="{88E2041F-6B31-4A2C-9E79-2B4471FFD8C0}" name="Formato creación de programas Banner" dataDxfId="706"/>
    <tableColumn id="9" xr3:uid="{135B0583-9D8C-42AB-A884-47E97945D128}" name="Instrumento de verificación curricular" dataDxfId="705"/>
    <tableColumn id="10" xr3:uid="{3559F58B-EC8A-4DB3-BC40-DAD5A32EAF3E}" name="LA REFORMA CUMPLE CON LA POLITICA CURRICULAR " dataDxfId="704"/>
    <tableColumn id="11" xr3:uid="{DEBBC1F6-CF16-424A-B06D-D886277D783E}" name="Formato RA_x000a_Escuelas" dataDxfId="703" dataCellStyle="Normal 2"/>
    <tableColumn id="12" xr3:uid="{108600FC-3626-4D1E-B130-742350B73E0C}" name="Formato RA_x000a_Aseguramiento de la Calidad" dataDxfId="702" dataCellStyle="Normal 2"/>
    <tableColumn id="13" xr3:uid="{2E1205FE-0F61-4D78-A5A0-856853FED427}" name="Acta de consejo de facultad" dataDxfId="701"/>
    <tableColumn id="14" xr3:uid="{025EF1F8-8700-400A-90D5-DFCC902BE8D8}" name="SYLLABUS COMPLETOS" dataDxfId="700"/>
    <tableColumn id="15" xr3:uid="{9508264F-6B88-4B3B-B65E-534F07C62BE1}" name="PLAN DE VIRTUALIZACIÓN " dataDxfId="699"/>
    <tableColumn id="16" xr3:uid="{04F16A62-66FE-4DBB-B66D-4AF86EF8CCAE}" name="Formato de proyecciones académicas y financieras" dataDxfId="698"/>
    <tableColumn id="17" xr3:uid="{F3436AC1-2E2F-4B61-9E0D-2AB50B94DED3}" name="CONCEPTO SECRETARIA ACADÉMICA Y DOCENCIA" dataDxfId="697"/>
    <tableColumn id="18" xr3:uid="{44A8096A-56AA-470C-A2CB-DB4EFC61105E}" name="CONCEPTO FINANCIERO" dataDxfId="696"/>
    <tableColumn id="19" xr3:uid="{A7FB8043-DDB2-4E69-BC0F-A7B528CE1694}" name="APROBACIÓN IMPLEMENTACIÓN " dataDxfId="695"/>
    <tableColumn id="20" xr3:uid="{B1398148-35F8-4BB3-9DE1-6A13BBEF5C82}" name="Tipo de trámite de aseguramiento de la calidad " dataDxfId="694"/>
    <tableColumn id="21" xr3:uid="{19E9529F-5B79-49D2-87E4-E3FE0F3B19DA}" name="Estado del trámite" dataDxfId="693"/>
    <tableColumn id="22" xr3:uid="{9879528A-2063-414A-9C84-3D5118CCE759}" name="Fecha de_x000a_Documentos de notificación MEN"/>
    <tableColumn id="23" xr3:uid="{38EF0233-764B-4258-8441-86A2C6F0F4B2}" name="APROBACIÓN CONSEJO DE DELEGADOS _x000a_# acta " dataDxfId="692"/>
    <tableColumn id="24" xr3:uid="{28033A7F-E299-497F-A943-88B7B2BE006F}" name="¿Requiere aprobación ministerial?" dataDxfId="691"/>
    <tableColumn id="25" xr3:uid="{C601BE83-FBA5-4DE0-A7C8-197A9A9BBDA8}" name="APROBACIÓN MINISTERIO DE EDUCACIÓN _x000a_# resolución" dataDxfId="690"/>
    <tableColumn id="26" xr3:uid="{82E7A889-3964-4CEC-ACFF-3251F08D0FE9}" name="CORREO PARA IMPLEMENTACIÓN" dataDxfId="689"/>
    <tableColumn id="27" xr3:uid="{FAD6E183-0DF2-4A25-92B0-E9326F93564C}" name="NÚMERO DE MÓDULOS NUEVOS" dataDxfId="688"/>
    <tableColumn id="28" xr3:uid="{D1CFD773-52B1-4852-B832-CA6CDAA79B4D}" name="NÚMERO DE MÓDULOS POR ACTUALIZAR" dataDxfId="687"/>
    <tableColumn id="29" xr3:uid="{000AF496-27CC-45D2-8C1B-857B4DE51652}" name="TOTAL  MÓDULOS CON CAMBIOS " dataDxfId="686"/>
    <tableColumn id="30" xr3:uid="{C36E1F6A-C3C0-4870-86EF-305211A45DA4}" name="FECHA INICIO " dataDxfId="685"/>
    <tableColumn id="31" xr3:uid="{41D62A19-F97B-4BA4-BF9C-5B71556988C3}" name="FECHA FIN " dataDxfId="684"/>
    <tableColumn id="32" xr3:uid="{3D26E35C-F690-4210-A23A-4E295F10D24D}" name="% avance contenidos virtuales" dataDxfId="683"/>
    <tableColumn id="33" xr3:uid="{C225E0FD-F933-49AC-B529-8332BEACB093}" name="Acta de homologación" dataDxfId="682"/>
    <tableColumn id="34" xr3:uid="{B4F8DB9D-103A-453D-8F35-FDB42CF04974}" name="Ruta sugerida programa homologación/articulación convenio" dataDxfId="681"/>
    <tableColumn id="35" xr3:uid="{882827BF-CE49-4742-BBAE-2A3BBF70BC6C}" name="Formato reconocimiento de competencias o resultados de aprendizaje para homologación" dataDxfId="680"/>
    <tableColumn id="36" xr3:uid="{24C494D9-7310-4F8F-B11D-B61C217EFD83}" name="Formato acta currículo articulación SENA" dataDxfId="679"/>
    <tableColumn id="37" xr3:uid="{4DB9B283-387E-4A50-8048-240EC0E21F54}" name="Formato acta currículo homologación/convenios" dataDxfId="678"/>
    <tableColumn id="38" xr3:uid="{732FB30C-6247-4B14-A83B-0E0D80C2443E}" name="% avance " dataDxfId="677"/>
    <tableColumn id="39" xr3:uid="{4A533727-9626-41DC-B313-0FCF46692090}" name="Aulas  máster nueva" dataDxfId="676"/>
    <tableColumn id="40" xr3:uid="{60ADFF34-9529-4BBF-B0C5-AFECCD10BB30}" name="Aulas máster actualizada" dataDxfId="675"/>
    <tableColumn id="41" xr3:uid="{1219C52E-02FA-472A-A844-E113611D5AEC}" name="Parametrizar y configurar actividades evaluativas" dataDxfId="674"/>
    <tableColumn id="42" xr3:uid="{B3DBC2C2-A0DA-4250-8BA9-3CEF5DE2EA2C}" name="Configurar plan de estudios en Banner" dataDxfId="673"/>
    <tableColumn id="43" xr3:uid="{F36AFE5D-35EC-41EE-ADB2-5F5DC7C049FD}" name="Elaborar plan de estudios pdf" dataDxfId="672"/>
    <tableColumn id="44" xr3:uid="{DD8360D4-BF89-410A-944E-2A075CEA0F01}" name="Publicar plan de estudios en Web" dataDxfId="671"/>
    <tableColumn id="45" xr3:uid="{ACCBB2F6-8E5C-4057-8E03-BF0DCC1CF869}" name="Planeación la formación a los equipos comerciales y de servicio " dataDxfId="670"/>
    <tableColumn id="46" xr3:uid="{9B4E7DCB-AFEB-4AA8-A8E9-1F8234A38E68}" name="FECHA DE CREACIÓN OFERTA" dataDxfId="669"/>
    <tableColumn id="47" xr3:uid="{72FB1ED5-BBF7-4217-B10E-803EA1349111}" name="FECHA INICIO MATRÍCULAS" dataDxfId="668"/>
    <tableColumn id="48" xr3:uid="{DDC9E6BB-9AB9-4E7F-B2DA-E1A674E44FE0}" name="PERIODO DE IMPLEMENTACIÓN " dataDxfId="667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X9" dT="2026-03-06T14:40:04.77" personId="{50939F03-D7B1-4187-8167-C0C856D810B7}" id="{08ACDCC1-6649-4D0D-A86B-69B7D4B48783}">
    <text>Diligencia Ivonne</text>
  </threadedComment>
  <threadedComment ref="BG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BC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9" dT="2026-03-06T14:37:40.84" personId="{50939F03-D7B1-4187-8167-C0C856D810B7}" id="{28C15EAC-0944-4075-BA74-FBE4EECE24C1}">
    <text>Diligencia Maria Isabel</text>
  </threadedComment>
  <threadedComment ref="AF9" dT="2026-03-06T14:37:40.84" personId="{50939F03-D7B1-4187-8167-C0C856D810B7}" id="{4A809DB3-6ACE-4F2C-859F-ECEC3B017E42}">
    <text>Diligencia Maria Isabel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4.vml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 codeName="Hoja1"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44140625" customWidth="1"/>
    <col min="3" max="16" width="16.554687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 x14ac:dyDescent="0.35">
      <c r="A3" s="283"/>
      <c r="B3" s="284" t="s">
        <v>5</v>
      </c>
      <c r="C3" s="281" t="s">
        <v>6</v>
      </c>
      <c r="D3" s="283"/>
      <c r="E3" s="513" t="s">
        <v>7</v>
      </c>
      <c r="F3" s="514"/>
      <c r="G3" s="515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 x14ac:dyDescent="0.3">
      <c r="P6" s="288" t="s">
        <v>8</v>
      </c>
    </row>
    <row r="7" spans="1:17" ht="22.35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 x14ac:dyDescent="0.3">
      <c r="P8" s="288" t="s">
        <v>14</v>
      </c>
    </row>
    <row r="9" spans="1:17" s="288" customFormat="1" ht="68.099999999999994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35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 x14ac:dyDescent="0.3"/>
    <row r="13" spans="1:17" ht="20.100000000000001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 x14ac:dyDescent="0.3">
      <c r="A25" s="204"/>
    </row>
    <row r="26" spans="1:15" ht="22.35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 x14ac:dyDescent="0.3">
      <c r="A44" s="204"/>
      <c r="M44" s="297"/>
    </row>
    <row r="45" spans="1:15" ht="20.100000000000001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 x14ac:dyDescent="0.3"/>
    <row r="52" spans="1:15" ht="20.100000000000001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 x14ac:dyDescent="0.3"/>
    <row r="86" spans="1:15" ht="20.100000000000001" customHeight="1" x14ac:dyDescent="0.3"/>
    <row r="87" spans="1:15" ht="20.100000000000001" customHeight="1" x14ac:dyDescent="0.3"/>
    <row r="88" spans="1:15" ht="20.100000000000001" customHeight="1" x14ac:dyDescent="0.3"/>
    <row r="89" spans="1:15" ht="20.100000000000001" customHeight="1" x14ac:dyDescent="0.3"/>
    <row r="90" spans="1:15" ht="20.100000000000001" customHeight="1" x14ac:dyDescent="0.3"/>
    <row r="91" spans="1:15" ht="20.100000000000001" customHeight="1" x14ac:dyDescent="0.3"/>
    <row r="92" spans="1:15" ht="20.100000000000001" customHeight="1" x14ac:dyDescent="0.3"/>
    <row r="93" spans="1:15" ht="20.100000000000001" customHeight="1" x14ac:dyDescent="0.3"/>
    <row r="94" spans="1:15" ht="20.100000000000001" customHeight="1" x14ac:dyDescent="0.3"/>
    <row r="95" spans="1:15" ht="20.100000000000001" customHeight="1" x14ac:dyDescent="0.3"/>
    <row r="96" spans="1:15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18" customHeight="1" x14ac:dyDescent="0.3"/>
    <row r="173" spans="1:16" ht="68.400000000000006" customHeight="1" x14ac:dyDescent="0.3"/>
    <row r="175" spans="1:16" s="169" customFormat="1" ht="59.1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3"/>
    <row r="179" ht="84.6" customHeight="1" x14ac:dyDescent="0.3"/>
  </sheetData>
  <mergeCells count="1">
    <mergeCell ref="E3:G3"/>
  </mergeCells>
  <conditionalFormatting sqref="D15">
    <cfRule type="cellIs" dxfId="666" priority="1" operator="greaterThanOrEqual">
      <formula>70</formula>
    </cfRule>
    <cfRule type="cellIs" dxfId="665" priority="2" operator="between">
      <formula>40</formula>
      <formula>70</formula>
    </cfRule>
    <cfRule type="cellIs" dxfId="664" priority="3" operator="lessThan">
      <formula>40</formula>
    </cfRule>
  </conditionalFormatting>
  <conditionalFormatting sqref="D19">
    <cfRule type="cellIs" dxfId="663" priority="13" operator="greaterThanOrEqual">
      <formula>70</formula>
    </cfRule>
    <cfRule type="cellIs" dxfId="662" priority="14" operator="between">
      <formula>40</formula>
      <formula>70</formula>
    </cfRule>
    <cfRule type="cellIs" dxfId="661" priority="15" operator="lessThan">
      <formula>40</formula>
    </cfRule>
  </conditionalFormatting>
  <conditionalFormatting sqref="G15">
    <cfRule type="cellIs" dxfId="660" priority="4" operator="greaterThanOrEqual">
      <formula>70</formula>
    </cfRule>
    <cfRule type="cellIs" dxfId="659" priority="5" operator="between">
      <formula>40</formula>
      <formula>70</formula>
    </cfRule>
    <cfRule type="cellIs" dxfId="658" priority="6" operator="lessThan">
      <formula>40</formula>
    </cfRule>
  </conditionalFormatting>
  <conditionalFormatting sqref="G19">
    <cfRule type="cellIs" dxfId="657" priority="16" operator="greaterThanOrEqual">
      <formula>70</formula>
    </cfRule>
    <cfRule type="cellIs" dxfId="656" priority="17" operator="between">
      <formula>40</formula>
      <formula>70</formula>
    </cfRule>
    <cfRule type="cellIs" dxfId="655" priority="18" operator="lessThan">
      <formula>40</formula>
    </cfRule>
  </conditionalFormatting>
  <conditionalFormatting sqref="J15">
    <cfRule type="cellIs" dxfId="654" priority="7" operator="greaterThanOrEqual">
      <formula>70</formula>
    </cfRule>
    <cfRule type="cellIs" dxfId="653" priority="8" operator="between">
      <formula>40</formula>
      <formula>70</formula>
    </cfRule>
    <cfRule type="cellIs" dxfId="652" priority="9" operator="lessThan">
      <formula>40</formula>
    </cfRule>
  </conditionalFormatting>
  <conditionalFormatting sqref="J19">
    <cfRule type="cellIs" dxfId="651" priority="19" operator="greaterThanOrEqual">
      <formula>70</formula>
    </cfRule>
    <cfRule type="cellIs" dxfId="650" priority="20" operator="between">
      <formula>40</formula>
      <formula>70</formula>
    </cfRule>
    <cfRule type="cellIs" dxfId="649" priority="21" operator="lessThan">
      <formula>40</formula>
    </cfRule>
  </conditionalFormatting>
  <conditionalFormatting sqref="M15">
    <cfRule type="cellIs" dxfId="648" priority="10" operator="greaterThanOrEqual">
      <formula>70</formula>
    </cfRule>
    <cfRule type="cellIs" dxfId="647" priority="11" operator="between">
      <formula>40</formula>
      <formula>70</formula>
    </cfRule>
    <cfRule type="cellIs" dxfId="646" priority="12" operator="lessThan">
      <formula>40</formula>
    </cfRule>
  </conditionalFormatting>
  <conditionalFormatting sqref="M19">
    <cfRule type="cellIs" dxfId="645" priority="22" operator="greaterThanOrEqual">
      <formula>70</formula>
    </cfRule>
    <cfRule type="cellIs" dxfId="644" priority="23" operator="between">
      <formula>40</formula>
      <formula>70</formula>
    </cfRule>
    <cfRule type="cellIs" dxfId="643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sheetPr codeName="Hoja2"/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441406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5546875" style="1" bestFit="1" customWidth="1"/>
    <col min="8" max="8" width="24.441406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28</v>
      </c>
      <c r="D9" s="140">
        <f t="shared" si="0"/>
        <v>0.46666666666666667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6</v>
      </c>
      <c r="H9" s="144">
        <f t="shared" si="2"/>
        <v>0.1</v>
      </c>
      <c r="I9" s="145">
        <f t="shared" si="3"/>
        <v>26</v>
      </c>
      <c r="J9" s="145">
        <f>COUNTA(Maestro!E11:E70)</f>
        <v>60</v>
      </c>
      <c r="K9" s="136" t="str">
        <f t="shared" si="4"/>
        <v>███████░░░░░░░░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0</v>
      </c>
      <c r="F10" s="130">
        <f t="shared" si="1"/>
        <v>0</v>
      </c>
      <c r="G10" s="131">
        <f>COUNTIF(Maestro!AR11:AR70,"sin iniciar")</f>
        <v>0</v>
      </c>
      <c r="H10" s="132">
        <f t="shared" si="2"/>
        <v>0</v>
      </c>
      <c r="I10" s="133">
        <f t="shared" si="3"/>
        <v>60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✖ Sin iniciar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8</v>
      </c>
      <c r="F11" s="142">
        <f t="shared" si="1"/>
        <v>0.13333333333333333</v>
      </c>
      <c r="G11" s="143">
        <f>COUNTIF(Maestro!AQ11:AQ70,0)</f>
        <v>28</v>
      </c>
      <c r="H11" s="144">
        <f t="shared" si="2"/>
        <v>0.46666666666666667</v>
      </c>
      <c r="I11" s="145">
        <f t="shared" si="3"/>
        <v>24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0</v>
      </c>
      <c r="F12" s="130">
        <f t="shared" si="1"/>
        <v>0</v>
      </c>
      <c r="G12" s="131">
        <f>COUNTIF(Maestro!AS11:AS70,"sin iniciar")</f>
        <v>0</v>
      </c>
      <c r="H12" s="132">
        <f t="shared" si="2"/>
        <v>0</v>
      </c>
      <c r="I12" s="133">
        <f t="shared" si="3"/>
        <v>60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✖ Sin iniciar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49</v>
      </c>
      <c r="H16" s="132">
        <f t="shared" si="2"/>
        <v>0.81666666666666665</v>
      </c>
      <c r="I16" s="133">
        <f t="shared" si="3"/>
        <v>9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516" t="s">
        <v>100</v>
      </c>
      <c r="E20" s="516"/>
      <c r="F20" s="516"/>
      <c r="G20" s="517" t="s">
        <v>88</v>
      </c>
      <c r="H20" s="517"/>
      <c r="I20" s="517"/>
      <c r="J20" s="518" t="s">
        <v>6</v>
      </c>
      <c r="K20" s="518"/>
      <c r="L20" s="518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11</v>
      </c>
      <c r="E23" s="154">
        <f>COUNTIFS(Maestro!F11:F70,"Presencial",Maestro!U11:U70,"en proceso")</f>
        <v>0</v>
      </c>
      <c r="F23" s="155">
        <f>COUNTIFS(Maestro!F11:F70,"Presencial",Maestro!U11:U70,"sin iniciar")</f>
        <v>5</v>
      </c>
      <c r="G23" s="153">
        <f>COUNTIFS(Maestro!F11:F70,"Virtual",Maestro!U11:U70,"finalizado")</f>
        <v>17</v>
      </c>
      <c r="H23" s="154">
        <f>COUNTIFS(Maestro!F11:F70,"Virtual",Maestro!U11:U70,"en proceso")</f>
        <v>0</v>
      </c>
      <c r="I23" s="155">
        <f>COUNTIFS(Maestro!F11:F70,"Virtual",Maestro!U11:U70,"sin iniciar")</f>
        <v>0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1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0</v>
      </c>
      <c r="F24" s="152">
        <f>COUNTIFS(Maestro!F11:F70,"Presencial",Maestro!AR11:AR70,"sin iniciar")</f>
        <v>0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0</v>
      </c>
      <c r="J24" s="150">
        <f>COUNTIFS(Maestro!F11:F70,"Híbrido",Maestro!AR11:AR70,"finalizado")</f>
        <v>0</v>
      </c>
      <c r="K24" s="151">
        <f>COUNTIFS(Maestro!F11:F70,"Híbrido",Maestro!AR11:AR70,"en proceso")</f>
        <v>0</v>
      </c>
      <c r="L24" s="152">
        <f>COUNTIFS(Maestro!F11:F70,"Híbrido",Maestro!AR11:AR70,"sin iniciar")</f>
        <v>0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16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5</v>
      </c>
      <c r="I25" s="155">
        <f>COUNTIFS(Maestro!F11:F70,"Virtual",Maestro!AQ11:AQ70,0)</f>
        <v>9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0</v>
      </c>
      <c r="F26" s="152">
        <f>COUNTIFS(Maestro!F11:F70,"Presencial",Maestro!AS11:AS70,"sin iniciar")</f>
        <v>0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0</v>
      </c>
      <c r="J26" s="150">
        <f>COUNTIFS(Maestro!F11:F70,"Híbrido",Maestro!AS11:AS70,"finalizado")</f>
        <v>0</v>
      </c>
      <c r="K26" s="151">
        <f>COUNTIFS(Maestro!F11:F70,"Híbrido",Maestro!AS11:AS70,"en proceso")</f>
        <v>0</v>
      </c>
      <c r="L26" s="152">
        <f>COUNTIFS(Maestro!F11:F70,"Híbrido",Maestro!AS11:AS70,"sin iniciar")</f>
        <v>0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17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Devuelto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—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—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0,95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Devuelto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—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—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Finalizado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—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1/6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—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—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—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—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Devuelto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—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✖ Pendiente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Devuelto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—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✖ Pendiente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Devuelto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—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1/6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—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—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Devuelto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—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—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Devuelto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60%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—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0,95</v>
      </c>
      <c r="L51" s="158" t="str">
        <f t="shared" si="6"/>
        <v>⏳ 1/6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—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Finalizado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—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⏳ 1/6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Devuelto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60%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—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0,9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Devuelto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60%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—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0,9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Devuelto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—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✖ Pendiente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—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—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—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—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✖ Pendiente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60%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—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—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Devuelto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—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0,55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—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—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Devuelto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—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Finalizado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—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2/6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—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Devuelto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60%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—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Devuelto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60%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—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0,95</v>
      </c>
      <c r="L70" s="138" t="str">
        <f t="shared" si="6"/>
        <v>⏳ 1/6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—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—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Devuelto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—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✖ Pendiente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—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Devuelto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—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Devuelto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—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Devuelto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—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—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—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—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—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—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—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—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—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 xml:space="preserve">Finalizado 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—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—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—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—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—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Devuelto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—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✖ Pendiente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Finalizado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—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2/6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Finalizado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—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2/6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—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642" priority="1" operator="containsText" text="Finalizado">
      <formula>NOT(ISERROR(SEARCH("Finalizado",F35)))</formula>
    </cfRule>
    <cfRule type="containsText" dxfId="641" priority="2" operator="containsText" text="En proceso">
      <formula>NOT(ISERROR(SEARCH("En proceso",F35)))</formula>
    </cfRule>
    <cfRule type="containsText" dxfId="640" priority="3" operator="containsText" text="Sin iniciar">
      <formula>NOT(ISERROR(SEARCH("Sin iniciar",F35)))</formula>
    </cfRule>
  </conditionalFormatting>
  <conditionalFormatting sqref="L35:L94">
    <cfRule type="containsText" dxfId="639" priority="4" operator="containsText" text="Completo">
      <formula>NOT(ISERROR(SEARCH("Completo",L35)))</formula>
    </cfRule>
    <cfRule type="containsText" dxfId="638" priority="5" operator="containsText" text="⏳">
      <formula>NOT(ISERROR(SEARCH("⏳",L35)))</formula>
    </cfRule>
    <cfRule type="containsText" dxfId="637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sheetPr codeName="Hoja3"/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4.44140625" style="78" bestFit="1" customWidth="1"/>
    <col min="10" max="18" width="15.5546875" style="1" customWidth="1"/>
    <col min="19" max="28" width="18.44140625" customWidth="1"/>
    <col min="29" max="40" width="17.44140625" customWidth="1"/>
    <col min="41" max="41" width="9.5546875" customWidth="1"/>
    <col min="42" max="42" width="8.5546875" customWidth="1"/>
    <col min="43" max="43" width="17.44140625" customWidth="1"/>
    <col min="44" max="44" width="13.5546875" customWidth="1"/>
    <col min="45" max="45" width="19.5546875" customWidth="1"/>
    <col min="46" max="46" width="25.5546875" customWidth="1"/>
    <col min="47" max="47" width="17.44140625" customWidth="1"/>
    <col min="48" max="51" width="14.5546875" customWidth="1"/>
    <col min="52" max="55" width="21.5546875" customWidth="1"/>
    <col min="71" max="71" width="18.5546875" customWidth="1"/>
    <col min="72" max="72" width="19.5546875" bestFit="1" customWidth="1"/>
    <col min="73" max="73" width="17.5546875" bestFit="1" customWidth="1"/>
    <col min="74" max="74" width="18.44140625" bestFit="1" customWidth="1"/>
  </cols>
  <sheetData>
    <row r="3" spans="3:78" ht="32.85" customHeight="1" x14ac:dyDescent="0.3">
      <c r="O3" s="510" t="s">
        <v>191</v>
      </c>
      <c r="P3" s="510"/>
      <c r="Q3" s="510"/>
      <c r="R3" s="510"/>
      <c r="S3" s="510"/>
      <c r="T3" s="510"/>
      <c r="U3" s="510"/>
      <c r="V3" s="510"/>
      <c r="W3" s="510"/>
      <c r="X3" s="510"/>
      <c r="Y3" s="510"/>
      <c r="Z3" s="510"/>
      <c r="AA3" s="510"/>
      <c r="AB3" s="510"/>
      <c r="AC3" s="510"/>
    </row>
    <row r="4" spans="3:78" x14ac:dyDescent="0.3">
      <c r="J4" s="3" t="s">
        <v>192</v>
      </c>
      <c r="O4" s="510"/>
      <c r="P4" s="510"/>
      <c r="Q4" s="510"/>
      <c r="R4" s="510"/>
      <c r="S4" s="510"/>
      <c r="T4" s="510"/>
      <c r="U4" s="510"/>
      <c r="V4" s="510"/>
      <c r="W4" s="510"/>
      <c r="X4" s="510"/>
      <c r="Y4" s="510"/>
      <c r="Z4" s="510"/>
      <c r="AA4" s="510"/>
      <c r="AB4" s="510"/>
      <c r="AC4" s="510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85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519" t="s">
        <v>195</v>
      </c>
      <c r="K8" s="519"/>
      <c r="L8" s="519"/>
      <c r="M8" s="519"/>
      <c r="N8" s="519"/>
      <c r="O8" s="519"/>
      <c r="P8" s="519"/>
      <c r="Q8" s="519"/>
      <c r="R8" s="519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520" t="s">
        <v>198</v>
      </c>
      <c r="AD8" s="521"/>
      <c r="AE8" s="521"/>
      <c r="AF8" s="521"/>
      <c r="AG8" s="521"/>
      <c r="AH8" s="522"/>
      <c r="AI8" s="523" t="s">
        <v>199</v>
      </c>
      <c r="AJ8" s="170"/>
      <c r="AK8" s="170"/>
      <c r="AL8" s="525" t="s">
        <v>200</v>
      </c>
      <c r="AM8" s="526"/>
      <c r="AN8" s="526"/>
      <c r="AO8" s="526"/>
      <c r="AP8" s="526"/>
      <c r="AQ8" s="526"/>
      <c r="AR8" s="530" t="s">
        <v>201</v>
      </c>
      <c r="AS8" s="530"/>
      <c r="AT8" s="530"/>
      <c r="AU8" s="530"/>
      <c r="AV8" s="530"/>
      <c r="AW8" s="530"/>
      <c r="AX8" s="530"/>
      <c r="AY8" s="530"/>
      <c r="AZ8" s="530"/>
      <c r="BA8" s="174"/>
      <c r="BB8" s="174"/>
      <c r="BC8" s="174"/>
      <c r="BD8" s="536" t="s">
        <v>202</v>
      </c>
      <c r="BE8" s="536"/>
      <c r="BF8" s="536"/>
      <c r="BG8" s="536"/>
      <c r="BH8" s="536"/>
      <c r="BI8" s="536"/>
      <c r="BJ8" s="536"/>
      <c r="BK8" s="536"/>
      <c r="BL8" s="536"/>
      <c r="BM8" s="536"/>
      <c r="BN8" s="536"/>
      <c r="BO8" s="536"/>
      <c r="BP8" s="536"/>
      <c r="BQ8" s="500" t="s">
        <v>203</v>
      </c>
      <c r="BR8" s="500"/>
      <c r="BS8" s="500"/>
      <c r="BT8" s="14"/>
      <c r="BU8" s="14"/>
      <c r="BV8" s="14"/>
      <c r="BW8" s="14"/>
    </row>
    <row r="9" spans="3:78" s="2" customFormat="1" ht="58.35" customHeight="1" x14ac:dyDescent="0.3">
      <c r="C9" s="532" t="s">
        <v>204</v>
      </c>
      <c r="D9" s="532"/>
      <c r="E9" s="532"/>
      <c r="F9" s="532"/>
      <c r="G9" s="532"/>
      <c r="H9" s="532"/>
      <c r="I9" s="532"/>
      <c r="J9" s="519" t="s">
        <v>18</v>
      </c>
      <c r="K9" s="519"/>
      <c r="L9" s="519"/>
      <c r="M9" s="519"/>
      <c r="N9" s="519"/>
      <c r="O9" s="519"/>
      <c r="P9" s="519"/>
      <c r="Q9" s="519"/>
      <c r="R9" s="519"/>
      <c r="S9" s="533" t="s">
        <v>205</v>
      </c>
      <c r="T9" s="527" t="s">
        <v>206</v>
      </c>
      <c r="U9" s="527" t="s">
        <v>158</v>
      </c>
      <c r="V9" s="527" t="s">
        <v>207</v>
      </c>
      <c r="W9" s="198"/>
      <c r="X9" s="198"/>
      <c r="Y9" s="198"/>
      <c r="Z9" s="198"/>
      <c r="AA9" s="520" t="s">
        <v>208</v>
      </c>
      <c r="AB9" s="521"/>
      <c r="AC9" s="521"/>
      <c r="AD9" s="521"/>
      <c r="AE9" s="521"/>
      <c r="AF9" s="521"/>
      <c r="AG9" s="521"/>
      <c r="AH9" s="522"/>
      <c r="AI9" s="524"/>
      <c r="AJ9" s="172"/>
      <c r="AK9" s="172"/>
      <c r="AL9" s="529" t="s">
        <v>209</v>
      </c>
      <c r="AM9" s="529"/>
      <c r="AN9" s="529"/>
      <c r="AO9" s="529"/>
      <c r="AP9" s="529"/>
      <c r="AQ9" s="529"/>
      <c r="AR9" s="531" t="s">
        <v>201</v>
      </c>
      <c r="AS9" s="531"/>
      <c r="AT9" s="531"/>
      <c r="AU9" s="531"/>
      <c r="AV9" s="531"/>
      <c r="AW9" s="531"/>
      <c r="AX9" s="531"/>
      <c r="AY9" s="531"/>
      <c r="AZ9" s="531"/>
      <c r="BA9" s="175"/>
      <c r="BB9" s="175"/>
      <c r="BC9" s="175"/>
      <c r="BD9" s="537" t="s">
        <v>210</v>
      </c>
      <c r="BE9" s="537"/>
      <c r="BF9" s="537"/>
      <c r="BG9" s="537"/>
      <c r="BH9" s="537"/>
      <c r="BI9" s="537"/>
      <c r="BJ9" s="537"/>
      <c r="BK9" s="537"/>
      <c r="BL9" s="537"/>
      <c r="BM9" s="537"/>
      <c r="BN9" s="537"/>
      <c r="BO9" s="537"/>
      <c r="BP9" s="537"/>
      <c r="BQ9" s="538" t="s">
        <v>211</v>
      </c>
      <c r="BR9" s="538"/>
      <c r="BS9" s="538"/>
      <c r="BT9" s="534" t="s">
        <v>212</v>
      </c>
      <c r="BU9" s="534" t="s">
        <v>213</v>
      </c>
      <c r="BV9" s="534" t="s">
        <v>214</v>
      </c>
      <c r="BW9" s="535" t="s">
        <v>215</v>
      </c>
      <c r="BZ9" s="2" t="s">
        <v>216</v>
      </c>
    </row>
    <row r="10" spans="3:78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533"/>
      <c r="T10" s="528"/>
      <c r="U10" s="528"/>
      <c r="V10" s="528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534"/>
      <c r="BU10" s="534"/>
      <c r="BV10" s="534"/>
      <c r="BW10" s="535"/>
    </row>
    <row r="11" spans="3:78" ht="52.35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IFERROR(_xlfn.XLOOKUP($I11,Borrador!$I$11:$I$70,_xlfn.XLOOKUP(J$10,Borrador!$C$10:$BP$10,Borrador!$C$11:$BP$70,"",0,1),""),"")</f>
        <v>finalizado</v>
      </c>
      <c r="K11" s="12" t="str" cm="1">
        <f t="array" ref="K11">IFERROR(_xlfn.XLOOKUP($I11,Borrador!$I$11:$I$70,_xlfn.XLOOKUP(K$10,Borrador!$C$10:$BP$10,Borrador!$C$11:$BP$70,"",0,1),""),"")</f>
        <v>finalizado</v>
      </c>
      <c r="L11" s="12" t="str" cm="1">
        <f t="array" ref="L11">IFERROR(_xlfn.XLOOKUP($I11,Borrador!$I$11:$I$70,_xlfn.XLOOKUP(L$10,Borrador!$C$10:$BP$10,Borrador!$C$11:$BP$70,"",0,1),""),"")</f>
        <v>finalizado</v>
      </c>
      <c r="M11" s="38" cm="1">
        <f t="array" ref="M11">IFERROR(_xlfn.XLOOKUP($I11,Borrador!$I$11:$I$70,_xlfn.XLOOKUP(M$10,Borrador!$C$10:$BP$10,Borrador!$C$11:$BP$70,"",0,1),""),"")</f>
        <v>45877</v>
      </c>
      <c r="N11" s="39" cm="1">
        <f t="array" ref="N11">IFERROR(_xlfn.XLOOKUP($I11,Borrador!$I$11:$I$70,_xlfn.XLOOKUP(N$10,Borrador!$C$10:$BP$10,Borrador!$C$11:$BP$70,"",0,1),""),"")</f>
        <v>45884</v>
      </c>
      <c r="O11" s="12" cm="1">
        <f t="array" ref="O11">IFERROR(_xlfn.XLOOKUP($I11,Borrador!$I$11:$I$70,_xlfn.XLOOKUP(O$10,Borrador!$C$10:$BP$10,Borrador!$C$11:$BP$70,"",0,1),""),"")</f>
        <v>0</v>
      </c>
      <c r="P11" s="12" t="str" cm="1">
        <f t="array" ref="P11">IFERROR(_xlfn.XLOOKUP($I11,Borrador!$I$11:$I$70,_xlfn.XLOOKUP(P$10,Borrador!$C$10:$BP$10,Borrador!$C$11:$BP$70,"",0,1),""),"")</f>
        <v>Si</v>
      </c>
      <c r="Q11" s="12" cm="1">
        <f t="array" ref="Q11">IFERROR(_xlfn.XLOOKUP($I11,Borrador!$I$11:$I$70,_xlfn.XLOOKUP(Q$10,Borrador!$C$10:$BP$10,Borrador!$C$11:$BP$70,"",0,1),""),"")</f>
        <v>11</v>
      </c>
      <c r="R11" s="12" t="str" cm="1">
        <f t="array" ref="R11">IFERROR(_xlfn.XLOOKUP($I11,Borrador!$I$11:$I$70,_xlfn.XLOOKUP(R$10,Borrador!$C$10:$BP$10,Borrador!$C$11:$BP$70,"",0,1),""),"")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Devuelto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IFERROR(_xlfn.XLOOKUP($I11,Borrador!$I$11:$I$70,_xlfn.XLOOKUP(W$10,Borrador!$C$10:$BP$10,Borrador!$C$11:$BP$70,"",0,1),""),"")</f>
        <v>finalizado</v>
      </c>
      <c r="X11" s="76" cm="1">
        <f t="array" ref="X11">IFERROR(_xlfn.XLOOKUP($I11,Borrador!$I$11:$I$70,_xlfn.XLOOKUP(X$10,Borrador!$C$10:$BP$10,Borrador!$C$11:$BP$70,"",0,1),""),"")</f>
        <v>0</v>
      </c>
      <c r="Y11" s="76" t="str" cm="1">
        <f t="array" ref="Y11">IFERROR(_xlfn.XLOOKUP($I11,Borrador!$I$11:$I$70,_xlfn.XLOOKUP(Y$10,Borrador!$C$10:$BP$10,Borrador!$C$11:$BP$70,"",0,1),""),"")</f>
        <v>Devuelto</v>
      </c>
      <c r="Z11" s="76" t="str" cm="1">
        <f t="array" ref="Z11">IFERROR(_xlfn.XLOOKUP($I11,Borrador!$I$11:$I$70,_xlfn.XLOOKUP(Z$10,Borrador!$C$10:$BP$10,Borrador!$C$11:$BP$70,"",0,1),""),"")</f>
        <v/>
      </c>
      <c r="AA11" s="76" t="str" cm="1">
        <f t="array" ref="AA11">IFERROR(_xlfn.XLOOKUP($I11,Borrador!$I$11:$I$70,_xlfn.XLOOKUP(AA$10,Borrador!$C$10:$BP$10,Borrador!$C$11:$BP$70,"",0,1),""),"")</f>
        <v>Modificación de Registro Calificado</v>
      </c>
      <c r="AB11" s="12" t="str" cm="1">
        <f t="array" ref="AB11">IFERROR(_xlfn.XLOOKUP($I11,Borrador!$I$11:$I$70,_xlfn.XLOOKUP(AB$10,Borrador!$C$10:$BP$10,Borrador!$C$11:$BP$70,"",0,1),""),"")</f>
        <v>En elaboración de documentación</v>
      </c>
      <c r="AC11" s="54" t="str" cm="1">
        <f t="array" ref="AC11">IFERROR(_xlfn.XLOOKUP($I11,Borrador!$I$11:$I$70,_xlfn.XLOOKUP(AC$10,Borrador!$C$10:$BP$10,Borrador!$C$11:$BP$70,"",0,1),""),"")</f>
        <v>Abril de 2026</v>
      </c>
      <c r="AD11" s="12" t="str" cm="1">
        <f t="array" ref="AD11">IFERROR(_xlfn.XLOOKUP($I11,Borrador!$I$11:$I$70,_xlfn.XLOOKUP(AD$10,Borrador!$C$10:$BP$10,Borrador!$C$11:$BP$70,"",0,1),""),"")</f>
        <v>Se tramita en marzo de 2026</v>
      </c>
      <c r="AE11" s="12"/>
      <c r="AF11" s="12" t="str" cm="1">
        <f t="array" ref="AF11">IFERROR(_xlfn.XLOOKUP($I11,Borrador!$I$11:$I$70,_xlfn.XLOOKUP(AF$10,Borrador!$C$10:$BP$10,Borrador!$C$11:$BP$70,"",0,1),""),"")</f>
        <v>Sí</v>
      </c>
      <c r="AG11" s="12" t="str" cm="1">
        <f t="array" ref="AG11">IFERROR(_xlfn.XLOOKUP($I11,Borrador!$I$11:$I$70,_xlfn.XLOOKUP(AG$10,Borrador!$C$10:$BP$10,Borrador!$C$11:$BP$70,"",0,1),""),"")</f>
        <v>No</v>
      </c>
      <c r="AH11" s="12" t="str" cm="1">
        <f t="array" ref="AH11">IFERROR(_xlfn.XLOOKUP($I11,Borrador!$I$11:$I$70,_xlfn.XLOOKUP(AH$10,Borrador!$C$10:$BP$10,Borrador!$C$11:$BP$70,"",0,1),""),"")</f>
        <v>No aplica</v>
      </c>
      <c r="AI11" s="12" t="str" cm="1">
        <f t="array" ref="AI11">IFERROR(_xlfn.XLOOKUP($I11,Borrador!$I$11:$I$70,_xlfn.XLOOKUP(AI$10,Borrador!$C$10:$BP$10,Borrador!$C$11:$BP$70,"",0,1),""),"")</f>
        <v/>
      </c>
      <c r="AJ11" s="12"/>
      <c r="AK11" s="12"/>
      <c r="AL11" s="11" cm="1">
        <f t="array" ref="AL11">IFERROR(_xlfn.XLOOKUP($I11,Borrador!$I$11:$I$70,_xlfn.XLOOKUP(AL$10,Borrador!$C$10:$BP$10,Borrador!$C$11:$BP$70,"",0,1),""),"")</f>
        <v>1</v>
      </c>
      <c r="AM11" s="11" cm="1">
        <f t="array" ref="AM11">IFERROR(_xlfn.XLOOKUP($I11,Borrador!$I$11:$I$70,_xlfn.XLOOKUP(AM$10,Borrador!$C$10:$BP$10,Borrador!$C$11:$BP$70,"",0,1),""),"")</f>
        <v>10</v>
      </c>
      <c r="AN11" s="11" cm="1">
        <f t="array" ref="AN11">IFERROR(_xlfn.XLOOKUP($I11,Borrador!$I$11:$I$70,_xlfn.XLOOKUP(AN$10,Borrador!$C$10:$BP$10,Borrador!$C$11:$BP$70,"",0,1),""),"")</f>
        <v>11</v>
      </c>
      <c r="AO11" s="11" cm="1">
        <f t="array" ref="AO11">IFERROR(_xlfn.XLOOKUP($I11,Borrador!$I$11:$I$70,_xlfn.XLOOKUP(AO$10,Borrador!$C$10:$BP$10,Borrador!$C$11:$BP$70,"",0,1),""),"")</f>
        <v>0</v>
      </c>
      <c r="AP11" s="11" cm="1">
        <f t="array" ref="AP11">IFERROR(_xlfn.XLOOKUP($I11,Borrador!$I$11:$I$70,_xlfn.XLOOKUP(AP$10,Borrador!$C$10:$BP$10,Borrador!$C$11:$BP$70,"",0,1),""),"")</f>
        <v>0</v>
      </c>
      <c r="AQ11" s="11" cm="1">
        <f t="array" ref="AQ11">IFERROR(_xlfn.XLOOKUP($I11,Borrador!$I$11:$I$70,_xlfn.XLOOKUP(AQ$10,Borrador!$C$10:$BP$10,Borrador!$C$11:$BP$70,"",0,1),""),"")</f>
        <v>0</v>
      </c>
      <c r="AR11" s="12" t="str" cm="1">
        <f t="array" ref="AR11">IFERROR(_xlfn.XLOOKUP($I11,Borrador!$I$11:$I$70,_xlfn.XLOOKUP(AR$10,Borrador!$C$10:$BP$10,Borrador!$C$11:$BP$70,"",0,1),""),"")</f>
        <v/>
      </c>
      <c r="AS11" s="12" t="str" cm="1">
        <f t="array" ref="AS11">IFERROR(_xlfn.XLOOKUP($I11,Borrador!$I$11:$I$70,_xlfn.XLOOKUP(AS$10,Borrador!$C$10:$BP$10,Borrador!$C$11:$BP$70,"",0,1),""),"")</f>
        <v/>
      </c>
      <c r="AT11" s="12" t="str" cm="1">
        <f t="array" ref="AT11">IFERROR(_xlfn.XLOOKUP($I11,Borrador!$I$11:$I$70,_xlfn.XLOOKUP(AT$10,Borrador!$C$10:$BP$10,Borrador!$C$11:$BP$70,"",0,1),""),"")</f>
        <v/>
      </c>
      <c r="AU11" s="12" t="str" cm="1">
        <f t="array" ref="AU11">IFERROR(_xlfn.XLOOKUP($I11,Borrador!$I$11:$I$70,_xlfn.XLOOKUP(AU$10,Borrador!$C$10:$BP$10,Borrador!$C$11:$BP$70,"",0,1),""),"")</f>
        <v>sin iniciar</v>
      </c>
      <c r="AV11" s="12" t="str" cm="1">
        <f t="array" ref="AV11">IFERROR(_xlfn.XLOOKUP($I11,Borrador!$I$11:$I$70,_xlfn.XLOOKUP(AV$10,Borrador!$C$10:$BP$10,Borrador!$C$11:$BP$70,"",0,1),""),"")</f>
        <v>sin iniciar</v>
      </c>
      <c r="AW11" s="12">
        <f>IFERROR(_xlfn.XLOOKUP($I11,Borrador!$I$11:$I$70,Borrador!$AU$11:$AU$70,""),"")</f>
        <v>0</v>
      </c>
      <c r="AX11" s="12">
        <f>IFERROR(_xlfn.XLOOKUP($I11,Borrador!$I$11:$I$70,Borrador!$AV$11:$AV$70,""),"")</f>
        <v>0</v>
      </c>
      <c r="AY11" s="12">
        <f>IFERROR(_xlfn.XLOOKUP($I11,Borrador!$I$11:$I$70,Borrador!$AW$11:$AW$70,""),"")</f>
        <v>0</v>
      </c>
      <c r="AZ11" s="11" cm="1">
        <f t="array" ref="AZ11">IFERROR(_xlfn.XLOOKUP($I11,Borrador!$I$11:$I$70,_xlfn.XLOOKUP(AZ$10,Borrador!$C$10:$BP$10,Borrador!$C$11:$BP$70,"",0,1),""),"")</f>
        <v>0</v>
      </c>
      <c r="BA11" s="11" cm="1">
        <f t="array" ref="BA11">IFERROR(_xlfn.XLOOKUP($I11,Borrador!$I$11:$I$70,_xlfn.XLOOKUP(BA$10,Borrador!$C$10:$BP$10,Borrador!$C$11:$BP$70,"",0,1),""),"")</f>
        <v>0.06</v>
      </c>
      <c r="BB11" s="11">
        <f>IFERROR(_xlfn.XLOOKUP($I11,Borrador!$I$11:$I$70,Borrador!$BD$11:$BD$70,""),"")</f>
        <v>0</v>
      </c>
      <c r="BC11" s="11">
        <f>IFERROR(_xlfn.XLOOKUP($I11,Borrador!$I$11:$I$70,Borrador!$BE$11:$BE$70,""),"")</f>
        <v>0</v>
      </c>
      <c r="BD11" s="12" t="str" cm="1">
        <f t="array" ref="BD11">IFERROR(_xlfn.XLOOKUP($I11,Borrador!$I$11:$I$70,_xlfn.XLOOKUP(BD$10,Borrador!$C$10:$BP$10,Borrador!$C$11:$BP$70,"",0,1),""),"")</f>
        <v>sin iniciar</v>
      </c>
      <c r="BE11" s="12" t="str" cm="1">
        <f t="array" ref="BE11">IFERROR(_xlfn.XLOOKUP($I11,Borrador!$I$11:$I$70,_xlfn.XLOOKUP(BE$10,Borrador!$C$10:$BP$10,Borrador!$C$11:$BP$70,"",0,1),""),"")</f>
        <v>sin iniciar</v>
      </c>
      <c r="BF11" s="12" t="str" cm="1">
        <f t="array" ref="BF11">IFERROR(_xlfn.XLOOKUP($I11,Borrador!$I$11:$I$70,_xlfn.XLOOKUP(BF$10,Borrador!$C$10:$BP$10,Borrador!$C$11:$BP$70,"",0,1),""),"")</f>
        <v>sin iniciar</v>
      </c>
      <c r="BG11" s="12" cm="1">
        <f t="array" ref="BG11">IFERROR(_xlfn.XLOOKUP($I11,Borrador!$I$11:$I$70,_xlfn.XLOOKUP(BG$10,Borrador!$C$10:$BP$10,Borrador!$C$11:$BP$70,"",0,1),""),"")</f>
        <v>13</v>
      </c>
      <c r="BH11" s="12" cm="1">
        <f t="array" ref="BH11">IFERROR(_xlfn.XLOOKUP($I11,Borrador!$I$11:$I$70,_xlfn.XLOOKUP(BH$10,Borrador!$C$10:$BP$10,Borrador!$C$11:$BP$70,"",0,1),""),"")</f>
        <v>0</v>
      </c>
      <c r="BI11" s="12" cm="1">
        <f t="array" ref="BI11">IFERROR(_xlfn.XLOOKUP($I11,Borrador!$I$11:$I$70,_xlfn.XLOOKUP(BI$10,Borrador!$C$10:$BP$10,Borrador!$C$11:$BP$70,"",0,1),""),"")</f>
        <v>0.22</v>
      </c>
      <c r="BJ11" s="12" cm="1">
        <f t="array" ref="BJ11">IFERROR(_xlfn.XLOOKUP($I11,Borrador!$I$11:$I$70,_xlfn.XLOOKUP(BJ$10,Borrador!$C$10:$BP$10,Borrador!$C$11:$BP$70,"",0,1),""),"")</f>
        <v>0</v>
      </c>
      <c r="BK11" s="12" cm="1">
        <f t="array" ref="BK11">IFERROR(_xlfn.XLOOKUP($I11,Borrador!$I$11:$I$70,_xlfn.XLOOKUP(BK$10,Borrador!$C$10:$BP$10,Borrador!$C$11:$BP$70,"",0,1),""),"")</f>
        <v>0</v>
      </c>
      <c r="BL11" s="12" cm="1">
        <f t="array" ref="BL11">IFERROR(_xlfn.XLOOKUP($I11,Borrador!$I$11:$I$70,_xlfn.XLOOKUP(BL$10,Borrador!$C$10:$BP$10,Borrador!$C$11:$BP$70,"",0,1),""),"")</f>
        <v>0</v>
      </c>
      <c r="BM11" s="12">
        <f>IFERROR(_xlfn.XLOOKUP($I11,Borrador!$I$11:$I$70,Borrador!$BJ$11:$BJ$70,""),"")</f>
        <v>0</v>
      </c>
      <c r="BN11" s="12">
        <f>IFERROR(_xlfn.XLOOKUP($I11,Borrador!$I$11:$I$70,Borrador!$BK$11:$BK$70,""),"")</f>
        <v>0</v>
      </c>
      <c r="BO11" s="12">
        <f>IFERROR(_xlfn.XLOOKUP($I11,Borrador!$I$11:$I$70,Borrador!$BL$11:$BL$70,""),"")</f>
        <v>0</v>
      </c>
      <c r="BP11" s="12" cm="1">
        <f t="array" ref="BP11">IFERROR(_xlfn.XLOOKUP($I11,Borrador!$I$11:$I$70,_xlfn.XLOOKUP(BP$10,Borrador!$C$10:$BP$10,Borrador!$C$11:$BP$70,"",0,1),""),"")</f>
        <v>0.22</v>
      </c>
      <c r="BQ11" s="12">
        <f>IFERROR(_xlfn.XLOOKUP($I11,Borrador!$I$11:$I$70,Borrador!$BG$11:$BG$70,""),"")</f>
        <v>0</v>
      </c>
      <c r="BR11" s="12">
        <f>IFERROR(_xlfn.XLOOKUP($I11,Borrador!$I$11:$I$70,Borrador!$BH$11:$BH$70,""),"")</f>
        <v>0</v>
      </c>
      <c r="BS11" s="12">
        <f>IFERROR(_xlfn.XLOOKUP($I11,Borrador!$I$11:$I$70,Borrador!$BI$11:$BI$70,""),"")</f>
        <v>0</v>
      </c>
      <c r="BT11" s="11">
        <f>IFERROR(_xlfn.XLOOKUP($I11,Borrador!$I$11:$I$70,Borrador!$BM$11:$BM$70,""),"")</f>
        <v>46199</v>
      </c>
      <c r="BU11" s="11">
        <f>IFERROR(_xlfn.XLOOKUP($I11,Borrador!$I$11:$I$70,Borrador!$BN$11:$BN$70,""),"")</f>
        <v>0</v>
      </c>
      <c r="BV11" s="34" t="str">
        <f>IFERROR(_xlfn.XLOOKUP($I11,Borrador!$I$11:$I$70,Borrador!$BO$11:$BO$70,""),"")</f>
        <v>2027-1</v>
      </c>
      <c r="BW11" s="12">
        <f>IFERROR(_xlfn.XLOOKUP($I11,Borrador!$I$11:$I$70,Borrador!$BP$11:$BP$70,""),"")</f>
        <v>0</v>
      </c>
    </row>
    <row r="12" spans="3:78" ht="52.35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IFERROR(_xlfn.XLOOKUP($I12,Borrador!$I$11:$I$70,_xlfn.XLOOKUP(J$10,Borrador!$C$10:$BP$10,Borrador!$C$11:$BP$70,"",0,1),""),"")</f>
        <v>finalizado</v>
      </c>
      <c r="K12" s="12" t="str" cm="1">
        <f t="array" ref="K12">IFERROR(_xlfn.XLOOKUP($I12,Borrador!$I$11:$I$70,_xlfn.XLOOKUP(K$10,Borrador!$C$10:$BP$10,Borrador!$C$11:$BP$70,"",0,1),""),"")</f>
        <v>finalizado</v>
      </c>
      <c r="L12" s="12" t="str" cm="1">
        <f t="array" ref="L12">IFERROR(_xlfn.XLOOKUP($I12,Borrador!$I$11:$I$70,_xlfn.XLOOKUP(L$10,Borrador!$C$10:$BP$10,Borrador!$C$11:$BP$70,"",0,1),""),"")</f>
        <v>finalizado</v>
      </c>
      <c r="M12" s="38" cm="1">
        <f t="array" ref="M12">IFERROR(_xlfn.XLOOKUP($I12,Borrador!$I$11:$I$70,_xlfn.XLOOKUP(M$10,Borrador!$C$10:$BP$10,Borrador!$C$11:$BP$70,"",0,1),""),"")</f>
        <v>45877</v>
      </c>
      <c r="N12" s="39" cm="1">
        <f t="array" ref="N12">IFERROR(_xlfn.XLOOKUP($I12,Borrador!$I$11:$I$70,_xlfn.XLOOKUP(N$10,Borrador!$C$10:$BP$10,Borrador!$C$11:$BP$70,"",0,1),""),"")</f>
        <v>45884</v>
      </c>
      <c r="O12" s="12" cm="1">
        <f t="array" ref="O12">IFERROR(_xlfn.XLOOKUP($I12,Borrador!$I$11:$I$70,_xlfn.XLOOKUP(O$10,Borrador!$C$10:$BP$10,Borrador!$C$11:$BP$70,"",0,1),""),"")</f>
        <v>0</v>
      </c>
      <c r="P12" s="12" t="str" cm="1">
        <f t="array" ref="P12">IFERROR(_xlfn.XLOOKUP($I12,Borrador!$I$11:$I$70,_xlfn.XLOOKUP(P$10,Borrador!$C$10:$BP$10,Borrador!$C$11:$BP$70,"",0,1),""),"")</f>
        <v>Si</v>
      </c>
      <c r="Q12" s="12" cm="1">
        <f t="array" ref="Q12">IFERROR(_xlfn.XLOOKUP($I12,Borrador!$I$11:$I$70,_xlfn.XLOOKUP(Q$10,Borrador!$C$10:$BP$10,Borrador!$C$11:$BP$70,"",0,1),""),"")</f>
        <v>4</v>
      </c>
      <c r="R12" s="12" t="str" cm="1">
        <f t="array" ref="R12">IFERROR(_xlfn.XLOOKUP($I12,Borrador!$I$11:$I$70,_xlfn.XLOOKUP(R$10,Borrador!$C$10:$BP$10,Borrador!$C$11:$BP$70,"",0,1),""),"")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IFERROR(_xlfn.XLOOKUP($I12,Borrador!$I$11:$I$70,_xlfn.XLOOKUP(W$10,Borrador!$C$10:$BP$10,Borrador!$C$11:$BP$70,"",0,1),""),"")</f>
        <v>finalizado</v>
      </c>
      <c r="X12" s="76" cm="1">
        <f t="array" ref="X12">IFERROR(_xlfn.XLOOKUP($I12,Borrador!$I$11:$I$70,_xlfn.XLOOKUP(X$10,Borrador!$C$10:$BP$10,Borrador!$C$11:$BP$70,"",0,1),""),"")</f>
        <v>0</v>
      </c>
      <c r="Y12" s="76" t="str" cm="1">
        <f t="array" ref="Y12">IFERROR(_xlfn.XLOOKUP($I12,Borrador!$I$11:$I$70,_xlfn.XLOOKUP(Y$10,Borrador!$C$10:$BP$10,Borrador!$C$11:$BP$70,"",0,1),""),"")</f>
        <v>Finalizado</v>
      </c>
      <c r="Z12" s="76" t="str" cm="1">
        <f t="array" ref="Z12">IFERROR(_xlfn.XLOOKUP($I12,Borrador!$I$11:$I$70,_xlfn.XLOOKUP(Z$10,Borrador!$C$10:$BP$10,Borrador!$C$11:$BP$70,"",0,1),""),"")</f>
        <v/>
      </c>
      <c r="AA12" s="76" t="str" cm="1">
        <f t="array" ref="AA12">IFERROR(_xlfn.XLOOKUP($I12,Borrador!$I$11:$I$70,_xlfn.XLOOKUP(AA$10,Borrador!$C$10:$BP$10,Borrador!$C$11:$BP$70,"",0,1),""),"")</f>
        <v>Modificación de Registro Calificado</v>
      </c>
      <c r="AB12" s="12" t="str" cm="1">
        <f t="array" ref="AB12">IFERROR(_xlfn.XLOOKUP($I12,Borrador!$I$11:$I$70,_xlfn.XLOOKUP(AB$10,Borrador!$C$10:$BP$10,Borrador!$C$11:$BP$70,"",0,1),""),"")</f>
        <v>Pendiente Resolución para notificar que la reforma si opera</v>
      </c>
      <c r="AC12" s="54" t="str" cm="1">
        <f t="array" ref="AC12">IFERROR(_xlfn.XLOOKUP($I12,Borrador!$I$11:$I$70,_xlfn.XLOOKUP(AC$10,Borrador!$C$10:$BP$10,Borrador!$C$11:$BP$70,"",0,1),""),"")</f>
        <v>Se debe informar al MEN una vez llegue la resolución RC</v>
      </c>
      <c r="AD12" s="12" t="str" cm="1">
        <f t="array" ref="AD12">IFERROR(_xlfn.XLOOKUP($I12,Borrador!$I$11:$I$70,_xlfn.XLOOKUP(AD$10,Borrador!$C$10:$BP$10,Borrador!$C$11:$BP$70,"",0,1),""),"")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IFERROR(_xlfn.XLOOKUP($I12,Borrador!$I$11:$I$70,_xlfn.XLOOKUP(AF$10,Borrador!$C$10:$BP$10,Borrador!$C$11:$BP$70,"",0,1),""),"")</f>
        <v>Sí</v>
      </c>
      <c r="AG12" s="12" t="str" cm="1">
        <f t="array" ref="AG12">IFERROR(_xlfn.XLOOKUP($I12,Borrador!$I$11:$I$70,_xlfn.XLOOKUP(AG$10,Borrador!$C$10:$BP$10,Borrador!$C$11:$BP$70,"",0,1),""),"")</f>
        <v>No</v>
      </c>
      <c r="AH12" s="12" t="str" cm="1">
        <f t="array" ref="AH12">IFERROR(_xlfn.XLOOKUP($I12,Borrador!$I$11:$I$70,_xlfn.XLOOKUP(AH$10,Borrador!$C$10:$BP$10,Borrador!$C$11:$BP$70,"",0,1),""),"")</f>
        <v>No aplica</v>
      </c>
      <c r="AI12" s="12" t="str" cm="1">
        <f t="array" ref="AI12">IFERROR(_xlfn.XLOOKUP($I12,Borrador!$I$11:$I$70,_xlfn.XLOOKUP(AI$10,Borrador!$C$10:$BP$10,Borrador!$C$11:$BP$70,"",0,1),""),"")</f>
        <v/>
      </c>
      <c r="AJ12" s="12"/>
      <c r="AK12" s="12"/>
      <c r="AL12" s="11" cm="1">
        <f t="array" ref="AL12">IFERROR(_xlfn.XLOOKUP($I12,Borrador!$I$11:$I$70,_xlfn.XLOOKUP(AL$10,Borrador!$C$10:$BP$10,Borrador!$C$11:$BP$70,"",0,1),""),"")</f>
        <v>4</v>
      </c>
      <c r="AM12" s="11" cm="1">
        <f t="array" ref="AM12">IFERROR(_xlfn.XLOOKUP($I12,Borrador!$I$11:$I$70,_xlfn.XLOOKUP(AM$10,Borrador!$C$10:$BP$10,Borrador!$C$11:$BP$70,"",0,1),""),"")</f>
        <v>0</v>
      </c>
      <c r="AN12" s="11" cm="1">
        <f t="array" ref="AN12">IFERROR(_xlfn.XLOOKUP($I12,Borrador!$I$11:$I$70,_xlfn.XLOOKUP(AN$10,Borrador!$C$10:$BP$10,Borrador!$C$11:$BP$70,"",0,1),""),"")</f>
        <v>4</v>
      </c>
      <c r="AO12" s="11" cm="1">
        <f t="array" ref="AO12">IFERROR(_xlfn.XLOOKUP($I12,Borrador!$I$11:$I$70,_xlfn.XLOOKUP(AO$10,Borrador!$C$10:$BP$10,Borrador!$C$11:$BP$70,"",0,1),""),"")</f>
        <v>46063</v>
      </c>
      <c r="AP12" s="11" cm="1">
        <f t="array" ref="AP12">IFERROR(_xlfn.XLOOKUP($I12,Borrador!$I$11:$I$70,_xlfn.XLOOKUP(AP$10,Borrador!$C$10:$BP$10,Borrador!$C$11:$BP$70,"",0,1),""),"")</f>
        <v>46129</v>
      </c>
      <c r="AQ12" s="11" t="str" cm="1">
        <f t="array" ref="AQ12">IFERROR(_xlfn.XLOOKUP($I12,Borrador!$I$11:$I$70,_xlfn.XLOOKUP(AQ$10,Borrador!$C$10:$BP$10,Borrador!$C$11:$BP$70,"",0,1),""),"")</f>
        <v>No aplica</v>
      </c>
      <c r="AR12" s="12" t="str" cm="1">
        <f t="array" ref="AR12">IFERROR(_xlfn.XLOOKUP($I12,Borrador!$I$11:$I$70,_xlfn.XLOOKUP(AR$10,Borrador!$C$10:$BP$10,Borrador!$C$11:$BP$70,"",0,1),""),"")</f>
        <v/>
      </c>
      <c r="AS12" s="12" t="str" cm="1">
        <f t="array" ref="AS12">IFERROR(_xlfn.XLOOKUP($I12,Borrador!$I$11:$I$70,_xlfn.XLOOKUP(AS$10,Borrador!$C$10:$BP$10,Borrador!$C$11:$BP$70,"",0,1),""),"")</f>
        <v/>
      </c>
      <c r="AT12" s="12" t="str" cm="1">
        <f t="array" ref="AT12">IFERROR(_xlfn.XLOOKUP($I12,Borrador!$I$11:$I$70,_xlfn.XLOOKUP(AT$10,Borrador!$C$10:$BP$10,Borrador!$C$11:$BP$70,"",0,1),""),"")</f>
        <v/>
      </c>
      <c r="AU12" s="12" t="str" cm="1">
        <f t="array" ref="AU12">IFERROR(_xlfn.XLOOKUP($I12,Borrador!$I$11:$I$70,_xlfn.XLOOKUP(AU$10,Borrador!$C$10:$BP$10,Borrador!$C$11:$BP$70,"",0,1),""),"")</f>
        <v>No aplica</v>
      </c>
      <c r="AV12" s="12" t="str" cm="1">
        <f t="array" ref="AV12">IFERROR(_xlfn.XLOOKUP($I12,Borrador!$I$11:$I$70,_xlfn.XLOOKUP(AV$10,Borrador!$C$10:$BP$10,Borrador!$C$11:$BP$70,"",0,1),""),"")</f>
        <v>No aplica</v>
      </c>
      <c r="AW12" s="12" t="str">
        <f>IFERROR(_xlfn.XLOOKUP($I12,Borrador!$I$11:$I$70,Borrador!$AU$11:$AU$70,""),"")</f>
        <v>No aplica</v>
      </c>
      <c r="AX12" s="12" t="str">
        <f>IFERROR(_xlfn.XLOOKUP($I12,Borrador!$I$11:$I$70,Borrador!$AV$11:$AV$70,""),"")</f>
        <v>No aplica</v>
      </c>
      <c r="AY12" s="12" t="str">
        <f>IFERROR(_xlfn.XLOOKUP($I12,Borrador!$I$11:$I$70,Borrador!$AW$11:$AW$70,""),"")</f>
        <v>No aplica</v>
      </c>
      <c r="AZ12" s="11" t="str" cm="1">
        <f t="array" ref="AZ12">IFERROR(_xlfn.XLOOKUP($I12,Borrador!$I$11:$I$70,_xlfn.XLOOKUP(AZ$10,Borrador!$C$10:$BP$10,Borrador!$C$11:$BP$70,"",0,1),""),"")</f>
        <v>No aplica</v>
      </c>
      <c r="BA12" s="11" cm="1">
        <f t="array" ref="BA12">IFERROR(_xlfn.XLOOKUP($I12,Borrador!$I$11:$I$70,_xlfn.XLOOKUP(BA$10,Borrador!$C$10:$BP$10,Borrador!$C$11:$BP$70,"",0,1),""),"")</f>
        <v>0.9</v>
      </c>
      <c r="BB12" s="11">
        <f>IFERROR(_xlfn.XLOOKUP($I12,Borrador!$I$11:$I$70,Borrador!$BD$11:$BD$70,""),"")</f>
        <v>0</v>
      </c>
      <c r="BC12" s="11">
        <f>IFERROR(_xlfn.XLOOKUP($I12,Borrador!$I$11:$I$70,Borrador!$BE$11:$BE$70,""),"")</f>
        <v>0</v>
      </c>
      <c r="BD12" s="12" t="str" cm="1">
        <f t="array" ref="BD12">IFERROR(_xlfn.XLOOKUP($I12,Borrador!$I$11:$I$70,_xlfn.XLOOKUP(BD$10,Borrador!$C$10:$BP$10,Borrador!$C$11:$BP$70,"",0,1),""),"")</f>
        <v>sin iniciar</v>
      </c>
      <c r="BE12" s="12" t="str" cm="1">
        <f t="array" ref="BE12">IFERROR(_xlfn.XLOOKUP($I12,Borrador!$I$11:$I$70,_xlfn.XLOOKUP(BE$10,Borrador!$C$10:$BP$10,Borrador!$C$11:$BP$70,"",0,1),""),"")</f>
        <v>sin iniciar</v>
      </c>
      <c r="BF12" s="12" t="str" cm="1">
        <f t="array" ref="BF12">IFERROR(_xlfn.XLOOKUP($I12,Borrador!$I$11:$I$70,_xlfn.XLOOKUP(BF$10,Borrador!$C$10:$BP$10,Borrador!$C$11:$BP$70,"",0,1),""),"")</f>
        <v>sin iniciar</v>
      </c>
      <c r="BG12" s="12" cm="1">
        <f t="array" ref="BG12">IFERROR(_xlfn.XLOOKUP($I12,Borrador!$I$11:$I$70,_xlfn.XLOOKUP(BG$10,Borrador!$C$10:$BP$10,Borrador!$C$11:$BP$70,"",0,1),""),"")</f>
        <v>4</v>
      </c>
      <c r="BH12" s="12" cm="1">
        <f t="array" ref="BH12">IFERROR(_xlfn.XLOOKUP($I12,Borrador!$I$11:$I$70,_xlfn.XLOOKUP(BH$10,Borrador!$C$10:$BP$10,Borrador!$C$11:$BP$70,"",0,1),""),"")</f>
        <v>0</v>
      </c>
      <c r="BI12" s="12" cm="1">
        <f t="array" ref="BI12">IFERROR(_xlfn.XLOOKUP($I12,Borrador!$I$11:$I$70,_xlfn.XLOOKUP(BI$10,Borrador!$C$10:$BP$10,Borrador!$C$11:$BP$70,"",0,1),""),"")</f>
        <v>0.95</v>
      </c>
      <c r="BJ12" s="12" cm="1">
        <f t="array" ref="BJ12">IFERROR(_xlfn.XLOOKUP($I12,Borrador!$I$11:$I$70,_xlfn.XLOOKUP(BJ$10,Borrador!$C$10:$BP$10,Borrador!$C$11:$BP$70,"",0,1),""),"")</f>
        <v>0</v>
      </c>
      <c r="BK12" s="12" cm="1">
        <f t="array" ref="BK12">IFERROR(_xlfn.XLOOKUP($I12,Borrador!$I$11:$I$70,_xlfn.XLOOKUP(BK$10,Borrador!$C$10:$BP$10,Borrador!$C$11:$BP$70,"",0,1),""),"")</f>
        <v>0</v>
      </c>
      <c r="BL12" s="12" cm="1">
        <f t="array" ref="BL12">IFERROR(_xlfn.XLOOKUP($I12,Borrador!$I$11:$I$70,_xlfn.XLOOKUP(BL$10,Borrador!$C$10:$BP$10,Borrador!$C$11:$BP$70,"",0,1),""),"")</f>
        <v>0</v>
      </c>
      <c r="BM12" s="12">
        <f>IFERROR(_xlfn.XLOOKUP($I12,Borrador!$I$11:$I$70,Borrador!$BJ$11:$BJ$70,""),"")</f>
        <v>0</v>
      </c>
      <c r="BN12" s="12">
        <f>IFERROR(_xlfn.XLOOKUP($I12,Borrador!$I$11:$I$70,Borrador!$BK$11:$BK$70,""),"")</f>
        <v>0</v>
      </c>
      <c r="BO12" s="12">
        <f>IFERROR(_xlfn.XLOOKUP($I12,Borrador!$I$11:$I$70,Borrador!$BL$11:$BL$70,""),"")</f>
        <v>0</v>
      </c>
      <c r="BP12" s="12" cm="1">
        <f t="array" ref="BP12">IFERROR(_xlfn.XLOOKUP($I12,Borrador!$I$11:$I$70,_xlfn.XLOOKUP(BP$10,Borrador!$C$10:$BP$10,Borrador!$C$11:$BP$70,"",0,1),""),"")</f>
        <v>0.95</v>
      </c>
      <c r="BQ12" s="12">
        <f>IFERROR(_xlfn.XLOOKUP($I12,Borrador!$I$11:$I$70,Borrador!$BG$11:$BG$70,""),"")</f>
        <v>0</v>
      </c>
      <c r="BR12" s="12">
        <f>IFERROR(_xlfn.XLOOKUP($I12,Borrador!$I$11:$I$70,Borrador!$BH$11:$BH$70,""),"")</f>
        <v>0</v>
      </c>
      <c r="BS12" s="12">
        <f>IFERROR(_xlfn.XLOOKUP($I12,Borrador!$I$11:$I$70,Borrador!$BI$11:$BI$70,""),"")</f>
        <v>0</v>
      </c>
      <c r="BT12" s="11">
        <f>IFERROR(_xlfn.XLOOKUP($I12,Borrador!$I$11:$I$70,Borrador!$BM$11:$BM$70,""),"")</f>
        <v>46199</v>
      </c>
      <c r="BU12" s="11">
        <f>IFERROR(_xlfn.XLOOKUP($I12,Borrador!$I$11:$I$70,Borrador!$BN$11:$BN$70,""),"")</f>
        <v>0</v>
      </c>
      <c r="BV12" s="34" t="str">
        <f>IFERROR(_xlfn.XLOOKUP($I12,Borrador!$I$11:$I$70,Borrador!$BO$11:$BO$70,""),"")</f>
        <v>2026-2</v>
      </c>
      <c r="BW12" s="12">
        <f>IFERROR(_xlfn.XLOOKUP($I12,Borrador!$I$11:$I$70,Borrador!$BP$11:$BP$70,""),"")</f>
        <v>0</v>
      </c>
    </row>
    <row r="13" spans="3:78" ht="52.35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IFERROR(_xlfn.XLOOKUP($I13,Borrador!$I$11:$I$70,_xlfn.XLOOKUP(J$10,Borrador!$C$10:$BP$10,Borrador!$C$11:$BP$70,"",0,1),""),"")</f>
        <v>finalizado</v>
      </c>
      <c r="K13" s="12" t="str" cm="1">
        <f t="array" ref="K13">IFERROR(_xlfn.XLOOKUP($I13,Borrador!$I$11:$I$70,_xlfn.XLOOKUP(K$10,Borrador!$C$10:$BP$10,Borrador!$C$11:$BP$70,"",0,1),""),"")</f>
        <v>finalizado</v>
      </c>
      <c r="L13" s="12" t="str" cm="1">
        <f t="array" ref="L13">IFERROR(_xlfn.XLOOKUP($I13,Borrador!$I$11:$I$70,_xlfn.XLOOKUP(L$10,Borrador!$C$10:$BP$10,Borrador!$C$11:$BP$70,"",0,1),""),"")</f>
        <v>finalizado</v>
      </c>
      <c r="M13" s="38" cm="1">
        <f t="array" ref="M13">IFERROR(_xlfn.XLOOKUP($I13,Borrador!$I$11:$I$70,_xlfn.XLOOKUP(M$10,Borrador!$C$10:$BP$10,Borrador!$C$11:$BP$70,"",0,1),""),"")</f>
        <v>45877</v>
      </c>
      <c r="N13" s="39" cm="1">
        <f t="array" ref="N13">IFERROR(_xlfn.XLOOKUP($I13,Borrador!$I$11:$I$70,_xlfn.XLOOKUP(N$10,Borrador!$C$10:$BP$10,Borrador!$C$11:$BP$70,"",0,1),""),"")</f>
        <v>45884</v>
      </c>
      <c r="O13" s="12" cm="1">
        <f t="array" ref="O13">IFERROR(_xlfn.XLOOKUP($I13,Borrador!$I$11:$I$70,_xlfn.XLOOKUP(O$10,Borrador!$C$10:$BP$10,Borrador!$C$11:$BP$70,"",0,1),""),"")</f>
        <v>0</v>
      </c>
      <c r="P13" s="12" cm="1">
        <f t="array" ref="P13">IFERROR(_xlfn.XLOOKUP($I13,Borrador!$I$11:$I$70,_xlfn.XLOOKUP(P$10,Borrador!$C$10:$BP$10,Borrador!$C$11:$BP$70,"",0,1),""),"")</f>
        <v>0</v>
      </c>
      <c r="Q13" s="12" cm="1">
        <f t="array" ref="Q13">IFERROR(_xlfn.XLOOKUP($I13,Borrador!$I$11:$I$70,_xlfn.XLOOKUP(Q$10,Borrador!$C$10:$BP$10,Borrador!$C$11:$BP$70,"",0,1),""),"")</f>
        <v>0</v>
      </c>
      <c r="R13" s="12" cm="1">
        <f t="array" ref="R13">IFERROR(_xlfn.XLOOKUP($I13,Borrador!$I$11:$I$70,_xlfn.XLOOKUP(R$10,Borrador!$C$10:$BP$10,Borrador!$C$11:$BP$70,"",0,1),""),"")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Devuelto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IFERROR(_xlfn.XLOOKUP($I13,Borrador!$I$11:$I$70,_xlfn.XLOOKUP(W$10,Borrador!$C$10:$BP$10,Borrador!$C$11:$BP$70,"",0,1),""),"")</f>
        <v>finalizado</v>
      </c>
      <c r="X13" s="76" cm="1">
        <f t="array" ref="X13">IFERROR(_xlfn.XLOOKUP($I13,Borrador!$I$11:$I$70,_xlfn.XLOOKUP(X$10,Borrador!$C$10:$BP$10,Borrador!$C$11:$BP$70,"",0,1),""),"")</f>
        <v>0</v>
      </c>
      <c r="Y13" s="76" t="str" cm="1">
        <f t="array" ref="Y13">IFERROR(_xlfn.XLOOKUP($I13,Borrador!$I$11:$I$70,_xlfn.XLOOKUP(Y$10,Borrador!$C$10:$BP$10,Borrador!$C$11:$BP$70,"",0,1),""),"")</f>
        <v>Devuelto</v>
      </c>
      <c r="Z13" s="76" t="str" cm="1">
        <f t="array" ref="Z13">IFERROR(_xlfn.XLOOKUP($I13,Borrador!$I$11:$I$70,_xlfn.XLOOKUP(Z$10,Borrador!$C$10:$BP$10,Borrador!$C$11:$BP$70,"",0,1),""),"")</f>
        <v/>
      </c>
      <c r="AA13" s="76" t="str" cm="1">
        <f t="array" ref="AA13">IFERROR(_xlfn.XLOOKUP($I13,Borrador!$I$11:$I$70,_xlfn.XLOOKUP(AA$10,Borrador!$C$10:$BP$10,Borrador!$C$11:$BP$70,"",0,1),""),"")</f>
        <v>Renovación de Registro Calificado</v>
      </c>
      <c r="AB13" s="12" t="str" cm="1">
        <f t="array" ref="AB13">IFERROR(_xlfn.XLOOKUP($I13,Borrador!$I$11:$I$70,_xlfn.XLOOKUP(AB$10,Borrador!$C$10:$BP$10,Borrador!$C$11:$BP$70,"",0,1),""),"")</f>
        <v>En espera del informe de pares de la visita</v>
      </c>
      <c r="AC13" s="54" t="str" cm="1">
        <f t="array" ref="AC13">IFERROR(_xlfn.XLOOKUP($I13,Borrador!$I$11:$I$70,_xlfn.XLOOKUP(AC$10,Borrador!$C$10:$BP$10,Borrador!$C$11:$BP$70,"",0,1),""),"")</f>
        <v>Diciembre de 2025</v>
      </c>
      <c r="AD13" s="12" t="str" cm="1">
        <f t="array" ref="AD13">IFERROR(_xlfn.XLOOKUP($I13,Borrador!$I$11:$I$70,_xlfn.XLOOKUP(AD$10,Borrador!$C$10:$BP$10,Borrador!$C$11:$BP$70,"",0,1),""),"")</f>
        <v>Acuerdo 370 del 26 de noviembre de 2025</v>
      </c>
      <c r="AE13" s="12"/>
      <c r="AF13" s="12" t="str" cm="1">
        <f t="array" ref="AF13">IFERROR(_xlfn.XLOOKUP($I13,Borrador!$I$11:$I$70,_xlfn.XLOOKUP(AF$10,Borrador!$C$10:$BP$10,Borrador!$C$11:$BP$70,"",0,1),""),"")</f>
        <v>Sí</v>
      </c>
      <c r="AG13" s="12" t="str" cm="1">
        <f t="array" ref="AG13">IFERROR(_xlfn.XLOOKUP($I13,Borrador!$I$11:$I$70,_xlfn.XLOOKUP(AG$10,Borrador!$C$10:$BP$10,Borrador!$C$11:$BP$70,"",0,1),""),"")</f>
        <v>Sí</v>
      </c>
      <c r="AH13" s="12" t="str" cm="1">
        <f t="array" ref="AH13">IFERROR(_xlfn.XLOOKUP($I13,Borrador!$I$11:$I$70,_xlfn.XLOOKUP(AH$10,Borrador!$C$10:$BP$10,Borrador!$C$11:$BP$70,"",0,1),""),"")</f>
        <v>Pendiente</v>
      </c>
      <c r="AI13" s="12" t="str" cm="1">
        <f t="array" ref="AI13">IFERROR(_xlfn.XLOOKUP($I13,Borrador!$I$11:$I$70,_xlfn.XLOOKUP(AI$10,Borrador!$C$10:$BP$10,Borrador!$C$11:$BP$70,"",0,1),""),"")</f>
        <v/>
      </c>
      <c r="AJ13" s="12"/>
      <c r="AK13" s="12"/>
      <c r="AL13" s="11" cm="1">
        <f t="array" ref="AL13">IFERROR(_xlfn.XLOOKUP($I13,Borrador!$I$11:$I$70,_xlfn.XLOOKUP(AL$10,Borrador!$C$10:$BP$10,Borrador!$C$11:$BP$70,"",0,1),""),"")</f>
        <v>0</v>
      </c>
      <c r="AM13" s="11" cm="1">
        <f t="array" ref="AM13">IFERROR(_xlfn.XLOOKUP($I13,Borrador!$I$11:$I$70,_xlfn.XLOOKUP(AM$10,Borrador!$C$10:$BP$10,Borrador!$C$11:$BP$70,"",0,1),""),"")</f>
        <v>0</v>
      </c>
      <c r="AN13" s="11" cm="1">
        <f t="array" ref="AN13">IFERROR(_xlfn.XLOOKUP($I13,Borrador!$I$11:$I$70,_xlfn.XLOOKUP(AN$10,Borrador!$C$10:$BP$10,Borrador!$C$11:$BP$70,"",0,1),""),"")</f>
        <v>0</v>
      </c>
      <c r="AO13" s="11" cm="1">
        <f t="array" ref="AO13">IFERROR(_xlfn.XLOOKUP($I13,Borrador!$I$11:$I$70,_xlfn.XLOOKUP(AO$10,Borrador!$C$10:$BP$10,Borrador!$C$11:$BP$70,"",0,1),""),"")</f>
        <v>0</v>
      </c>
      <c r="AP13" s="11" cm="1">
        <f t="array" ref="AP13">IFERROR(_xlfn.XLOOKUP($I13,Borrador!$I$11:$I$70,_xlfn.XLOOKUP(AP$10,Borrador!$C$10:$BP$10,Borrador!$C$11:$BP$70,"",0,1),""),"")</f>
        <v>0</v>
      </c>
      <c r="AQ13" s="11" cm="1">
        <f t="array" ref="AQ13">IFERROR(_xlfn.XLOOKUP($I13,Borrador!$I$11:$I$70,_xlfn.XLOOKUP(AQ$10,Borrador!$C$10:$BP$10,Borrador!$C$11:$BP$70,"",0,1),""),"")</f>
        <v>0</v>
      </c>
      <c r="AR13" s="12" t="str" cm="1">
        <f t="array" ref="AR13">IFERROR(_xlfn.XLOOKUP($I13,Borrador!$I$11:$I$70,_xlfn.XLOOKUP(AR$10,Borrador!$C$10:$BP$10,Borrador!$C$11:$BP$70,"",0,1),""),"")</f>
        <v/>
      </c>
      <c r="AS13" s="12" t="str" cm="1">
        <f t="array" ref="AS13">IFERROR(_xlfn.XLOOKUP($I13,Borrador!$I$11:$I$70,_xlfn.XLOOKUP(AS$10,Borrador!$C$10:$BP$10,Borrador!$C$11:$BP$70,"",0,1),""),"")</f>
        <v/>
      </c>
      <c r="AT13" s="12" t="str" cm="1">
        <f t="array" ref="AT13">IFERROR(_xlfn.XLOOKUP($I13,Borrador!$I$11:$I$70,_xlfn.XLOOKUP(AT$10,Borrador!$C$10:$BP$10,Borrador!$C$11:$BP$70,"",0,1),""),"")</f>
        <v/>
      </c>
      <c r="AU13" s="12" t="str" cm="1">
        <f t="array" ref="AU13">IFERROR(_xlfn.XLOOKUP($I13,Borrador!$I$11:$I$70,_xlfn.XLOOKUP(AU$10,Borrador!$C$10:$BP$10,Borrador!$C$11:$BP$70,"",0,1),""),"")</f>
        <v>sin iniciar</v>
      </c>
      <c r="AV13" s="12" t="str" cm="1">
        <f t="array" ref="AV13">IFERROR(_xlfn.XLOOKUP($I13,Borrador!$I$11:$I$70,_xlfn.XLOOKUP(AV$10,Borrador!$C$10:$BP$10,Borrador!$C$11:$BP$70,"",0,1),""),"")</f>
        <v>sin iniciar</v>
      </c>
      <c r="AW13" s="12">
        <f>IFERROR(_xlfn.XLOOKUP($I13,Borrador!$I$11:$I$70,Borrador!$AU$11:$AU$70,""),"")</f>
        <v>0</v>
      </c>
      <c r="AX13" s="12">
        <f>IFERROR(_xlfn.XLOOKUP($I13,Borrador!$I$11:$I$70,Borrador!$AV$11:$AV$70,""),"")</f>
        <v>0</v>
      </c>
      <c r="AY13" s="12">
        <f>IFERROR(_xlfn.XLOOKUP($I13,Borrador!$I$11:$I$70,Borrador!$AW$11:$AW$70,""),"")</f>
        <v>0</v>
      </c>
      <c r="AZ13" s="11" cm="1">
        <f t="array" ref="AZ13">IFERROR(_xlfn.XLOOKUP($I13,Borrador!$I$11:$I$70,_xlfn.XLOOKUP(AZ$10,Borrador!$C$10:$BP$10,Borrador!$C$11:$BP$70,"",0,1),""),"")</f>
        <v>0</v>
      </c>
      <c r="BA13" s="11" t="str" cm="1">
        <f t="array" ref="BA13">IFERROR(_xlfn.XLOOKUP($I13,Borrador!$I$11:$I$70,_xlfn.XLOOKUP(BA$10,Borrador!$C$10:$BP$10,Borrador!$C$11:$BP$70,"",0,1),""),"")</f>
        <v>No aplica</v>
      </c>
      <c r="BB13" s="11">
        <f>IFERROR(_xlfn.XLOOKUP($I13,Borrador!$I$11:$I$70,Borrador!$BD$11:$BD$70,""),"")</f>
        <v>0</v>
      </c>
      <c r="BC13" s="11">
        <f>IFERROR(_xlfn.XLOOKUP($I13,Borrador!$I$11:$I$70,Borrador!$BE$11:$BE$70,""),"")</f>
        <v>0</v>
      </c>
      <c r="BD13" s="12" t="str" cm="1">
        <f t="array" ref="BD13">IFERROR(_xlfn.XLOOKUP($I13,Borrador!$I$11:$I$70,_xlfn.XLOOKUP(BD$10,Borrador!$C$10:$BP$10,Borrador!$C$11:$BP$70,"",0,1),""),"")</f>
        <v>sin iniciar</v>
      </c>
      <c r="BE13" s="12" t="str" cm="1">
        <f t="array" ref="BE13">IFERROR(_xlfn.XLOOKUP($I13,Borrador!$I$11:$I$70,_xlfn.XLOOKUP(BE$10,Borrador!$C$10:$BP$10,Borrador!$C$11:$BP$70,"",0,1),""),"")</f>
        <v>sin iniciar</v>
      </c>
      <c r="BF13" s="12" t="str" cm="1">
        <f t="array" ref="BF13">IFERROR(_xlfn.XLOOKUP($I13,Borrador!$I$11:$I$70,_xlfn.XLOOKUP(BF$10,Borrador!$C$10:$BP$10,Borrador!$C$11:$BP$70,"",0,1),""),"")</f>
        <v>sin iniciar</v>
      </c>
      <c r="BG13" s="12" cm="1">
        <f t="array" ref="BG13">IFERROR(_xlfn.XLOOKUP($I13,Borrador!$I$11:$I$70,_xlfn.XLOOKUP(BG$10,Borrador!$C$10:$BP$10,Borrador!$C$11:$BP$70,"",0,1),""),"")</f>
        <v>0</v>
      </c>
      <c r="BH13" s="12" cm="1">
        <f t="array" ref="BH13">IFERROR(_xlfn.XLOOKUP($I13,Borrador!$I$11:$I$70,_xlfn.XLOOKUP(BH$10,Borrador!$C$10:$BP$10,Borrador!$C$11:$BP$70,"",0,1),""),"")</f>
        <v>0</v>
      </c>
      <c r="BI13" s="12" t="str" cm="1">
        <f t="array" ref="BI13">IFERROR(_xlfn.XLOOKUP($I13,Borrador!$I$11:$I$70,_xlfn.XLOOKUP(BI$10,Borrador!$C$10:$BP$10,Borrador!$C$11:$BP$70,"",0,1),""),"")</f>
        <v>sin iniciar</v>
      </c>
      <c r="BJ13" s="12" t="str" cm="1">
        <f t="array" ref="BJ13">IFERROR(_xlfn.XLOOKUP($I13,Borrador!$I$11:$I$70,_xlfn.XLOOKUP(BJ$10,Borrador!$C$10:$BP$10,Borrador!$C$11:$BP$70,"",0,1),""),"")</f>
        <v>No aplica</v>
      </c>
      <c r="BK13" s="12" cm="1">
        <f t="array" ref="BK13">IFERROR(_xlfn.XLOOKUP($I13,Borrador!$I$11:$I$70,_xlfn.XLOOKUP(BK$10,Borrador!$C$10:$BP$10,Borrador!$C$11:$BP$70,"",0,1),""),"")</f>
        <v>0</v>
      </c>
      <c r="BL13" s="12" cm="1">
        <f t="array" ref="BL13">IFERROR(_xlfn.XLOOKUP($I13,Borrador!$I$11:$I$70,_xlfn.XLOOKUP(BL$10,Borrador!$C$10:$BP$10,Borrador!$C$11:$BP$70,"",0,1),""),"")</f>
        <v>0</v>
      </c>
      <c r="BM13" s="12">
        <f>IFERROR(_xlfn.XLOOKUP($I13,Borrador!$I$11:$I$70,Borrador!$BJ$11:$BJ$70,""),"")</f>
        <v>0</v>
      </c>
      <c r="BN13" s="12">
        <f>IFERROR(_xlfn.XLOOKUP($I13,Borrador!$I$11:$I$70,Borrador!$BK$11:$BK$70,""),"")</f>
        <v>0</v>
      </c>
      <c r="BO13" s="12">
        <f>IFERROR(_xlfn.XLOOKUP($I13,Borrador!$I$11:$I$70,Borrador!$BL$11:$BL$70,""),"")</f>
        <v>0</v>
      </c>
      <c r="BP13" s="12" t="str" cm="1">
        <f t="array" ref="BP13">IFERROR(_xlfn.XLOOKUP($I13,Borrador!$I$11:$I$70,_xlfn.XLOOKUP(BP$10,Borrador!$C$10:$BP$10,Borrador!$C$11:$BP$70,"",0,1),""),"")</f>
        <v>sin iniciar</v>
      </c>
      <c r="BQ13" s="12">
        <f>IFERROR(_xlfn.XLOOKUP($I13,Borrador!$I$11:$I$70,Borrador!$BG$11:$BG$70,""),"")</f>
        <v>0</v>
      </c>
      <c r="BR13" s="12">
        <f>IFERROR(_xlfn.XLOOKUP($I13,Borrador!$I$11:$I$70,Borrador!$BH$11:$BH$70,""),"")</f>
        <v>0</v>
      </c>
      <c r="BS13" s="12">
        <f>IFERROR(_xlfn.XLOOKUP($I13,Borrador!$I$11:$I$70,Borrador!$BI$11:$BI$70,""),"")</f>
        <v>0</v>
      </c>
      <c r="BT13" s="11">
        <f>IFERROR(_xlfn.XLOOKUP($I13,Borrador!$I$11:$I$70,Borrador!$BM$11:$BM$70,""),"")</f>
        <v>0</v>
      </c>
      <c r="BU13" s="11">
        <f>IFERROR(_xlfn.XLOOKUP($I13,Borrador!$I$11:$I$70,Borrador!$BN$11:$BN$70,""),"")</f>
        <v>0</v>
      </c>
      <c r="BV13" s="34" t="str">
        <f>IFERROR(_xlfn.XLOOKUP($I13,Borrador!$I$11:$I$70,Borrador!$BO$11:$BO$70,""),"")</f>
        <v>2027-1</v>
      </c>
      <c r="BW13" s="12">
        <f>IFERROR(_xlfn.XLOOKUP($I13,Borrador!$I$11:$I$70,Borrador!$BP$11:$BP$70,""),"")</f>
        <v>0</v>
      </c>
    </row>
    <row r="14" spans="3:78" ht="52.35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IFERROR(_xlfn.XLOOKUP($I14,Borrador!$I$11:$I$70,_xlfn.XLOOKUP(J$10,Borrador!$C$10:$BP$10,Borrador!$C$11:$BP$70,"",0,1),""),"")</f>
        <v>en proceso</v>
      </c>
      <c r="K14" s="12" t="str" cm="1">
        <f t="array" ref="K14">IFERROR(_xlfn.XLOOKUP($I14,Borrador!$I$11:$I$70,_xlfn.XLOOKUP(K$10,Borrador!$C$10:$BP$10,Borrador!$C$11:$BP$70,"",0,1),""),"")</f>
        <v>en proceso</v>
      </c>
      <c r="L14" s="12" t="str" cm="1">
        <f t="array" ref="L14">IFERROR(_xlfn.XLOOKUP($I14,Borrador!$I$11:$I$70,_xlfn.XLOOKUP(L$10,Borrador!$C$10:$BP$10,Borrador!$C$11:$BP$70,"",0,1),""),"")</f>
        <v>en proceso</v>
      </c>
      <c r="M14" s="38" cm="1">
        <f t="array" ref="M14">IFERROR(_xlfn.XLOOKUP($I14,Borrador!$I$11:$I$70,_xlfn.XLOOKUP(M$10,Borrador!$C$10:$BP$10,Borrador!$C$11:$BP$70,"",0,1),""),"")</f>
        <v>45899</v>
      </c>
      <c r="N14" s="39" cm="1">
        <f t="array" ref="N14">IFERROR(_xlfn.XLOOKUP($I14,Borrador!$I$11:$I$70,_xlfn.XLOOKUP(N$10,Borrador!$C$10:$BP$10,Borrador!$C$11:$BP$70,"",0,1),""),"")</f>
        <v>45930</v>
      </c>
      <c r="O14" s="12" cm="1">
        <f t="array" ref="O14">IFERROR(_xlfn.XLOOKUP($I14,Borrador!$I$11:$I$70,_xlfn.XLOOKUP(O$10,Borrador!$C$10:$BP$10,Borrador!$C$11:$BP$70,"",0,1),""),"")</f>
        <v>0</v>
      </c>
      <c r="P14" s="12" cm="1">
        <f t="array" ref="P14">IFERROR(_xlfn.XLOOKUP($I14,Borrador!$I$11:$I$70,_xlfn.XLOOKUP(P$10,Borrador!$C$10:$BP$10,Borrador!$C$11:$BP$70,"",0,1),""),"")</f>
        <v>0</v>
      </c>
      <c r="Q14" s="12" cm="1">
        <f t="array" ref="Q14">IFERROR(_xlfn.XLOOKUP($I14,Borrador!$I$11:$I$70,_xlfn.XLOOKUP(Q$10,Borrador!$C$10:$BP$10,Borrador!$C$11:$BP$70,"",0,1),""),"")</f>
        <v>0</v>
      </c>
      <c r="R14" s="12" cm="1">
        <f t="array" ref="R14">IFERROR(_xlfn.XLOOKUP($I14,Borrador!$I$11:$I$70,_xlfn.XLOOKUP(R$10,Borrador!$C$10:$BP$10,Borrador!$C$11:$BP$70,"",0,1),""),"")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IFERROR(_xlfn.XLOOKUP($I14,Borrador!$I$11:$I$70,_xlfn.XLOOKUP(W$10,Borrador!$C$10:$BP$10,Borrador!$C$11:$BP$70,"",0,1),""),"")</f>
        <v>en proceso</v>
      </c>
      <c r="X14" s="76" cm="1">
        <f t="array" ref="X14">IFERROR(_xlfn.XLOOKUP($I14,Borrador!$I$11:$I$70,_xlfn.XLOOKUP(X$10,Borrador!$C$10:$BP$10,Borrador!$C$11:$BP$70,"",0,1),""),"")</f>
        <v>0</v>
      </c>
      <c r="Y14" s="76" t="str" cm="1">
        <f t="array" ref="Y14">IFERROR(_xlfn.XLOOKUP($I14,Borrador!$I$11:$I$70,_xlfn.XLOOKUP(Y$10,Borrador!$C$10:$BP$10,Borrador!$C$11:$BP$70,"",0,1),""),"")</f>
        <v>sin iniciar</v>
      </c>
      <c r="Z14" s="76" t="str" cm="1">
        <f t="array" ref="Z14">IFERROR(_xlfn.XLOOKUP($I14,Borrador!$I$11:$I$70,_xlfn.XLOOKUP(Z$10,Borrador!$C$10:$BP$10,Borrador!$C$11:$BP$70,"",0,1),""),"")</f>
        <v/>
      </c>
      <c r="AA14" s="76" t="str" cm="1">
        <f t="array" ref="AA14">IFERROR(_xlfn.XLOOKUP($I14,Borrador!$I$11:$I$70,_xlfn.XLOOKUP(AA$10,Borrador!$C$10:$BP$10,Borrador!$C$11:$BP$70,"",0,1),""),"")</f>
        <v>Modificación de Registro Calificado</v>
      </c>
      <c r="AB14" s="12" t="str" cm="1">
        <f t="array" ref="AB14">IFERROR(_xlfn.XLOOKUP($I14,Borrador!$I$11:$I$70,_xlfn.XLOOKUP(AB$10,Borrador!$C$10:$BP$10,Borrador!$C$11:$BP$70,"",0,1),""),"")</f>
        <v>Pendiente de elaboración de documentos por cambio de modalidad</v>
      </c>
      <c r="AC14" s="54" t="str" cm="1">
        <f t="array" ref="AC14">IFERROR(_xlfn.XLOOKUP($I14,Borrador!$I$11:$I$70,_xlfn.XLOOKUP(AC$10,Borrador!$C$10:$BP$10,Borrador!$C$11:$BP$70,"",0,1),""),"")</f>
        <v>Mayo de 2026</v>
      </c>
      <c r="AD14" s="12" t="str" cm="1">
        <f t="array" ref="AD14">IFERROR(_xlfn.XLOOKUP($I14,Borrador!$I$11:$I$70,_xlfn.XLOOKUP(AD$10,Borrador!$C$10:$BP$10,Borrador!$C$11:$BP$70,"",0,1),""),"")</f>
        <v>Se tramita en abril de 2026</v>
      </c>
      <c r="AE14" s="12"/>
      <c r="AF14" s="12" t="str" cm="1">
        <f t="array" ref="AF14">IFERROR(_xlfn.XLOOKUP($I14,Borrador!$I$11:$I$70,_xlfn.XLOOKUP(AF$10,Borrador!$C$10:$BP$10,Borrador!$C$11:$BP$70,"",0,1),""),"")</f>
        <v>Sí</v>
      </c>
      <c r="AG14" s="12" t="str" cm="1">
        <f t="array" ref="AG14">IFERROR(_xlfn.XLOOKUP($I14,Borrador!$I$11:$I$70,_xlfn.XLOOKUP(AG$10,Borrador!$C$10:$BP$10,Borrador!$C$11:$BP$70,"",0,1),""),"")</f>
        <v>No</v>
      </c>
      <c r="AH14" s="12" t="str" cm="1">
        <f t="array" ref="AH14">IFERROR(_xlfn.XLOOKUP($I14,Borrador!$I$11:$I$70,_xlfn.XLOOKUP(AH$10,Borrador!$C$10:$BP$10,Borrador!$C$11:$BP$70,"",0,1),""),"")</f>
        <v>No aplica</v>
      </c>
      <c r="AI14" s="12" t="str" cm="1">
        <f t="array" ref="AI14">IFERROR(_xlfn.XLOOKUP($I14,Borrador!$I$11:$I$70,_xlfn.XLOOKUP(AI$10,Borrador!$C$10:$BP$10,Borrador!$C$11:$BP$70,"",0,1),""),"")</f>
        <v/>
      </c>
      <c r="AJ14" s="12"/>
      <c r="AK14" s="12"/>
      <c r="AL14" s="11" cm="1">
        <f t="array" ref="AL14">IFERROR(_xlfn.XLOOKUP($I14,Borrador!$I$11:$I$70,_xlfn.XLOOKUP(AL$10,Borrador!$C$10:$BP$10,Borrador!$C$11:$BP$70,"",0,1),""),"")</f>
        <v>0</v>
      </c>
      <c r="AM14" s="11" cm="1">
        <f t="array" ref="AM14">IFERROR(_xlfn.XLOOKUP($I14,Borrador!$I$11:$I$70,_xlfn.XLOOKUP(AM$10,Borrador!$C$10:$BP$10,Borrador!$C$11:$BP$70,"",0,1),""),"")</f>
        <v>0</v>
      </c>
      <c r="AN14" s="11" cm="1">
        <f t="array" ref="AN14">IFERROR(_xlfn.XLOOKUP($I14,Borrador!$I$11:$I$70,_xlfn.XLOOKUP(AN$10,Borrador!$C$10:$BP$10,Borrador!$C$11:$BP$70,"",0,1),""),"")</f>
        <v>0</v>
      </c>
      <c r="AO14" s="11" cm="1">
        <f t="array" ref="AO14">IFERROR(_xlfn.XLOOKUP($I14,Borrador!$I$11:$I$70,_xlfn.XLOOKUP(AO$10,Borrador!$C$10:$BP$10,Borrador!$C$11:$BP$70,"",0,1),""),"")</f>
        <v>0</v>
      </c>
      <c r="AP14" s="11" cm="1">
        <f t="array" ref="AP14">IFERROR(_xlfn.XLOOKUP($I14,Borrador!$I$11:$I$70,_xlfn.XLOOKUP(AP$10,Borrador!$C$10:$BP$10,Borrador!$C$11:$BP$70,"",0,1),""),"")</f>
        <v>0</v>
      </c>
      <c r="AQ14" s="11" cm="1">
        <f t="array" ref="AQ14">IFERROR(_xlfn.XLOOKUP($I14,Borrador!$I$11:$I$70,_xlfn.XLOOKUP(AQ$10,Borrador!$C$10:$BP$10,Borrador!$C$11:$BP$70,"",0,1),""),"")</f>
        <v>0</v>
      </c>
      <c r="AR14" s="12" t="str" cm="1">
        <f t="array" ref="AR14">IFERROR(_xlfn.XLOOKUP($I14,Borrador!$I$11:$I$70,_xlfn.XLOOKUP(AR$10,Borrador!$C$10:$BP$10,Borrador!$C$11:$BP$70,"",0,1),""),"")</f>
        <v/>
      </c>
      <c r="AS14" s="12" t="str" cm="1">
        <f t="array" ref="AS14">IFERROR(_xlfn.XLOOKUP($I14,Borrador!$I$11:$I$70,_xlfn.XLOOKUP(AS$10,Borrador!$C$10:$BP$10,Borrador!$C$11:$BP$70,"",0,1),""),"")</f>
        <v/>
      </c>
      <c r="AT14" s="12" t="str" cm="1">
        <f t="array" ref="AT14">IFERROR(_xlfn.XLOOKUP($I14,Borrador!$I$11:$I$70,_xlfn.XLOOKUP(AT$10,Borrador!$C$10:$BP$10,Borrador!$C$11:$BP$70,"",0,1),""),"")</f>
        <v/>
      </c>
      <c r="AU14" s="12" t="str" cm="1">
        <f t="array" ref="AU14">IFERROR(_xlfn.XLOOKUP($I14,Borrador!$I$11:$I$70,_xlfn.XLOOKUP(AU$10,Borrador!$C$10:$BP$10,Borrador!$C$11:$BP$70,"",0,1),""),"")</f>
        <v>sin iniciar</v>
      </c>
      <c r="AV14" s="12" t="str" cm="1">
        <f t="array" ref="AV14">IFERROR(_xlfn.XLOOKUP($I14,Borrador!$I$11:$I$70,_xlfn.XLOOKUP(AV$10,Borrador!$C$10:$BP$10,Borrador!$C$11:$BP$70,"",0,1),""),"")</f>
        <v>sin iniciar</v>
      </c>
      <c r="AW14" s="12">
        <f>IFERROR(_xlfn.XLOOKUP($I14,Borrador!$I$11:$I$70,Borrador!$AU$11:$AU$70,""),"")</f>
        <v>0</v>
      </c>
      <c r="AX14" s="12">
        <f>IFERROR(_xlfn.XLOOKUP($I14,Borrador!$I$11:$I$70,Borrador!$AV$11:$AV$70,""),"")</f>
        <v>0</v>
      </c>
      <c r="AY14" s="12">
        <f>IFERROR(_xlfn.XLOOKUP($I14,Borrador!$I$11:$I$70,Borrador!$AW$11:$AW$70,""),"")</f>
        <v>0</v>
      </c>
      <c r="AZ14" s="11" cm="1">
        <f t="array" ref="AZ14">IFERROR(_xlfn.XLOOKUP($I14,Borrador!$I$11:$I$70,_xlfn.XLOOKUP(AZ$10,Borrador!$C$10:$BP$10,Borrador!$C$11:$BP$70,"",0,1),""),"")</f>
        <v>0</v>
      </c>
      <c r="BA14" s="11" t="str" cm="1">
        <f t="array" ref="BA14">IFERROR(_xlfn.XLOOKUP($I14,Borrador!$I$11:$I$70,_xlfn.XLOOKUP(BA$10,Borrador!$C$10:$BP$10,Borrador!$C$11:$BP$70,"",0,1),""),"")</f>
        <v>No aplica</v>
      </c>
      <c r="BB14" s="11">
        <f>IFERROR(_xlfn.XLOOKUP($I14,Borrador!$I$11:$I$70,Borrador!$BD$11:$BD$70,""),"")</f>
        <v>0</v>
      </c>
      <c r="BC14" s="11">
        <f>IFERROR(_xlfn.XLOOKUP($I14,Borrador!$I$11:$I$70,Borrador!$BE$11:$BE$70,""),"")</f>
        <v>0</v>
      </c>
      <c r="BD14" s="12" t="str" cm="1">
        <f t="array" ref="BD14">IFERROR(_xlfn.XLOOKUP($I14,Borrador!$I$11:$I$70,_xlfn.XLOOKUP(BD$10,Borrador!$C$10:$BP$10,Borrador!$C$11:$BP$70,"",0,1),""),"")</f>
        <v>sin iniciar</v>
      </c>
      <c r="BE14" s="12" t="str" cm="1">
        <f t="array" ref="BE14">IFERROR(_xlfn.XLOOKUP($I14,Borrador!$I$11:$I$70,_xlfn.XLOOKUP(BE$10,Borrador!$C$10:$BP$10,Borrador!$C$11:$BP$70,"",0,1),""),"")</f>
        <v>sin iniciar</v>
      </c>
      <c r="BF14" s="12" t="str" cm="1">
        <f t="array" ref="BF14">IFERROR(_xlfn.XLOOKUP($I14,Borrador!$I$11:$I$70,_xlfn.XLOOKUP(BF$10,Borrador!$C$10:$BP$10,Borrador!$C$11:$BP$70,"",0,1),""),"")</f>
        <v>sin iniciar</v>
      </c>
      <c r="BG14" s="12" cm="1">
        <f t="array" ref="BG14">IFERROR(_xlfn.XLOOKUP($I14,Borrador!$I$11:$I$70,_xlfn.XLOOKUP(BG$10,Borrador!$C$10:$BP$10,Borrador!$C$11:$BP$70,"",0,1),""),"")</f>
        <v>0</v>
      </c>
      <c r="BH14" s="12" cm="1">
        <f t="array" ref="BH14">IFERROR(_xlfn.XLOOKUP($I14,Borrador!$I$11:$I$70,_xlfn.XLOOKUP(BH$10,Borrador!$C$10:$BP$10,Borrador!$C$11:$BP$70,"",0,1),""),"")</f>
        <v>0</v>
      </c>
      <c r="BI14" s="12" t="str" cm="1">
        <f t="array" ref="BI14">IFERROR(_xlfn.XLOOKUP($I14,Borrador!$I$11:$I$70,_xlfn.XLOOKUP(BI$10,Borrador!$C$10:$BP$10,Borrador!$C$11:$BP$70,"",0,1),""),"")</f>
        <v>sin iniciar</v>
      </c>
      <c r="BJ14" s="12" t="str" cm="1">
        <f t="array" ref="BJ14">IFERROR(_xlfn.XLOOKUP($I14,Borrador!$I$11:$I$70,_xlfn.XLOOKUP(BJ$10,Borrador!$C$10:$BP$10,Borrador!$C$11:$BP$70,"",0,1),""),"")</f>
        <v>No aplica</v>
      </c>
      <c r="BK14" s="12" cm="1">
        <f t="array" ref="BK14">IFERROR(_xlfn.XLOOKUP($I14,Borrador!$I$11:$I$70,_xlfn.XLOOKUP(BK$10,Borrador!$C$10:$BP$10,Borrador!$C$11:$BP$70,"",0,1),""),"")</f>
        <v>0</v>
      </c>
      <c r="BL14" s="12" cm="1">
        <f t="array" ref="BL14">IFERROR(_xlfn.XLOOKUP($I14,Borrador!$I$11:$I$70,_xlfn.XLOOKUP(BL$10,Borrador!$C$10:$BP$10,Borrador!$C$11:$BP$70,"",0,1),""),"")</f>
        <v>0</v>
      </c>
      <c r="BM14" s="12">
        <f>IFERROR(_xlfn.XLOOKUP($I14,Borrador!$I$11:$I$70,Borrador!$BJ$11:$BJ$70,""),"")</f>
        <v>0</v>
      </c>
      <c r="BN14" s="12">
        <f>IFERROR(_xlfn.XLOOKUP($I14,Borrador!$I$11:$I$70,Borrador!$BK$11:$BK$70,""),"")</f>
        <v>0</v>
      </c>
      <c r="BO14" s="12">
        <f>IFERROR(_xlfn.XLOOKUP($I14,Borrador!$I$11:$I$70,Borrador!$BL$11:$BL$70,""),"")</f>
        <v>0</v>
      </c>
      <c r="BP14" s="12" t="str" cm="1">
        <f t="array" ref="BP14">IFERROR(_xlfn.XLOOKUP($I14,Borrador!$I$11:$I$70,_xlfn.XLOOKUP(BP$10,Borrador!$C$10:$BP$10,Borrador!$C$11:$BP$70,"",0,1),""),"")</f>
        <v>sin iniciar</v>
      </c>
      <c r="BQ14" s="12">
        <f>IFERROR(_xlfn.XLOOKUP($I14,Borrador!$I$11:$I$70,Borrador!$BG$11:$BG$70,""),"")</f>
        <v>0</v>
      </c>
      <c r="BR14" s="12">
        <f>IFERROR(_xlfn.XLOOKUP($I14,Borrador!$I$11:$I$70,Borrador!$BH$11:$BH$70,""),"")</f>
        <v>0</v>
      </c>
      <c r="BS14" s="12">
        <f>IFERROR(_xlfn.XLOOKUP($I14,Borrador!$I$11:$I$70,Borrador!$BI$11:$BI$70,""),"")</f>
        <v>0</v>
      </c>
      <c r="BT14" s="11">
        <f>IFERROR(_xlfn.XLOOKUP($I14,Borrador!$I$11:$I$70,Borrador!$BM$11:$BM$70,""),"")</f>
        <v>0</v>
      </c>
      <c r="BU14" s="11">
        <f>IFERROR(_xlfn.XLOOKUP($I14,Borrador!$I$11:$I$70,Borrador!$BN$11:$BN$70,""),"")</f>
        <v>0</v>
      </c>
      <c r="BV14" s="34" t="str">
        <f>IFERROR(_xlfn.XLOOKUP($I14,Borrador!$I$11:$I$70,Borrador!$BO$11:$BO$70,""),"")</f>
        <v>2027-1</v>
      </c>
      <c r="BW14" s="12">
        <f>IFERROR(_xlfn.XLOOKUP($I14,Borrador!$I$11:$I$70,Borrador!$BP$11:$BP$70,""),"")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IFERROR(_xlfn.XLOOKUP($I15,Borrador!$I$11:$I$70,_xlfn.XLOOKUP(J$10,Borrador!$C$10:$BP$10,Borrador!$C$11:$BP$70,"",0,1),""),"")</f>
        <v>finalizado</v>
      </c>
      <c r="K15" s="12" t="str" cm="1">
        <f t="array" ref="K15">IFERROR(_xlfn.XLOOKUP($I15,Borrador!$I$11:$I$70,_xlfn.XLOOKUP(K$10,Borrador!$C$10:$BP$10,Borrador!$C$11:$BP$70,"",0,1),""),"")</f>
        <v>finalizado</v>
      </c>
      <c r="L15" s="12" t="str" cm="1">
        <f t="array" ref="L15">IFERROR(_xlfn.XLOOKUP($I15,Borrador!$I$11:$I$70,_xlfn.XLOOKUP(L$10,Borrador!$C$10:$BP$10,Borrador!$C$11:$BP$70,"",0,1),""),"")</f>
        <v>finalizado</v>
      </c>
      <c r="M15" s="38" cm="1">
        <f t="array" ref="M15">IFERROR(_xlfn.XLOOKUP($I15,Borrador!$I$11:$I$70,_xlfn.XLOOKUP(M$10,Borrador!$C$10:$BP$10,Borrador!$C$11:$BP$70,"",0,1),""),"")</f>
        <v>45899</v>
      </c>
      <c r="N15" s="39" cm="1">
        <f t="array" ref="N15">IFERROR(_xlfn.XLOOKUP($I15,Borrador!$I$11:$I$70,_xlfn.XLOOKUP(N$10,Borrador!$C$10:$BP$10,Borrador!$C$11:$BP$70,"",0,1),""),"")</f>
        <v>45930</v>
      </c>
      <c r="O15" s="12" cm="1">
        <f t="array" ref="O15">IFERROR(_xlfn.XLOOKUP($I15,Borrador!$I$11:$I$70,_xlfn.XLOOKUP(O$10,Borrador!$C$10:$BP$10,Borrador!$C$11:$BP$70,"",0,1),""),"")</f>
        <v>0</v>
      </c>
      <c r="P15" s="12" cm="1">
        <f t="array" ref="P15">IFERROR(_xlfn.XLOOKUP($I15,Borrador!$I$11:$I$70,_xlfn.XLOOKUP(P$10,Borrador!$C$10:$BP$10,Borrador!$C$11:$BP$70,"",0,1),""),"")</f>
        <v>0</v>
      </c>
      <c r="Q15" s="12" t="str" cm="1">
        <f t="array" ref="Q15">IFERROR(_xlfn.XLOOKUP($I15,Borrador!$I$11:$I$70,_xlfn.XLOOKUP(Q$10,Borrador!$C$10:$BP$10,Borrador!$C$11:$BP$70,"",0,1),""),"")</f>
        <v>No aplica</v>
      </c>
      <c r="R15" s="12" t="str" cm="1">
        <f t="array" ref="R15">IFERROR(_xlfn.XLOOKUP($I15,Borrador!$I$11:$I$70,_xlfn.XLOOKUP(R$10,Borrador!$C$10:$BP$10,Borrador!$C$11:$BP$70,"",0,1),""),"")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Finalizado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IFERROR(_xlfn.XLOOKUP($I15,Borrador!$I$11:$I$70,_xlfn.XLOOKUP(W$10,Borrador!$C$10:$BP$10,Borrador!$C$11:$BP$70,"",0,1),""),"")</f>
        <v>finalizado</v>
      </c>
      <c r="X15" s="76" cm="1">
        <f t="array" ref="X15">IFERROR(_xlfn.XLOOKUP($I15,Borrador!$I$11:$I$70,_xlfn.XLOOKUP(X$10,Borrador!$C$10:$BP$10,Borrador!$C$11:$BP$70,"",0,1),""),"")</f>
        <v>0</v>
      </c>
      <c r="Y15" s="76" t="str" cm="1">
        <f t="array" ref="Y15">IFERROR(_xlfn.XLOOKUP($I15,Borrador!$I$11:$I$70,_xlfn.XLOOKUP(Y$10,Borrador!$C$10:$BP$10,Borrador!$C$11:$BP$70,"",0,1),""),"")</f>
        <v>Finalizado</v>
      </c>
      <c r="Z15" s="76" t="str" cm="1">
        <f t="array" ref="Z15">IFERROR(_xlfn.XLOOKUP($I15,Borrador!$I$11:$I$70,_xlfn.XLOOKUP(Z$10,Borrador!$C$10:$BP$10,Borrador!$C$11:$BP$70,"",0,1),""),"")</f>
        <v/>
      </c>
      <c r="AA15" s="76" t="str" cm="1">
        <f t="array" ref="AA15">IFERROR(_xlfn.XLOOKUP($I15,Borrador!$I$11:$I$70,_xlfn.XLOOKUP(AA$10,Borrador!$C$10:$BP$10,Borrador!$C$11:$BP$70,"",0,1),""),"")</f>
        <v>Modificación de Registro Calificado</v>
      </c>
      <c r="AB15" s="12" t="str" cm="1">
        <f t="array" ref="AB15">IFERROR(_xlfn.XLOOKUP($I15,Borrador!$I$11:$I$70,_xlfn.XLOOKUP(AB$10,Borrador!$C$10:$BP$10,Borrador!$C$11:$BP$70,"",0,1),""),"")</f>
        <v>Pendiente radicar notificación de reforma en cuanto se cuente con RRC</v>
      </c>
      <c r="AC15" s="54" t="str" cm="1">
        <f t="array" ref="AC15">IFERROR(_xlfn.XLOOKUP($I15,Borrador!$I$11:$I$70,_xlfn.XLOOKUP(AC$10,Borrador!$C$10:$BP$10,Borrador!$C$11:$BP$70,"",0,1),""),"")</f>
        <v>Pendiente radicar notificación de reforma en cuanto se cuente con RC.</v>
      </c>
      <c r="AD15" s="12" t="str" cm="1">
        <f t="array" ref="AD15">IFERROR(_xlfn.XLOOKUP($I15,Borrador!$I$11:$I$70,_xlfn.XLOOKUP(AD$10,Borrador!$C$10:$BP$10,Borrador!$C$11:$BP$70,"",0,1),""),"")</f>
        <v>Pendiente</v>
      </c>
      <c r="AE15" s="12"/>
      <c r="AF15" s="12" t="str" cm="1">
        <f t="array" ref="AF15">IFERROR(_xlfn.XLOOKUP($I15,Borrador!$I$11:$I$70,_xlfn.XLOOKUP(AF$10,Borrador!$C$10:$BP$10,Borrador!$C$11:$BP$70,"",0,1),""),"")</f>
        <v>Sí</v>
      </c>
      <c r="AG15" s="12" t="str" cm="1">
        <f t="array" ref="AG15">IFERROR(_xlfn.XLOOKUP($I15,Borrador!$I$11:$I$70,_xlfn.XLOOKUP(AG$10,Borrador!$C$10:$BP$10,Borrador!$C$11:$BP$70,"",0,1),""),"")</f>
        <v>No</v>
      </c>
      <c r="AH15" s="12" t="str" cm="1">
        <f t="array" ref="AH15">IFERROR(_xlfn.XLOOKUP($I15,Borrador!$I$11:$I$70,_xlfn.XLOOKUP(AH$10,Borrador!$C$10:$BP$10,Borrador!$C$11:$BP$70,"",0,1),""),"")</f>
        <v>No aplica</v>
      </c>
      <c r="AI15" s="12" t="str" cm="1">
        <f t="array" ref="AI15">IFERROR(_xlfn.XLOOKUP($I15,Borrador!$I$11:$I$70,_xlfn.XLOOKUP(AI$10,Borrador!$C$10:$BP$10,Borrador!$C$11:$BP$70,"",0,1),""),"")</f>
        <v/>
      </c>
      <c r="AJ15" s="12"/>
      <c r="AK15" s="12"/>
      <c r="AL15" s="11" t="str" cm="1">
        <f t="array" ref="AL15">IFERROR(_xlfn.XLOOKUP($I15,Borrador!$I$11:$I$70,_xlfn.XLOOKUP(AL$10,Borrador!$C$10:$BP$10,Borrador!$C$11:$BP$70,"",0,1),""),"")</f>
        <v>No aplica</v>
      </c>
      <c r="AM15" s="11" t="str" cm="1">
        <f t="array" ref="AM15">IFERROR(_xlfn.XLOOKUP($I15,Borrador!$I$11:$I$70,_xlfn.XLOOKUP(AM$10,Borrador!$C$10:$BP$10,Borrador!$C$11:$BP$70,"",0,1),""),"")</f>
        <v>No aplica</v>
      </c>
      <c r="AN15" s="11" t="str" cm="1">
        <f t="array" ref="AN15">IFERROR(_xlfn.XLOOKUP($I15,Borrador!$I$11:$I$70,_xlfn.XLOOKUP(AN$10,Borrador!$C$10:$BP$10,Borrador!$C$11:$BP$70,"",0,1),""),"")</f>
        <v>No aplica</v>
      </c>
      <c r="AO15" s="11" cm="1">
        <f t="array" ref="AO15">IFERROR(_xlfn.XLOOKUP($I15,Borrador!$I$11:$I$70,_xlfn.XLOOKUP(AO$10,Borrador!$C$10:$BP$10,Borrador!$C$11:$BP$70,"",0,1),""),"")</f>
        <v>0</v>
      </c>
      <c r="AP15" s="11" cm="1">
        <f t="array" ref="AP15">IFERROR(_xlfn.XLOOKUP($I15,Borrador!$I$11:$I$70,_xlfn.XLOOKUP(AP$10,Borrador!$C$10:$BP$10,Borrador!$C$11:$BP$70,"",0,1),""),"")</f>
        <v>0</v>
      </c>
      <c r="AQ15" s="11" cm="1">
        <f t="array" ref="AQ15">IFERROR(_xlfn.XLOOKUP($I15,Borrador!$I$11:$I$70,_xlfn.XLOOKUP(AQ$10,Borrador!$C$10:$BP$10,Borrador!$C$11:$BP$70,"",0,1),""),"")</f>
        <v>0</v>
      </c>
      <c r="AR15" s="12" t="str" cm="1">
        <f t="array" ref="AR15">IFERROR(_xlfn.XLOOKUP($I15,Borrador!$I$11:$I$70,_xlfn.XLOOKUP(AR$10,Borrador!$C$10:$BP$10,Borrador!$C$11:$BP$70,"",0,1),""),"")</f>
        <v/>
      </c>
      <c r="AS15" s="12" t="str" cm="1">
        <f t="array" ref="AS15">IFERROR(_xlfn.XLOOKUP($I15,Borrador!$I$11:$I$70,_xlfn.XLOOKUP(AS$10,Borrador!$C$10:$BP$10,Borrador!$C$11:$BP$70,"",0,1),""),"")</f>
        <v/>
      </c>
      <c r="AT15" s="12" t="str" cm="1">
        <f t="array" ref="AT15">IFERROR(_xlfn.XLOOKUP($I15,Borrador!$I$11:$I$70,_xlfn.XLOOKUP(AT$10,Borrador!$C$10:$BP$10,Borrador!$C$11:$BP$70,"",0,1),""),"")</f>
        <v/>
      </c>
      <c r="AU15" s="12" t="str" cm="1">
        <f t="array" ref="AU15">IFERROR(_xlfn.XLOOKUP($I15,Borrador!$I$11:$I$70,_xlfn.XLOOKUP(AU$10,Borrador!$C$10:$BP$10,Borrador!$C$11:$BP$70,"",0,1),""),"")</f>
        <v>sin iniciar</v>
      </c>
      <c r="AV15" s="12" t="str" cm="1">
        <f t="array" ref="AV15">IFERROR(_xlfn.XLOOKUP($I15,Borrador!$I$11:$I$70,_xlfn.XLOOKUP(AV$10,Borrador!$C$10:$BP$10,Borrador!$C$11:$BP$70,"",0,1),""),"")</f>
        <v>sin iniciar</v>
      </c>
      <c r="AW15" s="12">
        <f>IFERROR(_xlfn.XLOOKUP($I15,Borrador!$I$11:$I$70,Borrador!$AU$11:$AU$70,""),"")</f>
        <v>0</v>
      </c>
      <c r="AX15" s="12">
        <f>IFERROR(_xlfn.XLOOKUP($I15,Borrador!$I$11:$I$70,Borrador!$AV$11:$AV$70,""),"")</f>
        <v>0</v>
      </c>
      <c r="AY15" s="12">
        <f>IFERROR(_xlfn.XLOOKUP($I15,Borrador!$I$11:$I$70,Borrador!$AW$11:$AW$70,""),"")</f>
        <v>0</v>
      </c>
      <c r="AZ15" s="11" cm="1">
        <f t="array" ref="AZ15">IFERROR(_xlfn.XLOOKUP($I15,Borrador!$I$11:$I$70,_xlfn.XLOOKUP(AZ$10,Borrador!$C$10:$BP$10,Borrador!$C$11:$BP$70,"",0,1),""),"")</f>
        <v>0</v>
      </c>
      <c r="BA15" s="11" t="str" cm="1">
        <f t="array" ref="BA15">IFERROR(_xlfn.XLOOKUP($I15,Borrador!$I$11:$I$70,_xlfn.XLOOKUP(BA$10,Borrador!$C$10:$BP$10,Borrador!$C$11:$BP$70,"",0,1),""),"")</f>
        <v>No aplica</v>
      </c>
      <c r="BB15" s="11">
        <f>IFERROR(_xlfn.XLOOKUP($I15,Borrador!$I$11:$I$70,Borrador!$BD$11:$BD$70,""),"")</f>
        <v>0</v>
      </c>
      <c r="BC15" s="11">
        <f>IFERROR(_xlfn.XLOOKUP($I15,Borrador!$I$11:$I$70,Borrador!$BE$11:$BE$70,""),"")</f>
        <v>0</v>
      </c>
      <c r="BD15" s="12" t="str" cm="1">
        <f t="array" ref="BD15">IFERROR(_xlfn.XLOOKUP($I15,Borrador!$I$11:$I$70,_xlfn.XLOOKUP(BD$10,Borrador!$C$10:$BP$10,Borrador!$C$11:$BP$70,"",0,1),""),"")</f>
        <v>No aplica</v>
      </c>
      <c r="BE15" s="12" t="str" cm="1">
        <f t="array" ref="BE15">IFERROR(_xlfn.XLOOKUP($I15,Borrador!$I$11:$I$70,_xlfn.XLOOKUP(BE$10,Borrador!$C$10:$BP$10,Borrador!$C$11:$BP$70,"",0,1),""),"")</f>
        <v>No aplica</v>
      </c>
      <c r="BF15" s="12" t="str" cm="1">
        <f t="array" ref="BF15">IFERROR(_xlfn.XLOOKUP($I15,Borrador!$I$11:$I$70,_xlfn.XLOOKUP(BF$10,Borrador!$C$10:$BP$10,Borrador!$C$11:$BP$70,"",0,1),""),"")</f>
        <v>No aplica</v>
      </c>
      <c r="BG15" s="12" t="str" cm="1">
        <f t="array" ref="BG15">IFERROR(_xlfn.XLOOKUP($I15,Borrador!$I$11:$I$70,_xlfn.XLOOKUP(BG$10,Borrador!$C$10:$BP$10,Borrador!$C$11:$BP$70,"",0,1),""),"")</f>
        <v>No aplica</v>
      </c>
      <c r="BH15" s="12" t="str" cm="1">
        <f t="array" ref="BH15">IFERROR(_xlfn.XLOOKUP($I15,Borrador!$I$11:$I$70,_xlfn.XLOOKUP(BH$10,Borrador!$C$10:$BP$10,Borrador!$C$11:$BP$70,"",0,1),""),"")</f>
        <v>No aplica</v>
      </c>
      <c r="BI15" s="12" t="str" cm="1">
        <f t="array" ref="BI15">IFERROR(_xlfn.XLOOKUP($I15,Borrador!$I$11:$I$70,_xlfn.XLOOKUP(BI$10,Borrador!$C$10:$BP$10,Borrador!$C$11:$BP$70,"",0,1),""),"")</f>
        <v>sin iniciar</v>
      </c>
      <c r="BJ15" s="12" t="str" cm="1">
        <f t="array" ref="BJ15">IFERROR(_xlfn.XLOOKUP($I15,Borrador!$I$11:$I$70,_xlfn.XLOOKUP(BJ$10,Borrador!$C$10:$BP$10,Borrador!$C$11:$BP$70,"",0,1),""),"")</f>
        <v>No aplica</v>
      </c>
      <c r="BK15" s="12" cm="1">
        <f t="array" ref="BK15">IFERROR(_xlfn.XLOOKUP($I15,Borrador!$I$11:$I$70,_xlfn.XLOOKUP(BK$10,Borrador!$C$10:$BP$10,Borrador!$C$11:$BP$70,"",0,1),""),"")</f>
        <v>0</v>
      </c>
      <c r="BL15" s="12" cm="1">
        <f t="array" ref="BL15">IFERROR(_xlfn.XLOOKUP($I15,Borrador!$I$11:$I$70,_xlfn.XLOOKUP(BL$10,Borrador!$C$10:$BP$10,Borrador!$C$11:$BP$70,"",0,1),""),"")</f>
        <v>0</v>
      </c>
      <c r="BM15" s="12">
        <f>IFERROR(_xlfn.XLOOKUP($I15,Borrador!$I$11:$I$70,Borrador!$BJ$11:$BJ$70,""),"")</f>
        <v>0</v>
      </c>
      <c r="BN15" s="12">
        <f>IFERROR(_xlfn.XLOOKUP($I15,Borrador!$I$11:$I$70,Borrador!$BK$11:$BK$70,""),"")</f>
        <v>0</v>
      </c>
      <c r="BO15" s="12">
        <f>IFERROR(_xlfn.XLOOKUP($I15,Borrador!$I$11:$I$70,Borrador!$BL$11:$BL$70,""),"")</f>
        <v>0</v>
      </c>
      <c r="BP15" s="12" t="str" cm="1">
        <f t="array" ref="BP15">IFERROR(_xlfn.XLOOKUP($I15,Borrador!$I$11:$I$70,_xlfn.XLOOKUP(BP$10,Borrador!$C$10:$BP$10,Borrador!$C$11:$BP$70,"",0,1),""),"")</f>
        <v>sin iniciar</v>
      </c>
      <c r="BQ15" s="12">
        <f>IFERROR(_xlfn.XLOOKUP($I15,Borrador!$I$11:$I$70,Borrador!$BG$11:$BG$70,""),"")</f>
        <v>0</v>
      </c>
      <c r="BR15" s="12">
        <f>IFERROR(_xlfn.XLOOKUP($I15,Borrador!$I$11:$I$70,Borrador!$BH$11:$BH$70,""),"")</f>
        <v>0</v>
      </c>
      <c r="BS15" s="12">
        <f>IFERROR(_xlfn.XLOOKUP($I15,Borrador!$I$11:$I$70,Borrador!$BI$11:$BI$70,""),"")</f>
        <v>0</v>
      </c>
      <c r="BT15" s="11">
        <f>IFERROR(_xlfn.XLOOKUP($I15,Borrador!$I$11:$I$70,Borrador!$BM$11:$BM$70,""),"")</f>
        <v>0</v>
      </c>
      <c r="BU15" s="11">
        <f>IFERROR(_xlfn.XLOOKUP($I15,Borrador!$I$11:$I$70,Borrador!$BN$11:$BN$70,""),"")</f>
        <v>0</v>
      </c>
      <c r="BV15" s="34" t="str">
        <f>IFERROR(_xlfn.XLOOKUP($I15,Borrador!$I$11:$I$70,Borrador!$BO$11:$BO$70,""),"")</f>
        <v>2027-1</v>
      </c>
      <c r="BW15" s="12">
        <f>IFERROR(_xlfn.XLOOKUP($I15,Borrador!$I$11:$I$70,Borrador!$BP$11:$BP$70,""),"")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IFERROR(_xlfn.XLOOKUP($I16,Borrador!$I$11:$I$70,_xlfn.XLOOKUP(J$10,Borrador!$C$10:$BP$10,Borrador!$C$11:$BP$70,"",0,1),""),"")</f>
        <v>finalizado</v>
      </c>
      <c r="K16" s="12" t="str" cm="1">
        <f t="array" ref="K16">IFERROR(_xlfn.XLOOKUP($I16,Borrador!$I$11:$I$70,_xlfn.XLOOKUP(K$10,Borrador!$C$10:$BP$10,Borrador!$C$11:$BP$70,"",0,1),""),"")</f>
        <v>finalizado</v>
      </c>
      <c r="L16" s="12" t="str" cm="1">
        <f t="array" ref="L16">IFERROR(_xlfn.XLOOKUP($I16,Borrador!$I$11:$I$70,_xlfn.XLOOKUP(L$10,Borrador!$C$10:$BP$10,Borrador!$C$11:$BP$70,"",0,1),""),"")</f>
        <v>finalizado</v>
      </c>
      <c r="M16" s="38" cm="1">
        <f t="array" ref="M16">IFERROR(_xlfn.XLOOKUP($I16,Borrador!$I$11:$I$70,_xlfn.XLOOKUP(M$10,Borrador!$C$10:$BP$10,Borrador!$C$11:$BP$70,"",0,1),""),"")</f>
        <v>45899</v>
      </c>
      <c r="N16" s="39" cm="1">
        <f t="array" ref="N16">IFERROR(_xlfn.XLOOKUP($I16,Borrador!$I$11:$I$70,_xlfn.XLOOKUP(N$10,Borrador!$C$10:$BP$10,Borrador!$C$11:$BP$70,"",0,1),""),"")</f>
        <v>45930</v>
      </c>
      <c r="O16" s="12" cm="1">
        <f t="array" ref="O16">IFERROR(_xlfn.XLOOKUP($I16,Borrador!$I$11:$I$70,_xlfn.XLOOKUP(O$10,Borrador!$C$10:$BP$10,Borrador!$C$11:$BP$70,"",0,1),""),"")</f>
        <v>0</v>
      </c>
      <c r="P16" s="12" cm="1">
        <f t="array" ref="P16">IFERROR(_xlfn.XLOOKUP($I16,Borrador!$I$11:$I$70,_xlfn.XLOOKUP(P$10,Borrador!$C$10:$BP$10,Borrador!$C$11:$BP$70,"",0,1),""),"")</f>
        <v>0</v>
      </c>
      <c r="Q16" s="12" t="str" cm="1">
        <f t="array" ref="Q16">IFERROR(_xlfn.XLOOKUP($I16,Borrador!$I$11:$I$70,_xlfn.XLOOKUP(Q$10,Borrador!$C$10:$BP$10,Borrador!$C$11:$BP$70,"",0,1),""),"")</f>
        <v>No aplica</v>
      </c>
      <c r="R16" s="12" t="str" cm="1">
        <f t="array" ref="R16">IFERROR(_xlfn.XLOOKUP($I16,Borrador!$I$11:$I$70,_xlfn.XLOOKUP(R$10,Borrador!$C$10:$BP$10,Borrador!$C$11:$BP$70,"",0,1),""),"")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IFERROR(_xlfn.XLOOKUP($I16,Borrador!$I$11:$I$70,_xlfn.XLOOKUP(W$10,Borrador!$C$10:$BP$10,Borrador!$C$11:$BP$70,"",0,1),""),"")</f>
        <v>finalizado</v>
      </c>
      <c r="X16" s="76" cm="1">
        <f t="array" ref="X16">IFERROR(_xlfn.XLOOKUP($I16,Borrador!$I$11:$I$70,_xlfn.XLOOKUP(X$10,Borrador!$C$10:$BP$10,Borrador!$C$11:$BP$70,"",0,1),""),"")</f>
        <v>0</v>
      </c>
      <c r="Y16" s="76" t="str" cm="1">
        <f t="array" ref="Y16">IFERROR(_xlfn.XLOOKUP($I16,Borrador!$I$11:$I$70,_xlfn.XLOOKUP(Y$10,Borrador!$C$10:$BP$10,Borrador!$C$11:$BP$70,"",0,1),""),"")</f>
        <v>Finalizado</v>
      </c>
      <c r="Z16" s="76" t="str" cm="1">
        <f t="array" ref="Z16">IFERROR(_xlfn.XLOOKUP($I16,Borrador!$I$11:$I$70,_xlfn.XLOOKUP(Z$10,Borrador!$C$10:$BP$10,Borrador!$C$11:$BP$70,"",0,1),""),"")</f>
        <v/>
      </c>
      <c r="AA16" s="76" t="str" cm="1">
        <f t="array" ref="AA16">IFERROR(_xlfn.XLOOKUP($I16,Borrador!$I$11:$I$70,_xlfn.XLOOKUP(AA$10,Borrador!$C$10:$BP$10,Borrador!$C$11:$BP$70,"",0,1),""),"")</f>
        <v>Modificación de Registro Calificado</v>
      </c>
      <c r="AB16" s="12" t="str" cm="1">
        <f t="array" ref="AB16">IFERROR(_xlfn.XLOOKUP($I16,Borrador!$I$11:$I$70,_xlfn.XLOOKUP(AB$10,Borrador!$C$10:$BP$10,Borrador!$C$11:$BP$70,"",0,1),""),"")</f>
        <v>En elaboración de documentación</v>
      </c>
      <c r="AC16" s="54" t="str" cm="1">
        <f t="array" ref="AC16">IFERROR(_xlfn.XLOOKUP($I16,Borrador!$I$11:$I$70,_xlfn.XLOOKUP(AC$10,Borrador!$C$10:$BP$10,Borrador!$C$11:$BP$70,"",0,1),""),"")</f>
        <v>Abril de 2026</v>
      </c>
      <c r="AD16" s="12" t="str" cm="1">
        <f t="array" ref="AD16">IFERROR(_xlfn.XLOOKUP($I16,Borrador!$I$11:$I$70,_xlfn.XLOOKUP(AD$10,Borrador!$C$10:$BP$10,Borrador!$C$11:$BP$70,"",0,1),""),"")</f>
        <v>Se tramita en marzo de 2026</v>
      </c>
      <c r="AE16" s="12"/>
      <c r="AF16" s="12" t="str" cm="1">
        <f t="array" ref="AF16">IFERROR(_xlfn.XLOOKUP($I16,Borrador!$I$11:$I$70,_xlfn.XLOOKUP(AF$10,Borrador!$C$10:$BP$10,Borrador!$C$11:$BP$70,"",0,1),""),"")</f>
        <v>Sí</v>
      </c>
      <c r="AG16" s="12" t="str" cm="1">
        <f t="array" ref="AG16">IFERROR(_xlfn.XLOOKUP($I16,Borrador!$I$11:$I$70,_xlfn.XLOOKUP(AG$10,Borrador!$C$10:$BP$10,Borrador!$C$11:$BP$70,"",0,1),""),"")</f>
        <v>No</v>
      </c>
      <c r="AH16" s="12" t="str" cm="1">
        <f t="array" ref="AH16">IFERROR(_xlfn.XLOOKUP($I16,Borrador!$I$11:$I$70,_xlfn.XLOOKUP(AH$10,Borrador!$C$10:$BP$10,Borrador!$C$11:$BP$70,"",0,1),""),"")</f>
        <v>No aplica</v>
      </c>
      <c r="AI16" s="12" t="str" cm="1">
        <f t="array" ref="AI16">IFERROR(_xlfn.XLOOKUP($I16,Borrador!$I$11:$I$70,_xlfn.XLOOKUP(AI$10,Borrador!$C$10:$BP$10,Borrador!$C$11:$BP$70,"",0,1),""),"")</f>
        <v/>
      </c>
      <c r="AJ16" s="12"/>
      <c r="AK16" s="12"/>
      <c r="AL16" s="11" t="str" cm="1">
        <f t="array" ref="AL16">IFERROR(_xlfn.XLOOKUP($I16,Borrador!$I$11:$I$70,_xlfn.XLOOKUP(AL$10,Borrador!$C$10:$BP$10,Borrador!$C$11:$BP$70,"",0,1),""),"")</f>
        <v>No aplica</v>
      </c>
      <c r="AM16" s="11" t="str" cm="1">
        <f t="array" ref="AM16">IFERROR(_xlfn.XLOOKUP($I16,Borrador!$I$11:$I$70,_xlfn.XLOOKUP(AM$10,Borrador!$C$10:$BP$10,Borrador!$C$11:$BP$70,"",0,1),""),"")</f>
        <v>No aplica</v>
      </c>
      <c r="AN16" s="11" t="str" cm="1">
        <f t="array" ref="AN16">IFERROR(_xlfn.XLOOKUP($I16,Borrador!$I$11:$I$70,_xlfn.XLOOKUP(AN$10,Borrador!$C$10:$BP$10,Borrador!$C$11:$BP$70,"",0,1),""),"")</f>
        <v>No aplica</v>
      </c>
      <c r="AO16" s="11" cm="1">
        <f t="array" ref="AO16">IFERROR(_xlfn.XLOOKUP($I16,Borrador!$I$11:$I$70,_xlfn.XLOOKUP(AO$10,Borrador!$C$10:$BP$10,Borrador!$C$11:$BP$70,"",0,1),""),"")</f>
        <v>0</v>
      </c>
      <c r="AP16" s="11" cm="1">
        <f t="array" ref="AP16">IFERROR(_xlfn.XLOOKUP($I16,Borrador!$I$11:$I$70,_xlfn.XLOOKUP(AP$10,Borrador!$C$10:$BP$10,Borrador!$C$11:$BP$70,"",0,1),""),"")</f>
        <v>0</v>
      </c>
      <c r="AQ16" s="11" t="str" cm="1">
        <f t="array" ref="AQ16">IFERROR(_xlfn.XLOOKUP($I16,Borrador!$I$11:$I$70,_xlfn.XLOOKUP(AQ$10,Borrador!$C$10:$BP$10,Borrador!$C$11:$BP$70,"",0,1),""),"")</f>
        <v>No aplica</v>
      </c>
      <c r="AR16" s="12" t="str" cm="1">
        <f t="array" ref="AR16">IFERROR(_xlfn.XLOOKUP($I16,Borrador!$I$11:$I$70,_xlfn.XLOOKUP(AR$10,Borrador!$C$10:$BP$10,Borrador!$C$11:$BP$70,"",0,1),""),"")</f>
        <v/>
      </c>
      <c r="AS16" s="12" t="str" cm="1">
        <f t="array" ref="AS16">IFERROR(_xlfn.XLOOKUP($I16,Borrador!$I$11:$I$70,_xlfn.XLOOKUP(AS$10,Borrador!$C$10:$BP$10,Borrador!$C$11:$BP$70,"",0,1),""),"")</f>
        <v/>
      </c>
      <c r="AT16" s="12" t="str" cm="1">
        <f t="array" ref="AT16">IFERROR(_xlfn.XLOOKUP($I16,Borrador!$I$11:$I$70,_xlfn.XLOOKUP(AT$10,Borrador!$C$10:$BP$10,Borrador!$C$11:$BP$70,"",0,1),""),"")</f>
        <v/>
      </c>
      <c r="AU16" s="12" t="str" cm="1">
        <f t="array" ref="AU16">IFERROR(_xlfn.XLOOKUP($I16,Borrador!$I$11:$I$70,_xlfn.XLOOKUP(AU$10,Borrador!$C$10:$BP$10,Borrador!$C$11:$BP$70,"",0,1),""),"")</f>
        <v>No aplica</v>
      </c>
      <c r="AV16" s="12" t="str" cm="1">
        <f t="array" ref="AV16">IFERROR(_xlfn.XLOOKUP($I16,Borrador!$I$11:$I$70,_xlfn.XLOOKUP(AV$10,Borrador!$C$10:$BP$10,Borrador!$C$11:$BP$70,"",0,1),""),"")</f>
        <v>No aplica</v>
      </c>
      <c r="AW16" s="12" t="str">
        <f>IFERROR(_xlfn.XLOOKUP($I16,Borrador!$I$11:$I$70,Borrador!$AU$11:$AU$70,""),"")</f>
        <v>No aplica</v>
      </c>
      <c r="AX16" s="12" t="str">
        <f>IFERROR(_xlfn.XLOOKUP($I16,Borrador!$I$11:$I$70,Borrador!$AV$11:$AV$70,""),"")</f>
        <v>No aplica</v>
      </c>
      <c r="AY16" s="12" t="str">
        <f>IFERROR(_xlfn.XLOOKUP($I16,Borrador!$I$11:$I$70,Borrador!$AW$11:$AW$70,""),"")</f>
        <v>No aplica</v>
      </c>
      <c r="AZ16" s="11" t="str" cm="1">
        <f t="array" ref="AZ16">IFERROR(_xlfn.XLOOKUP($I16,Borrador!$I$11:$I$70,_xlfn.XLOOKUP(AZ$10,Borrador!$C$10:$BP$10,Borrador!$C$11:$BP$70,"",0,1),""),"")</f>
        <v>No aplica</v>
      </c>
      <c r="BA16" s="11" t="str" cm="1">
        <f t="array" ref="BA16">IFERROR(_xlfn.XLOOKUP($I16,Borrador!$I$11:$I$70,_xlfn.XLOOKUP(BA$10,Borrador!$C$10:$BP$10,Borrador!$C$11:$BP$70,"",0,1),""),"")</f>
        <v>No aplica</v>
      </c>
      <c r="BB16" s="11">
        <f>IFERROR(_xlfn.XLOOKUP($I16,Borrador!$I$11:$I$70,Borrador!$BD$11:$BD$70,""),"")</f>
        <v>0</v>
      </c>
      <c r="BC16" s="11">
        <f>IFERROR(_xlfn.XLOOKUP($I16,Borrador!$I$11:$I$70,Borrador!$BE$11:$BE$70,""),"")</f>
        <v>0</v>
      </c>
      <c r="BD16" s="12" t="str" cm="1">
        <f t="array" ref="BD16">IFERROR(_xlfn.XLOOKUP($I16,Borrador!$I$11:$I$70,_xlfn.XLOOKUP(BD$10,Borrador!$C$10:$BP$10,Borrador!$C$11:$BP$70,"",0,1),""),"")</f>
        <v>No aplica</v>
      </c>
      <c r="BE16" s="12" t="str" cm="1">
        <f t="array" ref="BE16">IFERROR(_xlfn.XLOOKUP($I16,Borrador!$I$11:$I$70,_xlfn.XLOOKUP(BE$10,Borrador!$C$10:$BP$10,Borrador!$C$11:$BP$70,"",0,1),""),"")</f>
        <v>No aplica</v>
      </c>
      <c r="BF16" s="12" t="str" cm="1">
        <f t="array" ref="BF16">IFERROR(_xlfn.XLOOKUP($I16,Borrador!$I$11:$I$70,_xlfn.XLOOKUP(BF$10,Borrador!$C$10:$BP$10,Borrador!$C$11:$BP$70,"",0,1),""),"")</f>
        <v>No aplica</v>
      </c>
      <c r="BG16" s="12" t="str" cm="1">
        <f t="array" ref="BG16">IFERROR(_xlfn.XLOOKUP($I16,Borrador!$I$11:$I$70,_xlfn.XLOOKUP(BG$10,Borrador!$C$10:$BP$10,Borrador!$C$11:$BP$70,"",0,1),""),"")</f>
        <v>No aplica</v>
      </c>
      <c r="BH16" s="12" t="str" cm="1">
        <f t="array" ref="BH16">IFERROR(_xlfn.XLOOKUP($I16,Borrador!$I$11:$I$70,_xlfn.XLOOKUP(BH$10,Borrador!$C$10:$BP$10,Borrador!$C$11:$BP$70,"",0,1),""),"")</f>
        <v>No aplica</v>
      </c>
      <c r="BI16" s="12" t="str" cm="1">
        <f t="array" ref="BI16">IFERROR(_xlfn.XLOOKUP($I16,Borrador!$I$11:$I$70,_xlfn.XLOOKUP(BI$10,Borrador!$C$10:$BP$10,Borrador!$C$11:$BP$70,"",0,1),""),"")</f>
        <v>sin iniciar</v>
      </c>
      <c r="BJ16" s="12" t="str" cm="1">
        <f t="array" ref="BJ16">IFERROR(_xlfn.XLOOKUP($I16,Borrador!$I$11:$I$70,_xlfn.XLOOKUP(BJ$10,Borrador!$C$10:$BP$10,Borrador!$C$11:$BP$70,"",0,1),""),"")</f>
        <v>No aplica</v>
      </c>
      <c r="BK16" s="12" cm="1">
        <f t="array" ref="BK16">IFERROR(_xlfn.XLOOKUP($I16,Borrador!$I$11:$I$70,_xlfn.XLOOKUP(BK$10,Borrador!$C$10:$BP$10,Borrador!$C$11:$BP$70,"",0,1),""),"")</f>
        <v>0</v>
      </c>
      <c r="BL16" s="12" cm="1">
        <f t="array" ref="BL16">IFERROR(_xlfn.XLOOKUP($I16,Borrador!$I$11:$I$70,_xlfn.XLOOKUP(BL$10,Borrador!$C$10:$BP$10,Borrador!$C$11:$BP$70,"",0,1),""),"")</f>
        <v>0</v>
      </c>
      <c r="BM16" s="12">
        <f>IFERROR(_xlfn.XLOOKUP($I16,Borrador!$I$11:$I$70,Borrador!$BJ$11:$BJ$70,""),"")</f>
        <v>0</v>
      </c>
      <c r="BN16" s="12">
        <f>IFERROR(_xlfn.XLOOKUP($I16,Borrador!$I$11:$I$70,Borrador!$BK$11:$BK$70,""),"")</f>
        <v>0</v>
      </c>
      <c r="BO16" s="12">
        <f>IFERROR(_xlfn.XLOOKUP($I16,Borrador!$I$11:$I$70,Borrador!$BL$11:$BL$70,""),"")</f>
        <v>0</v>
      </c>
      <c r="BP16" s="12" t="str" cm="1">
        <f t="array" ref="BP16">IFERROR(_xlfn.XLOOKUP($I16,Borrador!$I$11:$I$70,_xlfn.XLOOKUP(BP$10,Borrador!$C$10:$BP$10,Borrador!$C$11:$BP$70,"",0,1),""),"")</f>
        <v>sin iniciar</v>
      </c>
      <c r="BQ16" s="12">
        <f>IFERROR(_xlfn.XLOOKUP($I16,Borrador!$I$11:$I$70,Borrador!$BG$11:$BG$70,""),"")</f>
        <v>0</v>
      </c>
      <c r="BR16" s="12">
        <f>IFERROR(_xlfn.XLOOKUP($I16,Borrador!$I$11:$I$70,Borrador!$BH$11:$BH$70,""),"")</f>
        <v>0</v>
      </c>
      <c r="BS16" s="12">
        <f>IFERROR(_xlfn.XLOOKUP($I16,Borrador!$I$11:$I$70,Borrador!$BI$11:$BI$70,""),"")</f>
        <v>0</v>
      </c>
      <c r="BT16" s="11">
        <f>IFERROR(_xlfn.XLOOKUP($I16,Borrador!$I$11:$I$70,Borrador!$BM$11:$BM$70,""),"")</f>
        <v>0</v>
      </c>
      <c r="BU16" s="11">
        <f>IFERROR(_xlfn.XLOOKUP($I16,Borrador!$I$11:$I$70,Borrador!$BN$11:$BN$70,""),"")</f>
        <v>0</v>
      </c>
      <c r="BV16" s="34" t="str">
        <f>IFERROR(_xlfn.XLOOKUP($I16,Borrador!$I$11:$I$70,Borrador!$BO$11:$BO$70,""),"")</f>
        <v>2027-1</v>
      </c>
      <c r="BW16" s="12">
        <f>IFERROR(_xlfn.XLOOKUP($I16,Borrador!$I$11:$I$70,Borrador!$BP$11:$BP$70,""),"")</f>
        <v>0</v>
      </c>
    </row>
    <row r="17" spans="3:75" ht="52.35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IFERROR(_xlfn.XLOOKUP($I17,Borrador!$I$11:$I$70,_xlfn.XLOOKUP(J$10,Borrador!$C$10:$BP$10,Borrador!$C$11:$BP$70,"",0,1),""),"")</f>
        <v>finalizado</v>
      </c>
      <c r="K17" s="12" t="str" cm="1">
        <f t="array" ref="K17">IFERROR(_xlfn.XLOOKUP($I17,Borrador!$I$11:$I$70,_xlfn.XLOOKUP(K$10,Borrador!$C$10:$BP$10,Borrador!$C$11:$BP$70,"",0,1),""),"")</f>
        <v>finalizado</v>
      </c>
      <c r="L17" s="12" t="str" cm="1">
        <f t="array" ref="L17">IFERROR(_xlfn.XLOOKUP($I17,Borrador!$I$11:$I$70,_xlfn.XLOOKUP(L$10,Borrador!$C$10:$BP$10,Borrador!$C$11:$BP$70,"",0,1),""),"")</f>
        <v>finalizado</v>
      </c>
      <c r="M17" s="38" cm="1">
        <f t="array" ref="M17">IFERROR(_xlfn.XLOOKUP($I17,Borrador!$I$11:$I$70,_xlfn.XLOOKUP(M$10,Borrador!$C$10:$BP$10,Borrador!$C$11:$BP$70,"",0,1),""),"")</f>
        <v>45899</v>
      </c>
      <c r="N17" s="39" cm="1">
        <f t="array" ref="N17">IFERROR(_xlfn.XLOOKUP($I17,Borrador!$I$11:$I$70,_xlfn.XLOOKUP(N$10,Borrador!$C$10:$BP$10,Borrador!$C$11:$BP$70,"",0,1),""),"")</f>
        <v>45930</v>
      </c>
      <c r="O17" s="12" cm="1">
        <f t="array" ref="O17">IFERROR(_xlfn.XLOOKUP($I17,Borrador!$I$11:$I$70,_xlfn.XLOOKUP(O$10,Borrador!$C$10:$BP$10,Borrador!$C$11:$BP$70,"",0,1),""),"")</f>
        <v>0</v>
      </c>
      <c r="P17" s="12" t="str" cm="1">
        <f t="array" ref="P17">IFERROR(_xlfn.XLOOKUP($I17,Borrador!$I$11:$I$70,_xlfn.XLOOKUP(P$10,Borrador!$C$10:$BP$10,Borrador!$C$11:$BP$70,"",0,1),""),"")</f>
        <v>Si</v>
      </c>
      <c r="Q17" s="12" cm="1">
        <f t="array" ref="Q17">IFERROR(_xlfn.XLOOKUP($I17,Borrador!$I$11:$I$70,_xlfn.XLOOKUP(Q$10,Borrador!$C$10:$BP$10,Borrador!$C$11:$BP$70,"",0,1),""),"")</f>
        <v>1</v>
      </c>
      <c r="R17" s="12" t="str" cm="1">
        <f t="array" ref="R17">IFERROR(_xlfn.XLOOKUP($I17,Borrador!$I$11:$I$70,_xlfn.XLOOKUP(R$10,Borrador!$C$10:$BP$10,Borrador!$C$11:$BP$70,"",0,1),""),"")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IFERROR(_xlfn.XLOOKUP($I17,Borrador!$I$11:$I$70,_xlfn.XLOOKUP(W$10,Borrador!$C$10:$BP$10,Borrador!$C$11:$BP$70,"",0,1),""),"")</f>
        <v>finalizado</v>
      </c>
      <c r="X17" s="76" cm="1">
        <f t="array" ref="X17">IFERROR(_xlfn.XLOOKUP($I17,Borrador!$I$11:$I$70,_xlfn.XLOOKUP(X$10,Borrador!$C$10:$BP$10,Borrador!$C$11:$BP$70,"",0,1),""),"")</f>
        <v>0</v>
      </c>
      <c r="Y17" s="76" t="str" cm="1">
        <f t="array" ref="Y17">IFERROR(_xlfn.XLOOKUP($I17,Borrador!$I$11:$I$70,_xlfn.XLOOKUP(Y$10,Borrador!$C$10:$BP$10,Borrador!$C$11:$BP$70,"",0,1),""),"")</f>
        <v>Finalizado</v>
      </c>
      <c r="Z17" s="76" t="str" cm="1">
        <f t="array" ref="Z17">IFERROR(_xlfn.XLOOKUP($I17,Borrador!$I$11:$I$70,_xlfn.XLOOKUP(Z$10,Borrador!$C$10:$BP$10,Borrador!$C$11:$BP$70,"",0,1),""),"")</f>
        <v/>
      </c>
      <c r="AA17" s="76" t="str" cm="1">
        <f t="array" ref="AA17">IFERROR(_xlfn.XLOOKUP($I17,Borrador!$I$11:$I$70,_xlfn.XLOOKUP(AA$10,Borrador!$C$10:$BP$10,Borrador!$C$11:$BP$70,"",0,1),""),"")</f>
        <v>Renovación de Registro Calificado</v>
      </c>
      <c r="AB17" s="12" t="str" cm="1">
        <f t="array" ref="AB17">IFERROR(_xlfn.XLOOKUP($I17,Borrador!$I$11:$I$70,_xlfn.XLOOKUP(AB$10,Borrador!$C$10:$BP$10,Borrador!$C$11:$BP$70,"",0,1),""),"")</f>
        <v>Se fue con renovación RC pero se debe verificar si todo coincide</v>
      </c>
      <c r="AC17" s="54" t="str" cm="1">
        <f t="array" ref="AC17">IFERROR(_xlfn.XLOOKUP($I17,Borrador!$I$11:$I$70,_xlfn.XLOOKUP(AC$10,Borrador!$C$10:$BP$10,Borrador!$C$11:$BP$70,"",0,1),""),"")</f>
        <v>Diciembre de 2024</v>
      </c>
      <c r="AD17" s="12" t="str" cm="1">
        <f t="array" ref="AD17">IFERROR(_xlfn.XLOOKUP($I17,Borrador!$I$11:$I$70,_xlfn.XLOOKUP(AD$10,Borrador!$C$10:$BP$10,Borrador!$C$11:$BP$70,"",0,1),""),"")</f>
        <v>Noviembre de 2024</v>
      </c>
      <c r="AE17" s="12"/>
      <c r="AF17" s="12" t="str" cm="1">
        <f t="array" ref="AF17">IFERROR(_xlfn.XLOOKUP($I17,Borrador!$I$11:$I$70,_xlfn.XLOOKUP(AF$10,Borrador!$C$10:$BP$10,Borrador!$C$11:$BP$70,"",0,1),""),"")</f>
        <v>Sí</v>
      </c>
      <c r="AG17" s="12" t="str" cm="1">
        <f t="array" ref="AG17">IFERROR(_xlfn.XLOOKUP($I17,Borrador!$I$11:$I$70,_xlfn.XLOOKUP(AG$10,Borrador!$C$10:$BP$10,Borrador!$C$11:$BP$70,"",0,1),""),"")</f>
        <v>Sí</v>
      </c>
      <c r="AH17" s="12" t="str" cm="1">
        <f t="array" ref="AH17">IFERROR(_xlfn.XLOOKUP($I17,Borrador!$I$11:$I$70,_xlfn.XLOOKUP(AH$10,Borrador!$C$10:$BP$10,Borrador!$C$11:$BP$70,"",0,1),""),"")</f>
        <v>Pendiente</v>
      </c>
      <c r="AI17" s="12" t="str" cm="1">
        <f t="array" ref="AI17">IFERROR(_xlfn.XLOOKUP($I17,Borrador!$I$11:$I$70,_xlfn.XLOOKUP(AI$10,Borrador!$C$10:$BP$10,Borrador!$C$11:$BP$70,"",0,1),""),"")</f>
        <v/>
      </c>
      <c r="AJ17" s="12"/>
      <c r="AK17" s="12"/>
      <c r="AL17" s="11" cm="1">
        <f t="array" ref="AL17">IFERROR(_xlfn.XLOOKUP($I17,Borrador!$I$11:$I$70,_xlfn.XLOOKUP(AL$10,Borrador!$C$10:$BP$10,Borrador!$C$11:$BP$70,"",0,1),""),"")</f>
        <v>1</v>
      </c>
      <c r="AM17" s="11" cm="1">
        <f t="array" ref="AM17">IFERROR(_xlfn.XLOOKUP($I17,Borrador!$I$11:$I$70,_xlfn.XLOOKUP(AM$10,Borrador!$C$10:$BP$10,Borrador!$C$11:$BP$70,"",0,1),""),"")</f>
        <v>0</v>
      </c>
      <c r="AN17" s="11" cm="1">
        <f t="array" ref="AN17">IFERROR(_xlfn.XLOOKUP($I17,Borrador!$I$11:$I$70,_xlfn.XLOOKUP(AN$10,Borrador!$C$10:$BP$10,Borrador!$C$11:$BP$70,"",0,1),""),"")</f>
        <v>1</v>
      </c>
      <c r="AO17" s="11" cm="1">
        <f t="array" ref="AO17">IFERROR(_xlfn.XLOOKUP($I17,Borrador!$I$11:$I$70,_xlfn.XLOOKUP(AO$10,Borrador!$C$10:$BP$10,Borrador!$C$11:$BP$70,"",0,1),""),"")</f>
        <v>46063</v>
      </c>
      <c r="AP17" s="11" cm="1">
        <f t="array" ref="AP17">IFERROR(_xlfn.XLOOKUP($I17,Borrador!$I$11:$I$70,_xlfn.XLOOKUP(AP$10,Borrador!$C$10:$BP$10,Borrador!$C$11:$BP$70,"",0,1),""),"")</f>
        <v>46129</v>
      </c>
      <c r="AQ17" s="11" cm="1">
        <f t="array" ref="AQ17">IFERROR(_xlfn.XLOOKUP($I17,Borrador!$I$11:$I$70,_xlfn.XLOOKUP(AQ$10,Borrador!$C$10:$BP$10,Borrador!$C$11:$BP$70,"",0,1),""),"")</f>
        <v>0</v>
      </c>
      <c r="AR17" s="12" t="str" cm="1">
        <f t="array" ref="AR17">IFERROR(_xlfn.XLOOKUP($I17,Borrador!$I$11:$I$70,_xlfn.XLOOKUP(AR$10,Borrador!$C$10:$BP$10,Borrador!$C$11:$BP$70,"",0,1),""),"")</f>
        <v/>
      </c>
      <c r="AS17" s="12" t="str" cm="1">
        <f t="array" ref="AS17">IFERROR(_xlfn.XLOOKUP($I17,Borrador!$I$11:$I$70,_xlfn.XLOOKUP(AS$10,Borrador!$C$10:$BP$10,Borrador!$C$11:$BP$70,"",0,1),""),"")</f>
        <v/>
      </c>
      <c r="AT17" s="12" t="str" cm="1">
        <f t="array" ref="AT17">IFERROR(_xlfn.XLOOKUP($I17,Borrador!$I$11:$I$70,_xlfn.XLOOKUP(AT$10,Borrador!$C$10:$BP$10,Borrador!$C$11:$BP$70,"",0,1),""),"")</f>
        <v/>
      </c>
      <c r="AU17" s="12" t="str" cm="1">
        <f t="array" ref="AU17">IFERROR(_xlfn.XLOOKUP($I17,Borrador!$I$11:$I$70,_xlfn.XLOOKUP(AU$10,Borrador!$C$10:$BP$10,Borrador!$C$11:$BP$70,"",0,1),""),"")</f>
        <v>sin iniciar</v>
      </c>
      <c r="AV17" s="12" t="str" cm="1">
        <f t="array" ref="AV17">IFERROR(_xlfn.XLOOKUP($I17,Borrador!$I$11:$I$70,_xlfn.XLOOKUP(AV$10,Borrador!$C$10:$BP$10,Borrador!$C$11:$BP$70,"",0,1),""),"")</f>
        <v>sin iniciar</v>
      </c>
      <c r="AW17" s="12">
        <f>IFERROR(_xlfn.XLOOKUP($I17,Borrador!$I$11:$I$70,Borrador!$AU$11:$AU$70,""),"")</f>
        <v>0</v>
      </c>
      <c r="AX17" s="12">
        <f>IFERROR(_xlfn.XLOOKUP($I17,Borrador!$I$11:$I$70,Borrador!$AV$11:$AV$70,""),"")</f>
        <v>0</v>
      </c>
      <c r="AY17" s="12">
        <f>IFERROR(_xlfn.XLOOKUP($I17,Borrador!$I$11:$I$70,Borrador!$AW$11:$AW$70,""),"")</f>
        <v>0</v>
      </c>
      <c r="AZ17" s="11" cm="1">
        <f t="array" ref="AZ17">IFERROR(_xlfn.XLOOKUP($I17,Borrador!$I$11:$I$70,_xlfn.XLOOKUP(AZ$10,Borrador!$C$10:$BP$10,Borrador!$C$11:$BP$70,"",0,1),""),"")</f>
        <v>0</v>
      </c>
      <c r="BA17" s="11" cm="1">
        <f t="array" ref="BA17">IFERROR(_xlfn.XLOOKUP($I17,Borrador!$I$11:$I$70,_xlfn.XLOOKUP(BA$10,Borrador!$C$10:$BP$10,Borrador!$C$11:$BP$70,"",0,1),""),"")</f>
        <v>0.56999999999999995</v>
      </c>
      <c r="BB17" s="11">
        <f>IFERROR(_xlfn.XLOOKUP($I17,Borrador!$I$11:$I$70,Borrador!$BD$11:$BD$70,""),"")</f>
        <v>0</v>
      </c>
      <c r="BC17" s="11">
        <f>IFERROR(_xlfn.XLOOKUP($I17,Borrador!$I$11:$I$70,Borrador!$BE$11:$BE$70,""),"")</f>
        <v>0</v>
      </c>
      <c r="BD17" s="12" t="str" cm="1">
        <f t="array" ref="BD17">IFERROR(_xlfn.XLOOKUP($I17,Borrador!$I$11:$I$70,_xlfn.XLOOKUP(BD$10,Borrador!$C$10:$BP$10,Borrador!$C$11:$BP$70,"",0,1),""),"")</f>
        <v>sin iniciar</v>
      </c>
      <c r="BE17" s="12" t="str" cm="1">
        <f t="array" ref="BE17">IFERROR(_xlfn.XLOOKUP($I17,Borrador!$I$11:$I$70,_xlfn.XLOOKUP(BE$10,Borrador!$C$10:$BP$10,Borrador!$C$11:$BP$70,"",0,1),""),"")</f>
        <v>sin iniciar</v>
      </c>
      <c r="BF17" s="12" t="str" cm="1">
        <f t="array" ref="BF17">IFERROR(_xlfn.XLOOKUP($I17,Borrador!$I$11:$I$70,_xlfn.XLOOKUP(BF$10,Borrador!$C$10:$BP$10,Borrador!$C$11:$BP$70,"",0,1),""),"")</f>
        <v>sin iniciar</v>
      </c>
      <c r="BG17" s="12" cm="1">
        <f t="array" ref="BG17">IFERROR(_xlfn.XLOOKUP($I17,Borrador!$I$11:$I$70,_xlfn.XLOOKUP(BG$10,Borrador!$C$10:$BP$10,Borrador!$C$11:$BP$70,"",0,1),""),"")</f>
        <v>1</v>
      </c>
      <c r="BH17" s="12" cm="1">
        <f t="array" ref="BH17">IFERROR(_xlfn.XLOOKUP($I17,Borrador!$I$11:$I$70,_xlfn.XLOOKUP(BH$10,Borrador!$C$10:$BP$10,Borrador!$C$11:$BP$70,"",0,1),""),"")</f>
        <v>0</v>
      </c>
      <c r="BI17" s="12" t="str" cm="1">
        <f t="array" ref="BI17">IFERROR(_xlfn.XLOOKUP($I17,Borrador!$I$11:$I$70,_xlfn.XLOOKUP(BI$10,Borrador!$C$10:$BP$10,Borrador!$C$11:$BP$70,"",0,1),""),"")</f>
        <v>sin iniciar</v>
      </c>
      <c r="BJ17" s="12" cm="1">
        <f t="array" ref="BJ17">IFERROR(_xlfn.XLOOKUP($I17,Borrador!$I$11:$I$70,_xlfn.XLOOKUP(BJ$10,Borrador!$C$10:$BP$10,Borrador!$C$11:$BP$70,"",0,1),""),"")</f>
        <v>0</v>
      </c>
      <c r="BK17" s="12" cm="1">
        <f t="array" ref="BK17">IFERROR(_xlfn.XLOOKUP($I17,Borrador!$I$11:$I$70,_xlfn.XLOOKUP(BK$10,Borrador!$C$10:$BP$10,Borrador!$C$11:$BP$70,"",0,1),""),"")</f>
        <v>0</v>
      </c>
      <c r="BL17" s="12" cm="1">
        <f t="array" ref="BL17">IFERROR(_xlfn.XLOOKUP($I17,Borrador!$I$11:$I$70,_xlfn.XLOOKUP(BL$10,Borrador!$C$10:$BP$10,Borrador!$C$11:$BP$70,"",0,1),""),"")</f>
        <v>0</v>
      </c>
      <c r="BM17" s="12">
        <f>IFERROR(_xlfn.XLOOKUP($I17,Borrador!$I$11:$I$70,Borrador!$BJ$11:$BJ$70,""),"")</f>
        <v>0</v>
      </c>
      <c r="BN17" s="12">
        <f>IFERROR(_xlfn.XLOOKUP($I17,Borrador!$I$11:$I$70,Borrador!$BK$11:$BK$70,""),"")</f>
        <v>0</v>
      </c>
      <c r="BO17" s="12">
        <f>IFERROR(_xlfn.XLOOKUP($I17,Borrador!$I$11:$I$70,Borrador!$BL$11:$BL$70,""),"")</f>
        <v>0</v>
      </c>
      <c r="BP17" s="12" t="str" cm="1">
        <f t="array" ref="BP17">IFERROR(_xlfn.XLOOKUP($I17,Borrador!$I$11:$I$70,_xlfn.XLOOKUP(BP$10,Borrador!$C$10:$BP$10,Borrador!$C$11:$BP$70,"",0,1),""),"")</f>
        <v>sin iniciar</v>
      </c>
      <c r="BQ17" s="12">
        <f>IFERROR(_xlfn.XLOOKUP($I17,Borrador!$I$11:$I$70,Borrador!$BG$11:$BG$70,""),"")</f>
        <v>0</v>
      </c>
      <c r="BR17" s="12">
        <f>IFERROR(_xlfn.XLOOKUP($I17,Borrador!$I$11:$I$70,Borrador!$BH$11:$BH$70,""),"")</f>
        <v>0</v>
      </c>
      <c r="BS17" s="12">
        <f>IFERROR(_xlfn.XLOOKUP($I17,Borrador!$I$11:$I$70,Borrador!$BI$11:$BI$70,""),"")</f>
        <v>0</v>
      </c>
      <c r="BT17" s="11">
        <f>IFERROR(_xlfn.XLOOKUP($I17,Borrador!$I$11:$I$70,Borrador!$BM$11:$BM$70,""),"")</f>
        <v>0</v>
      </c>
      <c r="BU17" s="11">
        <f>IFERROR(_xlfn.XLOOKUP($I17,Borrador!$I$11:$I$70,Borrador!$BN$11:$BN$70,""),"")</f>
        <v>0</v>
      </c>
      <c r="BV17" s="34" t="str">
        <f>IFERROR(_xlfn.XLOOKUP($I17,Borrador!$I$11:$I$70,Borrador!$BO$11:$BO$70,""),"")</f>
        <v>2027-1</v>
      </c>
      <c r="BW17" s="12">
        <f>IFERROR(_xlfn.XLOOKUP($I17,Borrador!$I$11:$I$70,Borrador!$BP$11:$BP$70,""),"")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IFERROR(_xlfn.XLOOKUP($I18,Borrador!$I$11:$I$70,_xlfn.XLOOKUP(J$10,Borrador!$C$10:$BP$10,Borrador!$C$11:$BP$70,"",0,1),""),"")</f>
        <v>finalizado</v>
      </c>
      <c r="K18" s="12" t="str" cm="1">
        <f t="array" ref="K18">IFERROR(_xlfn.XLOOKUP($I18,Borrador!$I$11:$I$70,_xlfn.XLOOKUP(K$10,Borrador!$C$10:$BP$10,Borrador!$C$11:$BP$70,"",0,1),""),"")</f>
        <v>finalizado</v>
      </c>
      <c r="L18" s="12" t="str" cm="1">
        <f t="array" ref="L18">IFERROR(_xlfn.XLOOKUP($I18,Borrador!$I$11:$I$70,_xlfn.XLOOKUP(L$10,Borrador!$C$10:$BP$10,Borrador!$C$11:$BP$70,"",0,1),""),"")</f>
        <v>finalizado</v>
      </c>
      <c r="M18" s="38" cm="1">
        <f t="array" ref="M18">IFERROR(_xlfn.XLOOKUP($I18,Borrador!$I$11:$I$70,_xlfn.XLOOKUP(M$10,Borrador!$C$10:$BP$10,Borrador!$C$11:$BP$70,"",0,1),""),"")</f>
        <v>45899</v>
      </c>
      <c r="N18" s="39" cm="1">
        <f t="array" ref="N18">IFERROR(_xlfn.XLOOKUP($I18,Borrador!$I$11:$I$70,_xlfn.XLOOKUP(N$10,Borrador!$C$10:$BP$10,Borrador!$C$11:$BP$70,"",0,1),""),"")</f>
        <v>45930</v>
      </c>
      <c r="O18" s="12" cm="1">
        <f t="array" ref="O18">IFERROR(_xlfn.XLOOKUP($I18,Borrador!$I$11:$I$70,_xlfn.XLOOKUP(O$10,Borrador!$C$10:$BP$10,Borrador!$C$11:$BP$70,"",0,1),""),"")</f>
        <v>0</v>
      </c>
      <c r="P18" s="12" cm="1">
        <f t="array" ref="P18">IFERROR(_xlfn.XLOOKUP($I18,Borrador!$I$11:$I$70,_xlfn.XLOOKUP(P$10,Borrador!$C$10:$BP$10,Borrador!$C$11:$BP$70,"",0,1),""),"")</f>
        <v>0</v>
      </c>
      <c r="Q18" s="12" t="str" cm="1">
        <f t="array" ref="Q18">IFERROR(_xlfn.XLOOKUP($I18,Borrador!$I$11:$I$70,_xlfn.XLOOKUP(Q$10,Borrador!$C$10:$BP$10,Borrador!$C$11:$BP$70,"",0,1),""),"")</f>
        <v>No aplica</v>
      </c>
      <c r="R18" s="12" t="str" cm="1">
        <f t="array" ref="R18">IFERROR(_xlfn.XLOOKUP($I18,Borrador!$I$11:$I$70,_xlfn.XLOOKUP(R$10,Borrador!$C$10:$BP$10,Borrador!$C$11:$BP$70,"",0,1),""),"")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IFERROR(_xlfn.XLOOKUP($I18,Borrador!$I$11:$I$70,_xlfn.XLOOKUP(W$10,Borrador!$C$10:$BP$10,Borrador!$C$11:$BP$70,"",0,1),""),"")</f>
        <v>finalizado</v>
      </c>
      <c r="X18" s="76" cm="1">
        <f t="array" ref="X18">IFERROR(_xlfn.XLOOKUP($I18,Borrador!$I$11:$I$70,_xlfn.XLOOKUP(X$10,Borrador!$C$10:$BP$10,Borrador!$C$11:$BP$70,"",0,1),""),"")</f>
        <v>0</v>
      </c>
      <c r="Y18" s="76" t="str" cm="1">
        <f t="array" ref="Y18">IFERROR(_xlfn.XLOOKUP($I18,Borrador!$I$11:$I$70,_xlfn.XLOOKUP(Y$10,Borrador!$C$10:$BP$10,Borrador!$C$11:$BP$70,"",0,1),""),"")</f>
        <v>Devuelto</v>
      </c>
      <c r="Z18" s="76" t="str" cm="1">
        <f t="array" ref="Z18">IFERROR(_xlfn.XLOOKUP($I18,Borrador!$I$11:$I$70,_xlfn.XLOOKUP(Z$10,Borrador!$C$10:$BP$10,Borrador!$C$11:$BP$70,"",0,1),""),"")</f>
        <v/>
      </c>
      <c r="AA18" s="76" t="str" cm="1">
        <f t="array" ref="AA18">IFERROR(_xlfn.XLOOKUP($I18,Borrador!$I$11:$I$70,_xlfn.XLOOKUP(AA$10,Borrador!$C$10:$BP$10,Borrador!$C$11:$BP$70,"",0,1),""),"")</f>
        <v>Modificación de Registro Calificado</v>
      </c>
      <c r="AB18" s="12" t="str" cm="1">
        <f t="array" ref="AB18">IFERROR(_xlfn.XLOOKUP($I18,Borrador!$I$11:$I$70,_xlfn.XLOOKUP(AB$10,Borrador!$C$10:$BP$10,Borrador!$C$11:$BP$70,"",0,1),""),"")</f>
        <v>En elaboración de documentación</v>
      </c>
      <c r="AC18" s="54" t="str" cm="1">
        <f t="array" ref="AC18">IFERROR(_xlfn.XLOOKUP($I18,Borrador!$I$11:$I$70,_xlfn.XLOOKUP(AC$10,Borrador!$C$10:$BP$10,Borrador!$C$11:$BP$70,"",0,1),""),"")</f>
        <v>Abril de 2026</v>
      </c>
      <c r="AD18" s="12" t="str" cm="1">
        <f t="array" ref="AD18">IFERROR(_xlfn.XLOOKUP($I18,Borrador!$I$11:$I$70,_xlfn.XLOOKUP(AD$10,Borrador!$C$10:$BP$10,Borrador!$C$11:$BP$70,"",0,1),""),"")</f>
        <v>Se tramita en marzo de 2026</v>
      </c>
      <c r="AE18" s="12"/>
      <c r="AF18" s="12" t="str" cm="1">
        <f t="array" ref="AF18">IFERROR(_xlfn.XLOOKUP($I18,Borrador!$I$11:$I$70,_xlfn.XLOOKUP(AF$10,Borrador!$C$10:$BP$10,Borrador!$C$11:$BP$70,"",0,1),""),"")</f>
        <v>Sí</v>
      </c>
      <c r="AG18" s="12" t="str" cm="1">
        <f t="array" ref="AG18">IFERROR(_xlfn.XLOOKUP($I18,Borrador!$I$11:$I$70,_xlfn.XLOOKUP(AG$10,Borrador!$C$10:$BP$10,Borrador!$C$11:$BP$70,"",0,1),""),"")</f>
        <v>Sí</v>
      </c>
      <c r="AH18" s="12" t="str" cm="1">
        <f t="array" ref="AH18">IFERROR(_xlfn.XLOOKUP($I18,Borrador!$I$11:$I$70,_xlfn.XLOOKUP(AH$10,Borrador!$C$10:$BP$10,Borrador!$C$11:$BP$70,"",0,1),""),"")</f>
        <v>Pendiente</v>
      </c>
      <c r="AI18" s="12" t="str" cm="1">
        <f t="array" ref="AI18">IFERROR(_xlfn.XLOOKUP($I18,Borrador!$I$11:$I$70,_xlfn.XLOOKUP(AI$10,Borrador!$C$10:$BP$10,Borrador!$C$11:$BP$70,"",0,1),""),"")</f>
        <v/>
      </c>
      <c r="AJ18" s="12"/>
      <c r="AK18" s="12"/>
      <c r="AL18" s="11" t="str" cm="1">
        <f t="array" ref="AL18">IFERROR(_xlfn.XLOOKUP($I18,Borrador!$I$11:$I$70,_xlfn.XLOOKUP(AL$10,Borrador!$C$10:$BP$10,Borrador!$C$11:$BP$70,"",0,1),""),"")</f>
        <v>No aplica</v>
      </c>
      <c r="AM18" s="11" t="str" cm="1">
        <f t="array" ref="AM18">IFERROR(_xlfn.XLOOKUP($I18,Borrador!$I$11:$I$70,_xlfn.XLOOKUP(AM$10,Borrador!$C$10:$BP$10,Borrador!$C$11:$BP$70,"",0,1),""),"")</f>
        <v>No aplica</v>
      </c>
      <c r="AN18" s="11" t="str" cm="1">
        <f t="array" ref="AN18">IFERROR(_xlfn.XLOOKUP($I18,Borrador!$I$11:$I$70,_xlfn.XLOOKUP(AN$10,Borrador!$C$10:$BP$10,Borrador!$C$11:$BP$70,"",0,1),""),"")</f>
        <v>No aplica</v>
      </c>
      <c r="AO18" s="11" cm="1">
        <f t="array" ref="AO18">IFERROR(_xlfn.XLOOKUP($I18,Borrador!$I$11:$I$70,_xlfn.XLOOKUP(AO$10,Borrador!$C$10:$BP$10,Borrador!$C$11:$BP$70,"",0,1),""),"")</f>
        <v>0</v>
      </c>
      <c r="AP18" s="11" cm="1">
        <f t="array" ref="AP18">IFERROR(_xlfn.XLOOKUP($I18,Borrador!$I$11:$I$70,_xlfn.XLOOKUP(AP$10,Borrador!$C$10:$BP$10,Borrador!$C$11:$BP$70,"",0,1),""),"")</f>
        <v>0</v>
      </c>
      <c r="AQ18" s="11" cm="1">
        <f t="array" ref="AQ18">IFERROR(_xlfn.XLOOKUP($I18,Borrador!$I$11:$I$70,_xlfn.XLOOKUP(AQ$10,Borrador!$C$10:$BP$10,Borrador!$C$11:$BP$70,"",0,1),""),"")</f>
        <v>0</v>
      </c>
      <c r="AR18" s="12" t="str" cm="1">
        <f t="array" ref="AR18">IFERROR(_xlfn.XLOOKUP($I18,Borrador!$I$11:$I$70,_xlfn.XLOOKUP(AR$10,Borrador!$C$10:$BP$10,Borrador!$C$11:$BP$70,"",0,1),""),"")</f>
        <v/>
      </c>
      <c r="AS18" s="12" t="str" cm="1">
        <f t="array" ref="AS18">IFERROR(_xlfn.XLOOKUP($I18,Borrador!$I$11:$I$70,_xlfn.XLOOKUP(AS$10,Borrador!$C$10:$BP$10,Borrador!$C$11:$BP$70,"",0,1),""),"")</f>
        <v/>
      </c>
      <c r="AT18" s="12" t="str" cm="1">
        <f t="array" ref="AT18">IFERROR(_xlfn.XLOOKUP($I18,Borrador!$I$11:$I$70,_xlfn.XLOOKUP(AT$10,Borrador!$C$10:$BP$10,Borrador!$C$11:$BP$70,"",0,1),""),"")</f>
        <v/>
      </c>
      <c r="AU18" s="12" t="str" cm="1">
        <f t="array" ref="AU18">IFERROR(_xlfn.XLOOKUP($I18,Borrador!$I$11:$I$70,_xlfn.XLOOKUP(AU$10,Borrador!$C$10:$BP$10,Borrador!$C$11:$BP$70,"",0,1),""),"")</f>
        <v>sin iniciar</v>
      </c>
      <c r="AV18" s="12" t="str" cm="1">
        <f t="array" ref="AV18">IFERROR(_xlfn.XLOOKUP($I18,Borrador!$I$11:$I$70,_xlfn.XLOOKUP(AV$10,Borrador!$C$10:$BP$10,Borrador!$C$11:$BP$70,"",0,1),""),"")</f>
        <v>sin iniciar</v>
      </c>
      <c r="AW18" s="12">
        <f>IFERROR(_xlfn.XLOOKUP($I18,Borrador!$I$11:$I$70,Borrador!$AU$11:$AU$70,""),"")</f>
        <v>0</v>
      </c>
      <c r="AX18" s="12">
        <f>IFERROR(_xlfn.XLOOKUP($I18,Borrador!$I$11:$I$70,Borrador!$AV$11:$AV$70,""),"")</f>
        <v>0</v>
      </c>
      <c r="AY18" s="12">
        <f>IFERROR(_xlfn.XLOOKUP($I18,Borrador!$I$11:$I$70,Borrador!$AW$11:$AW$70,""),"")</f>
        <v>0</v>
      </c>
      <c r="AZ18" s="11" cm="1">
        <f t="array" ref="AZ18">IFERROR(_xlfn.XLOOKUP($I18,Borrador!$I$11:$I$70,_xlfn.XLOOKUP(AZ$10,Borrador!$C$10:$BP$10,Borrador!$C$11:$BP$70,"",0,1),""),"")</f>
        <v>0</v>
      </c>
      <c r="BA18" s="11" t="str" cm="1">
        <f t="array" ref="BA18">IFERROR(_xlfn.XLOOKUP($I18,Borrador!$I$11:$I$70,_xlfn.XLOOKUP(BA$10,Borrador!$C$10:$BP$10,Borrador!$C$11:$BP$70,"",0,1),""),"")</f>
        <v>No aplica</v>
      </c>
      <c r="BB18" s="11">
        <f>IFERROR(_xlfn.XLOOKUP($I18,Borrador!$I$11:$I$70,Borrador!$BD$11:$BD$70,""),"")</f>
        <v>0</v>
      </c>
      <c r="BC18" s="11">
        <f>IFERROR(_xlfn.XLOOKUP($I18,Borrador!$I$11:$I$70,Borrador!$BE$11:$BE$70,""),"")</f>
        <v>0</v>
      </c>
      <c r="BD18" s="12" cm="1">
        <f t="array" ref="BD18">IFERROR(_xlfn.XLOOKUP($I18,Borrador!$I$11:$I$70,_xlfn.XLOOKUP(BD$10,Borrador!$C$10:$BP$10,Borrador!$C$11:$BP$70,"",0,1),""),"")</f>
        <v>0</v>
      </c>
      <c r="BE18" s="12" t="str" cm="1">
        <f t="array" ref="BE18">IFERROR(_xlfn.XLOOKUP($I18,Borrador!$I$11:$I$70,_xlfn.XLOOKUP(BE$10,Borrador!$C$10:$BP$10,Borrador!$C$11:$BP$70,"",0,1),""),"")</f>
        <v>No aplica</v>
      </c>
      <c r="BF18" s="12" t="str" cm="1">
        <f t="array" ref="BF18">IFERROR(_xlfn.XLOOKUP($I18,Borrador!$I$11:$I$70,_xlfn.XLOOKUP(BF$10,Borrador!$C$10:$BP$10,Borrador!$C$11:$BP$70,"",0,1),""),"")</f>
        <v>No aplica</v>
      </c>
      <c r="BG18" s="12" t="str" cm="1">
        <f t="array" ref="BG18">IFERROR(_xlfn.XLOOKUP($I18,Borrador!$I$11:$I$70,_xlfn.XLOOKUP(BG$10,Borrador!$C$10:$BP$10,Borrador!$C$11:$BP$70,"",0,1),""),"")</f>
        <v>No aplica</v>
      </c>
      <c r="BH18" s="12" t="str" cm="1">
        <f t="array" ref="BH18">IFERROR(_xlfn.XLOOKUP($I18,Borrador!$I$11:$I$70,_xlfn.XLOOKUP(BH$10,Borrador!$C$10:$BP$10,Borrador!$C$11:$BP$70,"",0,1),""),"")</f>
        <v>No aplica</v>
      </c>
      <c r="BI18" s="12" t="str" cm="1">
        <f t="array" ref="BI18">IFERROR(_xlfn.XLOOKUP($I18,Borrador!$I$11:$I$70,_xlfn.XLOOKUP(BI$10,Borrador!$C$10:$BP$10,Borrador!$C$11:$BP$70,"",0,1),""),"")</f>
        <v>sin iniciar</v>
      </c>
      <c r="BJ18" s="12" t="str" cm="1">
        <f t="array" ref="BJ18">IFERROR(_xlfn.XLOOKUP($I18,Borrador!$I$11:$I$70,_xlfn.XLOOKUP(BJ$10,Borrador!$C$10:$BP$10,Borrador!$C$11:$BP$70,"",0,1),""),"")</f>
        <v>No aplica</v>
      </c>
      <c r="BK18" s="12" cm="1">
        <f t="array" ref="BK18">IFERROR(_xlfn.XLOOKUP($I18,Borrador!$I$11:$I$70,_xlfn.XLOOKUP(BK$10,Borrador!$C$10:$BP$10,Borrador!$C$11:$BP$70,"",0,1),""),"")</f>
        <v>0</v>
      </c>
      <c r="BL18" s="12" cm="1">
        <f t="array" ref="BL18">IFERROR(_xlfn.XLOOKUP($I18,Borrador!$I$11:$I$70,_xlfn.XLOOKUP(BL$10,Borrador!$C$10:$BP$10,Borrador!$C$11:$BP$70,"",0,1),""),"")</f>
        <v>0</v>
      </c>
      <c r="BM18" s="12">
        <f>IFERROR(_xlfn.XLOOKUP($I18,Borrador!$I$11:$I$70,Borrador!$BJ$11:$BJ$70,""),"")</f>
        <v>0</v>
      </c>
      <c r="BN18" s="12">
        <f>IFERROR(_xlfn.XLOOKUP($I18,Borrador!$I$11:$I$70,Borrador!$BK$11:$BK$70,""),"")</f>
        <v>0</v>
      </c>
      <c r="BO18" s="12">
        <f>IFERROR(_xlfn.XLOOKUP($I18,Borrador!$I$11:$I$70,Borrador!$BL$11:$BL$70,""),"")</f>
        <v>0</v>
      </c>
      <c r="BP18" s="12" t="str" cm="1">
        <f t="array" ref="BP18">IFERROR(_xlfn.XLOOKUP($I18,Borrador!$I$11:$I$70,_xlfn.XLOOKUP(BP$10,Borrador!$C$10:$BP$10,Borrador!$C$11:$BP$70,"",0,1),""),"")</f>
        <v>sin iniciar</v>
      </c>
      <c r="BQ18" s="12">
        <f>IFERROR(_xlfn.XLOOKUP($I18,Borrador!$I$11:$I$70,Borrador!$BG$11:$BG$70,""),"")</f>
        <v>0</v>
      </c>
      <c r="BR18" s="12">
        <f>IFERROR(_xlfn.XLOOKUP($I18,Borrador!$I$11:$I$70,Borrador!$BH$11:$BH$70,""),"")</f>
        <v>0</v>
      </c>
      <c r="BS18" s="12">
        <f>IFERROR(_xlfn.XLOOKUP($I18,Borrador!$I$11:$I$70,Borrador!$BI$11:$BI$70,""),"")</f>
        <v>0</v>
      </c>
      <c r="BT18" s="11">
        <f>IFERROR(_xlfn.XLOOKUP($I18,Borrador!$I$11:$I$70,Borrador!$BM$11:$BM$70,""),"")</f>
        <v>0</v>
      </c>
      <c r="BU18" s="11">
        <f>IFERROR(_xlfn.XLOOKUP($I18,Borrador!$I$11:$I$70,Borrador!$BN$11:$BN$70,""),"")</f>
        <v>0</v>
      </c>
      <c r="BV18" s="34" t="str">
        <f>IFERROR(_xlfn.XLOOKUP($I18,Borrador!$I$11:$I$70,Borrador!$BO$11:$BO$70,""),"")</f>
        <v>2027-1</v>
      </c>
      <c r="BW18" s="12">
        <f>IFERROR(_xlfn.XLOOKUP($I18,Borrador!$I$11:$I$70,Borrador!$BP$11:$BP$70,""),"")</f>
        <v>0</v>
      </c>
    </row>
    <row r="19" spans="3:75" ht="52.35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IFERROR(_xlfn.XLOOKUP($I19,Borrador!$I$11:$I$70,_xlfn.XLOOKUP(J$10,Borrador!$C$10:$BP$10,Borrador!$C$11:$BP$70,"",0,1),""),"")</f>
        <v>finalizado</v>
      </c>
      <c r="K19" s="12" t="str" cm="1">
        <f t="array" ref="K19">IFERROR(_xlfn.XLOOKUP($I19,Borrador!$I$11:$I$70,_xlfn.XLOOKUP(K$10,Borrador!$C$10:$BP$10,Borrador!$C$11:$BP$70,"",0,1),""),"")</f>
        <v>finalizado</v>
      </c>
      <c r="L19" s="12" t="str" cm="1">
        <f t="array" ref="L19">IFERROR(_xlfn.XLOOKUP($I19,Borrador!$I$11:$I$70,_xlfn.XLOOKUP(L$10,Borrador!$C$10:$BP$10,Borrador!$C$11:$BP$70,"",0,1),""),"")</f>
        <v>finalizado</v>
      </c>
      <c r="M19" s="38" cm="1">
        <f t="array" ref="M19">IFERROR(_xlfn.XLOOKUP($I19,Borrador!$I$11:$I$70,_xlfn.XLOOKUP(M$10,Borrador!$C$10:$BP$10,Borrador!$C$11:$BP$70,"",0,1),""),"")</f>
        <v>45899</v>
      </c>
      <c r="N19" s="39" t="str" cm="1">
        <f t="array" ref="N19">IFERROR(_xlfn.XLOOKUP($I19,Borrador!$I$11:$I$70,_xlfn.XLOOKUP(N$10,Borrador!$C$10:$BP$10,Borrador!$C$11:$BP$70,"",0,1),""),"")</f>
        <v>30/09/2025
27/10/2025</v>
      </c>
      <c r="O19" s="12" cm="1">
        <f t="array" ref="O19">IFERROR(_xlfn.XLOOKUP($I19,Borrador!$I$11:$I$70,_xlfn.XLOOKUP(O$10,Borrador!$C$10:$BP$10,Borrador!$C$11:$BP$70,"",0,1),""),"")</f>
        <v>0</v>
      </c>
      <c r="P19" s="12" cm="1">
        <f t="array" ref="P19">IFERROR(_xlfn.XLOOKUP($I19,Borrador!$I$11:$I$70,_xlfn.XLOOKUP(P$10,Borrador!$C$10:$BP$10,Borrador!$C$11:$BP$70,"",0,1),""),"")</f>
        <v>0</v>
      </c>
      <c r="Q19" s="12" t="str" cm="1">
        <f t="array" ref="Q19">IFERROR(_xlfn.XLOOKUP($I19,Borrador!$I$11:$I$70,_xlfn.XLOOKUP(Q$10,Borrador!$C$10:$BP$10,Borrador!$C$11:$BP$70,"",0,1),""),"")</f>
        <v>No aplica</v>
      </c>
      <c r="R19" s="12" t="str" cm="1">
        <f t="array" ref="R19">IFERROR(_xlfn.XLOOKUP($I19,Borrador!$I$11:$I$70,_xlfn.XLOOKUP(R$10,Borrador!$C$10:$BP$10,Borrador!$C$11:$BP$70,"",0,1),""),"")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IFERROR(_xlfn.XLOOKUP($I19,Borrador!$I$11:$I$70,_xlfn.XLOOKUP(W$10,Borrador!$C$10:$BP$10,Borrador!$C$11:$BP$70,"",0,1),""),"")</f>
        <v>finalizado</v>
      </c>
      <c r="X19" s="76" cm="1">
        <f t="array" ref="X19">IFERROR(_xlfn.XLOOKUP($I19,Borrador!$I$11:$I$70,_xlfn.XLOOKUP(X$10,Borrador!$C$10:$BP$10,Borrador!$C$11:$BP$70,"",0,1),""),"")</f>
        <v>0</v>
      </c>
      <c r="Y19" s="76" t="str" cm="1">
        <f t="array" ref="Y19">IFERROR(_xlfn.XLOOKUP($I19,Borrador!$I$11:$I$70,_xlfn.XLOOKUP(Y$10,Borrador!$C$10:$BP$10,Borrador!$C$11:$BP$70,"",0,1),""),"")</f>
        <v>Finalizado</v>
      </c>
      <c r="Z19" s="76" t="str" cm="1">
        <f t="array" ref="Z19">IFERROR(_xlfn.XLOOKUP($I19,Borrador!$I$11:$I$70,_xlfn.XLOOKUP(Z$10,Borrador!$C$10:$BP$10,Borrador!$C$11:$BP$70,"",0,1),""),"")</f>
        <v/>
      </c>
      <c r="AA19" s="76" t="str" cm="1">
        <f t="array" ref="AA19">IFERROR(_xlfn.XLOOKUP($I19,Borrador!$I$11:$I$70,_xlfn.XLOOKUP(AA$10,Borrador!$C$10:$BP$10,Borrador!$C$11:$BP$70,"",0,1),""),"")</f>
        <v>Modificación de Registro Calificado</v>
      </c>
      <c r="AB19" s="12" t="str" cm="1">
        <f t="array" ref="AB19">IFERROR(_xlfn.XLOOKUP($I19,Borrador!$I$11:$I$70,_xlfn.XLOOKUP(AB$10,Borrador!$C$10:$BP$10,Borrador!$C$11:$BP$70,"",0,1),""),"")</f>
        <v>En elaboración de documentación</v>
      </c>
      <c r="AC19" s="54" t="str" cm="1">
        <f t="array" ref="AC19">IFERROR(_xlfn.XLOOKUP($I19,Borrador!$I$11:$I$70,_xlfn.XLOOKUP(AC$10,Borrador!$C$10:$BP$10,Borrador!$C$11:$BP$70,"",0,1),""),"")</f>
        <v>Abril de 2026</v>
      </c>
      <c r="AD19" s="12" t="str" cm="1">
        <f t="array" ref="AD19">IFERROR(_xlfn.XLOOKUP($I19,Borrador!$I$11:$I$70,_xlfn.XLOOKUP(AD$10,Borrador!$C$10:$BP$10,Borrador!$C$11:$BP$70,"",0,1),""),"")</f>
        <v>Se tramita en marzo de 2026</v>
      </c>
      <c r="AE19" s="12"/>
      <c r="AF19" s="12" t="str" cm="1">
        <f t="array" ref="AF19">IFERROR(_xlfn.XLOOKUP($I19,Borrador!$I$11:$I$70,_xlfn.XLOOKUP(AF$10,Borrador!$C$10:$BP$10,Borrador!$C$11:$BP$70,"",0,1),""),"")</f>
        <v>Sí</v>
      </c>
      <c r="AG19" s="12" t="str" cm="1">
        <f t="array" ref="AG19">IFERROR(_xlfn.XLOOKUP($I19,Borrador!$I$11:$I$70,_xlfn.XLOOKUP(AG$10,Borrador!$C$10:$BP$10,Borrador!$C$11:$BP$70,"",0,1),""),"")</f>
        <v>No</v>
      </c>
      <c r="AH19" s="12" t="str" cm="1">
        <f t="array" ref="AH19">IFERROR(_xlfn.XLOOKUP($I19,Borrador!$I$11:$I$70,_xlfn.XLOOKUP(AH$10,Borrador!$C$10:$BP$10,Borrador!$C$11:$BP$70,"",0,1),""),"")</f>
        <v>No aplica</v>
      </c>
      <c r="AI19" s="12" t="str" cm="1">
        <f t="array" ref="AI19">IFERROR(_xlfn.XLOOKUP($I19,Borrador!$I$11:$I$70,_xlfn.XLOOKUP(AI$10,Borrador!$C$10:$BP$10,Borrador!$C$11:$BP$70,"",0,1),""),"")</f>
        <v/>
      </c>
      <c r="AJ19" s="12"/>
      <c r="AK19" s="12"/>
      <c r="AL19" s="11" t="str" cm="1">
        <f t="array" ref="AL19">IFERROR(_xlfn.XLOOKUP($I19,Borrador!$I$11:$I$70,_xlfn.XLOOKUP(AL$10,Borrador!$C$10:$BP$10,Borrador!$C$11:$BP$70,"",0,1),""),"")</f>
        <v>No aplica</v>
      </c>
      <c r="AM19" s="11" t="str" cm="1">
        <f t="array" ref="AM19">IFERROR(_xlfn.XLOOKUP($I19,Borrador!$I$11:$I$70,_xlfn.XLOOKUP(AM$10,Borrador!$C$10:$BP$10,Borrador!$C$11:$BP$70,"",0,1),""),"")</f>
        <v>No aplica</v>
      </c>
      <c r="AN19" s="11" t="str" cm="1">
        <f t="array" ref="AN19">IFERROR(_xlfn.XLOOKUP($I19,Borrador!$I$11:$I$70,_xlfn.XLOOKUP(AN$10,Borrador!$C$10:$BP$10,Borrador!$C$11:$BP$70,"",0,1),""),"")</f>
        <v>No aplica</v>
      </c>
      <c r="AO19" s="11" cm="1">
        <f t="array" ref="AO19">IFERROR(_xlfn.XLOOKUP($I19,Borrador!$I$11:$I$70,_xlfn.XLOOKUP(AO$10,Borrador!$C$10:$BP$10,Borrador!$C$11:$BP$70,"",0,1),""),"")</f>
        <v>0</v>
      </c>
      <c r="AP19" s="11" cm="1">
        <f t="array" ref="AP19">IFERROR(_xlfn.XLOOKUP($I19,Borrador!$I$11:$I$70,_xlfn.XLOOKUP(AP$10,Borrador!$C$10:$BP$10,Borrador!$C$11:$BP$70,"",0,1),""),"")</f>
        <v>0</v>
      </c>
      <c r="AQ19" s="11" cm="1">
        <f t="array" ref="AQ19">IFERROR(_xlfn.XLOOKUP($I19,Borrador!$I$11:$I$70,_xlfn.XLOOKUP(AQ$10,Borrador!$C$10:$BP$10,Borrador!$C$11:$BP$70,"",0,1),""),"")</f>
        <v>0</v>
      </c>
      <c r="AR19" s="12" t="str" cm="1">
        <f t="array" ref="AR19">IFERROR(_xlfn.XLOOKUP($I19,Borrador!$I$11:$I$70,_xlfn.XLOOKUP(AR$10,Borrador!$C$10:$BP$10,Borrador!$C$11:$BP$70,"",0,1),""),"")</f>
        <v/>
      </c>
      <c r="AS19" s="12" t="str" cm="1">
        <f t="array" ref="AS19">IFERROR(_xlfn.XLOOKUP($I19,Borrador!$I$11:$I$70,_xlfn.XLOOKUP(AS$10,Borrador!$C$10:$BP$10,Borrador!$C$11:$BP$70,"",0,1),""),"")</f>
        <v/>
      </c>
      <c r="AT19" s="12" t="str" cm="1">
        <f t="array" ref="AT19">IFERROR(_xlfn.XLOOKUP($I19,Borrador!$I$11:$I$70,_xlfn.XLOOKUP(AT$10,Borrador!$C$10:$BP$10,Borrador!$C$11:$BP$70,"",0,1),""),"")</f>
        <v/>
      </c>
      <c r="AU19" s="12" t="str" cm="1">
        <f t="array" ref="AU19">IFERROR(_xlfn.XLOOKUP($I19,Borrador!$I$11:$I$70,_xlfn.XLOOKUP(AU$10,Borrador!$C$10:$BP$10,Borrador!$C$11:$BP$70,"",0,1),""),"")</f>
        <v>sin iniciar</v>
      </c>
      <c r="AV19" s="12" t="str" cm="1">
        <f t="array" ref="AV19">IFERROR(_xlfn.XLOOKUP($I19,Borrador!$I$11:$I$70,_xlfn.XLOOKUP(AV$10,Borrador!$C$10:$BP$10,Borrador!$C$11:$BP$70,"",0,1),""),"")</f>
        <v>sin iniciar</v>
      </c>
      <c r="AW19" s="12">
        <f>IFERROR(_xlfn.XLOOKUP($I19,Borrador!$I$11:$I$70,Borrador!$AU$11:$AU$70,""),"")</f>
        <v>0</v>
      </c>
      <c r="AX19" s="12">
        <f>IFERROR(_xlfn.XLOOKUP($I19,Borrador!$I$11:$I$70,Borrador!$AV$11:$AV$70,""),"")</f>
        <v>0</v>
      </c>
      <c r="AY19" s="12">
        <f>IFERROR(_xlfn.XLOOKUP($I19,Borrador!$I$11:$I$70,Borrador!$AW$11:$AW$70,""),"")</f>
        <v>0</v>
      </c>
      <c r="AZ19" s="11" cm="1">
        <f t="array" ref="AZ19">IFERROR(_xlfn.XLOOKUP($I19,Borrador!$I$11:$I$70,_xlfn.XLOOKUP(AZ$10,Borrador!$C$10:$BP$10,Borrador!$C$11:$BP$70,"",0,1),""),"")</f>
        <v>0</v>
      </c>
      <c r="BA19" s="11" t="str" cm="1">
        <f t="array" ref="BA19">IFERROR(_xlfn.XLOOKUP($I19,Borrador!$I$11:$I$70,_xlfn.XLOOKUP(BA$10,Borrador!$C$10:$BP$10,Borrador!$C$11:$BP$70,"",0,1),""),"")</f>
        <v>No aplica</v>
      </c>
      <c r="BB19" s="11">
        <f>IFERROR(_xlfn.XLOOKUP($I19,Borrador!$I$11:$I$70,Borrador!$BD$11:$BD$70,""),"")</f>
        <v>0</v>
      </c>
      <c r="BC19" s="11">
        <f>IFERROR(_xlfn.XLOOKUP($I19,Borrador!$I$11:$I$70,Borrador!$BE$11:$BE$70,""),"")</f>
        <v>0</v>
      </c>
      <c r="BD19" s="12" cm="1">
        <f t="array" ref="BD19">IFERROR(_xlfn.XLOOKUP($I19,Borrador!$I$11:$I$70,_xlfn.XLOOKUP(BD$10,Borrador!$C$10:$BP$10,Borrador!$C$11:$BP$70,"",0,1),""),"")</f>
        <v>0</v>
      </c>
      <c r="BE19" s="12" t="str" cm="1">
        <f t="array" ref="BE19">IFERROR(_xlfn.XLOOKUP($I19,Borrador!$I$11:$I$70,_xlfn.XLOOKUP(BE$10,Borrador!$C$10:$BP$10,Borrador!$C$11:$BP$70,"",0,1),""),"")</f>
        <v>No aplica</v>
      </c>
      <c r="BF19" s="12" t="str" cm="1">
        <f t="array" ref="BF19">IFERROR(_xlfn.XLOOKUP($I19,Borrador!$I$11:$I$70,_xlfn.XLOOKUP(BF$10,Borrador!$C$10:$BP$10,Borrador!$C$11:$BP$70,"",0,1),""),"")</f>
        <v>No aplica</v>
      </c>
      <c r="BG19" s="12" t="str" cm="1">
        <f t="array" ref="BG19">IFERROR(_xlfn.XLOOKUP($I19,Borrador!$I$11:$I$70,_xlfn.XLOOKUP(BG$10,Borrador!$C$10:$BP$10,Borrador!$C$11:$BP$70,"",0,1),""),"")</f>
        <v>No aplica</v>
      </c>
      <c r="BH19" s="12" t="str" cm="1">
        <f t="array" ref="BH19">IFERROR(_xlfn.XLOOKUP($I19,Borrador!$I$11:$I$70,_xlfn.XLOOKUP(BH$10,Borrador!$C$10:$BP$10,Borrador!$C$11:$BP$70,"",0,1),""),"")</f>
        <v>No aplica</v>
      </c>
      <c r="BI19" s="12" t="str" cm="1">
        <f t="array" ref="BI19">IFERROR(_xlfn.XLOOKUP($I19,Borrador!$I$11:$I$70,_xlfn.XLOOKUP(BI$10,Borrador!$C$10:$BP$10,Borrador!$C$11:$BP$70,"",0,1),""),"")</f>
        <v>sin iniciar</v>
      </c>
      <c r="BJ19" s="12" t="str" cm="1">
        <f t="array" ref="BJ19">IFERROR(_xlfn.XLOOKUP($I19,Borrador!$I$11:$I$70,_xlfn.XLOOKUP(BJ$10,Borrador!$C$10:$BP$10,Borrador!$C$11:$BP$70,"",0,1),""),"")</f>
        <v>No aplica</v>
      </c>
      <c r="BK19" s="12" cm="1">
        <f t="array" ref="BK19">IFERROR(_xlfn.XLOOKUP($I19,Borrador!$I$11:$I$70,_xlfn.XLOOKUP(BK$10,Borrador!$C$10:$BP$10,Borrador!$C$11:$BP$70,"",0,1),""),"")</f>
        <v>0</v>
      </c>
      <c r="BL19" s="12" cm="1">
        <f t="array" ref="BL19">IFERROR(_xlfn.XLOOKUP($I19,Borrador!$I$11:$I$70,_xlfn.XLOOKUP(BL$10,Borrador!$C$10:$BP$10,Borrador!$C$11:$BP$70,"",0,1),""),"")</f>
        <v>0</v>
      </c>
      <c r="BM19" s="12">
        <f>IFERROR(_xlfn.XLOOKUP($I19,Borrador!$I$11:$I$70,Borrador!$BJ$11:$BJ$70,""),"")</f>
        <v>0</v>
      </c>
      <c r="BN19" s="12">
        <f>IFERROR(_xlfn.XLOOKUP($I19,Borrador!$I$11:$I$70,Borrador!$BK$11:$BK$70,""),"")</f>
        <v>0</v>
      </c>
      <c r="BO19" s="12">
        <f>IFERROR(_xlfn.XLOOKUP($I19,Borrador!$I$11:$I$70,Borrador!$BL$11:$BL$70,""),"")</f>
        <v>0</v>
      </c>
      <c r="BP19" s="12" t="str" cm="1">
        <f t="array" ref="BP19">IFERROR(_xlfn.XLOOKUP($I19,Borrador!$I$11:$I$70,_xlfn.XLOOKUP(BP$10,Borrador!$C$10:$BP$10,Borrador!$C$11:$BP$70,"",0,1),""),"")</f>
        <v>sin iniciar</v>
      </c>
      <c r="BQ19" s="12">
        <f>IFERROR(_xlfn.XLOOKUP($I19,Borrador!$I$11:$I$70,Borrador!$BG$11:$BG$70,""),"")</f>
        <v>0</v>
      </c>
      <c r="BR19" s="12">
        <f>IFERROR(_xlfn.XLOOKUP($I19,Borrador!$I$11:$I$70,Borrador!$BH$11:$BH$70,""),"")</f>
        <v>0</v>
      </c>
      <c r="BS19" s="12">
        <f>IFERROR(_xlfn.XLOOKUP($I19,Borrador!$I$11:$I$70,Borrador!$BI$11:$BI$70,""),"")</f>
        <v>0</v>
      </c>
      <c r="BT19" s="11">
        <f>IFERROR(_xlfn.XLOOKUP($I19,Borrador!$I$11:$I$70,Borrador!$BM$11:$BM$70,""),"")</f>
        <v>0</v>
      </c>
      <c r="BU19" s="11">
        <f>IFERROR(_xlfn.XLOOKUP($I19,Borrador!$I$11:$I$70,Borrador!$BN$11:$BN$70,""),"")</f>
        <v>0</v>
      </c>
      <c r="BV19" s="34" t="str">
        <f>IFERROR(_xlfn.XLOOKUP($I19,Borrador!$I$11:$I$70,Borrador!$BO$11:$BO$70,""),"")</f>
        <v>2027-1</v>
      </c>
      <c r="BW19" s="12">
        <f>IFERROR(_xlfn.XLOOKUP($I19,Borrador!$I$11:$I$70,Borrador!$BP$11:$BP$70,""),"")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IFERROR(_xlfn.XLOOKUP($I20,Borrador!$I$11:$I$70,_xlfn.XLOOKUP(J$10,Borrador!$C$10:$BP$10,Borrador!$C$11:$BP$70,"",0,1),""),"")</f>
        <v>finalizado</v>
      </c>
      <c r="K20" s="12" t="str" cm="1">
        <f t="array" ref="K20">IFERROR(_xlfn.XLOOKUP($I20,Borrador!$I$11:$I$70,_xlfn.XLOOKUP(K$10,Borrador!$C$10:$BP$10,Borrador!$C$11:$BP$70,"",0,1),""),"")</f>
        <v>finalizado</v>
      </c>
      <c r="L20" s="12" t="str" cm="1">
        <f t="array" ref="L20">IFERROR(_xlfn.XLOOKUP($I20,Borrador!$I$11:$I$70,_xlfn.XLOOKUP(L$10,Borrador!$C$10:$BP$10,Borrador!$C$11:$BP$70,"",0,1),""),"")</f>
        <v>finalizado</v>
      </c>
      <c r="M20" s="38" cm="1">
        <f t="array" ref="M20">IFERROR(_xlfn.XLOOKUP($I20,Borrador!$I$11:$I$70,_xlfn.XLOOKUP(M$10,Borrador!$C$10:$BP$10,Borrador!$C$11:$BP$70,"",0,1),""),"")</f>
        <v>45930</v>
      </c>
      <c r="N20" s="39" cm="1">
        <f t="array" ref="N20">IFERROR(_xlfn.XLOOKUP($I20,Borrador!$I$11:$I$70,_xlfn.XLOOKUP(N$10,Borrador!$C$10:$BP$10,Borrador!$C$11:$BP$70,"",0,1),""),"")</f>
        <v>45960</v>
      </c>
      <c r="O20" s="12" cm="1">
        <f t="array" ref="O20">IFERROR(_xlfn.XLOOKUP($I20,Borrador!$I$11:$I$70,_xlfn.XLOOKUP(O$10,Borrador!$C$10:$BP$10,Borrador!$C$11:$BP$70,"",0,1),""),"")</f>
        <v>0</v>
      </c>
      <c r="P20" s="12" cm="1">
        <f t="array" ref="P20">IFERROR(_xlfn.XLOOKUP($I20,Borrador!$I$11:$I$70,_xlfn.XLOOKUP(P$10,Borrador!$C$10:$BP$10,Borrador!$C$11:$BP$70,"",0,1),""),"")</f>
        <v>0</v>
      </c>
      <c r="Q20" s="12" t="str" cm="1">
        <f t="array" ref="Q20">IFERROR(_xlfn.XLOOKUP($I20,Borrador!$I$11:$I$70,_xlfn.XLOOKUP(Q$10,Borrador!$C$10:$BP$10,Borrador!$C$11:$BP$70,"",0,1),""),"")</f>
        <v>No aplica</v>
      </c>
      <c r="R20" s="12" t="str" cm="1">
        <f t="array" ref="R20">IFERROR(_xlfn.XLOOKUP($I20,Borrador!$I$11:$I$70,_xlfn.XLOOKUP(R$10,Borrador!$C$10:$BP$10,Borrador!$C$11:$BP$70,"",0,1),""),"")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Devuelto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IFERROR(_xlfn.XLOOKUP($I20,Borrador!$I$11:$I$70,_xlfn.XLOOKUP(W$10,Borrador!$C$10:$BP$10,Borrador!$C$11:$BP$70,"",0,1),""),"")</f>
        <v>finalizado</v>
      </c>
      <c r="X20" s="76" cm="1">
        <f t="array" ref="X20">IFERROR(_xlfn.XLOOKUP($I20,Borrador!$I$11:$I$70,_xlfn.XLOOKUP(X$10,Borrador!$C$10:$BP$10,Borrador!$C$11:$BP$70,"",0,1),""),"")</f>
        <v>0</v>
      </c>
      <c r="Y20" s="76" t="str" cm="1">
        <f t="array" ref="Y20">IFERROR(_xlfn.XLOOKUP($I20,Borrador!$I$11:$I$70,_xlfn.XLOOKUP(Y$10,Borrador!$C$10:$BP$10,Borrador!$C$11:$BP$70,"",0,1),""),"")</f>
        <v>Devuelto</v>
      </c>
      <c r="Z20" s="76" t="str" cm="1">
        <f t="array" ref="Z20">IFERROR(_xlfn.XLOOKUP($I20,Borrador!$I$11:$I$70,_xlfn.XLOOKUP(Z$10,Borrador!$C$10:$BP$10,Borrador!$C$11:$BP$70,"",0,1),""),"")</f>
        <v/>
      </c>
      <c r="AA20" s="76" t="str" cm="1">
        <f t="array" ref="AA20">IFERROR(_xlfn.XLOOKUP($I20,Borrador!$I$11:$I$70,_xlfn.XLOOKUP(AA$10,Borrador!$C$10:$BP$10,Borrador!$C$11:$BP$70,"",0,1),""),"")</f>
        <v>Modificación de Registro Calificado</v>
      </c>
      <c r="AB20" s="12" t="str" cm="1">
        <f t="array" ref="AB20">IFERROR(_xlfn.XLOOKUP($I20,Borrador!$I$11:$I$70,_xlfn.XLOOKUP(AB$10,Borrador!$C$10:$BP$10,Borrador!$C$11:$BP$70,"",0,1),""),"")</f>
        <v>En elaboración de documentación</v>
      </c>
      <c r="AC20" s="54" t="str" cm="1">
        <f t="array" ref="AC20">IFERROR(_xlfn.XLOOKUP($I20,Borrador!$I$11:$I$70,_xlfn.XLOOKUP(AC$10,Borrador!$C$10:$BP$10,Borrador!$C$11:$BP$70,"",0,1),""),"")</f>
        <v>Abril de 2026</v>
      </c>
      <c r="AD20" s="12" t="str" cm="1">
        <f t="array" ref="AD20">IFERROR(_xlfn.XLOOKUP($I20,Borrador!$I$11:$I$70,_xlfn.XLOOKUP(AD$10,Borrador!$C$10:$BP$10,Borrador!$C$11:$BP$70,"",0,1),""),"")</f>
        <v>Se tramita en marzo de 2026</v>
      </c>
      <c r="AE20" s="12"/>
      <c r="AF20" s="12" t="str" cm="1">
        <f t="array" ref="AF20">IFERROR(_xlfn.XLOOKUP($I20,Borrador!$I$11:$I$70,_xlfn.XLOOKUP(AF$10,Borrador!$C$10:$BP$10,Borrador!$C$11:$BP$70,"",0,1),""),"")</f>
        <v>Sí</v>
      </c>
      <c r="AG20" s="12" t="str" cm="1">
        <f t="array" ref="AG20">IFERROR(_xlfn.XLOOKUP($I20,Borrador!$I$11:$I$70,_xlfn.XLOOKUP(AG$10,Borrador!$C$10:$BP$10,Borrador!$C$11:$BP$70,"",0,1),""),"")</f>
        <v>No</v>
      </c>
      <c r="AH20" s="12" t="str" cm="1">
        <f t="array" ref="AH20">IFERROR(_xlfn.XLOOKUP($I20,Borrador!$I$11:$I$70,_xlfn.XLOOKUP(AH$10,Borrador!$C$10:$BP$10,Borrador!$C$11:$BP$70,"",0,1),""),"")</f>
        <v>No aplica</v>
      </c>
      <c r="AI20" s="12" t="str" cm="1">
        <f t="array" ref="AI20">IFERROR(_xlfn.XLOOKUP($I20,Borrador!$I$11:$I$70,_xlfn.XLOOKUP(AI$10,Borrador!$C$10:$BP$10,Borrador!$C$11:$BP$70,"",0,1),""),"")</f>
        <v/>
      </c>
      <c r="AJ20" s="12"/>
      <c r="AK20" s="12"/>
      <c r="AL20" s="11" t="str" cm="1">
        <f t="array" ref="AL20">IFERROR(_xlfn.XLOOKUP($I20,Borrador!$I$11:$I$70,_xlfn.XLOOKUP(AL$10,Borrador!$C$10:$BP$10,Borrador!$C$11:$BP$70,"",0,1),""),"")</f>
        <v>No aplica</v>
      </c>
      <c r="AM20" s="11" t="str" cm="1">
        <f t="array" ref="AM20">IFERROR(_xlfn.XLOOKUP($I20,Borrador!$I$11:$I$70,_xlfn.XLOOKUP(AM$10,Borrador!$C$10:$BP$10,Borrador!$C$11:$BP$70,"",0,1),""),"")</f>
        <v>No aplica</v>
      </c>
      <c r="AN20" s="11" t="str" cm="1">
        <f t="array" ref="AN20">IFERROR(_xlfn.XLOOKUP($I20,Borrador!$I$11:$I$70,_xlfn.XLOOKUP(AN$10,Borrador!$C$10:$BP$10,Borrador!$C$11:$BP$70,"",0,1),""),"")</f>
        <v>No aplica</v>
      </c>
      <c r="AO20" s="11" cm="1">
        <f t="array" ref="AO20">IFERROR(_xlfn.XLOOKUP($I20,Borrador!$I$11:$I$70,_xlfn.XLOOKUP(AO$10,Borrador!$C$10:$BP$10,Borrador!$C$11:$BP$70,"",0,1),""),"")</f>
        <v>0</v>
      </c>
      <c r="AP20" s="11" cm="1">
        <f t="array" ref="AP20">IFERROR(_xlfn.XLOOKUP($I20,Borrador!$I$11:$I$70,_xlfn.XLOOKUP(AP$10,Borrador!$C$10:$BP$10,Borrador!$C$11:$BP$70,"",0,1),""),"")</f>
        <v>0</v>
      </c>
      <c r="AQ20" s="11" cm="1">
        <f t="array" ref="AQ20">IFERROR(_xlfn.XLOOKUP($I20,Borrador!$I$11:$I$70,_xlfn.XLOOKUP(AQ$10,Borrador!$C$10:$BP$10,Borrador!$C$11:$BP$70,"",0,1),""),"")</f>
        <v>0</v>
      </c>
      <c r="AR20" s="12" t="str" cm="1">
        <f t="array" ref="AR20">IFERROR(_xlfn.XLOOKUP($I20,Borrador!$I$11:$I$70,_xlfn.XLOOKUP(AR$10,Borrador!$C$10:$BP$10,Borrador!$C$11:$BP$70,"",0,1),""),"")</f>
        <v/>
      </c>
      <c r="AS20" s="12" t="str" cm="1">
        <f t="array" ref="AS20">IFERROR(_xlfn.XLOOKUP($I20,Borrador!$I$11:$I$70,_xlfn.XLOOKUP(AS$10,Borrador!$C$10:$BP$10,Borrador!$C$11:$BP$70,"",0,1),""),"")</f>
        <v/>
      </c>
      <c r="AT20" s="12" t="str" cm="1">
        <f t="array" ref="AT20">IFERROR(_xlfn.XLOOKUP($I20,Borrador!$I$11:$I$70,_xlfn.XLOOKUP(AT$10,Borrador!$C$10:$BP$10,Borrador!$C$11:$BP$70,"",0,1),""),"")</f>
        <v/>
      </c>
      <c r="AU20" s="12" t="str" cm="1">
        <f t="array" ref="AU20">IFERROR(_xlfn.XLOOKUP($I20,Borrador!$I$11:$I$70,_xlfn.XLOOKUP(AU$10,Borrador!$C$10:$BP$10,Borrador!$C$11:$BP$70,"",0,1),""),"")</f>
        <v>sin iniciar</v>
      </c>
      <c r="AV20" s="12" t="str" cm="1">
        <f t="array" ref="AV20">IFERROR(_xlfn.XLOOKUP($I20,Borrador!$I$11:$I$70,_xlfn.XLOOKUP(AV$10,Borrador!$C$10:$BP$10,Borrador!$C$11:$BP$70,"",0,1),""),"")</f>
        <v>sin iniciar</v>
      </c>
      <c r="AW20" s="12">
        <f>IFERROR(_xlfn.XLOOKUP($I20,Borrador!$I$11:$I$70,Borrador!$AU$11:$AU$70,""),"")</f>
        <v>0</v>
      </c>
      <c r="AX20" s="12">
        <f>IFERROR(_xlfn.XLOOKUP($I20,Borrador!$I$11:$I$70,Borrador!$AV$11:$AV$70,""),"")</f>
        <v>0</v>
      </c>
      <c r="AY20" s="12">
        <f>IFERROR(_xlfn.XLOOKUP($I20,Borrador!$I$11:$I$70,Borrador!$AW$11:$AW$70,""),"")</f>
        <v>0</v>
      </c>
      <c r="AZ20" s="11" cm="1">
        <f t="array" ref="AZ20">IFERROR(_xlfn.XLOOKUP($I20,Borrador!$I$11:$I$70,_xlfn.XLOOKUP(AZ$10,Borrador!$C$10:$BP$10,Borrador!$C$11:$BP$70,"",0,1),""),"")</f>
        <v>0</v>
      </c>
      <c r="BA20" s="11" t="str" cm="1">
        <f t="array" ref="BA20">IFERROR(_xlfn.XLOOKUP($I20,Borrador!$I$11:$I$70,_xlfn.XLOOKUP(BA$10,Borrador!$C$10:$BP$10,Borrador!$C$11:$BP$70,"",0,1),""),"")</f>
        <v>No aplica</v>
      </c>
      <c r="BB20" s="11">
        <f>IFERROR(_xlfn.XLOOKUP($I20,Borrador!$I$11:$I$70,Borrador!$BD$11:$BD$70,""),"")</f>
        <v>0</v>
      </c>
      <c r="BC20" s="11">
        <f>IFERROR(_xlfn.XLOOKUP($I20,Borrador!$I$11:$I$70,Borrador!$BE$11:$BE$70,""),"")</f>
        <v>0</v>
      </c>
      <c r="BD20" s="12" cm="1">
        <f t="array" ref="BD20">IFERROR(_xlfn.XLOOKUP($I20,Borrador!$I$11:$I$70,_xlfn.XLOOKUP(BD$10,Borrador!$C$10:$BP$10,Borrador!$C$11:$BP$70,"",0,1),""),"")</f>
        <v>0</v>
      </c>
      <c r="BE20" s="12" t="str" cm="1">
        <f t="array" ref="BE20">IFERROR(_xlfn.XLOOKUP($I20,Borrador!$I$11:$I$70,_xlfn.XLOOKUP(BE$10,Borrador!$C$10:$BP$10,Borrador!$C$11:$BP$70,"",0,1),""),"")</f>
        <v>No aplica</v>
      </c>
      <c r="BF20" s="12" t="str" cm="1">
        <f t="array" ref="BF20">IFERROR(_xlfn.XLOOKUP($I20,Borrador!$I$11:$I$70,_xlfn.XLOOKUP(BF$10,Borrador!$C$10:$BP$10,Borrador!$C$11:$BP$70,"",0,1),""),"")</f>
        <v>No aplica</v>
      </c>
      <c r="BG20" s="12" t="str" cm="1">
        <f t="array" ref="BG20">IFERROR(_xlfn.XLOOKUP($I20,Borrador!$I$11:$I$70,_xlfn.XLOOKUP(BG$10,Borrador!$C$10:$BP$10,Borrador!$C$11:$BP$70,"",0,1),""),"")</f>
        <v>No aplica</v>
      </c>
      <c r="BH20" s="12" t="str" cm="1">
        <f t="array" ref="BH20">IFERROR(_xlfn.XLOOKUP($I20,Borrador!$I$11:$I$70,_xlfn.XLOOKUP(BH$10,Borrador!$C$10:$BP$10,Borrador!$C$11:$BP$70,"",0,1),""),"")</f>
        <v>No aplica</v>
      </c>
      <c r="BI20" s="12" t="str" cm="1">
        <f t="array" ref="BI20">IFERROR(_xlfn.XLOOKUP($I20,Borrador!$I$11:$I$70,_xlfn.XLOOKUP(BI$10,Borrador!$C$10:$BP$10,Borrador!$C$11:$BP$70,"",0,1),""),"")</f>
        <v>sin iniciar</v>
      </c>
      <c r="BJ20" s="12" t="str" cm="1">
        <f t="array" ref="BJ20">IFERROR(_xlfn.XLOOKUP($I20,Borrador!$I$11:$I$70,_xlfn.XLOOKUP(BJ$10,Borrador!$C$10:$BP$10,Borrador!$C$11:$BP$70,"",0,1),""),"")</f>
        <v>No aplica</v>
      </c>
      <c r="BK20" s="12" cm="1">
        <f t="array" ref="BK20">IFERROR(_xlfn.XLOOKUP($I20,Borrador!$I$11:$I$70,_xlfn.XLOOKUP(BK$10,Borrador!$C$10:$BP$10,Borrador!$C$11:$BP$70,"",0,1),""),"")</f>
        <v>0</v>
      </c>
      <c r="BL20" s="12" cm="1">
        <f t="array" ref="BL20">IFERROR(_xlfn.XLOOKUP($I20,Borrador!$I$11:$I$70,_xlfn.XLOOKUP(BL$10,Borrador!$C$10:$BP$10,Borrador!$C$11:$BP$70,"",0,1),""),"")</f>
        <v>0</v>
      </c>
      <c r="BM20" s="12">
        <f>IFERROR(_xlfn.XLOOKUP($I20,Borrador!$I$11:$I$70,Borrador!$BJ$11:$BJ$70,""),"")</f>
        <v>0</v>
      </c>
      <c r="BN20" s="12">
        <f>IFERROR(_xlfn.XLOOKUP($I20,Borrador!$I$11:$I$70,Borrador!$BK$11:$BK$70,""),"")</f>
        <v>0</v>
      </c>
      <c r="BO20" s="12">
        <f>IFERROR(_xlfn.XLOOKUP($I20,Borrador!$I$11:$I$70,Borrador!$BL$11:$BL$70,""),"")</f>
        <v>0</v>
      </c>
      <c r="BP20" s="12" t="str" cm="1">
        <f t="array" ref="BP20">IFERROR(_xlfn.XLOOKUP($I20,Borrador!$I$11:$I$70,_xlfn.XLOOKUP(BP$10,Borrador!$C$10:$BP$10,Borrador!$C$11:$BP$70,"",0,1),""),"")</f>
        <v>sin iniciar</v>
      </c>
      <c r="BQ20" s="12">
        <f>IFERROR(_xlfn.XLOOKUP($I20,Borrador!$I$11:$I$70,Borrador!$BG$11:$BG$70,""),"")</f>
        <v>0</v>
      </c>
      <c r="BR20" s="12">
        <f>IFERROR(_xlfn.XLOOKUP($I20,Borrador!$I$11:$I$70,Borrador!$BH$11:$BH$70,""),"")</f>
        <v>0</v>
      </c>
      <c r="BS20" s="12">
        <f>IFERROR(_xlfn.XLOOKUP($I20,Borrador!$I$11:$I$70,Borrador!$BI$11:$BI$70,""),"")</f>
        <v>0</v>
      </c>
      <c r="BT20" s="11">
        <f>IFERROR(_xlfn.XLOOKUP($I20,Borrador!$I$11:$I$70,Borrador!$BM$11:$BM$70,""),"")</f>
        <v>0</v>
      </c>
      <c r="BU20" s="11">
        <f>IFERROR(_xlfn.XLOOKUP($I20,Borrador!$I$11:$I$70,Borrador!$BN$11:$BN$70,""),"")</f>
        <v>0</v>
      </c>
      <c r="BV20" s="34" t="str">
        <f>IFERROR(_xlfn.XLOOKUP($I20,Borrador!$I$11:$I$70,Borrador!$BO$11:$BO$70,""),"")</f>
        <v>2027-1</v>
      </c>
      <c r="BW20" s="12">
        <f>IFERROR(_xlfn.XLOOKUP($I20,Borrador!$I$11:$I$70,Borrador!$BP$11:$BP$70,""),"")</f>
        <v>0</v>
      </c>
    </row>
    <row r="21" spans="3:75" ht="52.35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IFERROR(_xlfn.XLOOKUP($I21,Borrador!$I$11:$I$70,_xlfn.XLOOKUP(J$10,Borrador!$C$10:$BP$10,Borrador!$C$11:$BP$70,"",0,1),""),"")</f>
        <v>finalizado</v>
      </c>
      <c r="K21" s="12" t="str" cm="1">
        <f t="array" ref="K21">IFERROR(_xlfn.XLOOKUP($I21,Borrador!$I$11:$I$70,_xlfn.XLOOKUP(K$10,Borrador!$C$10:$BP$10,Borrador!$C$11:$BP$70,"",0,1),""),"")</f>
        <v>finalizado</v>
      </c>
      <c r="L21" s="12" t="str" cm="1">
        <f t="array" ref="L21">IFERROR(_xlfn.XLOOKUP($I21,Borrador!$I$11:$I$70,_xlfn.XLOOKUP(L$10,Borrador!$C$10:$BP$10,Borrador!$C$11:$BP$70,"",0,1),""),"")</f>
        <v>finalizado</v>
      </c>
      <c r="M21" s="38" cm="1">
        <f t="array" ref="M21">IFERROR(_xlfn.XLOOKUP($I21,Borrador!$I$11:$I$70,_xlfn.XLOOKUP(M$10,Borrador!$C$10:$BP$10,Borrador!$C$11:$BP$70,"",0,1),""),"")</f>
        <v>45930</v>
      </c>
      <c r="N21" s="39" cm="1">
        <f t="array" ref="N21">IFERROR(_xlfn.XLOOKUP($I21,Borrador!$I$11:$I$70,_xlfn.XLOOKUP(N$10,Borrador!$C$10:$BP$10,Borrador!$C$11:$BP$70,"",0,1),""),"")</f>
        <v>45960</v>
      </c>
      <c r="O21" s="12" cm="1">
        <f t="array" ref="O21">IFERROR(_xlfn.XLOOKUP($I21,Borrador!$I$11:$I$70,_xlfn.XLOOKUP(O$10,Borrador!$C$10:$BP$10,Borrador!$C$11:$BP$70,"",0,1),""),"")</f>
        <v>0</v>
      </c>
      <c r="P21" s="12" cm="1">
        <f t="array" ref="P21">IFERROR(_xlfn.XLOOKUP($I21,Borrador!$I$11:$I$70,_xlfn.XLOOKUP(P$10,Borrador!$C$10:$BP$10,Borrador!$C$11:$BP$70,"",0,1),""),"")</f>
        <v>0</v>
      </c>
      <c r="Q21" s="12" t="str" cm="1">
        <f t="array" ref="Q21">IFERROR(_xlfn.XLOOKUP($I21,Borrador!$I$11:$I$70,_xlfn.XLOOKUP(Q$10,Borrador!$C$10:$BP$10,Borrador!$C$11:$BP$70,"",0,1),""),"")</f>
        <v>No aplica</v>
      </c>
      <c r="R21" s="12" t="str" cm="1">
        <f t="array" ref="R21">IFERROR(_xlfn.XLOOKUP($I21,Borrador!$I$11:$I$70,_xlfn.XLOOKUP(R$10,Borrador!$C$10:$BP$10,Borrador!$C$11:$BP$70,"",0,1),""),"")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Devuelto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IFERROR(_xlfn.XLOOKUP($I21,Borrador!$I$11:$I$70,_xlfn.XLOOKUP(W$10,Borrador!$C$10:$BP$10,Borrador!$C$11:$BP$70,"",0,1),""),"")</f>
        <v>finalizado</v>
      </c>
      <c r="X21" s="76" cm="1">
        <f t="array" ref="X21">IFERROR(_xlfn.XLOOKUP($I21,Borrador!$I$11:$I$70,_xlfn.XLOOKUP(X$10,Borrador!$C$10:$BP$10,Borrador!$C$11:$BP$70,"",0,1),""),"")</f>
        <v>0</v>
      </c>
      <c r="Y21" s="76" t="str" cm="1">
        <f t="array" ref="Y21">IFERROR(_xlfn.XLOOKUP($I21,Borrador!$I$11:$I$70,_xlfn.XLOOKUP(Y$10,Borrador!$C$10:$BP$10,Borrador!$C$11:$BP$70,"",0,1),""),"")</f>
        <v>Devuelto</v>
      </c>
      <c r="Z21" s="76" t="str" cm="1">
        <f t="array" ref="Z21">IFERROR(_xlfn.XLOOKUP($I21,Borrador!$I$11:$I$70,_xlfn.XLOOKUP(Z$10,Borrador!$C$10:$BP$10,Borrador!$C$11:$BP$70,"",0,1),""),"")</f>
        <v/>
      </c>
      <c r="AA21" s="76" t="str" cm="1">
        <f t="array" ref="AA21">IFERROR(_xlfn.XLOOKUP($I21,Borrador!$I$11:$I$70,_xlfn.XLOOKUP(AA$10,Borrador!$C$10:$BP$10,Borrador!$C$11:$BP$70,"",0,1),""),"")</f>
        <v>Renovación de Registro Calificado</v>
      </c>
      <c r="AB21" s="12" t="str" cm="1">
        <f t="array" ref="AB21">IFERROR(_xlfn.XLOOKUP($I21,Borrador!$I$11:$I$70,_xlfn.XLOOKUP(AB$10,Borrador!$C$10:$BP$10,Borrador!$C$11:$BP$70,"",0,1),""),"")</f>
        <v>En completitud</v>
      </c>
      <c r="AC21" s="54" t="str" cm="1">
        <f t="array" ref="AC21">IFERROR(_xlfn.XLOOKUP($I21,Borrador!$I$11:$I$70,_xlfn.XLOOKUP(AC$10,Borrador!$C$10:$BP$10,Borrador!$C$11:$BP$70,"",0,1),""),"")</f>
        <v>Diciembre de 2025</v>
      </c>
      <c r="AD21" s="12" t="str" cm="1">
        <f t="array" ref="AD21">IFERROR(_xlfn.XLOOKUP($I21,Borrador!$I$11:$I$70,_xlfn.XLOOKUP(AD$10,Borrador!$C$10:$BP$10,Borrador!$C$11:$BP$70,"",0,1),""),"")</f>
        <v>Noviembre de 2025</v>
      </c>
      <c r="AE21" s="12"/>
      <c r="AF21" s="12" t="str" cm="1">
        <f t="array" ref="AF21">IFERROR(_xlfn.XLOOKUP($I21,Borrador!$I$11:$I$70,_xlfn.XLOOKUP(AF$10,Borrador!$C$10:$BP$10,Borrador!$C$11:$BP$70,"",0,1),""),"")</f>
        <v>Sí</v>
      </c>
      <c r="AG21" s="12" t="str" cm="1">
        <f t="array" ref="AG21">IFERROR(_xlfn.XLOOKUP($I21,Borrador!$I$11:$I$70,_xlfn.XLOOKUP(AG$10,Borrador!$C$10:$BP$10,Borrador!$C$11:$BP$70,"",0,1),""),"")</f>
        <v>No</v>
      </c>
      <c r="AH21" s="12" t="str" cm="1">
        <f t="array" ref="AH21">IFERROR(_xlfn.XLOOKUP($I21,Borrador!$I$11:$I$70,_xlfn.XLOOKUP(AH$10,Borrador!$C$10:$BP$10,Borrador!$C$11:$BP$70,"",0,1),""),"")</f>
        <v>Pendiente</v>
      </c>
      <c r="AI21" s="12" t="str" cm="1">
        <f t="array" ref="AI21">IFERROR(_xlfn.XLOOKUP($I21,Borrador!$I$11:$I$70,_xlfn.XLOOKUP(AI$10,Borrador!$C$10:$BP$10,Borrador!$C$11:$BP$70,"",0,1),""),"")</f>
        <v/>
      </c>
      <c r="AJ21" s="12"/>
      <c r="AK21" s="12"/>
      <c r="AL21" s="11" t="str" cm="1">
        <f t="array" ref="AL21">IFERROR(_xlfn.XLOOKUP($I21,Borrador!$I$11:$I$70,_xlfn.XLOOKUP(AL$10,Borrador!$C$10:$BP$10,Borrador!$C$11:$BP$70,"",0,1),""),"")</f>
        <v>No aplica</v>
      </c>
      <c r="AM21" s="11" t="str" cm="1">
        <f t="array" ref="AM21">IFERROR(_xlfn.XLOOKUP($I21,Borrador!$I$11:$I$70,_xlfn.XLOOKUP(AM$10,Borrador!$C$10:$BP$10,Borrador!$C$11:$BP$70,"",0,1),""),"")</f>
        <v>No aplica</v>
      </c>
      <c r="AN21" s="11" t="str" cm="1">
        <f t="array" ref="AN21">IFERROR(_xlfn.XLOOKUP($I21,Borrador!$I$11:$I$70,_xlfn.XLOOKUP(AN$10,Borrador!$C$10:$BP$10,Borrador!$C$11:$BP$70,"",0,1),""),"")</f>
        <v>No aplica</v>
      </c>
      <c r="AO21" s="11" cm="1">
        <f t="array" ref="AO21">IFERROR(_xlfn.XLOOKUP($I21,Borrador!$I$11:$I$70,_xlfn.XLOOKUP(AO$10,Borrador!$C$10:$BP$10,Borrador!$C$11:$BP$70,"",0,1),""),"")</f>
        <v>0</v>
      </c>
      <c r="AP21" s="11" cm="1">
        <f t="array" ref="AP21">IFERROR(_xlfn.XLOOKUP($I21,Borrador!$I$11:$I$70,_xlfn.XLOOKUP(AP$10,Borrador!$C$10:$BP$10,Borrador!$C$11:$BP$70,"",0,1),""),"")</f>
        <v>0</v>
      </c>
      <c r="AQ21" s="11" cm="1">
        <f t="array" ref="AQ21">IFERROR(_xlfn.XLOOKUP($I21,Borrador!$I$11:$I$70,_xlfn.XLOOKUP(AQ$10,Borrador!$C$10:$BP$10,Borrador!$C$11:$BP$70,"",0,1),""),"")</f>
        <v>0</v>
      </c>
      <c r="AR21" s="12" t="str" cm="1">
        <f t="array" ref="AR21">IFERROR(_xlfn.XLOOKUP($I21,Borrador!$I$11:$I$70,_xlfn.XLOOKUP(AR$10,Borrador!$C$10:$BP$10,Borrador!$C$11:$BP$70,"",0,1),""),"")</f>
        <v/>
      </c>
      <c r="AS21" s="12" t="str" cm="1">
        <f t="array" ref="AS21">IFERROR(_xlfn.XLOOKUP($I21,Borrador!$I$11:$I$70,_xlfn.XLOOKUP(AS$10,Borrador!$C$10:$BP$10,Borrador!$C$11:$BP$70,"",0,1),""),"")</f>
        <v/>
      </c>
      <c r="AT21" s="12" t="str" cm="1">
        <f t="array" ref="AT21">IFERROR(_xlfn.XLOOKUP($I21,Borrador!$I$11:$I$70,_xlfn.XLOOKUP(AT$10,Borrador!$C$10:$BP$10,Borrador!$C$11:$BP$70,"",0,1),""),"")</f>
        <v/>
      </c>
      <c r="AU21" s="12" t="str" cm="1">
        <f t="array" ref="AU21">IFERROR(_xlfn.XLOOKUP($I21,Borrador!$I$11:$I$70,_xlfn.XLOOKUP(AU$10,Borrador!$C$10:$BP$10,Borrador!$C$11:$BP$70,"",0,1),""),"")</f>
        <v>sin iniciar</v>
      </c>
      <c r="AV21" s="12" t="str" cm="1">
        <f t="array" ref="AV21">IFERROR(_xlfn.XLOOKUP($I21,Borrador!$I$11:$I$70,_xlfn.XLOOKUP(AV$10,Borrador!$C$10:$BP$10,Borrador!$C$11:$BP$70,"",0,1),""),"")</f>
        <v>sin iniciar</v>
      </c>
      <c r="AW21" s="12">
        <f>IFERROR(_xlfn.XLOOKUP($I21,Borrador!$I$11:$I$70,Borrador!$AU$11:$AU$70,""),"")</f>
        <v>0</v>
      </c>
      <c r="AX21" s="12">
        <f>IFERROR(_xlfn.XLOOKUP($I21,Borrador!$I$11:$I$70,Borrador!$AV$11:$AV$70,""),"")</f>
        <v>0</v>
      </c>
      <c r="AY21" s="12">
        <f>IFERROR(_xlfn.XLOOKUP($I21,Borrador!$I$11:$I$70,Borrador!$AW$11:$AW$70,""),"")</f>
        <v>0</v>
      </c>
      <c r="AZ21" s="11" cm="1">
        <f t="array" ref="AZ21">IFERROR(_xlfn.XLOOKUP($I21,Borrador!$I$11:$I$70,_xlfn.XLOOKUP(AZ$10,Borrador!$C$10:$BP$10,Borrador!$C$11:$BP$70,"",0,1),""),"")</f>
        <v>0</v>
      </c>
      <c r="BA21" s="11" t="str" cm="1">
        <f t="array" ref="BA21">IFERROR(_xlfn.XLOOKUP($I21,Borrador!$I$11:$I$70,_xlfn.XLOOKUP(BA$10,Borrador!$C$10:$BP$10,Borrador!$C$11:$BP$70,"",0,1),""),"")</f>
        <v>No aplica</v>
      </c>
      <c r="BB21" s="11">
        <f>IFERROR(_xlfn.XLOOKUP($I21,Borrador!$I$11:$I$70,Borrador!$BD$11:$BD$70,""),"")</f>
        <v>0</v>
      </c>
      <c r="BC21" s="11">
        <f>IFERROR(_xlfn.XLOOKUP($I21,Borrador!$I$11:$I$70,Borrador!$BE$11:$BE$70,""),"")</f>
        <v>0</v>
      </c>
      <c r="BD21" s="12" cm="1">
        <f t="array" ref="BD21">IFERROR(_xlfn.XLOOKUP($I21,Borrador!$I$11:$I$70,_xlfn.XLOOKUP(BD$10,Borrador!$C$10:$BP$10,Borrador!$C$11:$BP$70,"",0,1),""),"")</f>
        <v>0</v>
      </c>
      <c r="BE21" s="12" t="str" cm="1">
        <f t="array" ref="BE21">IFERROR(_xlfn.XLOOKUP($I21,Borrador!$I$11:$I$70,_xlfn.XLOOKUP(BE$10,Borrador!$C$10:$BP$10,Borrador!$C$11:$BP$70,"",0,1),""),"")</f>
        <v>No aplica</v>
      </c>
      <c r="BF21" s="12" t="str" cm="1">
        <f t="array" ref="BF21">IFERROR(_xlfn.XLOOKUP($I21,Borrador!$I$11:$I$70,_xlfn.XLOOKUP(BF$10,Borrador!$C$10:$BP$10,Borrador!$C$11:$BP$70,"",0,1),""),"")</f>
        <v>No aplica</v>
      </c>
      <c r="BG21" s="12" t="str" cm="1">
        <f t="array" ref="BG21">IFERROR(_xlfn.XLOOKUP($I21,Borrador!$I$11:$I$70,_xlfn.XLOOKUP(BG$10,Borrador!$C$10:$BP$10,Borrador!$C$11:$BP$70,"",0,1),""),"")</f>
        <v>No aplica</v>
      </c>
      <c r="BH21" s="12" t="str" cm="1">
        <f t="array" ref="BH21">IFERROR(_xlfn.XLOOKUP($I21,Borrador!$I$11:$I$70,_xlfn.XLOOKUP(BH$10,Borrador!$C$10:$BP$10,Borrador!$C$11:$BP$70,"",0,1),""),"")</f>
        <v>No aplica</v>
      </c>
      <c r="BI21" s="12" t="str" cm="1">
        <f t="array" ref="BI21">IFERROR(_xlfn.XLOOKUP($I21,Borrador!$I$11:$I$70,_xlfn.XLOOKUP(BI$10,Borrador!$C$10:$BP$10,Borrador!$C$11:$BP$70,"",0,1),""),"")</f>
        <v>sin iniciar</v>
      </c>
      <c r="BJ21" s="12" t="str" cm="1">
        <f t="array" ref="BJ21">IFERROR(_xlfn.XLOOKUP($I21,Borrador!$I$11:$I$70,_xlfn.XLOOKUP(BJ$10,Borrador!$C$10:$BP$10,Borrador!$C$11:$BP$70,"",0,1),""),"")</f>
        <v>No aplica</v>
      </c>
      <c r="BK21" s="12" cm="1">
        <f t="array" ref="BK21">IFERROR(_xlfn.XLOOKUP($I21,Borrador!$I$11:$I$70,_xlfn.XLOOKUP(BK$10,Borrador!$C$10:$BP$10,Borrador!$C$11:$BP$70,"",0,1),""),"")</f>
        <v>0</v>
      </c>
      <c r="BL21" s="12" cm="1">
        <f t="array" ref="BL21">IFERROR(_xlfn.XLOOKUP($I21,Borrador!$I$11:$I$70,_xlfn.XLOOKUP(BL$10,Borrador!$C$10:$BP$10,Borrador!$C$11:$BP$70,"",0,1),""),"")</f>
        <v>0</v>
      </c>
      <c r="BM21" s="12">
        <f>IFERROR(_xlfn.XLOOKUP($I21,Borrador!$I$11:$I$70,Borrador!$BJ$11:$BJ$70,""),"")</f>
        <v>0</v>
      </c>
      <c r="BN21" s="12">
        <f>IFERROR(_xlfn.XLOOKUP($I21,Borrador!$I$11:$I$70,Borrador!$BK$11:$BK$70,""),"")</f>
        <v>0</v>
      </c>
      <c r="BO21" s="12">
        <f>IFERROR(_xlfn.XLOOKUP($I21,Borrador!$I$11:$I$70,Borrador!$BL$11:$BL$70,""),"")</f>
        <v>0</v>
      </c>
      <c r="BP21" s="12" t="str" cm="1">
        <f t="array" ref="BP21">IFERROR(_xlfn.XLOOKUP($I21,Borrador!$I$11:$I$70,_xlfn.XLOOKUP(BP$10,Borrador!$C$10:$BP$10,Borrador!$C$11:$BP$70,"",0,1),""),"")</f>
        <v>sin iniciar</v>
      </c>
      <c r="BQ21" s="12">
        <f>IFERROR(_xlfn.XLOOKUP($I21,Borrador!$I$11:$I$70,Borrador!$BG$11:$BG$70,""),"")</f>
        <v>0</v>
      </c>
      <c r="BR21" s="12">
        <f>IFERROR(_xlfn.XLOOKUP($I21,Borrador!$I$11:$I$70,Borrador!$BH$11:$BH$70,""),"")</f>
        <v>0</v>
      </c>
      <c r="BS21" s="12">
        <f>IFERROR(_xlfn.XLOOKUP($I21,Borrador!$I$11:$I$70,Borrador!$BI$11:$BI$70,""),"")</f>
        <v>0</v>
      </c>
      <c r="BT21" s="11">
        <f>IFERROR(_xlfn.XLOOKUP($I21,Borrador!$I$11:$I$70,Borrador!$BM$11:$BM$70,""),"")</f>
        <v>0</v>
      </c>
      <c r="BU21" s="11">
        <f>IFERROR(_xlfn.XLOOKUP($I21,Borrador!$I$11:$I$70,Borrador!$BN$11:$BN$70,""),"")</f>
        <v>0</v>
      </c>
      <c r="BV21" s="34" t="str">
        <f>IFERROR(_xlfn.XLOOKUP($I21,Borrador!$I$11:$I$70,Borrador!$BO$11:$BO$70,""),"")</f>
        <v>2027-1</v>
      </c>
      <c r="BW21" s="12">
        <f>IFERROR(_xlfn.XLOOKUP($I21,Borrador!$I$11:$I$70,Borrador!$BP$11:$BP$70,""),"")</f>
        <v>0</v>
      </c>
    </row>
    <row r="22" spans="3:75" ht="52.35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IFERROR(_xlfn.XLOOKUP($I22,Borrador!$I$11:$I$70,_xlfn.XLOOKUP(J$10,Borrador!$C$10:$BP$10,Borrador!$C$11:$BP$70,"",0,1),""),"")</f>
        <v>finalizado</v>
      </c>
      <c r="K22" s="12" t="str" cm="1">
        <f t="array" ref="K22">IFERROR(_xlfn.XLOOKUP($I22,Borrador!$I$11:$I$70,_xlfn.XLOOKUP(K$10,Borrador!$C$10:$BP$10,Borrador!$C$11:$BP$70,"",0,1),""),"")</f>
        <v>finalizado</v>
      </c>
      <c r="L22" s="12" t="str" cm="1">
        <f t="array" ref="L22">IFERROR(_xlfn.XLOOKUP($I22,Borrador!$I$11:$I$70,_xlfn.XLOOKUP(L$10,Borrador!$C$10:$BP$10,Borrador!$C$11:$BP$70,"",0,1),""),"")</f>
        <v>finalizado</v>
      </c>
      <c r="M22" s="38" cm="1">
        <f t="array" ref="M22">IFERROR(_xlfn.XLOOKUP($I22,Borrador!$I$11:$I$70,_xlfn.XLOOKUP(M$10,Borrador!$C$10:$BP$10,Borrador!$C$11:$BP$70,"",0,1),""),"")</f>
        <v>45930</v>
      </c>
      <c r="N22" s="39" cm="1">
        <f t="array" ref="N22">IFERROR(_xlfn.XLOOKUP($I22,Borrador!$I$11:$I$70,_xlfn.XLOOKUP(N$10,Borrador!$C$10:$BP$10,Borrador!$C$11:$BP$70,"",0,1),""),"")</f>
        <v>45960</v>
      </c>
      <c r="O22" s="12" cm="1">
        <f t="array" ref="O22">IFERROR(_xlfn.XLOOKUP($I22,Borrador!$I$11:$I$70,_xlfn.XLOOKUP(O$10,Borrador!$C$10:$BP$10,Borrador!$C$11:$BP$70,"",0,1),""),"")</f>
        <v>0</v>
      </c>
      <c r="P22" s="12" t="str" cm="1">
        <f t="array" ref="P22">IFERROR(_xlfn.XLOOKUP($I22,Borrador!$I$11:$I$70,_xlfn.XLOOKUP(P$10,Borrador!$C$10:$BP$10,Borrador!$C$11:$BP$70,"",0,1),""),"")</f>
        <v>Si</v>
      </c>
      <c r="Q22" s="12" cm="1">
        <f t="array" ref="Q22">IFERROR(_xlfn.XLOOKUP($I22,Borrador!$I$11:$I$70,_xlfn.XLOOKUP(Q$10,Borrador!$C$10:$BP$10,Borrador!$C$11:$BP$70,"",0,1),""),"")</f>
        <v>8</v>
      </c>
      <c r="R22" s="12" t="str" cm="1">
        <f t="array" ref="R22">IFERROR(_xlfn.XLOOKUP($I22,Borrador!$I$11:$I$70,_xlfn.XLOOKUP(R$10,Borrador!$C$10:$BP$10,Borrador!$C$11:$BP$70,"",0,1),""),"")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Devuelto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IFERROR(_xlfn.XLOOKUP($I22,Borrador!$I$11:$I$70,_xlfn.XLOOKUP(W$10,Borrador!$C$10:$BP$10,Borrador!$C$11:$BP$70,"",0,1),""),"")</f>
        <v>finalizado</v>
      </c>
      <c r="X22" s="76" cm="1">
        <f t="array" ref="X22">IFERROR(_xlfn.XLOOKUP($I22,Borrador!$I$11:$I$70,_xlfn.XLOOKUP(X$10,Borrador!$C$10:$BP$10,Borrador!$C$11:$BP$70,"",0,1),""),"")</f>
        <v>0</v>
      </c>
      <c r="Y22" s="76" t="str" cm="1">
        <f t="array" ref="Y22">IFERROR(_xlfn.XLOOKUP($I22,Borrador!$I$11:$I$70,_xlfn.XLOOKUP(Y$10,Borrador!$C$10:$BP$10,Borrador!$C$11:$BP$70,"",0,1),""),"")</f>
        <v>Devuelto</v>
      </c>
      <c r="Z22" s="76" t="str" cm="1">
        <f t="array" ref="Z22">IFERROR(_xlfn.XLOOKUP($I22,Borrador!$I$11:$I$70,_xlfn.XLOOKUP(Z$10,Borrador!$C$10:$BP$10,Borrador!$C$11:$BP$70,"",0,1),""),"")</f>
        <v/>
      </c>
      <c r="AA22" s="76" t="str" cm="1">
        <f t="array" ref="AA22">IFERROR(_xlfn.XLOOKUP($I22,Borrador!$I$11:$I$70,_xlfn.XLOOKUP(AA$10,Borrador!$C$10:$BP$10,Borrador!$C$11:$BP$70,"",0,1),""),"")</f>
        <v>Renovación de Registro Calificado</v>
      </c>
      <c r="AB22" s="12" t="str" cm="1">
        <f t="array" ref="AB22">IFERROR(_xlfn.XLOOKUP($I22,Borrador!$I$11:$I$70,_xlfn.XLOOKUP(AB$10,Borrador!$C$10:$BP$10,Borrador!$C$11:$BP$70,"",0,1),""),"")</f>
        <v>En espera del informe de pares de la visita</v>
      </c>
      <c r="AC22" s="54" t="str" cm="1">
        <f t="array" ref="AC22">IFERROR(_xlfn.XLOOKUP($I22,Borrador!$I$11:$I$70,_xlfn.XLOOKUP(AC$10,Borrador!$C$10:$BP$10,Borrador!$C$11:$BP$70,"",0,1),""),"")</f>
        <v>Pendiente radicar notificación de reforma en cuanto se cuente con RC.</v>
      </c>
      <c r="AD22" s="12" t="str" cm="1">
        <f t="array" ref="AD22">IFERROR(_xlfn.XLOOKUP($I22,Borrador!$I$11:$I$70,_xlfn.XLOOKUP(AD$10,Borrador!$C$10:$BP$10,Borrador!$C$11:$BP$70,"",0,1),""),"")</f>
        <v>Pendiente</v>
      </c>
      <c r="AE22" s="12"/>
      <c r="AF22" s="12" t="str" cm="1">
        <f t="array" ref="AF22">IFERROR(_xlfn.XLOOKUP($I22,Borrador!$I$11:$I$70,_xlfn.XLOOKUP(AF$10,Borrador!$C$10:$BP$10,Borrador!$C$11:$BP$70,"",0,1),""),"")</f>
        <v>Sí</v>
      </c>
      <c r="AG22" s="12" t="str" cm="1">
        <f t="array" ref="AG22">IFERROR(_xlfn.XLOOKUP($I22,Borrador!$I$11:$I$70,_xlfn.XLOOKUP(AG$10,Borrador!$C$10:$BP$10,Borrador!$C$11:$BP$70,"",0,1),""),"")</f>
        <v>No</v>
      </c>
      <c r="AH22" s="12" t="str" cm="1">
        <f t="array" ref="AH22">IFERROR(_xlfn.XLOOKUP($I22,Borrador!$I$11:$I$70,_xlfn.XLOOKUP(AH$10,Borrador!$C$10:$BP$10,Borrador!$C$11:$BP$70,"",0,1),""),"")</f>
        <v>Pendiente</v>
      </c>
      <c r="AI22" s="12" t="str" cm="1">
        <f t="array" ref="AI22">IFERROR(_xlfn.XLOOKUP($I22,Borrador!$I$11:$I$70,_xlfn.XLOOKUP(AI$10,Borrador!$C$10:$BP$10,Borrador!$C$11:$BP$70,"",0,1),""),"")</f>
        <v/>
      </c>
      <c r="AJ22" s="12"/>
      <c r="AK22" s="12"/>
      <c r="AL22" s="11" cm="1">
        <f t="array" ref="AL22">IFERROR(_xlfn.XLOOKUP($I22,Borrador!$I$11:$I$70,_xlfn.XLOOKUP(AL$10,Borrador!$C$10:$BP$10,Borrador!$C$11:$BP$70,"",0,1),""),"")</f>
        <v>6</v>
      </c>
      <c r="AM22" s="11" cm="1">
        <f t="array" ref="AM22">IFERROR(_xlfn.XLOOKUP($I22,Borrador!$I$11:$I$70,_xlfn.XLOOKUP(AM$10,Borrador!$C$10:$BP$10,Borrador!$C$11:$BP$70,"",0,1),""),"")</f>
        <v>2</v>
      </c>
      <c r="AN22" s="11" cm="1">
        <f t="array" ref="AN22">IFERROR(_xlfn.XLOOKUP($I22,Borrador!$I$11:$I$70,_xlfn.XLOOKUP(AN$10,Borrador!$C$10:$BP$10,Borrador!$C$11:$BP$70,"",0,1),""),"")</f>
        <v>8</v>
      </c>
      <c r="AO22" s="11" cm="1">
        <f t="array" ref="AO22">IFERROR(_xlfn.XLOOKUP($I22,Borrador!$I$11:$I$70,_xlfn.XLOOKUP(AO$10,Borrador!$C$10:$BP$10,Borrador!$C$11:$BP$70,"",0,1),""),"")</f>
        <v>0</v>
      </c>
      <c r="AP22" s="11" cm="1">
        <f t="array" ref="AP22">IFERROR(_xlfn.XLOOKUP($I22,Borrador!$I$11:$I$70,_xlfn.XLOOKUP(AP$10,Borrador!$C$10:$BP$10,Borrador!$C$11:$BP$70,"",0,1),""),"")</f>
        <v>0</v>
      </c>
      <c r="AQ22" s="11" cm="1">
        <f t="array" ref="AQ22">IFERROR(_xlfn.XLOOKUP($I22,Borrador!$I$11:$I$70,_xlfn.XLOOKUP(AQ$10,Borrador!$C$10:$BP$10,Borrador!$C$11:$BP$70,"",0,1),""),"")</f>
        <v>0</v>
      </c>
      <c r="AR22" s="12" t="str" cm="1">
        <f t="array" ref="AR22">IFERROR(_xlfn.XLOOKUP($I22,Borrador!$I$11:$I$70,_xlfn.XLOOKUP(AR$10,Borrador!$C$10:$BP$10,Borrador!$C$11:$BP$70,"",0,1),""),"")</f>
        <v/>
      </c>
      <c r="AS22" s="12" t="str" cm="1">
        <f t="array" ref="AS22">IFERROR(_xlfn.XLOOKUP($I22,Borrador!$I$11:$I$70,_xlfn.XLOOKUP(AS$10,Borrador!$C$10:$BP$10,Borrador!$C$11:$BP$70,"",0,1),""),"")</f>
        <v/>
      </c>
      <c r="AT22" s="12" t="str" cm="1">
        <f t="array" ref="AT22">IFERROR(_xlfn.XLOOKUP($I22,Borrador!$I$11:$I$70,_xlfn.XLOOKUP(AT$10,Borrador!$C$10:$BP$10,Borrador!$C$11:$BP$70,"",0,1),""),"")</f>
        <v/>
      </c>
      <c r="AU22" s="12" t="str" cm="1">
        <f t="array" ref="AU22">IFERROR(_xlfn.XLOOKUP($I22,Borrador!$I$11:$I$70,_xlfn.XLOOKUP(AU$10,Borrador!$C$10:$BP$10,Borrador!$C$11:$BP$70,"",0,1),""),"")</f>
        <v>sin iniciar</v>
      </c>
      <c r="AV22" s="12" t="str" cm="1">
        <f t="array" ref="AV22">IFERROR(_xlfn.XLOOKUP($I22,Borrador!$I$11:$I$70,_xlfn.XLOOKUP(AV$10,Borrador!$C$10:$BP$10,Borrador!$C$11:$BP$70,"",0,1),""),"")</f>
        <v>sin iniciar</v>
      </c>
      <c r="AW22" s="12">
        <f>IFERROR(_xlfn.XLOOKUP($I22,Borrador!$I$11:$I$70,Borrador!$AU$11:$AU$70,""),"")</f>
        <v>0</v>
      </c>
      <c r="AX22" s="12">
        <f>IFERROR(_xlfn.XLOOKUP($I22,Borrador!$I$11:$I$70,Borrador!$AV$11:$AV$70,""),"")</f>
        <v>0</v>
      </c>
      <c r="AY22" s="12">
        <f>IFERROR(_xlfn.XLOOKUP($I22,Borrador!$I$11:$I$70,Borrador!$AW$11:$AW$70,""),"")</f>
        <v>0</v>
      </c>
      <c r="AZ22" s="11" cm="1">
        <f t="array" ref="AZ22">IFERROR(_xlfn.XLOOKUP($I22,Borrador!$I$11:$I$70,_xlfn.XLOOKUP(AZ$10,Borrador!$C$10:$BP$10,Borrador!$C$11:$BP$70,"",0,1),""),"")</f>
        <v>0</v>
      </c>
      <c r="BA22" s="11" cm="1">
        <f t="array" ref="BA22">IFERROR(_xlfn.XLOOKUP($I22,Borrador!$I$11:$I$70,_xlfn.XLOOKUP(BA$10,Borrador!$C$10:$BP$10,Borrador!$C$11:$BP$70,"",0,1),""),"")</f>
        <v>0.1</v>
      </c>
      <c r="BB22" s="11">
        <f>IFERROR(_xlfn.XLOOKUP($I22,Borrador!$I$11:$I$70,Borrador!$BD$11:$BD$70,""),"")</f>
        <v>0</v>
      </c>
      <c r="BC22" s="11">
        <f>IFERROR(_xlfn.XLOOKUP($I22,Borrador!$I$11:$I$70,Borrador!$BE$11:$BE$70,""),"")</f>
        <v>0</v>
      </c>
      <c r="BD22" s="12" t="str" cm="1">
        <f t="array" ref="BD22">IFERROR(_xlfn.XLOOKUP($I22,Borrador!$I$11:$I$70,_xlfn.XLOOKUP(BD$10,Borrador!$C$10:$BP$10,Borrador!$C$11:$BP$70,"",0,1),""),"")</f>
        <v>sin iniciar</v>
      </c>
      <c r="BE22" s="12" t="str" cm="1">
        <f t="array" ref="BE22">IFERROR(_xlfn.XLOOKUP($I22,Borrador!$I$11:$I$70,_xlfn.XLOOKUP(BE$10,Borrador!$C$10:$BP$10,Borrador!$C$11:$BP$70,"",0,1),""),"")</f>
        <v>sin iniciar</v>
      </c>
      <c r="BF22" s="12" t="str" cm="1">
        <f t="array" ref="BF22">IFERROR(_xlfn.XLOOKUP($I22,Borrador!$I$11:$I$70,_xlfn.XLOOKUP(BF$10,Borrador!$C$10:$BP$10,Borrador!$C$11:$BP$70,"",0,1),""),"")</f>
        <v>sin iniciar</v>
      </c>
      <c r="BG22" s="12" cm="1">
        <f t="array" ref="BG22">IFERROR(_xlfn.XLOOKUP($I22,Borrador!$I$11:$I$70,_xlfn.XLOOKUP(BG$10,Borrador!$C$10:$BP$10,Borrador!$C$11:$BP$70,"",0,1),""),"")</f>
        <v>8</v>
      </c>
      <c r="BH22" s="12" cm="1">
        <f t="array" ref="BH22">IFERROR(_xlfn.XLOOKUP($I22,Borrador!$I$11:$I$70,_xlfn.XLOOKUP(BH$10,Borrador!$C$10:$BP$10,Borrador!$C$11:$BP$70,"",0,1),""),"")</f>
        <v>0</v>
      </c>
      <c r="BI22" s="12" t="str" cm="1">
        <f t="array" ref="BI22">IFERROR(_xlfn.XLOOKUP($I22,Borrador!$I$11:$I$70,_xlfn.XLOOKUP(BI$10,Borrador!$C$10:$BP$10,Borrador!$C$11:$BP$70,"",0,1),""),"")</f>
        <v>sin iniciar</v>
      </c>
      <c r="BJ22" s="12" cm="1">
        <f t="array" ref="BJ22">IFERROR(_xlfn.XLOOKUP($I22,Borrador!$I$11:$I$70,_xlfn.XLOOKUP(BJ$10,Borrador!$C$10:$BP$10,Borrador!$C$11:$BP$70,"",0,1),""),"")</f>
        <v>0</v>
      </c>
      <c r="BK22" s="12" cm="1">
        <f t="array" ref="BK22">IFERROR(_xlfn.XLOOKUP($I22,Borrador!$I$11:$I$70,_xlfn.XLOOKUP(BK$10,Borrador!$C$10:$BP$10,Borrador!$C$11:$BP$70,"",0,1),""),"")</f>
        <v>0</v>
      </c>
      <c r="BL22" s="12" cm="1">
        <f t="array" ref="BL22">IFERROR(_xlfn.XLOOKUP($I22,Borrador!$I$11:$I$70,_xlfn.XLOOKUP(BL$10,Borrador!$C$10:$BP$10,Borrador!$C$11:$BP$70,"",0,1),""),"")</f>
        <v>0</v>
      </c>
      <c r="BM22" s="12">
        <f>IFERROR(_xlfn.XLOOKUP($I22,Borrador!$I$11:$I$70,Borrador!$BJ$11:$BJ$70,""),"")</f>
        <v>0</v>
      </c>
      <c r="BN22" s="12">
        <f>IFERROR(_xlfn.XLOOKUP($I22,Borrador!$I$11:$I$70,Borrador!$BK$11:$BK$70,""),"")</f>
        <v>0</v>
      </c>
      <c r="BO22" s="12">
        <f>IFERROR(_xlfn.XLOOKUP($I22,Borrador!$I$11:$I$70,Borrador!$BL$11:$BL$70,""),"")</f>
        <v>0</v>
      </c>
      <c r="BP22" s="12" t="str" cm="1">
        <f t="array" ref="BP22">IFERROR(_xlfn.XLOOKUP($I22,Borrador!$I$11:$I$70,_xlfn.XLOOKUP(BP$10,Borrador!$C$10:$BP$10,Borrador!$C$11:$BP$70,"",0,1),""),"")</f>
        <v>sin iniciar</v>
      </c>
      <c r="BQ22" s="12">
        <f>IFERROR(_xlfn.XLOOKUP($I22,Borrador!$I$11:$I$70,Borrador!$BG$11:$BG$70,""),"")</f>
        <v>0</v>
      </c>
      <c r="BR22" s="12">
        <f>IFERROR(_xlfn.XLOOKUP($I22,Borrador!$I$11:$I$70,Borrador!$BH$11:$BH$70,""),"")</f>
        <v>0</v>
      </c>
      <c r="BS22" s="12">
        <f>IFERROR(_xlfn.XLOOKUP($I22,Borrador!$I$11:$I$70,Borrador!$BI$11:$BI$70,""),"")</f>
        <v>0</v>
      </c>
      <c r="BT22" s="11">
        <f>IFERROR(_xlfn.XLOOKUP($I22,Borrador!$I$11:$I$70,Borrador!$BM$11:$BM$70,""),"")</f>
        <v>0</v>
      </c>
      <c r="BU22" s="11">
        <f>IFERROR(_xlfn.XLOOKUP($I22,Borrador!$I$11:$I$70,Borrador!$BN$11:$BN$70,""),"")</f>
        <v>0</v>
      </c>
      <c r="BV22" s="34" t="str">
        <f>IFERROR(_xlfn.XLOOKUP($I22,Borrador!$I$11:$I$70,Borrador!$BO$11:$BO$70,""),"")</f>
        <v>2027-2</v>
      </c>
      <c r="BW22" s="12">
        <f>IFERROR(_xlfn.XLOOKUP($I22,Borrador!$I$11:$I$70,Borrador!$BP$11:$BP$70,""),"")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IFERROR(_xlfn.XLOOKUP($I23,Borrador!$I$11:$I$70,_xlfn.XLOOKUP(J$10,Borrador!$C$10:$BP$10,Borrador!$C$11:$BP$70,"",0,1),""),"")</f>
        <v>finalizado</v>
      </c>
      <c r="K23" s="12" t="str" cm="1">
        <f t="array" ref="K23">IFERROR(_xlfn.XLOOKUP($I23,Borrador!$I$11:$I$70,_xlfn.XLOOKUP(K$10,Borrador!$C$10:$BP$10,Borrador!$C$11:$BP$70,"",0,1),""),"")</f>
        <v>finalizado</v>
      </c>
      <c r="L23" s="12" t="str" cm="1">
        <f t="array" ref="L23">IFERROR(_xlfn.XLOOKUP($I23,Borrador!$I$11:$I$70,_xlfn.XLOOKUP(L$10,Borrador!$C$10:$BP$10,Borrador!$C$11:$BP$70,"",0,1),""),"")</f>
        <v>finalizado</v>
      </c>
      <c r="M23" s="38" cm="1">
        <f t="array" ref="M23">IFERROR(_xlfn.XLOOKUP($I23,Borrador!$I$11:$I$70,_xlfn.XLOOKUP(M$10,Borrador!$C$10:$BP$10,Borrador!$C$11:$BP$70,"",0,1),""),"")</f>
        <v>45930</v>
      </c>
      <c r="N23" s="39" cm="1">
        <f t="array" ref="N23">IFERROR(_xlfn.XLOOKUP($I23,Borrador!$I$11:$I$70,_xlfn.XLOOKUP(N$10,Borrador!$C$10:$BP$10,Borrador!$C$11:$BP$70,"",0,1),""),"")</f>
        <v>45960</v>
      </c>
      <c r="O23" s="12" cm="1">
        <f t="array" ref="O23">IFERROR(_xlfn.XLOOKUP($I23,Borrador!$I$11:$I$70,_xlfn.XLOOKUP(O$10,Borrador!$C$10:$BP$10,Borrador!$C$11:$BP$70,"",0,1),""),"")</f>
        <v>0</v>
      </c>
      <c r="P23" s="12" cm="1">
        <f t="array" ref="P23">IFERROR(_xlfn.XLOOKUP($I23,Borrador!$I$11:$I$70,_xlfn.XLOOKUP(P$10,Borrador!$C$10:$BP$10,Borrador!$C$11:$BP$70,"",0,1),""),"")</f>
        <v>0</v>
      </c>
      <c r="Q23" s="12" cm="1">
        <f t="array" ref="Q23">IFERROR(_xlfn.XLOOKUP($I23,Borrador!$I$11:$I$70,_xlfn.XLOOKUP(Q$10,Borrador!$C$10:$BP$10,Borrador!$C$11:$BP$70,"",0,1),""),"")</f>
        <v>0</v>
      </c>
      <c r="R23" s="12" cm="1">
        <f t="array" ref="R23">IFERROR(_xlfn.XLOOKUP($I23,Borrador!$I$11:$I$70,_xlfn.XLOOKUP(R$10,Borrador!$C$10:$BP$10,Borrador!$C$11:$BP$70,"",0,1),""),"")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IFERROR(_xlfn.XLOOKUP($I23,Borrador!$I$11:$I$70,_xlfn.XLOOKUP(W$10,Borrador!$C$10:$BP$10,Borrador!$C$11:$BP$70,"",0,1),""),"")</f>
        <v>finalizado</v>
      </c>
      <c r="X23" s="76" cm="1">
        <f t="array" ref="X23">IFERROR(_xlfn.XLOOKUP($I23,Borrador!$I$11:$I$70,_xlfn.XLOOKUP(X$10,Borrador!$C$10:$BP$10,Borrador!$C$11:$BP$70,"",0,1),""),"")</f>
        <v>0</v>
      </c>
      <c r="Y23" s="76" t="str" cm="1">
        <f t="array" ref="Y23">IFERROR(_xlfn.XLOOKUP($I23,Borrador!$I$11:$I$70,_xlfn.XLOOKUP(Y$10,Borrador!$C$10:$BP$10,Borrador!$C$11:$BP$70,"",0,1),""),"")</f>
        <v>Devuelto</v>
      </c>
      <c r="Z23" s="76" t="str" cm="1">
        <f t="array" ref="Z23">IFERROR(_xlfn.XLOOKUP($I23,Borrador!$I$11:$I$70,_xlfn.XLOOKUP(Z$10,Borrador!$C$10:$BP$10,Borrador!$C$11:$BP$70,"",0,1),""),"")</f>
        <v/>
      </c>
      <c r="AA23" s="76" t="str" cm="1">
        <f t="array" ref="AA23">IFERROR(_xlfn.XLOOKUP($I23,Borrador!$I$11:$I$70,_xlfn.XLOOKUP(AA$10,Borrador!$C$10:$BP$10,Borrador!$C$11:$BP$70,"",0,1),""),"")</f>
        <v>Modificación de Registro Calificado</v>
      </c>
      <c r="AB23" s="12" t="str" cm="1">
        <f t="array" ref="AB23">IFERROR(_xlfn.XLOOKUP($I23,Borrador!$I$11:$I$70,_xlfn.XLOOKUP(AB$10,Borrador!$C$10:$BP$10,Borrador!$C$11:$BP$70,"",0,1),""),"")</f>
        <v>En elaboración de documentación</v>
      </c>
      <c r="AC23" s="54" t="str" cm="1">
        <f t="array" ref="AC23">IFERROR(_xlfn.XLOOKUP($I23,Borrador!$I$11:$I$70,_xlfn.XLOOKUP(AC$10,Borrador!$C$10:$BP$10,Borrador!$C$11:$BP$70,"",0,1),""),"")</f>
        <v>Abril de 2026</v>
      </c>
      <c r="AD23" s="12" t="str" cm="1">
        <f t="array" ref="AD23">IFERROR(_xlfn.XLOOKUP($I23,Borrador!$I$11:$I$70,_xlfn.XLOOKUP(AD$10,Borrador!$C$10:$BP$10,Borrador!$C$11:$BP$70,"",0,1),""),"")</f>
        <v>Se tramita en marzo de 2026</v>
      </c>
      <c r="AE23" s="12"/>
      <c r="AF23" s="12" t="str" cm="1">
        <f t="array" ref="AF23">IFERROR(_xlfn.XLOOKUP($I23,Borrador!$I$11:$I$70,_xlfn.XLOOKUP(AF$10,Borrador!$C$10:$BP$10,Borrador!$C$11:$BP$70,"",0,1),""),"")</f>
        <v>Sí</v>
      </c>
      <c r="AG23" s="12" t="str" cm="1">
        <f t="array" ref="AG23">IFERROR(_xlfn.XLOOKUP($I23,Borrador!$I$11:$I$70,_xlfn.XLOOKUP(AG$10,Borrador!$C$10:$BP$10,Borrador!$C$11:$BP$70,"",0,1),""),"")</f>
        <v>No</v>
      </c>
      <c r="AH23" s="12" t="str" cm="1">
        <f t="array" ref="AH23">IFERROR(_xlfn.XLOOKUP($I23,Borrador!$I$11:$I$70,_xlfn.XLOOKUP(AH$10,Borrador!$C$10:$BP$10,Borrador!$C$11:$BP$70,"",0,1),""),"")</f>
        <v>No aplica</v>
      </c>
      <c r="AI23" s="12" t="str" cm="1">
        <f t="array" ref="AI23">IFERROR(_xlfn.XLOOKUP($I23,Borrador!$I$11:$I$70,_xlfn.XLOOKUP(AI$10,Borrador!$C$10:$BP$10,Borrador!$C$11:$BP$70,"",0,1),""),"")</f>
        <v/>
      </c>
      <c r="AJ23" s="12"/>
      <c r="AK23" s="12"/>
      <c r="AL23" s="11" cm="1">
        <f t="array" ref="AL23">IFERROR(_xlfn.XLOOKUP($I23,Borrador!$I$11:$I$70,_xlfn.XLOOKUP(AL$10,Borrador!$C$10:$BP$10,Borrador!$C$11:$BP$70,"",0,1),""),"")</f>
        <v>0</v>
      </c>
      <c r="AM23" s="11" cm="1">
        <f t="array" ref="AM23">IFERROR(_xlfn.XLOOKUP($I23,Borrador!$I$11:$I$70,_xlfn.XLOOKUP(AM$10,Borrador!$C$10:$BP$10,Borrador!$C$11:$BP$70,"",0,1),""),"")</f>
        <v>0</v>
      </c>
      <c r="AN23" s="11" cm="1">
        <f t="array" ref="AN23">IFERROR(_xlfn.XLOOKUP($I23,Borrador!$I$11:$I$70,_xlfn.XLOOKUP(AN$10,Borrador!$C$10:$BP$10,Borrador!$C$11:$BP$70,"",0,1),""),"")</f>
        <v>0</v>
      </c>
      <c r="AO23" s="11" cm="1">
        <f t="array" ref="AO23">IFERROR(_xlfn.XLOOKUP($I23,Borrador!$I$11:$I$70,_xlfn.XLOOKUP(AO$10,Borrador!$C$10:$BP$10,Borrador!$C$11:$BP$70,"",0,1),""),"")</f>
        <v>0</v>
      </c>
      <c r="AP23" s="11" cm="1">
        <f t="array" ref="AP23">IFERROR(_xlfn.XLOOKUP($I23,Borrador!$I$11:$I$70,_xlfn.XLOOKUP(AP$10,Borrador!$C$10:$BP$10,Borrador!$C$11:$BP$70,"",0,1),""),"")</f>
        <v>0</v>
      </c>
      <c r="AQ23" s="11" t="str" cm="1">
        <f t="array" ref="AQ23">IFERROR(_xlfn.XLOOKUP($I23,Borrador!$I$11:$I$70,_xlfn.XLOOKUP(AQ$10,Borrador!$C$10:$BP$10,Borrador!$C$11:$BP$70,"",0,1),""),"")</f>
        <v>No aplica</v>
      </c>
      <c r="AR23" s="12" t="str" cm="1">
        <f t="array" ref="AR23">IFERROR(_xlfn.XLOOKUP($I23,Borrador!$I$11:$I$70,_xlfn.XLOOKUP(AR$10,Borrador!$C$10:$BP$10,Borrador!$C$11:$BP$70,"",0,1),""),"")</f>
        <v/>
      </c>
      <c r="AS23" s="12" t="str" cm="1">
        <f t="array" ref="AS23">IFERROR(_xlfn.XLOOKUP($I23,Borrador!$I$11:$I$70,_xlfn.XLOOKUP(AS$10,Borrador!$C$10:$BP$10,Borrador!$C$11:$BP$70,"",0,1),""),"")</f>
        <v/>
      </c>
      <c r="AT23" s="12" t="str" cm="1">
        <f t="array" ref="AT23">IFERROR(_xlfn.XLOOKUP($I23,Borrador!$I$11:$I$70,_xlfn.XLOOKUP(AT$10,Borrador!$C$10:$BP$10,Borrador!$C$11:$BP$70,"",0,1),""),"")</f>
        <v/>
      </c>
      <c r="AU23" s="12" t="str" cm="1">
        <f t="array" ref="AU23">IFERROR(_xlfn.XLOOKUP($I23,Borrador!$I$11:$I$70,_xlfn.XLOOKUP(AU$10,Borrador!$C$10:$BP$10,Borrador!$C$11:$BP$70,"",0,1),""),"")</f>
        <v>No aplica</v>
      </c>
      <c r="AV23" s="12" t="str" cm="1">
        <f t="array" ref="AV23">IFERROR(_xlfn.XLOOKUP($I23,Borrador!$I$11:$I$70,_xlfn.XLOOKUP(AV$10,Borrador!$C$10:$BP$10,Borrador!$C$11:$BP$70,"",0,1),""),"")</f>
        <v>No aplica</v>
      </c>
      <c r="AW23" s="12" t="str">
        <f>IFERROR(_xlfn.XLOOKUP($I23,Borrador!$I$11:$I$70,Borrador!$AU$11:$AU$70,""),"")</f>
        <v>No aplica</v>
      </c>
      <c r="AX23" s="12" t="str">
        <f>IFERROR(_xlfn.XLOOKUP($I23,Borrador!$I$11:$I$70,Borrador!$AV$11:$AV$70,""),"")</f>
        <v>No aplica</v>
      </c>
      <c r="AY23" s="12" t="str">
        <f>IFERROR(_xlfn.XLOOKUP($I23,Borrador!$I$11:$I$70,Borrador!$AW$11:$AW$70,""),"")</f>
        <v>No aplica</v>
      </c>
      <c r="AZ23" s="11" t="str" cm="1">
        <f t="array" ref="AZ23">IFERROR(_xlfn.XLOOKUP($I23,Borrador!$I$11:$I$70,_xlfn.XLOOKUP(AZ$10,Borrador!$C$10:$BP$10,Borrador!$C$11:$BP$70,"",0,1),""),"")</f>
        <v>No aplica</v>
      </c>
      <c r="BA23" s="11" t="str" cm="1">
        <f t="array" ref="BA23">IFERROR(_xlfn.XLOOKUP($I23,Borrador!$I$11:$I$70,_xlfn.XLOOKUP(BA$10,Borrador!$C$10:$BP$10,Borrador!$C$11:$BP$70,"",0,1),""),"")</f>
        <v>No aplica</v>
      </c>
      <c r="BB23" s="11">
        <f>IFERROR(_xlfn.XLOOKUP($I23,Borrador!$I$11:$I$70,Borrador!$BD$11:$BD$70,""),"")</f>
        <v>0</v>
      </c>
      <c r="BC23" s="11">
        <f>IFERROR(_xlfn.XLOOKUP($I23,Borrador!$I$11:$I$70,Borrador!$BE$11:$BE$70,""),"")</f>
        <v>0</v>
      </c>
      <c r="BD23" s="12" t="str" cm="1">
        <f t="array" ref="BD23">IFERROR(_xlfn.XLOOKUP($I23,Borrador!$I$11:$I$70,_xlfn.XLOOKUP(BD$10,Borrador!$C$10:$BP$10,Borrador!$C$11:$BP$70,"",0,1),""),"")</f>
        <v>sin iniciar</v>
      </c>
      <c r="BE23" s="12" t="str" cm="1">
        <f t="array" ref="BE23">IFERROR(_xlfn.XLOOKUP($I23,Borrador!$I$11:$I$70,_xlfn.XLOOKUP(BE$10,Borrador!$C$10:$BP$10,Borrador!$C$11:$BP$70,"",0,1),""),"")</f>
        <v>sin iniciar</v>
      </c>
      <c r="BF23" s="12" t="str" cm="1">
        <f t="array" ref="BF23">IFERROR(_xlfn.XLOOKUP($I23,Borrador!$I$11:$I$70,_xlfn.XLOOKUP(BF$10,Borrador!$C$10:$BP$10,Borrador!$C$11:$BP$70,"",0,1),""),"")</f>
        <v>sin iniciar</v>
      </c>
      <c r="BG23" s="12" cm="1">
        <f t="array" ref="BG23">IFERROR(_xlfn.XLOOKUP($I23,Borrador!$I$11:$I$70,_xlfn.XLOOKUP(BG$10,Borrador!$C$10:$BP$10,Borrador!$C$11:$BP$70,"",0,1),""),"")</f>
        <v>0</v>
      </c>
      <c r="BH23" s="12" cm="1">
        <f t="array" ref="BH23">IFERROR(_xlfn.XLOOKUP($I23,Borrador!$I$11:$I$70,_xlfn.XLOOKUP(BH$10,Borrador!$C$10:$BP$10,Borrador!$C$11:$BP$70,"",0,1),""),"")</f>
        <v>0</v>
      </c>
      <c r="BI23" s="12" t="str" cm="1">
        <f t="array" ref="BI23">IFERROR(_xlfn.XLOOKUP($I23,Borrador!$I$11:$I$70,_xlfn.XLOOKUP(BI$10,Borrador!$C$10:$BP$10,Borrador!$C$11:$BP$70,"",0,1),""),"")</f>
        <v>sin iniciar</v>
      </c>
      <c r="BJ23" s="12" t="str" cm="1">
        <f t="array" ref="BJ23">IFERROR(_xlfn.XLOOKUP($I23,Borrador!$I$11:$I$70,_xlfn.XLOOKUP(BJ$10,Borrador!$C$10:$BP$10,Borrador!$C$11:$BP$70,"",0,1),""),"")</f>
        <v>No aplica</v>
      </c>
      <c r="BK23" s="12" cm="1">
        <f t="array" ref="BK23">IFERROR(_xlfn.XLOOKUP($I23,Borrador!$I$11:$I$70,_xlfn.XLOOKUP(BK$10,Borrador!$C$10:$BP$10,Borrador!$C$11:$BP$70,"",0,1),""),"")</f>
        <v>0</v>
      </c>
      <c r="BL23" s="12" cm="1">
        <f t="array" ref="BL23">IFERROR(_xlfn.XLOOKUP($I23,Borrador!$I$11:$I$70,_xlfn.XLOOKUP(BL$10,Borrador!$C$10:$BP$10,Borrador!$C$11:$BP$70,"",0,1),""),"")</f>
        <v>0</v>
      </c>
      <c r="BM23" s="12">
        <f>IFERROR(_xlfn.XLOOKUP($I23,Borrador!$I$11:$I$70,Borrador!$BJ$11:$BJ$70,""),"")</f>
        <v>0</v>
      </c>
      <c r="BN23" s="12">
        <f>IFERROR(_xlfn.XLOOKUP($I23,Borrador!$I$11:$I$70,Borrador!$BK$11:$BK$70,""),"")</f>
        <v>0</v>
      </c>
      <c r="BO23" s="12">
        <f>IFERROR(_xlfn.XLOOKUP($I23,Borrador!$I$11:$I$70,Borrador!$BL$11:$BL$70,""),"")</f>
        <v>0</v>
      </c>
      <c r="BP23" s="12" t="str" cm="1">
        <f t="array" ref="BP23">IFERROR(_xlfn.XLOOKUP($I23,Borrador!$I$11:$I$70,_xlfn.XLOOKUP(BP$10,Borrador!$C$10:$BP$10,Borrador!$C$11:$BP$70,"",0,1),""),"")</f>
        <v>sin iniciar</v>
      </c>
      <c r="BQ23" s="12">
        <f>IFERROR(_xlfn.XLOOKUP($I23,Borrador!$I$11:$I$70,Borrador!$BG$11:$BG$70,""),"")</f>
        <v>0</v>
      </c>
      <c r="BR23" s="12">
        <f>IFERROR(_xlfn.XLOOKUP($I23,Borrador!$I$11:$I$70,Borrador!$BH$11:$BH$70,""),"")</f>
        <v>0</v>
      </c>
      <c r="BS23" s="12">
        <f>IFERROR(_xlfn.XLOOKUP($I23,Borrador!$I$11:$I$70,Borrador!$BI$11:$BI$70,""),"")</f>
        <v>0</v>
      </c>
      <c r="BT23" s="11">
        <f>IFERROR(_xlfn.XLOOKUP($I23,Borrador!$I$11:$I$70,Borrador!$BM$11:$BM$70,""),"")</f>
        <v>0</v>
      </c>
      <c r="BU23" s="11">
        <f>IFERROR(_xlfn.XLOOKUP($I23,Borrador!$I$11:$I$70,Borrador!$BN$11:$BN$70,""),"")</f>
        <v>0</v>
      </c>
      <c r="BV23" s="34" t="str">
        <f>IFERROR(_xlfn.XLOOKUP($I23,Borrador!$I$11:$I$70,Borrador!$BO$11:$BO$70,""),"")</f>
        <v>2027-1</v>
      </c>
      <c r="BW23" s="12">
        <f>IFERROR(_xlfn.XLOOKUP($I23,Borrador!$I$11:$I$70,Borrador!$BP$11:$BP$70,""),"")</f>
        <v>0</v>
      </c>
    </row>
    <row r="24" spans="3:75" ht="52.35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IFERROR(_xlfn.XLOOKUP($I24,Borrador!$I$11:$I$70,_xlfn.XLOOKUP(J$10,Borrador!$C$10:$BP$10,Borrador!$C$11:$BP$70,"",0,1),""),"")</f>
        <v>finalizado</v>
      </c>
      <c r="K24" s="12" t="str" cm="1">
        <f t="array" ref="K24">IFERROR(_xlfn.XLOOKUP($I24,Borrador!$I$11:$I$70,_xlfn.XLOOKUP(K$10,Borrador!$C$10:$BP$10,Borrador!$C$11:$BP$70,"",0,1),""),"")</f>
        <v>finalizado</v>
      </c>
      <c r="L24" s="12" t="str" cm="1">
        <f t="array" ref="L24">IFERROR(_xlfn.XLOOKUP($I24,Borrador!$I$11:$I$70,_xlfn.XLOOKUP(L$10,Borrador!$C$10:$BP$10,Borrador!$C$11:$BP$70,"",0,1),""),"")</f>
        <v>finalizado</v>
      </c>
      <c r="M24" s="38" cm="1">
        <f t="array" ref="M24">IFERROR(_xlfn.XLOOKUP($I24,Borrador!$I$11:$I$70,_xlfn.XLOOKUP(M$10,Borrador!$C$10:$BP$10,Borrador!$C$11:$BP$70,"",0,1),""),"")</f>
        <v>45930</v>
      </c>
      <c r="N24" s="39" cm="1">
        <f t="array" ref="N24">IFERROR(_xlfn.XLOOKUP($I24,Borrador!$I$11:$I$70,_xlfn.XLOOKUP(N$10,Borrador!$C$10:$BP$10,Borrador!$C$11:$BP$70,"",0,1),""),"")</f>
        <v>45960</v>
      </c>
      <c r="O24" s="12" cm="1">
        <f t="array" ref="O24">IFERROR(_xlfn.XLOOKUP($I24,Borrador!$I$11:$I$70,_xlfn.XLOOKUP(O$10,Borrador!$C$10:$BP$10,Borrador!$C$11:$BP$70,"",0,1),""),"")</f>
        <v>0</v>
      </c>
      <c r="P24" s="12" cm="1">
        <f t="array" ref="P24">IFERROR(_xlfn.XLOOKUP($I24,Borrador!$I$11:$I$70,_xlfn.XLOOKUP(P$10,Borrador!$C$10:$BP$10,Borrador!$C$11:$BP$70,"",0,1),""),"")</f>
        <v>0</v>
      </c>
      <c r="Q24" s="12" t="str" cm="1">
        <f t="array" ref="Q24">IFERROR(_xlfn.XLOOKUP($I24,Borrador!$I$11:$I$70,_xlfn.XLOOKUP(Q$10,Borrador!$C$10:$BP$10,Borrador!$C$11:$BP$70,"",0,1),""),"")</f>
        <v>No aplica</v>
      </c>
      <c r="R24" s="12" t="str" cm="1">
        <f t="array" ref="R24">IFERROR(_xlfn.XLOOKUP($I24,Borrador!$I$11:$I$70,_xlfn.XLOOKUP(R$10,Borrador!$C$10:$BP$10,Borrador!$C$11:$BP$70,"",0,1),""),"")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IFERROR(_xlfn.XLOOKUP($I24,Borrador!$I$11:$I$70,_xlfn.XLOOKUP(W$10,Borrador!$C$10:$BP$10,Borrador!$C$11:$BP$70,"",0,1),""),"")</f>
        <v>finalizado</v>
      </c>
      <c r="X24" s="76" cm="1">
        <f t="array" ref="X24">IFERROR(_xlfn.XLOOKUP($I24,Borrador!$I$11:$I$70,_xlfn.XLOOKUP(X$10,Borrador!$C$10:$BP$10,Borrador!$C$11:$BP$70,"",0,1),""),"")</f>
        <v>0</v>
      </c>
      <c r="Y24" s="76" t="str" cm="1">
        <f t="array" ref="Y24">IFERROR(_xlfn.XLOOKUP($I24,Borrador!$I$11:$I$70,_xlfn.XLOOKUP(Y$10,Borrador!$C$10:$BP$10,Borrador!$C$11:$BP$70,"",0,1),""),"")</f>
        <v>Devuelto</v>
      </c>
      <c r="Z24" s="76" t="str" cm="1">
        <f t="array" ref="Z24">IFERROR(_xlfn.XLOOKUP($I24,Borrador!$I$11:$I$70,_xlfn.XLOOKUP(Z$10,Borrador!$C$10:$BP$10,Borrador!$C$11:$BP$70,"",0,1),""),"")</f>
        <v/>
      </c>
      <c r="AA24" s="76" t="str" cm="1">
        <f t="array" ref="AA24">IFERROR(_xlfn.XLOOKUP($I24,Borrador!$I$11:$I$70,_xlfn.XLOOKUP(AA$10,Borrador!$C$10:$BP$10,Borrador!$C$11:$BP$70,"",0,1),""),"")</f>
        <v>Modificación de Registro Calificado</v>
      </c>
      <c r="AB24" s="12" t="str" cm="1">
        <f t="array" ref="AB24">IFERROR(_xlfn.XLOOKUP($I24,Borrador!$I$11:$I$70,_xlfn.XLOOKUP(AB$10,Borrador!$C$10:$BP$10,Borrador!$C$11:$BP$70,"",0,1),""),"")</f>
        <v>En elaboración de documentación</v>
      </c>
      <c r="AC24" s="54" t="str" cm="1">
        <f t="array" ref="AC24">IFERROR(_xlfn.XLOOKUP($I24,Borrador!$I$11:$I$70,_xlfn.XLOOKUP(AC$10,Borrador!$C$10:$BP$10,Borrador!$C$11:$BP$70,"",0,1),""),"")</f>
        <v>Abril de 2026</v>
      </c>
      <c r="AD24" s="12" t="str" cm="1">
        <f t="array" ref="AD24">IFERROR(_xlfn.XLOOKUP($I24,Borrador!$I$11:$I$70,_xlfn.XLOOKUP(AD$10,Borrador!$C$10:$BP$10,Borrador!$C$11:$BP$70,"",0,1),""),"")</f>
        <v>Se tramita en marzo de 2026</v>
      </c>
      <c r="AE24" s="12"/>
      <c r="AF24" s="12" t="str" cm="1">
        <f t="array" ref="AF24">IFERROR(_xlfn.XLOOKUP($I24,Borrador!$I$11:$I$70,_xlfn.XLOOKUP(AF$10,Borrador!$C$10:$BP$10,Borrador!$C$11:$BP$70,"",0,1),""),"")</f>
        <v>Sí</v>
      </c>
      <c r="AG24" s="12" t="str" cm="1">
        <f t="array" ref="AG24">IFERROR(_xlfn.XLOOKUP($I24,Borrador!$I$11:$I$70,_xlfn.XLOOKUP(AG$10,Borrador!$C$10:$BP$10,Borrador!$C$11:$BP$70,"",0,1),""),"")</f>
        <v>No</v>
      </c>
      <c r="AH24" s="12" t="str" cm="1">
        <f t="array" ref="AH24">IFERROR(_xlfn.XLOOKUP($I24,Borrador!$I$11:$I$70,_xlfn.XLOOKUP(AH$10,Borrador!$C$10:$BP$10,Borrador!$C$11:$BP$70,"",0,1),""),"")</f>
        <v>No aplica</v>
      </c>
      <c r="AI24" s="12" t="str" cm="1">
        <f t="array" ref="AI24">IFERROR(_xlfn.XLOOKUP($I24,Borrador!$I$11:$I$70,_xlfn.XLOOKUP(AI$10,Borrador!$C$10:$BP$10,Borrador!$C$11:$BP$70,"",0,1),""),"")</f>
        <v/>
      </c>
      <c r="AJ24" s="12"/>
      <c r="AK24" s="12"/>
      <c r="AL24" s="11" t="str" cm="1">
        <f t="array" ref="AL24">IFERROR(_xlfn.XLOOKUP($I24,Borrador!$I$11:$I$70,_xlfn.XLOOKUP(AL$10,Borrador!$C$10:$BP$10,Borrador!$C$11:$BP$70,"",0,1),""),"")</f>
        <v>No aplica</v>
      </c>
      <c r="AM24" s="11" t="str" cm="1">
        <f t="array" ref="AM24">IFERROR(_xlfn.XLOOKUP($I24,Borrador!$I$11:$I$70,_xlfn.XLOOKUP(AM$10,Borrador!$C$10:$BP$10,Borrador!$C$11:$BP$70,"",0,1),""),"")</f>
        <v>No aplica</v>
      </c>
      <c r="AN24" s="11" t="str" cm="1">
        <f t="array" ref="AN24">IFERROR(_xlfn.XLOOKUP($I24,Borrador!$I$11:$I$70,_xlfn.XLOOKUP(AN$10,Borrador!$C$10:$BP$10,Borrador!$C$11:$BP$70,"",0,1),""),"")</f>
        <v>No aplica</v>
      </c>
      <c r="AO24" s="11" cm="1">
        <f t="array" ref="AO24">IFERROR(_xlfn.XLOOKUP($I24,Borrador!$I$11:$I$70,_xlfn.XLOOKUP(AO$10,Borrador!$C$10:$BP$10,Borrador!$C$11:$BP$70,"",0,1),""),"")</f>
        <v>0</v>
      </c>
      <c r="AP24" s="11" cm="1">
        <f t="array" ref="AP24">IFERROR(_xlfn.XLOOKUP($I24,Borrador!$I$11:$I$70,_xlfn.XLOOKUP(AP$10,Borrador!$C$10:$BP$10,Borrador!$C$11:$BP$70,"",0,1),""),"")</f>
        <v>0</v>
      </c>
      <c r="AQ24" s="11" cm="1">
        <f t="array" ref="AQ24">IFERROR(_xlfn.XLOOKUP($I24,Borrador!$I$11:$I$70,_xlfn.XLOOKUP(AQ$10,Borrador!$C$10:$BP$10,Borrador!$C$11:$BP$70,"",0,1),""),"")</f>
        <v>0</v>
      </c>
      <c r="AR24" s="12" t="str" cm="1">
        <f t="array" ref="AR24">IFERROR(_xlfn.XLOOKUP($I24,Borrador!$I$11:$I$70,_xlfn.XLOOKUP(AR$10,Borrador!$C$10:$BP$10,Borrador!$C$11:$BP$70,"",0,1),""),"")</f>
        <v/>
      </c>
      <c r="AS24" s="12" t="str" cm="1">
        <f t="array" ref="AS24">IFERROR(_xlfn.XLOOKUP($I24,Borrador!$I$11:$I$70,_xlfn.XLOOKUP(AS$10,Borrador!$C$10:$BP$10,Borrador!$C$11:$BP$70,"",0,1),""),"")</f>
        <v/>
      </c>
      <c r="AT24" s="12" t="str" cm="1">
        <f t="array" ref="AT24">IFERROR(_xlfn.XLOOKUP($I24,Borrador!$I$11:$I$70,_xlfn.XLOOKUP(AT$10,Borrador!$C$10:$BP$10,Borrador!$C$11:$BP$70,"",0,1),""),"")</f>
        <v/>
      </c>
      <c r="AU24" s="12" t="str" cm="1">
        <f t="array" ref="AU24">IFERROR(_xlfn.XLOOKUP($I24,Borrador!$I$11:$I$70,_xlfn.XLOOKUP(AU$10,Borrador!$C$10:$BP$10,Borrador!$C$11:$BP$70,"",0,1),""),"")</f>
        <v>sin iniciar</v>
      </c>
      <c r="AV24" s="12" t="str" cm="1">
        <f t="array" ref="AV24">IFERROR(_xlfn.XLOOKUP($I24,Borrador!$I$11:$I$70,_xlfn.XLOOKUP(AV$10,Borrador!$C$10:$BP$10,Borrador!$C$11:$BP$70,"",0,1),""),"")</f>
        <v>sin iniciar</v>
      </c>
      <c r="AW24" s="12">
        <f>IFERROR(_xlfn.XLOOKUP($I24,Borrador!$I$11:$I$70,Borrador!$AU$11:$AU$70,""),"")</f>
        <v>0</v>
      </c>
      <c r="AX24" s="12">
        <f>IFERROR(_xlfn.XLOOKUP($I24,Borrador!$I$11:$I$70,Borrador!$AV$11:$AV$70,""),"")</f>
        <v>0</v>
      </c>
      <c r="AY24" s="12">
        <f>IFERROR(_xlfn.XLOOKUP($I24,Borrador!$I$11:$I$70,Borrador!$AW$11:$AW$70,""),"")</f>
        <v>0</v>
      </c>
      <c r="AZ24" s="11" cm="1">
        <f t="array" ref="AZ24">IFERROR(_xlfn.XLOOKUP($I24,Borrador!$I$11:$I$70,_xlfn.XLOOKUP(AZ$10,Borrador!$C$10:$BP$10,Borrador!$C$11:$BP$70,"",0,1),""),"")</f>
        <v>0</v>
      </c>
      <c r="BA24" s="11" t="str" cm="1">
        <f t="array" ref="BA24">IFERROR(_xlfn.XLOOKUP($I24,Borrador!$I$11:$I$70,_xlfn.XLOOKUP(BA$10,Borrador!$C$10:$BP$10,Borrador!$C$11:$BP$70,"",0,1),""),"")</f>
        <v>No aplica</v>
      </c>
      <c r="BB24" s="11">
        <f>IFERROR(_xlfn.XLOOKUP($I24,Borrador!$I$11:$I$70,Borrador!$BD$11:$BD$70,""),"")</f>
        <v>0</v>
      </c>
      <c r="BC24" s="11">
        <f>IFERROR(_xlfn.XLOOKUP($I24,Borrador!$I$11:$I$70,Borrador!$BE$11:$BE$70,""),"")</f>
        <v>0</v>
      </c>
      <c r="BD24" s="12" cm="1">
        <f t="array" ref="BD24">IFERROR(_xlfn.XLOOKUP($I24,Borrador!$I$11:$I$70,_xlfn.XLOOKUP(BD$10,Borrador!$C$10:$BP$10,Borrador!$C$11:$BP$70,"",0,1),""),"")</f>
        <v>0</v>
      </c>
      <c r="BE24" s="12" t="str" cm="1">
        <f t="array" ref="BE24">IFERROR(_xlfn.XLOOKUP($I24,Borrador!$I$11:$I$70,_xlfn.XLOOKUP(BE$10,Borrador!$C$10:$BP$10,Borrador!$C$11:$BP$70,"",0,1),""),"")</f>
        <v>No aplica</v>
      </c>
      <c r="BF24" s="12" t="str" cm="1">
        <f t="array" ref="BF24">IFERROR(_xlfn.XLOOKUP($I24,Borrador!$I$11:$I$70,_xlfn.XLOOKUP(BF$10,Borrador!$C$10:$BP$10,Borrador!$C$11:$BP$70,"",0,1),""),"")</f>
        <v>No aplica</v>
      </c>
      <c r="BG24" s="12" t="str" cm="1">
        <f t="array" ref="BG24">IFERROR(_xlfn.XLOOKUP($I24,Borrador!$I$11:$I$70,_xlfn.XLOOKUP(BG$10,Borrador!$C$10:$BP$10,Borrador!$C$11:$BP$70,"",0,1),""),"")</f>
        <v>No aplica</v>
      </c>
      <c r="BH24" s="12" t="str" cm="1">
        <f t="array" ref="BH24">IFERROR(_xlfn.XLOOKUP($I24,Borrador!$I$11:$I$70,_xlfn.XLOOKUP(BH$10,Borrador!$C$10:$BP$10,Borrador!$C$11:$BP$70,"",0,1),""),"")</f>
        <v>No aplica</v>
      </c>
      <c r="BI24" s="12" t="str" cm="1">
        <f t="array" ref="BI24">IFERROR(_xlfn.XLOOKUP($I24,Borrador!$I$11:$I$70,_xlfn.XLOOKUP(BI$10,Borrador!$C$10:$BP$10,Borrador!$C$11:$BP$70,"",0,1),""),"")</f>
        <v>sin iniciar</v>
      </c>
      <c r="BJ24" s="12" t="str" cm="1">
        <f t="array" ref="BJ24">IFERROR(_xlfn.XLOOKUP($I24,Borrador!$I$11:$I$70,_xlfn.XLOOKUP(BJ$10,Borrador!$C$10:$BP$10,Borrador!$C$11:$BP$70,"",0,1),""),"")</f>
        <v>No aplica</v>
      </c>
      <c r="BK24" s="12" cm="1">
        <f t="array" ref="BK24">IFERROR(_xlfn.XLOOKUP($I24,Borrador!$I$11:$I$70,_xlfn.XLOOKUP(BK$10,Borrador!$C$10:$BP$10,Borrador!$C$11:$BP$70,"",0,1),""),"")</f>
        <v>0</v>
      </c>
      <c r="BL24" s="12" cm="1">
        <f t="array" ref="BL24">IFERROR(_xlfn.XLOOKUP($I24,Borrador!$I$11:$I$70,_xlfn.XLOOKUP(BL$10,Borrador!$C$10:$BP$10,Borrador!$C$11:$BP$70,"",0,1),""),"")</f>
        <v>0</v>
      </c>
      <c r="BM24" s="12">
        <f>IFERROR(_xlfn.XLOOKUP($I24,Borrador!$I$11:$I$70,Borrador!$BJ$11:$BJ$70,""),"")</f>
        <v>0</v>
      </c>
      <c r="BN24" s="12">
        <f>IFERROR(_xlfn.XLOOKUP($I24,Borrador!$I$11:$I$70,Borrador!$BK$11:$BK$70,""),"")</f>
        <v>0</v>
      </c>
      <c r="BO24" s="12">
        <f>IFERROR(_xlfn.XLOOKUP($I24,Borrador!$I$11:$I$70,Borrador!$BL$11:$BL$70,""),"")</f>
        <v>0</v>
      </c>
      <c r="BP24" s="12" t="str" cm="1">
        <f t="array" ref="BP24">IFERROR(_xlfn.XLOOKUP($I24,Borrador!$I$11:$I$70,_xlfn.XLOOKUP(BP$10,Borrador!$C$10:$BP$10,Borrador!$C$11:$BP$70,"",0,1),""),"")</f>
        <v>sin iniciar</v>
      </c>
      <c r="BQ24" s="12">
        <f>IFERROR(_xlfn.XLOOKUP($I24,Borrador!$I$11:$I$70,Borrador!$BG$11:$BG$70,""),"")</f>
        <v>0</v>
      </c>
      <c r="BR24" s="12">
        <f>IFERROR(_xlfn.XLOOKUP($I24,Borrador!$I$11:$I$70,Borrador!$BH$11:$BH$70,""),"")</f>
        <v>0</v>
      </c>
      <c r="BS24" s="12">
        <f>IFERROR(_xlfn.XLOOKUP($I24,Borrador!$I$11:$I$70,Borrador!$BI$11:$BI$70,""),"")</f>
        <v>0</v>
      </c>
      <c r="BT24" s="11">
        <f>IFERROR(_xlfn.XLOOKUP($I24,Borrador!$I$11:$I$70,Borrador!$BM$11:$BM$70,""),"")</f>
        <v>0</v>
      </c>
      <c r="BU24" s="11">
        <f>IFERROR(_xlfn.XLOOKUP($I24,Borrador!$I$11:$I$70,Borrador!$BN$11:$BN$70,""),"")</f>
        <v>0</v>
      </c>
      <c r="BV24" s="34" t="str">
        <f>IFERROR(_xlfn.XLOOKUP($I24,Borrador!$I$11:$I$70,Borrador!$BO$11:$BO$70,""),"")</f>
        <v>2027-1</v>
      </c>
      <c r="BW24" s="12">
        <f>IFERROR(_xlfn.XLOOKUP($I24,Borrador!$I$11:$I$70,Borrador!$BP$11:$BP$70,""),"")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IFERROR(_xlfn.XLOOKUP($I25,Borrador!$I$11:$I$70,_xlfn.XLOOKUP(J$10,Borrador!$C$10:$BP$10,Borrador!$C$11:$BP$70,"",0,1),""),"")</f>
        <v>finalizado</v>
      </c>
      <c r="K25" s="12" t="str" cm="1">
        <f t="array" ref="K25">IFERROR(_xlfn.XLOOKUP($I25,Borrador!$I$11:$I$70,_xlfn.XLOOKUP(K$10,Borrador!$C$10:$BP$10,Borrador!$C$11:$BP$70,"",0,1),""),"")</f>
        <v>finalizado</v>
      </c>
      <c r="L25" s="12" t="str" cm="1">
        <f t="array" ref="L25">IFERROR(_xlfn.XLOOKUP($I25,Borrador!$I$11:$I$70,_xlfn.XLOOKUP(L$10,Borrador!$C$10:$BP$10,Borrador!$C$11:$BP$70,"",0,1),""),"")</f>
        <v>finalizado</v>
      </c>
      <c r="M25" s="38" cm="1">
        <f t="array" ref="M25">IFERROR(_xlfn.XLOOKUP($I25,Borrador!$I$11:$I$70,_xlfn.XLOOKUP(M$10,Borrador!$C$10:$BP$10,Borrador!$C$11:$BP$70,"",0,1),""),"")</f>
        <v>45930</v>
      </c>
      <c r="N25" s="39" cm="1">
        <f t="array" ref="N25">IFERROR(_xlfn.XLOOKUP($I25,Borrador!$I$11:$I$70,_xlfn.XLOOKUP(N$10,Borrador!$C$10:$BP$10,Borrador!$C$11:$BP$70,"",0,1),""),"")</f>
        <v>45960</v>
      </c>
      <c r="O25" s="12" cm="1">
        <f t="array" ref="O25">IFERROR(_xlfn.XLOOKUP($I25,Borrador!$I$11:$I$70,_xlfn.XLOOKUP(O$10,Borrador!$C$10:$BP$10,Borrador!$C$11:$BP$70,"",0,1),""),"")</f>
        <v>0</v>
      </c>
      <c r="P25" s="12" cm="1">
        <f t="array" ref="P25">IFERROR(_xlfn.XLOOKUP($I25,Borrador!$I$11:$I$70,_xlfn.XLOOKUP(P$10,Borrador!$C$10:$BP$10,Borrador!$C$11:$BP$70,"",0,1),""),"")</f>
        <v>0</v>
      </c>
      <c r="Q25" s="12" cm="1">
        <f t="array" ref="Q25">IFERROR(_xlfn.XLOOKUP($I25,Borrador!$I$11:$I$70,_xlfn.XLOOKUP(Q$10,Borrador!$C$10:$BP$10,Borrador!$C$11:$BP$70,"",0,1),""),"")</f>
        <v>0</v>
      </c>
      <c r="R25" s="12" cm="1">
        <f t="array" ref="R25">IFERROR(_xlfn.XLOOKUP($I25,Borrador!$I$11:$I$70,_xlfn.XLOOKUP(R$10,Borrador!$C$10:$BP$10,Borrador!$C$11:$BP$70,"",0,1),""),"")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Devuelto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IFERROR(_xlfn.XLOOKUP($I25,Borrador!$I$11:$I$70,_xlfn.XLOOKUP(W$10,Borrador!$C$10:$BP$10,Borrador!$C$11:$BP$70,"",0,1),""),"")</f>
        <v>finalizado</v>
      </c>
      <c r="X25" s="76" cm="1">
        <f t="array" ref="X25">IFERROR(_xlfn.XLOOKUP($I25,Borrador!$I$11:$I$70,_xlfn.XLOOKUP(X$10,Borrador!$C$10:$BP$10,Borrador!$C$11:$BP$70,"",0,1),""),"")</f>
        <v>0</v>
      </c>
      <c r="Y25" s="76" t="str" cm="1">
        <f t="array" ref="Y25">IFERROR(_xlfn.XLOOKUP($I25,Borrador!$I$11:$I$70,_xlfn.XLOOKUP(Y$10,Borrador!$C$10:$BP$10,Borrador!$C$11:$BP$70,"",0,1),""),"")</f>
        <v>Devuelto</v>
      </c>
      <c r="Z25" s="76" t="str" cm="1">
        <f t="array" ref="Z25">IFERROR(_xlfn.XLOOKUP($I25,Borrador!$I$11:$I$70,_xlfn.XLOOKUP(Z$10,Borrador!$C$10:$BP$10,Borrador!$C$11:$BP$70,"",0,1),""),"")</f>
        <v/>
      </c>
      <c r="AA25" s="76" t="str" cm="1">
        <f t="array" ref="AA25">IFERROR(_xlfn.XLOOKUP($I25,Borrador!$I$11:$I$70,_xlfn.XLOOKUP(AA$10,Borrador!$C$10:$BP$10,Borrador!$C$11:$BP$70,"",0,1),""),"")</f>
        <v>Modificación de Registro Calificado</v>
      </c>
      <c r="AB25" s="12" t="str" cm="1">
        <f t="array" ref="AB25">IFERROR(_xlfn.XLOOKUP($I25,Borrador!$I$11:$I$70,_xlfn.XLOOKUP(AB$10,Borrador!$C$10:$BP$10,Borrador!$C$11:$BP$70,"",0,1),""),"")</f>
        <v>En elaboración de documentación</v>
      </c>
      <c r="AC25" s="54" t="str" cm="1">
        <f t="array" ref="AC25">IFERROR(_xlfn.XLOOKUP($I25,Borrador!$I$11:$I$70,_xlfn.XLOOKUP(AC$10,Borrador!$C$10:$BP$10,Borrador!$C$11:$BP$70,"",0,1),""),"")</f>
        <v>Abril de 2026</v>
      </c>
      <c r="AD25" s="12" t="str" cm="1">
        <f t="array" ref="AD25">IFERROR(_xlfn.XLOOKUP($I25,Borrador!$I$11:$I$70,_xlfn.XLOOKUP(AD$10,Borrador!$C$10:$BP$10,Borrador!$C$11:$BP$70,"",0,1),""),"")</f>
        <v>Se tramita en marzo de 2026</v>
      </c>
      <c r="AE25" s="12"/>
      <c r="AF25" s="12" t="str" cm="1">
        <f t="array" ref="AF25">IFERROR(_xlfn.XLOOKUP($I25,Borrador!$I$11:$I$70,_xlfn.XLOOKUP(AF$10,Borrador!$C$10:$BP$10,Borrador!$C$11:$BP$70,"",0,1),""),"")</f>
        <v>Sí</v>
      </c>
      <c r="AG25" s="12" t="str" cm="1">
        <f t="array" ref="AG25">IFERROR(_xlfn.XLOOKUP($I25,Borrador!$I$11:$I$70,_xlfn.XLOOKUP(AG$10,Borrador!$C$10:$BP$10,Borrador!$C$11:$BP$70,"",0,1),""),"")</f>
        <v>No</v>
      </c>
      <c r="AH25" s="12" t="str" cm="1">
        <f t="array" ref="AH25">IFERROR(_xlfn.XLOOKUP($I25,Borrador!$I$11:$I$70,_xlfn.XLOOKUP(AH$10,Borrador!$C$10:$BP$10,Borrador!$C$11:$BP$70,"",0,1),""),"")</f>
        <v>No aplica</v>
      </c>
      <c r="AI25" s="12" t="str" cm="1">
        <f t="array" ref="AI25">IFERROR(_xlfn.XLOOKUP($I25,Borrador!$I$11:$I$70,_xlfn.XLOOKUP(AI$10,Borrador!$C$10:$BP$10,Borrador!$C$11:$BP$70,"",0,1),""),"")</f>
        <v/>
      </c>
      <c r="AJ25" s="12"/>
      <c r="AK25" s="12"/>
      <c r="AL25" s="11" cm="1">
        <f t="array" ref="AL25">IFERROR(_xlfn.XLOOKUP($I25,Borrador!$I$11:$I$70,_xlfn.XLOOKUP(AL$10,Borrador!$C$10:$BP$10,Borrador!$C$11:$BP$70,"",0,1),""),"")</f>
        <v>0</v>
      </c>
      <c r="AM25" s="11" cm="1">
        <f t="array" ref="AM25">IFERROR(_xlfn.XLOOKUP($I25,Borrador!$I$11:$I$70,_xlfn.XLOOKUP(AM$10,Borrador!$C$10:$BP$10,Borrador!$C$11:$BP$70,"",0,1),""),"")</f>
        <v>0</v>
      </c>
      <c r="AN25" s="11" cm="1">
        <f t="array" ref="AN25">IFERROR(_xlfn.XLOOKUP($I25,Borrador!$I$11:$I$70,_xlfn.XLOOKUP(AN$10,Borrador!$C$10:$BP$10,Borrador!$C$11:$BP$70,"",0,1),""),"")</f>
        <v>0</v>
      </c>
      <c r="AO25" s="11" cm="1">
        <f t="array" ref="AO25">IFERROR(_xlfn.XLOOKUP($I25,Borrador!$I$11:$I$70,_xlfn.XLOOKUP(AO$10,Borrador!$C$10:$BP$10,Borrador!$C$11:$BP$70,"",0,1),""),"")</f>
        <v>0</v>
      </c>
      <c r="AP25" s="11" cm="1">
        <f t="array" ref="AP25">IFERROR(_xlfn.XLOOKUP($I25,Borrador!$I$11:$I$70,_xlfn.XLOOKUP(AP$10,Borrador!$C$10:$BP$10,Borrador!$C$11:$BP$70,"",0,1),""),"")</f>
        <v>0</v>
      </c>
      <c r="AQ25" s="11" cm="1">
        <f t="array" ref="AQ25">IFERROR(_xlfn.XLOOKUP($I25,Borrador!$I$11:$I$70,_xlfn.XLOOKUP(AQ$10,Borrador!$C$10:$BP$10,Borrador!$C$11:$BP$70,"",0,1),""),"")</f>
        <v>0</v>
      </c>
      <c r="AR25" s="12" t="str" cm="1">
        <f t="array" ref="AR25">IFERROR(_xlfn.XLOOKUP($I25,Borrador!$I$11:$I$70,_xlfn.XLOOKUP(AR$10,Borrador!$C$10:$BP$10,Borrador!$C$11:$BP$70,"",0,1),""),"")</f>
        <v/>
      </c>
      <c r="AS25" s="12" t="str" cm="1">
        <f t="array" ref="AS25">IFERROR(_xlfn.XLOOKUP($I25,Borrador!$I$11:$I$70,_xlfn.XLOOKUP(AS$10,Borrador!$C$10:$BP$10,Borrador!$C$11:$BP$70,"",0,1),""),"")</f>
        <v/>
      </c>
      <c r="AT25" s="12" t="str" cm="1">
        <f t="array" ref="AT25">IFERROR(_xlfn.XLOOKUP($I25,Borrador!$I$11:$I$70,_xlfn.XLOOKUP(AT$10,Borrador!$C$10:$BP$10,Borrador!$C$11:$BP$70,"",0,1),""),"")</f>
        <v/>
      </c>
      <c r="AU25" s="12" t="str" cm="1">
        <f t="array" ref="AU25">IFERROR(_xlfn.XLOOKUP($I25,Borrador!$I$11:$I$70,_xlfn.XLOOKUP(AU$10,Borrador!$C$10:$BP$10,Borrador!$C$11:$BP$70,"",0,1),""),"")</f>
        <v>sin iniciar</v>
      </c>
      <c r="AV25" s="12" t="str" cm="1">
        <f t="array" ref="AV25">IFERROR(_xlfn.XLOOKUP($I25,Borrador!$I$11:$I$70,_xlfn.XLOOKUP(AV$10,Borrador!$C$10:$BP$10,Borrador!$C$11:$BP$70,"",0,1),""),"")</f>
        <v>sin iniciar</v>
      </c>
      <c r="AW25" s="12">
        <f>IFERROR(_xlfn.XLOOKUP($I25,Borrador!$I$11:$I$70,Borrador!$AU$11:$AU$70,""),"")</f>
        <v>0</v>
      </c>
      <c r="AX25" s="12">
        <f>IFERROR(_xlfn.XLOOKUP($I25,Borrador!$I$11:$I$70,Borrador!$AV$11:$AV$70,""),"")</f>
        <v>0</v>
      </c>
      <c r="AY25" s="12">
        <f>IFERROR(_xlfn.XLOOKUP($I25,Borrador!$I$11:$I$70,Borrador!$AW$11:$AW$70,""),"")</f>
        <v>0</v>
      </c>
      <c r="AZ25" s="11" cm="1">
        <f t="array" ref="AZ25">IFERROR(_xlfn.XLOOKUP($I25,Borrador!$I$11:$I$70,_xlfn.XLOOKUP(AZ$10,Borrador!$C$10:$BP$10,Borrador!$C$11:$BP$70,"",0,1),""),"")</f>
        <v>0</v>
      </c>
      <c r="BA25" s="11" t="str" cm="1">
        <f t="array" ref="BA25">IFERROR(_xlfn.XLOOKUP($I25,Borrador!$I$11:$I$70,_xlfn.XLOOKUP(BA$10,Borrador!$C$10:$BP$10,Borrador!$C$11:$BP$70,"",0,1),""),"")</f>
        <v>No aplica</v>
      </c>
      <c r="BB25" s="11">
        <f>IFERROR(_xlfn.XLOOKUP($I25,Borrador!$I$11:$I$70,Borrador!$BD$11:$BD$70,""),"")</f>
        <v>0</v>
      </c>
      <c r="BC25" s="11">
        <f>IFERROR(_xlfn.XLOOKUP($I25,Borrador!$I$11:$I$70,Borrador!$BE$11:$BE$70,""),"")</f>
        <v>0</v>
      </c>
      <c r="BD25" s="12" t="str" cm="1">
        <f t="array" ref="BD25">IFERROR(_xlfn.XLOOKUP($I25,Borrador!$I$11:$I$70,_xlfn.XLOOKUP(BD$10,Borrador!$C$10:$BP$10,Borrador!$C$11:$BP$70,"",0,1),""),"")</f>
        <v>sin iniciar</v>
      </c>
      <c r="BE25" s="12" t="str" cm="1">
        <f t="array" ref="BE25">IFERROR(_xlfn.XLOOKUP($I25,Borrador!$I$11:$I$70,_xlfn.XLOOKUP(BE$10,Borrador!$C$10:$BP$10,Borrador!$C$11:$BP$70,"",0,1),""),"")</f>
        <v>sin iniciar</v>
      </c>
      <c r="BF25" s="12" t="str" cm="1">
        <f t="array" ref="BF25">IFERROR(_xlfn.XLOOKUP($I25,Borrador!$I$11:$I$70,_xlfn.XLOOKUP(BF$10,Borrador!$C$10:$BP$10,Borrador!$C$11:$BP$70,"",0,1),""),"")</f>
        <v>sin iniciar</v>
      </c>
      <c r="BG25" s="12" cm="1">
        <f t="array" ref="BG25">IFERROR(_xlfn.XLOOKUP($I25,Borrador!$I$11:$I$70,_xlfn.XLOOKUP(BG$10,Borrador!$C$10:$BP$10,Borrador!$C$11:$BP$70,"",0,1),""),"")</f>
        <v>0</v>
      </c>
      <c r="BH25" s="12" cm="1">
        <f t="array" ref="BH25">IFERROR(_xlfn.XLOOKUP($I25,Borrador!$I$11:$I$70,_xlfn.XLOOKUP(BH$10,Borrador!$C$10:$BP$10,Borrador!$C$11:$BP$70,"",0,1),""),"")</f>
        <v>0</v>
      </c>
      <c r="BI25" s="12" t="str" cm="1">
        <f t="array" ref="BI25">IFERROR(_xlfn.XLOOKUP($I25,Borrador!$I$11:$I$70,_xlfn.XLOOKUP(BI$10,Borrador!$C$10:$BP$10,Borrador!$C$11:$BP$70,"",0,1),""),"")</f>
        <v>sin iniciar</v>
      </c>
      <c r="BJ25" s="12" t="str" cm="1">
        <f t="array" ref="BJ25">IFERROR(_xlfn.XLOOKUP($I25,Borrador!$I$11:$I$70,_xlfn.XLOOKUP(BJ$10,Borrador!$C$10:$BP$10,Borrador!$C$11:$BP$70,"",0,1),""),"")</f>
        <v>No aplica</v>
      </c>
      <c r="BK25" s="12" cm="1">
        <f t="array" ref="BK25">IFERROR(_xlfn.XLOOKUP($I25,Borrador!$I$11:$I$70,_xlfn.XLOOKUP(BK$10,Borrador!$C$10:$BP$10,Borrador!$C$11:$BP$70,"",0,1),""),"")</f>
        <v>0</v>
      </c>
      <c r="BL25" s="12" cm="1">
        <f t="array" ref="BL25">IFERROR(_xlfn.XLOOKUP($I25,Borrador!$I$11:$I$70,_xlfn.XLOOKUP(BL$10,Borrador!$C$10:$BP$10,Borrador!$C$11:$BP$70,"",0,1),""),"")</f>
        <v>0</v>
      </c>
      <c r="BM25" s="12">
        <f>IFERROR(_xlfn.XLOOKUP($I25,Borrador!$I$11:$I$70,Borrador!$BJ$11:$BJ$70,""),"")</f>
        <v>0</v>
      </c>
      <c r="BN25" s="12">
        <f>IFERROR(_xlfn.XLOOKUP($I25,Borrador!$I$11:$I$70,Borrador!$BK$11:$BK$70,""),"")</f>
        <v>0</v>
      </c>
      <c r="BO25" s="12">
        <f>IFERROR(_xlfn.XLOOKUP($I25,Borrador!$I$11:$I$70,Borrador!$BL$11:$BL$70,""),"")</f>
        <v>0</v>
      </c>
      <c r="BP25" s="12" t="str" cm="1">
        <f t="array" ref="BP25">IFERROR(_xlfn.XLOOKUP($I25,Borrador!$I$11:$I$70,_xlfn.XLOOKUP(BP$10,Borrador!$C$10:$BP$10,Borrador!$C$11:$BP$70,"",0,1),""),"")</f>
        <v>sin iniciar</v>
      </c>
      <c r="BQ25" s="12">
        <f>IFERROR(_xlfn.XLOOKUP($I25,Borrador!$I$11:$I$70,Borrador!$BG$11:$BG$70,""),"")</f>
        <v>0</v>
      </c>
      <c r="BR25" s="12">
        <f>IFERROR(_xlfn.XLOOKUP($I25,Borrador!$I$11:$I$70,Borrador!$BH$11:$BH$70,""),"")</f>
        <v>0</v>
      </c>
      <c r="BS25" s="12">
        <f>IFERROR(_xlfn.XLOOKUP($I25,Borrador!$I$11:$I$70,Borrador!$BI$11:$BI$70,""),"")</f>
        <v>0</v>
      </c>
      <c r="BT25" s="11">
        <f>IFERROR(_xlfn.XLOOKUP($I25,Borrador!$I$11:$I$70,Borrador!$BM$11:$BM$70,""),"")</f>
        <v>0</v>
      </c>
      <c r="BU25" s="11">
        <f>IFERROR(_xlfn.XLOOKUP($I25,Borrador!$I$11:$I$70,Borrador!$BN$11:$BN$70,""),"")</f>
        <v>0</v>
      </c>
      <c r="BV25" s="34" t="str">
        <f>IFERROR(_xlfn.XLOOKUP($I25,Borrador!$I$11:$I$70,Borrador!$BO$11:$BO$70,""),"")</f>
        <v>2027-1</v>
      </c>
      <c r="BW25" s="12">
        <f>IFERROR(_xlfn.XLOOKUP($I25,Borrador!$I$11:$I$70,Borrador!$BP$11:$BP$70,""),"")</f>
        <v>0</v>
      </c>
    </row>
    <row r="26" spans="3:75" ht="52.35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IFERROR(_xlfn.XLOOKUP($I26,Borrador!$I$11:$I$70,_xlfn.XLOOKUP(J$10,Borrador!$C$10:$BP$10,Borrador!$C$11:$BP$70,"",0,1),""),"")</f>
        <v>finalizado</v>
      </c>
      <c r="K26" s="12" t="str" cm="1">
        <f t="array" ref="K26">IFERROR(_xlfn.XLOOKUP($I26,Borrador!$I$11:$I$70,_xlfn.XLOOKUP(K$10,Borrador!$C$10:$BP$10,Borrador!$C$11:$BP$70,"",0,1),""),"")</f>
        <v>finalizado</v>
      </c>
      <c r="L26" s="12" t="str" cm="1">
        <f t="array" ref="L26">IFERROR(_xlfn.XLOOKUP($I26,Borrador!$I$11:$I$70,_xlfn.XLOOKUP(L$10,Borrador!$C$10:$BP$10,Borrador!$C$11:$BP$70,"",0,1),""),"")</f>
        <v>finalizado</v>
      </c>
      <c r="M26" s="38" cm="1">
        <f t="array" ref="M26">IFERROR(_xlfn.XLOOKUP($I26,Borrador!$I$11:$I$70,_xlfn.XLOOKUP(M$10,Borrador!$C$10:$BP$10,Borrador!$C$11:$BP$70,"",0,1),""),"")</f>
        <v>45930</v>
      </c>
      <c r="N26" s="39" cm="1">
        <f t="array" ref="N26">IFERROR(_xlfn.XLOOKUP($I26,Borrador!$I$11:$I$70,_xlfn.XLOOKUP(N$10,Borrador!$C$10:$BP$10,Borrador!$C$11:$BP$70,"",0,1),""),"")</f>
        <v>45960</v>
      </c>
      <c r="O26" s="12" cm="1">
        <f t="array" ref="O26">IFERROR(_xlfn.XLOOKUP($I26,Borrador!$I$11:$I$70,_xlfn.XLOOKUP(O$10,Borrador!$C$10:$BP$10,Borrador!$C$11:$BP$70,"",0,1),""),"")</f>
        <v>0</v>
      </c>
      <c r="P26" s="12" cm="1">
        <f t="array" ref="P26">IFERROR(_xlfn.XLOOKUP($I26,Borrador!$I$11:$I$70,_xlfn.XLOOKUP(P$10,Borrador!$C$10:$BP$10,Borrador!$C$11:$BP$70,"",0,1),""),"")</f>
        <v>0</v>
      </c>
      <c r="Q26" s="12" t="str" cm="1">
        <f t="array" ref="Q26">IFERROR(_xlfn.XLOOKUP($I26,Borrador!$I$11:$I$70,_xlfn.XLOOKUP(Q$10,Borrador!$C$10:$BP$10,Borrador!$C$11:$BP$70,"",0,1),""),"")</f>
        <v>No aplica</v>
      </c>
      <c r="R26" s="12" t="str" cm="1">
        <f t="array" ref="R26">IFERROR(_xlfn.XLOOKUP($I26,Borrador!$I$11:$I$70,_xlfn.XLOOKUP(R$10,Borrador!$C$10:$BP$10,Borrador!$C$11:$BP$70,"",0,1),""),"")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IFERROR(_xlfn.XLOOKUP($I26,Borrador!$I$11:$I$70,_xlfn.XLOOKUP(W$10,Borrador!$C$10:$BP$10,Borrador!$C$11:$BP$70,"",0,1),""),"")</f>
        <v>finalizado</v>
      </c>
      <c r="X26" s="76" cm="1">
        <f t="array" ref="X26">IFERROR(_xlfn.XLOOKUP($I26,Borrador!$I$11:$I$70,_xlfn.XLOOKUP(X$10,Borrador!$C$10:$BP$10,Borrador!$C$11:$BP$70,"",0,1),""),"")</f>
        <v>0</v>
      </c>
      <c r="Y26" s="76" t="str" cm="1">
        <f t="array" ref="Y26">IFERROR(_xlfn.XLOOKUP($I26,Borrador!$I$11:$I$70,_xlfn.XLOOKUP(Y$10,Borrador!$C$10:$BP$10,Borrador!$C$11:$BP$70,"",0,1),""),"")</f>
        <v>sin iniciar</v>
      </c>
      <c r="Z26" s="76" t="str" cm="1">
        <f t="array" ref="Z26">IFERROR(_xlfn.XLOOKUP($I26,Borrador!$I$11:$I$70,_xlfn.XLOOKUP(Z$10,Borrador!$C$10:$BP$10,Borrador!$C$11:$BP$70,"",0,1),""),"")</f>
        <v/>
      </c>
      <c r="AA26" s="76" t="str" cm="1">
        <f t="array" ref="AA26">IFERROR(_xlfn.XLOOKUP($I26,Borrador!$I$11:$I$70,_xlfn.XLOOKUP(AA$10,Borrador!$C$10:$BP$10,Borrador!$C$11:$BP$70,"",0,1),""),"")</f>
        <v>Modificación de Registro Calificado</v>
      </c>
      <c r="AB26" s="12" t="str" cm="1">
        <f t="array" ref="AB26">IFERROR(_xlfn.XLOOKUP($I26,Borrador!$I$11:$I$70,_xlfn.XLOOKUP(AB$10,Borrador!$C$10:$BP$10,Borrador!$C$11:$BP$70,"",0,1),""),"")</f>
        <v>En elaboración de documentación</v>
      </c>
      <c r="AC26" s="54" t="str" cm="1">
        <f t="array" ref="AC26">IFERROR(_xlfn.XLOOKUP($I26,Borrador!$I$11:$I$70,_xlfn.XLOOKUP(AC$10,Borrador!$C$10:$BP$10,Borrador!$C$11:$BP$70,"",0,1),""),"")</f>
        <v>Abril de 2026</v>
      </c>
      <c r="AD26" s="12" t="str" cm="1">
        <f t="array" ref="AD26">IFERROR(_xlfn.XLOOKUP($I26,Borrador!$I$11:$I$70,_xlfn.XLOOKUP(AD$10,Borrador!$C$10:$BP$10,Borrador!$C$11:$BP$70,"",0,1),""),"")</f>
        <v>Se tramita en marzo de 2026</v>
      </c>
      <c r="AE26" s="12"/>
      <c r="AF26" s="12" t="str" cm="1">
        <f t="array" ref="AF26">IFERROR(_xlfn.XLOOKUP($I26,Borrador!$I$11:$I$70,_xlfn.XLOOKUP(AF$10,Borrador!$C$10:$BP$10,Borrador!$C$11:$BP$70,"",0,1),""),"")</f>
        <v>Sí</v>
      </c>
      <c r="AG26" s="12" t="str" cm="1">
        <f t="array" ref="AG26">IFERROR(_xlfn.XLOOKUP($I26,Borrador!$I$11:$I$70,_xlfn.XLOOKUP(AG$10,Borrador!$C$10:$BP$10,Borrador!$C$11:$BP$70,"",0,1),""),"")</f>
        <v>No</v>
      </c>
      <c r="AH26" s="12" t="str" cm="1">
        <f t="array" ref="AH26">IFERROR(_xlfn.XLOOKUP($I26,Borrador!$I$11:$I$70,_xlfn.XLOOKUP(AH$10,Borrador!$C$10:$BP$10,Borrador!$C$11:$BP$70,"",0,1),""),"")</f>
        <v>No aplica</v>
      </c>
      <c r="AI26" s="12" t="str" cm="1">
        <f t="array" ref="AI26">IFERROR(_xlfn.XLOOKUP($I26,Borrador!$I$11:$I$70,_xlfn.XLOOKUP(AI$10,Borrador!$C$10:$BP$10,Borrador!$C$11:$BP$70,"",0,1),""),"")</f>
        <v/>
      </c>
      <c r="AJ26" s="12"/>
      <c r="AK26" s="12"/>
      <c r="AL26" s="11" t="str" cm="1">
        <f t="array" ref="AL26">IFERROR(_xlfn.XLOOKUP($I26,Borrador!$I$11:$I$70,_xlfn.XLOOKUP(AL$10,Borrador!$C$10:$BP$10,Borrador!$C$11:$BP$70,"",0,1),""),"")</f>
        <v>No aplica</v>
      </c>
      <c r="AM26" s="11" t="str" cm="1">
        <f t="array" ref="AM26">IFERROR(_xlfn.XLOOKUP($I26,Borrador!$I$11:$I$70,_xlfn.XLOOKUP(AM$10,Borrador!$C$10:$BP$10,Borrador!$C$11:$BP$70,"",0,1),""),"")</f>
        <v>No aplica</v>
      </c>
      <c r="AN26" s="11" t="str" cm="1">
        <f t="array" ref="AN26">IFERROR(_xlfn.XLOOKUP($I26,Borrador!$I$11:$I$70,_xlfn.XLOOKUP(AN$10,Borrador!$C$10:$BP$10,Borrador!$C$11:$BP$70,"",0,1),""),"")</f>
        <v>No aplica</v>
      </c>
      <c r="AO26" s="11" cm="1">
        <f t="array" ref="AO26">IFERROR(_xlfn.XLOOKUP($I26,Borrador!$I$11:$I$70,_xlfn.XLOOKUP(AO$10,Borrador!$C$10:$BP$10,Borrador!$C$11:$BP$70,"",0,1),""),"")</f>
        <v>0</v>
      </c>
      <c r="AP26" s="11" cm="1">
        <f t="array" ref="AP26">IFERROR(_xlfn.XLOOKUP($I26,Borrador!$I$11:$I$70,_xlfn.XLOOKUP(AP$10,Borrador!$C$10:$BP$10,Borrador!$C$11:$BP$70,"",0,1),""),"")</f>
        <v>0</v>
      </c>
      <c r="AQ26" s="11" cm="1">
        <f t="array" ref="AQ26">IFERROR(_xlfn.XLOOKUP($I26,Borrador!$I$11:$I$70,_xlfn.XLOOKUP(AQ$10,Borrador!$C$10:$BP$10,Borrador!$C$11:$BP$70,"",0,1),""),"")</f>
        <v>0</v>
      </c>
      <c r="AR26" s="12" t="str" cm="1">
        <f t="array" ref="AR26">IFERROR(_xlfn.XLOOKUP($I26,Borrador!$I$11:$I$70,_xlfn.XLOOKUP(AR$10,Borrador!$C$10:$BP$10,Borrador!$C$11:$BP$70,"",0,1),""),"")</f>
        <v/>
      </c>
      <c r="AS26" s="12" t="str" cm="1">
        <f t="array" ref="AS26">IFERROR(_xlfn.XLOOKUP($I26,Borrador!$I$11:$I$70,_xlfn.XLOOKUP(AS$10,Borrador!$C$10:$BP$10,Borrador!$C$11:$BP$70,"",0,1),""),"")</f>
        <v/>
      </c>
      <c r="AT26" s="12" t="str" cm="1">
        <f t="array" ref="AT26">IFERROR(_xlfn.XLOOKUP($I26,Borrador!$I$11:$I$70,_xlfn.XLOOKUP(AT$10,Borrador!$C$10:$BP$10,Borrador!$C$11:$BP$70,"",0,1),""),"")</f>
        <v/>
      </c>
      <c r="AU26" s="12" t="str" cm="1">
        <f t="array" ref="AU26">IFERROR(_xlfn.XLOOKUP($I26,Borrador!$I$11:$I$70,_xlfn.XLOOKUP(AU$10,Borrador!$C$10:$BP$10,Borrador!$C$11:$BP$70,"",0,1),""),"")</f>
        <v>sin iniciar</v>
      </c>
      <c r="AV26" s="12" t="str" cm="1">
        <f t="array" ref="AV26">IFERROR(_xlfn.XLOOKUP($I26,Borrador!$I$11:$I$70,_xlfn.XLOOKUP(AV$10,Borrador!$C$10:$BP$10,Borrador!$C$11:$BP$70,"",0,1),""),"")</f>
        <v>sin iniciar</v>
      </c>
      <c r="AW26" s="12">
        <f>IFERROR(_xlfn.XLOOKUP($I26,Borrador!$I$11:$I$70,Borrador!$AU$11:$AU$70,""),"")</f>
        <v>0</v>
      </c>
      <c r="AX26" s="12">
        <f>IFERROR(_xlfn.XLOOKUP($I26,Borrador!$I$11:$I$70,Borrador!$AV$11:$AV$70,""),"")</f>
        <v>0</v>
      </c>
      <c r="AY26" s="12">
        <f>IFERROR(_xlfn.XLOOKUP($I26,Borrador!$I$11:$I$70,Borrador!$AW$11:$AW$70,""),"")</f>
        <v>0</v>
      </c>
      <c r="AZ26" s="11" cm="1">
        <f t="array" ref="AZ26">IFERROR(_xlfn.XLOOKUP($I26,Borrador!$I$11:$I$70,_xlfn.XLOOKUP(AZ$10,Borrador!$C$10:$BP$10,Borrador!$C$11:$BP$70,"",0,1),""),"")</f>
        <v>0</v>
      </c>
      <c r="BA26" s="11" t="str" cm="1">
        <f t="array" ref="BA26">IFERROR(_xlfn.XLOOKUP($I26,Borrador!$I$11:$I$70,_xlfn.XLOOKUP(BA$10,Borrador!$C$10:$BP$10,Borrador!$C$11:$BP$70,"",0,1),""),"")</f>
        <v>No aplica</v>
      </c>
      <c r="BB26" s="11">
        <f>IFERROR(_xlfn.XLOOKUP($I26,Borrador!$I$11:$I$70,Borrador!$BD$11:$BD$70,""),"")</f>
        <v>0</v>
      </c>
      <c r="BC26" s="11">
        <f>IFERROR(_xlfn.XLOOKUP($I26,Borrador!$I$11:$I$70,Borrador!$BE$11:$BE$70,""),"")</f>
        <v>0</v>
      </c>
      <c r="BD26" s="12" cm="1">
        <f t="array" ref="BD26">IFERROR(_xlfn.XLOOKUP($I26,Borrador!$I$11:$I$70,_xlfn.XLOOKUP(BD$10,Borrador!$C$10:$BP$10,Borrador!$C$11:$BP$70,"",0,1),""),"")</f>
        <v>0</v>
      </c>
      <c r="BE26" s="12" t="str" cm="1">
        <f t="array" ref="BE26">IFERROR(_xlfn.XLOOKUP($I26,Borrador!$I$11:$I$70,_xlfn.XLOOKUP(BE$10,Borrador!$C$10:$BP$10,Borrador!$C$11:$BP$70,"",0,1),""),"")</f>
        <v>No aplica</v>
      </c>
      <c r="BF26" s="12" t="str" cm="1">
        <f t="array" ref="BF26">IFERROR(_xlfn.XLOOKUP($I26,Borrador!$I$11:$I$70,_xlfn.XLOOKUP(BF$10,Borrador!$C$10:$BP$10,Borrador!$C$11:$BP$70,"",0,1),""),"")</f>
        <v>No aplica</v>
      </c>
      <c r="BG26" s="12" t="str" cm="1">
        <f t="array" ref="BG26">IFERROR(_xlfn.XLOOKUP($I26,Borrador!$I$11:$I$70,_xlfn.XLOOKUP(BG$10,Borrador!$C$10:$BP$10,Borrador!$C$11:$BP$70,"",0,1),""),"")</f>
        <v>No aplica</v>
      </c>
      <c r="BH26" s="12" t="str" cm="1">
        <f t="array" ref="BH26">IFERROR(_xlfn.XLOOKUP($I26,Borrador!$I$11:$I$70,_xlfn.XLOOKUP(BH$10,Borrador!$C$10:$BP$10,Borrador!$C$11:$BP$70,"",0,1),""),"")</f>
        <v>No aplica</v>
      </c>
      <c r="BI26" s="12" t="str" cm="1">
        <f t="array" ref="BI26">IFERROR(_xlfn.XLOOKUP($I26,Borrador!$I$11:$I$70,_xlfn.XLOOKUP(BI$10,Borrador!$C$10:$BP$10,Borrador!$C$11:$BP$70,"",0,1),""),"")</f>
        <v>sin iniciar</v>
      </c>
      <c r="BJ26" s="12" t="str" cm="1">
        <f t="array" ref="BJ26">IFERROR(_xlfn.XLOOKUP($I26,Borrador!$I$11:$I$70,_xlfn.XLOOKUP(BJ$10,Borrador!$C$10:$BP$10,Borrador!$C$11:$BP$70,"",0,1),""),"")</f>
        <v>No aplica</v>
      </c>
      <c r="BK26" s="12" cm="1">
        <f t="array" ref="BK26">IFERROR(_xlfn.XLOOKUP($I26,Borrador!$I$11:$I$70,_xlfn.XLOOKUP(BK$10,Borrador!$C$10:$BP$10,Borrador!$C$11:$BP$70,"",0,1),""),"")</f>
        <v>0</v>
      </c>
      <c r="BL26" s="12" cm="1">
        <f t="array" ref="BL26">IFERROR(_xlfn.XLOOKUP($I26,Borrador!$I$11:$I$70,_xlfn.XLOOKUP(BL$10,Borrador!$C$10:$BP$10,Borrador!$C$11:$BP$70,"",0,1),""),"")</f>
        <v>0</v>
      </c>
      <c r="BM26" s="12">
        <f>IFERROR(_xlfn.XLOOKUP($I26,Borrador!$I$11:$I$70,Borrador!$BJ$11:$BJ$70,""),"")</f>
        <v>0</v>
      </c>
      <c r="BN26" s="12">
        <f>IFERROR(_xlfn.XLOOKUP($I26,Borrador!$I$11:$I$70,Borrador!$BK$11:$BK$70,""),"")</f>
        <v>0</v>
      </c>
      <c r="BO26" s="12">
        <f>IFERROR(_xlfn.XLOOKUP($I26,Borrador!$I$11:$I$70,Borrador!$BL$11:$BL$70,""),"")</f>
        <v>0</v>
      </c>
      <c r="BP26" s="12" t="str" cm="1">
        <f t="array" ref="BP26">IFERROR(_xlfn.XLOOKUP($I26,Borrador!$I$11:$I$70,_xlfn.XLOOKUP(BP$10,Borrador!$C$10:$BP$10,Borrador!$C$11:$BP$70,"",0,1),""),"")</f>
        <v>sin iniciar</v>
      </c>
      <c r="BQ26" s="12">
        <f>IFERROR(_xlfn.XLOOKUP($I26,Borrador!$I$11:$I$70,Borrador!$BG$11:$BG$70,""),"")</f>
        <v>0</v>
      </c>
      <c r="BR26" s="12">
        <f>IFERROR(_xlfn.XLOOKUP($I26,Borrador!$I$11:$I$70,Borrador!$BH$11:$BH$70,""),"")</f>
        <v>0</v>
      </c>
      <c r="BS26" s="12">
        <f>IFERROR(_xlfn.XLOOKUP($I26,Borrador!$I$11:$I$70,Borrador!$BI$11:$BI$70,""),"")</f>
        <v>0</v>
      </c>
      <c r="BT26" s="11">
        <f>IFERROR(_xlfn.XLOOKUP($I26,Borrador!$I$11:$I$70,Borrador!$BM$11:$BM$70,""),"")</f>
        <v>0</v>
      </c>
      <c r="BU26" s="11">
        <f>IFERROR(_xlfn.XLOOKUP($I26,Borrador!$I$11:$I$70,Borrador!$BN$11:$BN$70,""),"")</f>
        <v>0</v>
      </c>
      <c r="BV26" s="34" t="str">
        <f>IFERROR(_xlfn.XLOOKUP($I26,Borrador!$I$11:$I$70,Borrador!$BO$11:$BO$70,""),"")</f>
        <v>2027-1</v>
      </c>
      <c r="BW26" s="12">
        <f>IFERROR(_xlfn.XLOOKUP($I26,Borrador!$I$11:$I$70,Borrador!$BP$11:$BP$70,""),"")</f>
        <v>0</v>
      </c>
    </row>
    <row r="27" spans="3:75" ht="52.35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IFERROR(_xlfn.XLOOKUP($I27,Borrador!$I$11:$I$70,_xlfn.XLOOKUP(J$10,Borrador!$C$10:$BP$10,Borrador!$C$11:$BP$70,"",0,1),""),"")</f>
        <v>finalizado</v>
      </c>
      <c r="K27" s="12" t="str" cm="1">
        <f t="array" ref="K27">IFERROR(_xlfn.XLOOKUP($I27,Borrador!$I$11:$I$70,_xlfn.XLOOKUP(K$10,Borrador!$C$10:$BP$10,Borrador!$C$11:$BP$70,"",0,1),""),"")</f>
        <v>finalizado</v>
      </c>
      <c r="L27" s="12" t="str" cm="1">
        <f t="array" ref="L27">IFERROR(_xlfn.XLOOKUP($I27,Borrador!$I$11:$I$70,_xlfn.XLOOKUP(L$10,Borrador!$C$10:$BP$10,Borrador!$C$11:$BP$70,"",0,1),""),"")</f>
        <v>finalizado</v>
      </c>
      <c r="M27" s="38" cm="1">
        <f t="array" ref="M27">IFERROR(_xlfn.XLOOKUP($I27,Borrador!$I$11:$I$70,_xlfn.XLOOKUP(M$10,Borrador!$C$10:$BP$10,Borrador!$C$11:$BP$70,"",0,1),""),"")</f>
        <v>45930</v>
      </c>
      <c r="N27" s="39" cm="1">
        <f t="array" ref="N27">IFERROR(_xlfn.XLOOKUP($I27,Borrador!$I$11:$I$70,_xlfn.XLOOKUP(N$10,Borrador!$C$10:$BP$10,Borrador!$C$11:$BP$70,"",0,1),""),"")</f>
        <v>45960</v>
      </c>
      <c r="O27" s="12" cm="1">
        <f t="array" ref="O27">IFERROR(_xlfn.XLOOKUP($I27,Borrador!$I$11:$I$70,_xlfn.XLOOKUP(O$10,Borrador!$C$10:$BP$10,Borrador!$C$11:$BP$70,"",0,1),""),"")</f>
        <v>0</v>
      </c>
      <c r="P27" s="12" t="str" cm="1">
        <f t="array" ref="P27">IFERROR(_xlfn.XLOOKUP($I27,Borrador!$I$11:$I$70,_xlfn.XLOOKUP(P$10,Borrador!$C$10:$BP$10,Borrador!$C$11:$BP$70,"",0,1),""),"")</f>
        <v>Si</v>
      </c>
      <c r="Q27" s="12" cm="1">
        <f t="array" ref="Q27">IFERROR(_xlfn.XLOOKUP($I27,Borrador!$I$11:$I$70,_xlfn.XLOOKUP(Q$10,Borrador!$C$10:$BP$10,Borrador!$C$11:$BP$70,"",0,1),""),"")</f>
        <v>5</v>
      </c>
      <c r="R27" s="12" t="str" cm="1">
        <f t="array" ref="R27">IFERROR(_xlfn.XLOOKUP($I27,Borrador!$I$11:$I$70,_xlfn.XLOOKUP(R$10,Borrador!$C$10:$BP$10,Borrador!$C$11:$BP$70,"",0,1),""),"")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Devuelto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IFERROR(_xlfn.XLOOKUP($I27,Borrador!$I$11:$I$70,_xlfn.XLOOKUP(W$10,Borrador!$C$10:$BP$10,Borrador!$C$11:$BP$70,"",0,1),""),"")</f>
        <v>finalizado</v>
      </c>
      <c r="X27" s="76" cm="1">
        <f t="array" ref="X27">IFERROR(_xlfn.XLOOKUP($I27,Borrador!$I$11:$I$70,_xlfn.XLOOKUP(X$10,Borrador!$C$10:$BP$10,Borrador!$C$11:$BP$70,"",0,1),""),"")</f>
        <v>0</v>
      </c>
      <c r="Y27" s="76" t="str" cm="1">
        <f t="array" ref="Y27">IFERROR(_xlfn.XLOOKUP($I27,Borrador!$I$11:$I$70,_xlfn.XLOOKUP(Y$10,Borrador!$C$10:$BP$10,Borrador!$C$11:$BP$70,"",0,1),""),"")</f>
        <v>Devuelto</v>
      </c>
      <c r="Z27" s="76" t="str" cm="1">
        <f t="array" ref="Z27">IFERROR(_xlfn.XLOOKUP($I27,Borrador!$I$11:$I$70,_xlfn.XLOOKUP(Z$10,Borrador!$C$10:$BP$10,Borrador!$C$11:$BP$70,"",0,1),""),"")</f>
        <v/>
      </c>
      <c r="AA27" s="76" t="str" cm="1">
        <f t="array" ref="AA27">IFERROR(_xlfn.XLOOKUP($I27,Borrador!$I$11:$I$70,_xlfn.XLOOKUP(AA$10,Borrador!$C$10:$BP$10,Borrador!$C$11:$BP$70,"",0,1),""),"")</f>
        <v>Renovación de Registro Calificado</v>
      </c>
      <c r="AB27" s="12" t="str" cm="1">
        <f t="array" ref="AB27">IFERROR(_xlfn.XLOOKUP($I27,Borrador!$I$11:$I$70,_xlfn.XLOOKUP(AB$10,Borrador!$C$10:$BP$10,Borrador!$C$11:$BP$70,"",0,1),""),"")</f>
        <v>Aprobado por el MEN</v>
      </c>
      <c r="AC27" s="54" t="str" cm="1">
        <f t="array" ref="AC27">IFERROR(_xlfn.XLOOKUP($I27,Borrador!$I$11:$I$70,_xlfn.XLOOKUP(AC$10,Borrador!$C$10:$BP$10,Borrador!$C$11:$BP$70,"",0,1),""),"")</f>
        <v>Diciembre de 2024</v>
      </c>
      <c r="AD27" s="12" t="str" cm="1">
        <f t="array" ref="AD27">IFERROR(_xlfn.XLOOKUP($I27,Borrador!$I$11:$I$70,_xlfn.XLOOKUP(AD$10,Borrador!$C$10:$BP$10,Borrador!$C$11:$BP$70,"",0,1),""),"")</f>
        <v>Noviembre de 2024</v>
      </c>
      <c r="AE27" s="12"/>
      <c r="AF27" s="12" t="str" cm="1">
        <f t="array" ref="AF27">IFERROR(_xlfn.XLOOKUP($I27,Borrador!$I$11:$I$70,_xlfn.XLOOKUP(AF$10,Borrador!$C$10:$BP$10,Borrador!$C$11:$BP$70,"",0,1),""),"")</f>
        <v>Sí</v>
      </c>
      <c r="AG27" s="12" t="str" cm="1">
        <f t="array" ref="AG27">IFERROR(_xlfn.XLOOKUP($I27,Borrador!$I$11:$I$70,_xlfn.XLOOKUP(AG$10,Borrador!$C$10:$BP$10,Borrador!$C$11:$BP$70,"",0,1),""),"")</f>
        <v>Sí</v>
      </c>
      <c r="AH27" s="12" t="str" cm="1">
        <f t="array" ref="AH27">IFERROR(_xlfn.XLOOKUP($I27,Borrador!$I$11:$I$70,_xlfn.XLOOKUP(AH$10,Borrador!$C$10:$BP$10,Borrador!$C$11:$BP$70,"",0,1),""),"")</f>
        <v>Aprobado</v>
      </c>
      <c r="AI27" s="12" t="str" cm="1">
        <f t="array" ref="AI27">IFERROR(_xlfn.XLOOKUP($I27,Borrador!$I$11:$I$70,_xlfn.XLOOKUP(AI$10,Borrador!$C$10:$BP$10,Borrador!$C$11:$BP$70,"",0,1),""),"")</f>
        <v/>
      </c>
      <c r="AJ27" s="12"/>
      <c r="AK27" s="12"/>
      <c r="AL27" s="11" cm="1">
        <f t="array" ref="AL27">IFERROR(_xlfn.XLOOKUP($I27,Borrador!$I$11:$I$70,_xlfn.XLOOKUP(AL$10,Borrador!$C$10:$BP$10,Borrador!$C$11:$BP$70,"",0,1),""),"")</f>
        <v>5</v>
      </c>
      <c r="AM27" s="11" cm="1">
        <f t="array" ref="AM27">IFERROR(_xlfn.XLOOKUP($I27,Borrador!$I$11:$I$70,_xlfn.XLOOKUP(AM$10,Borrador!$C$10:$BP$10,Borrador!$C$11:$BP$70,"",0,1),""),"")</f>
        <v>0</v>
      </c>
      <c r="AN27" s="11" cm="1">
        <f t="array" ref="AN27">IFERROR(_xlfn.XLOOKUP($I27,Borrador!$I$11:$I$70,_xlfn.XLOOKUP(AN$10,Borrador!$C$10:$BP$10,Borrador!$C$11:$BP$70,"",0,1),""),"")</f>
        <v>5</v>
      </c>
      <c r="AO27" s="11" cm="1">
        <f t="array" ref="AO27">IFERROR(_xlfn.XLOOKUP($I27,Borrador!$I$11:$I$70,_xlfn.XLOOKUP(AO$10,Borrador!$C$10:$BP$10,Borrador!$C$11:$BP$70,"",0,1),""),"")</f>
        <v>0</v>
      </c>
      <c r="AP27" s="11" cm="1">
        <f t="array" ref="AP27">IFERROR(_xlfn.XLOOKUP($I27,Borrador!$I$11:$I$70,_xlfn.XLOOKUP(AP$10,Borrador!$C$10:$BP$10,Borrador!$C$11:$BP$70,"",0,1),""),"")</f>
        <v>0</v>
      </c>
      <c r="AQ27" s="11" cm="1">
        <f t="array" ref="AQ27">IFERROR(_xlfn.XLOOKUP($I27,Borrador!$I$11:$I$70,_xlfn.XLOOKUP(AQ$10,Borrador!$C$10:$BP$10,Borrador!$C$11:$BP$70,"",0,1),""),"")</f>
        <v>0.6</v>
      </c>
      <c r="AR27" s="12" t="str" cm="1">
        <f t="array" ref="AR27">IFERROR(_xlfn.XLOOKUP($I27,Borrador!$I$11:$I$70,_xlfn.XLOOKUP(AR$10,Borrador!$C$10:$BP$10,Borrador!$C$11:$BP$70,"",0,1),""),"")</f>
        <v/>
      </c>
      <c r="AS27" s="12" t="str" cm="1">
        <f t="array" ref="AS27">IFERROR(_xlfn.XLOOKUP($I27,Borrador!$I$11:$I$70,_xlfn.XLOOKUP(AS$10,Borrador!$C$10:$BP$10,Borrador!$C$11:$BP$70,"",0,1),""),"")</f>
        <v/>
      </c>
      <c r="AT27" s="12" t="str" cm="1">
        <f t="array" ref="AT27">IFERROR(_xlfn.XLOOKUP($I27,Borrador!$I$11:$I$70,_xlfn.XLOOKUP(AT$10,Borrador!$C$10:$BP$10,Borrador!$C$11:$BP$70,"",0,1),""),"")</f>
        <v/>
      </c>
      <c r="AU27" s="12" t="str" cm="1">
        <f t="array" ref="AU27">IFERROR(_xlfn.XLOOKUP($I27,Borrador!$I$11:$I$70,_xlfn.XLOOKUP(AU$10,Borrador!$C$10:$BP$10,Borrador!$C$11:$BP$70,"",0,1),""),"")</f>
        <v>en proceso</v>
      </c>
      <c r="AV27" s="12" t="str" cm="1">
        <f t="array" ref="AV27">IFERROR(_xlfn.XLOOKUP($I27,Borrador!$I$11:$I$70,_xlfn.XLOOKUP(AV$10,Borrador!$C$10:$BP$10,Borrador!$C$11:$BP$70,"",0,1),""),"")</f>
        <v>en proceso</v>
      </c>
      <c r="AW27" s="12">
        <f>IFERROR(_xlfn.XLOOKUP($I27,Borrador!$I$11:$I$70,Borrador!$AU$11:$AU$70,""),"")</f>
        <v>0</v>
      </c>
      <c r="AX27" s="12">
        <f>IFERROR(_xlfn.XLOOKUP($I27,Borrador!$I$11:$I$70,Borrador!$AV$11:$AV$70,""),"")</f>
        <v>0</v>
      </c>
      <c r="AY27" s="12">
        <f>IFERROR(_xlfn.XLOOKUP($I27,Borrador!$I$11:$I$70,Borrador!$AW$11:$AW$70,""),"")</f>
        <v>0.6</v>
      </c>
      <c r="AZ27" s="11" cm="1">
        <f t="array" ref="AZ27">IFERROR(_xlfn.XLOOKUP($I27,Borrador!$I$11:$I$70,_xlfn.XLOOKUP(AZ$10,Borrador!$C$10:$BP$10,Borrador!$C$11:$BP$70,"",0,1),""),"")</f>
        <v>0.6</v>
      </c>
      <c r="BA27" s="11" cm="1">
        <f t="array" ref="BA27">IFERROR(_xlfn.XLOOKUP($I27,Borrador!$I$11:$I$70,_xlfn.XLOOKUP(BA$10,Borrador!$C$10:$BP$10,Borrador!$C$11:$BP$70,"",0,1),""),"")</f>
        <v>0.22</v>
      </c>
      <c r="BB27" s="11">
        <f>IFERROR(_xlfn.XLOOKUP($I27,Borrador!$I$11:$I$70,Borrador!$BD$11:$BD$70,""),"")</f>
        <v>0</v>
      </c>
      <c r="BC27" s="11">
        <f>IFERROR(_xlfn.XLOOKUP($I27,Borrador!$I$11:$I$70,Borrador!$BE$11:$BE$70,""),"")</f>
        <v>0</v>
      </c>
      <c r="BD27" s="12" t="str" cm="1">
        <f t="array" ref="BD27">IFERROR(_xlfn.XLOOKUP($I27,Borrador!$I$11:$I$70,_xlfn.XLOOKUP(BD$10,Borrador!$C$10:$BP$10,Borrador!$C$11:$BP$70,"",0,1),""),"")</f>
        <v>sin iniciar</v>
      </c>
      <c r="BE27" s="12" t="str" cm="1">
        <f t="array" ref="BE27">IFERROR(_xlfn.XLOOKUP($I27,Borrador!$I$11:$I$70,_xlfn.XLOOKUP(BE$10,Borrador!$C$10:$BP$10,Borrador!$C$11:$BP$70,"",0,1),""),"")</f>
        <v>sin iniciar</v>
      </c>
      <c r="BF27" s="12" t="str" cm="1">
        <f t="array" ref="BF27">IFERROR(_xlfn.XLOOKUP($I27,Borrador!$I$11:$I$70,_xlfn.XLOOKUP(BF$10,Borrador!$C$10:$BP$10,Borrador!$C$11:$BP$70,"",0,1),""),"")</f>
        <v>sin iniciar</v>
      </c>
      <c r="BG27" s="12" cm="1">
        <f t="array" ref="BG27">IFERROR(_xlfn.XLOOKUP($I27,Borrador!$I$11:$I$70,_xlfn.XLOOKUP(BG$10,Borrador!$C$10:$BP$10,Borrador!$C$11:$BP$70,"",0,1),""),"")</f>
        <v>8</v>
      </c>
      <c r="BH27" s="12" cm="1">
        <f t="array" ref="BH27">IFERROR(_xlfn.XLOOKUP($I27,Borrador!$I$11:$I$70,_xlfn.XLOOKUP(BH$10,Borrador!$C$10:$BP$10,Borrador!$C$11:$BP$70,"",0,1),""),"")</f>
        <v>1</v>
      </c>
      <c r="BI27" s="12" cm="1">
        <f t="array" ref="BI27">IFERROR(_xlfn.XLOOKUP($I27,Borrador!$I$11:$I$70,_xlfn.XLOOKUP(BI$10,Borrador!$C$10:$BP$10,Borrador!$C$11:$BP$70,"",0,1),""),"")</f>
        <v>0.95</v>
      </c>
      <c r="BJ27" s="12" cm="1">
        <f t="array" ref="BJ27">IFERROR(_xlfn.XLOOKUP($I27,Borrador!$I$11:$I$70,_xlfn.XLOOKUP(BJ$10,Borrador!$C$10:$BP$10,Borrador!$C$11:$BP$70,"",0,1),""),"")</f>
        <v>0.125</v>
      </c>
      <c r="BK27" s="12" cm="1">
        <f t="array" ref="BK27">IFERROR(_xlfn.XLOOKUP($I27,Borrador!$I$11:$I$70,_xlfn.XLOOKUP(BK$10,Borrador!$C$10:$BP$10,Borrador!$C$11:$BP$70,"",0,1),""),"")</f>
        <v>0</v>
      </c>
      <c r="BL27" s="12" cm="1">
        <f t="array" ref="BL27">IFERROR(_xlfn.XLOOKUP($I27,Borrador!$I$11:$I$70,_xlfn.XLOOKUP(BL$10,Borrador!$C$10:$BP$10,Borrador!$C$11:$BP$70,"",0,1),""),"")</f>
        <v>0</v>
      </c>
      <c r="BM27" s="12">
        <f>IFERROR(_xlfn.XLOOKUP($I27,Borrador!$I$11:$I$70,Borrador!$BJ$11:$BJ$70,""),"")</f>
        <v>0</v>
      </c>
      <c r="BN27" s="12">
        <f>IFERROR(_xlfn.XLOOKUP($I27,Borrador!$I$11:$I$70,Borrador!$BK$11:$BK$70,""),"")</f>
        <v>0</v>
      </c>
      <c r="BO27" s="12">
        <f>IFERROR(_xlfn.XLOOKUP($I27,Borrador!$I$11:$I$70,Borrador!$BL$11:$BL$70,""),"")</f>
        <v>0</v>
      </c>
      <c r="BP27" s="12" cm="1">
        <f t="array" ref="BP27">IFERROR(_xlfn.XLOOKUP($I27,Borrador!$I$11:$I$70,_xlfn.XLOOKUP(BP$10,Borrador!$C$10:$BP$10,Borrador!$C$11:$BP$70,"",0,1),""),"")</f>
        <v>0.95</v>
      </c>
      <c r="BQ27" s="12">
        <f>IFERROR(_xlfn.XLOOKUP($I27,Borrador!$I$11:$I$70,Borrador!$BG$11:$BG$70,""),"")</f>
        <v>0</v>
      </c>
      <c r="BR27" s="12">
        <f>IFERROR(_xlfn.XLOOKUP($I27,Borrador!$I$11:$I$70,Borrador!$BH$11:$BH$70,""),"")</f>
        <v>0</v>
      </c>
      <c r="BS27" s="12">
        <f>IFERROR(_xlfn.XLOOKUP($I27,Borrador!$I$11:$I$70,Borrador!$BI$11:$BI$70,""),"")</f>
        <v>0</v>
      </c>
      <c r="BT27" s="11">
        <f>IFERROR(_xlfn.XLOOKUP($I27,Borrador!$I$11:$I$70,Borrador!$BM$11:$BM$70,""),"")</f>
        <v>0</v>
      </c>
      <c r="BU27" s="11">
        <f>IFERROR(_xlfn.XLOOKUP($I27,Borrador!$I$11:$I$70,Borrador!$BN$11:$BN$70,""),"")</f>
        <v>0</v>
      </c>
      <c r="BV27" s="34" t="str">
        <f>IFERROR(_xlfn.XLOOKUP($I27,Borrador!$I$11:$I$70,Borrador!$BO$11:$BO$70,""),"")</f>
        <v>2026-2</v>
      </c>
      <c r="BW27" s="12">
        <f>IFERROR(_xlfn.XLOOKUP($I27,Borrador!$I$11:$I$70,Borrador!$BP$11:$BP$70,""),"")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IFERROR(_xlfn.XLOOKUP($I28,Borrador!$I$11:$I$70,_xlfn.XLOOKUP(J$10,Borrador!$C$10:$BP$10,Borrador!$C$11:$BP$70,"",0,1),""),"")</f>
        <v>finalizado</v>
      </c>
      <c r="K28" s="12" t="str" cm="1">
        <f t="array" ref="K28">IFERROR(_xlfn.XLOOKUP($I28,Borrador!$I$11:$I$70,_xlfn.XLOOKUP(K$10,Borrador!$C$10:$BP$10,Borrador!$C$11:$BP$70,"",0,1),""),"")</f>
        <v>finalizado</v>
      </c>
      <c r="L28" s="12" t="str" cm="1">
        <f t="array" ref="L28">IFERROR(_xlfn.XLOOKUP($I28,Borrador!$I$11:$I$70,_xlfn.XLOOKUP(L$10,Borrador!$C$10:$BP$10,Borrador!$C$11:$BP$70,"",0,1),""),"")</f>
        <v>finalizado</v>
      </c>
      <c r="M28" s="38" cm="1">
        <f t="array" ref="M28">IFERROR(_xlfn.XLOOKUP($I28,Borrador!$I$11:$I$70,_xlfn.XLOOKUP(M$10,Borrador!$C$10:$BP$10,Borrador!$C$11:$BP$70,"",0,1),""),"")</f>
        <v>45930</v>
      </c>
      <c r="N28" s="39" cm="1">
        <f t="array" ref="N28">IFERROR(_xlfn.XLOOKUP($I28,Borrador!$I$11:$I$70,_xlfn.XLOOKUP(N$10,Borrador!$C$10:$BP$10,Borrador!$C$11:$BP$70,"",0,1),""),"")</f>
        <v>45960</v>
      </c>
      <c r="O28" s="12" cm="1">
        <f t="array" ref="O28">IFERROR(_xlfn.XLOOKUP($I28,Borrador!$I$11:$I$70,_xlfn.XLOOKUP(O$10,Borrador!$C$10:$BP$10,Borrador!$C$11:$BP$70,"",0,1),""),"")</f>
        <v>0</v>
      </c>
      <c r="P28" s="12" t="str" cm="1">
        <f t="array" ref="P28">IFERROR(_xlfn.XLOOKUP($I28,Borrador!$I$11:$I$70,_xlfn.XLOOKUP(P$10,Borrador!$C$10:$BP$10,Borrador!$C$11:$BP$70,"",0,1),""),"")</f>
        <v>Si</v>
      </c>
      <c r="Q28" s="12" cm="1">
        <f t="array" ref="Q28">IFERROR(_xlfn.XLOOKUP($I28,Borrador!$I$11:$I$70,_xlfn.XLOOKUP(Q$10,Borrador!$C$10:$BP$10,Borrador!$C$11:$BP$70,"",0,1),""),"")</f>
        <v>6</v>
      </c>
      <c r="R28" s="12" t="str" cm="1">
        <f t="array" ref="R28">IFERROR(_xlfn.XLOOKUP($I28,Borrador!$I$11:$I$70,_xlfn.XLOOKUP(R$10,Borrador!$C$10:$BP$10,Borrador!$C$11:$BP$70,"",0,1),""),"")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IFERROR(_xlfn.XLOOKUP($I28,Borrador!$I$11:$I$70,_xlfn.XLOOKUP(W$10,Borrador!$C$10:$BP$10,Borrador!$C$11:$BP$70,"",0,1),""),"")</f>
        <v>finalizado</v>
      </c>
      <c r="X28" s="76" cm="1">
        <f t="array" ref="X28">IFERROR(_xlfn.XLOOKUP($I28,Borrador!$I$11:$I$70,_xlfn.XLOOKUP(X$10,Borrador!$C$10:$BP$10,Borrador!$C$11:$BP$70,"",0,1),""),"")</f>
        <v>0</v>
      </c>
      <c r="Y28" s="76" t="str" cm="1">
        <f t="array" ref="Y28">IFERROR(_xlfn.XLOOKUP($I28,Borrador!$I$11:$I$70,_xlfn.XLOOKUP(Y$10,Borrador!$C$10:$BP$10,Borrador!$C$11:$BP$70,"",0,1),""),"")</f>
        <v>Finalizado</v>
      </c>
      <c r="Z28" s="76" t="str" cm="1">
        <f t="array" ref="Z28">IFERROR(_xlfn.XLOOKUP($I28,Borrador!$I$11:$I$70,_xlfn.XLOOKUP(Z$10,Borrador!$C$10:$BP$10,Borrador!$C$11:$BP$70,"",0,1),""),"")</f>
        <v/>
      </c>
      <c r="AA28" s="76" t="str" cm="1">
        <f t="array" ref="AA28">IFERROR(_xlfn.XLOOKUP($I28,Borrador!$I$11:$I$70,_xlfn.XLOOKUP(AA$10,Borrador!$C$10:$BP$10,Borrador!$C$11:$BP$70,"",0,1),""),"")</f>
        <v>Modificación de Registro Calificado</v>
      </c>
      <c r="AB28" s="12" t="str" cm="1">
        <f t="array" ref="AB28">IFERROR(_xlfn.XLOOKUP($I28,Borrador!$I$11:$I$70,_xlfn.XLOOKUP(AB$10,Borrador!$C$10:$BP$10,Borrador!$C$11:$BP$70,"",0,1),""),"")</f>
        <v>En elaboración de documentación</v>
      </c>
      <c r="AC28" s="54" t="str" cm="1">
        <f t="array" ref="AC28">IFERROR(_xlfn.XLOOKUP($I28,Borrador!$I$11:$I$70,_xlfn.XLOOKUP(AC$10,Borrador!$C$10:$BP$10,Borrador!$C$11:$BP$70,"",0,1),""),"")</f>
        <v>Abril de 2026</v>
      </c>
      <c r="AD28" s="12" t="str" cm="1">
        <f t="array" ref="AD28">IFERROR(_xlfn.XLOOKUP($I28,Borrador!$I$11:$I$70,_xlfn.XLOOKUP(AD$10,Borrador!$C$10:$BP$10,Borrador!$C$11:$BP$70,"",0,1),""),"")</f>
        <v>Se tramita en marzo de 2026</v>
      </c>
      <c r="AE28" s="12"/>
      <c r="AF28" s="12" t="str" cm="1">
        <f t="array" ref="AF28">IFERROR(_xlfn.XLOOKUP($I28,Borrador!$I$11:$I$70,_xlfn.XLOOKUP(AF$10,Borrador!$C$10:$BP$10,Borrador!$C$11:$BP$70,"",0,1),""),"")</f>
        <v>Sí</v>
      </c>
      <c r="AG28" s="12" t="str" cm="1">
        <f t="array" ref="AG28">IFERROR(_xlfn.XLOOKUP($I28,Borrador!$I$11:$I$70,_xlfn.XLOOKUP(AG$10,Borrador!$C$10:$BP$10,Borrador!$C$11:$BP$70,"",0,1),""),"")</f>
        <v>No</v>
      </c>
      <c r="AH28" s="12" t="str" cm="1">
        <f t="array" ref="AH28">IFERROR(_xlfn.XLOOKUP($I28,Borrador!$I$11:$I$70,_xlfn.XLOOKUP(AH$10,Borrador!$C$10:$BP$10,Borrador!$C$11:$BP$70,"",0,1),""),"")</f>
        <v>No aplica</v>
      </c>
      <c r="AI28" s="12" t="str" cm="1">
        <f t="array" ref="AI28">IFERROR(_xlfn.XLOOKUP($I28,Borrador!$I$11:$I$70,_xlfn.XLOOKUP(AI$10,Borrador!$C$10:$BP$10,Borrador!$C$11:$BP$70,"",0,1),""),"")</f>
        <v/>
      </c>
      <c r="AJ28" s="12"/>
      <c r="AK28" s="12"/>
      <c r="AL28" s="11" cm="1">
        <f t="array" ref="AL28">IFERROR(_xlfn.XLOOKUP($I28,Borrador!$I$11:$I$70,_xlfn.XLOOKUP(AL$10,Borrador!$C$10:$BP$10,Borrador!$C$11:$BP$70,"",0,1),""),"")</f>
        <v>7</v>
      </c>
      <c r="AM28" s="11" cm="1">
        <f t="array" ref="AM28">IFERROR(_xlfn.XLOOKUP($I28,Borrador!$I$11:$I$70,_xlfn.XLOOKUP(AM$10,Borrador!$C$10:$BP$10,Borrador!$C$11:$BP$70,"",0,1),""),"")</f>
        <v>2</v>
      </c>
      <c r="AN28" s="11" cm="1">
        <f t="array" ref="AN28">IFERROR(_xlfn.XLOOKUP($I28,Borrador!$I$11:$I$70,_xlfn.XLOOKUP(AN$10,Borrador!$C$10:$BP$10,Borrador!$C$11:$BP$70,"",0,1),""),"")</f>
        <v>9</v>
      </c>
      <c r="AO28" s="11" cm="1">
        <f t="array" ref="AO28">IFERROR(_xlfn.XLOOKUP($I28,Borrador!$I$11:$I$70,_xlfn.XLOOKUP(AO$10,Borrador!$C$10:$BP$10,Borrador!$C$11:$BP$70,"",0,1),""),"")</f>
        <v>0</v>
      </c>
      <c r="AP28" s="11" cm="1">
        <f t="array" ref="AP28">IFERROR(_xlfn.XLOOKUP($I28,Borrador!$I$11:$I$70,_xlfn.XLOOKUP(AP$10,Borrador!$C$10:$BP$10,Borrador!$C$11:$BP$70,"",0,1),""),"")</f>
        <v>0</v>
      </c>
      <c r="AQ28" s="11" cm="1">
        <f t="array" ref="AQ28">IFERROR(_xlfn.XLOOKUP($I28,Borrador!$I$11:$I$70,_xlfn.XLOOKUP(AQ$10,Borrador!$C$10:$BP$10,Borrador!$C$11:$BP$70,"",0,1),""),"")</f>
        <v>0</v>
      </c>
      <c r="AR28" s="12" t="str" cm="1">
        <f t="array" ref="AR28">IFERROR(_xlfn.XLOOKUP($I28,Borrador!$I$11:$I$70,_xlfn.XLOOKUP(AR$10,Borrador!$C$10:$BP$10,Borrador!$C$11:$BP$70,"",0,1),""),"")</f>
        <v/>
      </c>
      <c r="AS28" s="12" t="str" cm="1">
        <f t="array" ref="AS28">IFERROR(_xlfn.XLOOKUP($I28,Borrador!$I$11:$I$70,_xlfn.XLOOKUP(AS$10,Borrador!$C$10:$BP$10,Borrador!$C$11:$BP$70,"",0,1),""),"")</f>
        <v/>
      </c>
      <c r="AT28" s="12" t="str" cm="1">
        <f t="array" ref="AT28">IFERROR(_xlfn.XLOOKUP($I28,Borrador!$I$11:$I$70,_xlfn.XLOOKUP(AT$10,Borrador!$C$10:$BP$10,Borrador!$C$11:$BP$70,"",0,1),""),"")</f>
        <v/>
      </c>
      <c r="AU28" s="12" t="str" cm="1">
        <f t="array" ref="AU28">IFERROR(_xlfn.XLOOKUP($I28,Borrador!$I$11:$I$70,_xlfn.XLOOKUP(AU$10,Borrador!$C$10:$BP$10,Borrador!$C$11:$BP$70,"",0,1),""),"")</f>
        <v>sin iniciar</v>
      </c>
      <c r="AV28" s="12" t="str" cm="1">
        <f t="array" ref="AV28">IFERROR(_xlfn.XLOOKUP($I28,Borrador!$I$11:$I$70,_xlfn.XLOOKUP(AV$10,Borrador!$C$10:$BP$10,Borrador!$C$11:$BP$70,"",0,1),""),"")</f>
        <v>sin iniciar</v>
      </c>
      <c r="AW28" s="12">
        <f>IFERROR(_xlfn.XLOOKUP($I28,Borrador!$I$11:$I$70,Borrador!$AU$11:$AU$70,""),"")</f>
        <v>0</v>
      </c>
      <c r="AX28" s="12">
        <f>IFERROR(_xlfn.XLOOKUP($I28,Borrador!$I$11:$I$70,Borrador!$AV$11:$AV$70,""),"")</f>
        <v>0</v>
      </c>
      <c r="AY28" s="12">
        <f>IFERROR(_xlfn.XLOOKUP($I28,Borrador!$I$11:$I$70,Borrador!$AW$11:$AW$70,""),"")</f>
        <v>0</v>
      </c>
      <c r="AZ28" s="11" cm="1">
        <f t="array" ref="AZ28">IFERROR(_xlfn.XLOOKUP($I28,Borrador!$I$11:$I$70,_xlfn.XLOOKUP(AZ$10,Borrador!$C$10:$BP$10,Borrador!$C$11:$BP$70,"",0,1),""),"")</f>
        <v>0</v>
      </c>
      <c r="BA28" s="11" cm="1">
        <f t="array" ref="BA28">IFERROR(_xlfn.XLOOKUP($I28,Borrador!$I$11:$I$70,_xlfn.XLOOKUP(BA$10,Borrador!$C$10:$BP$10,Borrador!$C$11:$BP$70,"",0,1),""),"")</f>
        <v>0.23</v>
      </c>
      <c r="BB28" s="11">
        <f>IFERROR(_xlfn.XLOOKUP($I28,Borrador!$I$11:$I$70,Borrador!$BD$11:$BD$70,""),"")</f>
        <v>0</v>
      </c>
      <c r="BC28" s="11">
        <f>IFERROR(_xlfn.XLOOKUP($I28,Borrador!$I$11:$I$70,Borrador!$BE$11:$BE$70,""),"")</f>
        <v>0</v>
      </c>
      <c r="BD28" s="12" t="str" cm="1">
        <f t="array" ref="BD28">IFERROR(_xlfn.XLOOKUP($I28,Borrador!$I$11:$I$70,_xlfn.XLOOKUP(BD$10,Borrador!$C$10:$BP$10,Borrador!$C$11:$BP$70,"",0,1),""),"")</f>
        <v>sin iniciar</v>
      </c>
      <c r="BE28" s="12" t="str" cm="1">
        <f t="array" ref="BE28">IFERROR(_xlfn.XLOOKUP($I28,Borrador!$I$11:$I$70,_xlfn.XLOOKUP(BE$10,Borrador!$C$10:$BP$10,Borrador!$C$11:$BP$70,"",0,1),""),"")</f>
        <v>sin iniciar</v>
      </c>
      <c r="BF28" s="12" t="str" cm="1">
        <f t="array" ref="BF28">IFERROR(_xlfn.XLOOKUP($I28,Borrador!$I$11:$I$70,_xlfn.XLOOKUP(BF$10,Borrador!$C$10:$BP$10,Borrador!$C$11:$BP$70,"",0,1),""),"")</f>
        <v>sin iniciar</v>
      </c>
      <c r="BG28" s="12" cm="1">
        <f t="array" ref="BG28">IFERROR(_xlfn.XLOOKUP($I28,Borrador!$I$11:$I$70,_xlfn.XLOOKUP(BG$10,Borrador!$C$10:$BP$10,Borrador!$C$11:$BP$70,"",0,1),""),"")</f>
        <v>9</v>
      </c>
      <c r="BH28" s="12" cm="1">
        <f t="array" ref="BH28">IFERROR(_xlfn.XLOOKUP($I28,Borrador!$I$11:$I$70,_xlfn.XLOOKUP(BH$10,Borrador!$C$10:$BP$10,Borrador!$C$11:$BP$70,"",0,1),""),"")</f>
        <v>0</v>
      </c>
      <c r="BI28" s="12" cm="1">
        <f t="array" ref="BI28">IFERROR(_xlfn.XLOOKUP($I28,Borrador!$I$11:$I$70,_xlfn.XLOOKUP(BI$10,Borrador!$C$10:$BP$10,Borrador!$C$11:$BP$70,"",0,1),""),"")</f>
        <v>0.35</v>
      </c>
      <c r="BJ28" s="12" cm="1">
        <f t="array" ref="BJ28">IFERROR(_xlfn.XLOOKUP($I28,Borrador!$I$11:$I$70,_xlfn.XLOOKUP(BJ$10,Borrador!$C$10:$BP$10,Borrador!$C$11:$BP$70,"",0,1),""),"")</f>
        <v>0</v>
      </c>
      <c r="BK28" s="12" cm="1">
        <f t="array" ref="BK28">IFERROR(_xlfn.XLOOKUP($I28,Borrador!$I$11:$I$70,_xlfn.XLOOKUP(BK$10,Borrador!$C$10:$BP$10,Borrador!$C$11:$BP$70,"",0,1),""),"")</f>
        <v>0</v>
      </c>
      <c r="BL28" s="12" cm="1">
        <f t="array" ref="BL28">IFERROR(_xlfn.XLOOKUP($I28,Borrador!$I$11:$I$70,_xlfn.XLOOKUP(BL$10,Borrador!$C$10:$BP$10,Borrador!$C$11:$BP$70,"",0,1),""),"")</f>
        <v>0</v>
      </c>
      <c r="BM28" s="12">
        <f>IFERROR(_xlfn.XLOOKUP($I28,Borrador!$I$11:$I$70,Borrador!$BJ$11:$BJ$70,""),"")</f>
        <v>0</v>
      </c>
      <c r="BN28" s="12">
        <f>IFERROR(_xlfn.XLOOKUP($I28,Borrador!$I$11:$I$70,Borrador!$BK$11:$BK$70,""),"")</f>
        <v>0</v>
      </c>
      <c r="BO28" s="12">
        <f>IFERROR(_xlfn.XLOOKUP($I28,Borrador!$I$11:$I$70,Borrador!$BL$11:$BL$70,""),"")</f>
        <v>0</v>
      </c>
      <c r="BP28" s="12" cm="1">
        <f t="array" ref="BP28">IFERROR(_xlfn.XLOOKUP($I28,Borrador!$I$11:$I$70,_xlfn.XLOOKUP(BP$10,Borrador!$C$10:$BP$10,Borrador!$C$11:$BP$70,"",0,1),""),"")</f>
        <v>0.35</v>
      </c>
      <c r="BQ28" s="12">
        <f>IFERROR(_xlfn.XLOOKUP($I28,Borrador!$I$11:$I$70,Borrador!$BG$11:$BG$70,""),"")</f>
        <v>0</v>
      </c>
      <c r="BR28" s="12">
        <f>IFERROR(_xlfn.XLOOKUP($I28,Borrador!$I$11:$I$70,Borrador!$BH$11:$BH$70,""),"")</f>
        <v>0</v>
      </c>
      <c r="BS28" s="12">
        <f>IFERROR(_xlfn.XLOOKUP($I28,Borrador!$I$11:$I$70,Borrador!$BI$11:$BI$70,""),"")</f>
        <v>0</v>
      </c>
      <c r="BT28" s="11">
        <f>IFERROR(_xlfn.XLOOKUP($I28,Borrador!$I$11:$I$70,Borrador!$BM$11:$BM$70,""),"")</f>
        <v>46199</v>
      </c>
      <c r="BU28" s="11">
        <f>IFERROR(_xlfn.XLOOKUP($I28,Borrador!$I$11:$I$70,Borrador!$BN$11:$BN$70,""),"")</f>
        <v>0</v>
      </c>
      <c r="BV28" s="34" t="str">
        <f>IFERROR(_xlfn.XLOOKUP($I28,Borrador!$I$11:$I$70,Borrador!$BO$11:$BO$70,""),"")</f>
        <v>2027-1</v>
      </c>
      <c r="BW28" s="12">
        <f>IFERROR(_xlfn.XLOOKUP($I28,Borrador!$I$11:$I$70,Borrador!$BP$11:$BP$70,""),"")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IFERROR(_xlfn.XLOOKUP($I29,Borrador!$I$11:$I$70,_xlfn.XLOOKUP(J$10,Borrador!$C$10:$BP$10,Borrador!$C$11:$BP$70,"",0,1),""),"")</f>
        <v>finalizado</v>
      </c>
      <c r="K29" s="12" t="str" cm="1">
        <f t="array" ref="K29">IFERROR(_xlfn.XLOOKUP($I29,Borrador!$I$11:$I$70,_xlfn.XLOOKUP(K$10,Borrador!$C$10:$BP$10,Borrador!$C$11:$BP$70,"",0,1),""),"")</f>
        <v>finalizado</v>
      </c>
      <c r="L29" s="12" t="str" cm="1">
        <f t="array" ref="L29">IFERROR(_xlfn.XLOOKUP($I29,Borrador!$I$11:$I$70,_xlfn.XLOOKUP(L$10,Borrador!$C$10:$BP$10,Borrador!$C$11:$BP$70,"",0,1),""),"")</f>
        <v>finalizado</v>
      </c>
      <c r="M29" s="38" cm="1">
        <f t="array" ref="M29">IFERROR(_xlfn.XLOOKUP($I29,Borrador!$I$11:$I$70,_xlfn.XLOOKUP(M$10,Borrador!$C$10:$BP$10,Borrador!$C$11:$BP$70,"",0,1),""),"")</f>
        <v>45930</v>
      </c>
      <c r="N29" s="39" cm="1">
        <f t="array" ref="N29">IFERROR(_xlfn.XLOOKUP($I29,Borrador!$I$11:$I$70,_xlfn.XLOOKUP(N$10,Borrador!$C$10:$BP$10,Borrador!$C$11:$BP$70,"",0,1),""),"")</f>
        <v>45960</v>
      </c>
      <c r="O29" s="12" cm="1">
        <f t="array" ref="O29">IFERROR(_xlfn.XLOOKUP($I29,Borrador!$I$11:$I$70,_xlfn.XLOOKUP(O$10,Borrador!$C$10:$BP$10,Borrador!$C$11:$BP$70,"",0,1),""),"")</f>
        <v>0</v>
      </c>
      <c r="P29" s="12" cm="1">
        <f t="array" ref="P29">IFERROR(_xlfn.XLOOKUP($I29,Borrador!$I$11:$I$70,_xlfn.XLOOKUP(P$10,Borrador!$C$10:$BP$10,Borrador!$C$11:$BP$70,"",0,1),""),"")</f>
        <v>0</v>
      </c>
      <c r="Q29" s="12" t="str" cm="1">
        <f t="array" ref="Q29">IFERROR(_xlfn.XLOOKUP($I29,Borrador!$I$11:$I$70,_xlfn.XLOOKUP(Q$10,Borrador!$C$10:$BP$10,Borrador!$C$11:$BP$70,"",0,1),""),"")</f>
        <v>No aplica</v>
      </c>
      <c r="R29" s="12" t="str" cm="1">
        <f t="array" ref="R29">IFERROR(_xlfn.XLOOKUP($I29,Borrador!$I$11:$I$70,_xlfn.XLOOKUP(R$10,Borrador!$C$10:$BP$10,Borrador!$C$11:$BP$70,"",0,1),""),"")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Finalizado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IFERROR(_xlfn.XLOOKUP($I29,Borrador!$I$11:$I$70,_xlfn.XLOOKUP(W$10,Borrador!$C$10:$BP$10,Borrador!$C$11:$BP$70,"",0,1),""),"")</f>
        <v>finalizado</v>
      </c>
      <c r="X29" s="76" cm="1">
        <f t="array" ref="X29">IFERROR(_xlfn.XLOOKUP($I29,Borrador!$I$11:$I$70,_xlfn.XLOOKUP(X$10,Borrador!$C$10:$BP$10,Borrador!$C$11:$BP$70,"",0,1),""),"")</f>
        <v>0</v>
      </c>
      <c r="Y29" s="76" t="str" cm="1">
        <f t="array" ref="Y29">IFERROR(_xlfn.XLOOKUP($I29,Borrador!$I$11:$I$70,_xlfn.XLOOKUP(Y$10,Borrador!$C$10:$BP$10,Borrador!$C$11:$BP$70,"",0,1),""),"")</f>
        <v>Finalizado</v>
      </c>
      <c r="Z29" s="76" t="str" cm="1">
        <f t="array" ref="Z29">IFERROR(_xlfn.XLOOKUP($I29,Borrador!$I$11:$I$70,_xlfn.XLOOKUP(Z$10,Borrador!$C$10:$BP$10,Borrador!$C$11:$BP$70,"",0,1),""),"")</f>
        <v/>
      </c>
      <c r="AA29" s="76" t="str" cm="1">
        <f t="array" ref="AA29">IFERROR(_xlfn.XLOOKUP($I29,Borrador!$I$11:$I$70,_xlfn.XLOOKUP(AA$10,Borrador!$C$10:$BP$10,Borrador!$C$11:$BP$70,"",0,1),""),"")</f>
        <v>Modificación de Registro Calificado</v>
      </c>
      <c r="AB29" s="12" t="str" cm="1">
        <f t="array" ref="AB29">IFERROR(_xlfn.XLOOKUP($I29,Borrador!$I$11:$I$70,_xlfn.XLOOKUP(AB$10,Borrador!$C$10:$BP$10,Borrador!$C$11:$BP$70,"",0,1),""),"")</f>
        <v>En elaboración de documentación</v>
      </c>
      <c r="AC29" s="54" t="str" cm="1">
        <f t="array" ref="AC29">IFERROR(_xlfn.XLOOKUP($I29,Borrador!$I$11:$I$70,_xlfn.XLOOKUP(AC$10,Borrador!$C$10:$BP$10,Borrador!$C$11:$BP$70,"",0,1),""),"")</f>
        <v>Abril de 2026</v>
      </c>
      <c r="AD29" s="12" t="str" cm="1">
        <f t="array" ref="AD29">IFERROR(_xlfn.XLOOKUP($I29,Borrador!$I$11:$I$70,_xlfn.XLOOKUP(AD$10,Borrador!$C$10:$BP$10,Borrador!$C$11:$BP$70,"",0,1),""),"")</f>
        <v>Se tramita en marzo de 2026</v>
      </c>
      <c r="AE29" s="12"/>
      <c r="AF29" s="12" t="str" cm="1">
        <f t="array" ref="AF29">IFERROR(_xlfn.XLOOKUP($I29,Borrador!$I$11:$I$70,_xlfn.XLOOKUP(AF$10,Borrador!$C$10:$BP$10,Borrador!$C$11:$BP$70,"",0,1),""),"")</f>
        <v>Sí</v>
      </c>
      <c r="AG29" s="12" t="str" cm="1">
        <f t="array" ref="AG29">IFERROR(_xlfn.XLOOKUP($I29,Borrador!$I$11:$I$70,_xlfn.XLOOKUP(AG$10,Borrador!$C$10:$BP$10,Borrador!$C$11:$BP$70,"",0,1),""),"")</f>
        <v>No</v>
      </c>
      <c r="AH29" s="12" t="str" cm="1">
        <f t="array" ref="AH29">IFERROR(_xlfn.XLOOKUP($I29,Borrador!$I$11:$I$70,_xlfn.XLOOKUP(AH$10,Borrador!$C$10:$BP$10,Borrador!$C$11:$BP$70,"",0,1),""),"")</f>
        <v>No aplica</v>
      </c>
      <c r="AI29" s="12" t="str" cm="1">
        <f t="array" ref="AI29">IFERROR(_xlfn.XLOOKUP($I29,Borrador!$I$11:$I$70,_xlfn.XLOOKUP(AI$10,Borrador!$C$10:$BP$10,Borrador!$C$11:$BP$70,"",0,1),""),"")</f>
        <v/>
      </c>
      <c r="AJ29" s="12"/>
      <c r="AK29" s="12"/>
      <c r="AL29" s="11" t="str" cm="1">
        <f t="array" ref="AL29">IFERROR(_xlfn.XLOOKUP($I29,Borrador!$I$11:$I$70,_xlfn.XLOOKUP(AL$10,Borrador!$C$10:$BP$10,Borrador!$C$11:$BP$70,"",0,1),""),"")</f>
        <v>No aplica</v>
      </c>
      <c r="AM29" s="11" t="str" cm="1">
        <f t="array" ref="AM29">IFERROR(_xlfn.XLOOKUP($I29,Borrador!$I$11:$I$70,_xlfn.XLOOKUP(AM$10,Borrador!$C$10:$BP$10,Borrador!$C$11:$BP$70,"",0,1),""),"")</f>
        <v>No aplica</v>
      </c>
      <c r="AN29" s="11" t="str" cm="1">
        <f t="array" ref="AN29">IFERROR(_xlfn.XLOOKUP($I29,Borrador!$I$11:$I$70,_xlfn.XLOOKUP(AN$10,Borrador!$C$10:$BP$10,Borrador!$C$11:$BP$70,"",0,1),""),"")</f>
        <v>No aplica</v>
      </c>
      <c r="AO29" s="11" cm="1">
        <f t="array" ref="AO29">IFERROR(_xlfn.XLOOKUP($I29,Borrador!$I$11:$I$70,_xlfn.XLOOKUP(AO$10,Borrador!$C$10:$BP$10,Borrador!$C$11:$BP$70,"",0,1),""),"")</f>
        <v>0</v>
      </c>
      <c r="AP29" s="11" cm="1">
        <f t="array" ref="AP29">IFERROR(_xlfn.XLOOKUP($I29,Borrador!$I$11:$I$70,_xlfn.XLOOKUP(AP$10,Borrador!$C$10:$BP$10,Borrador!$C$11:$BP$70,"",0,1),""),"")</f>
        <v>0</v>
      </c>
      <c r="AQ29" s="11" cm="1">
        <f t="array" ref="AQ29">IFERROR(_xlfn.XLOOKUP($I29,Borrador!$I$11:$I$70,_xlfn.XLOOKUP(AQ$10,Borrador!$C$10:$BP$10,Borrador!$C$11:$BP$70,"",0,1),""),"")</f>
        <v>0</v>
      </c>
      <c r="AR29" s="12" t="str" cm="1">
        <f t="array" ref="AR29">IFERROR(_xlfn.XLOOKUP($I29,Borrador!$I$11:$I$70,_xlfn.XLOOKUP(AR$10,Borrador!$C$10:$BP$10,Borrador!$C$11:$BP$70,"",0,1),""),"")</f>
        <v/>
      </c>
      <c r="AS29" s="12" t="str" cm="1">
        <f t="array" ref="AS29">IFERROR(_xlfn.XLOOKUP($I29,Borrador!$I$11:$I$70,_xlfn.XLOOKUP(AS$10,Borrador!$C$10:$BP$10,Borrador!$C$11:$BP$70,"",0,1),""),"")</f>
        <v/>
      </c>
      <c r="AT29" s="12" t="str" cm="1">
        <f t="array" ref="AT29">IFERROR(_xlfn.XLOOKUP($I29,Borrador!$I$11:$I$70,_xlfn.XLOOKUP(AT$10,Borrador!$C$10:$BP$10,Borrador!$C$11:$BP$70,"",0,1),""),"")</f>
        <v/>
      </c>
      <c r="AU29" s="12" t="str" cm="1">
        <f t="array" ref="AU29">IFERROR(_xlfn.XLOOKUP($I29,Borrador!$I$11:$I$70,_xlfn.XLOOKUP(AU$10,Borrador!$C$10:$BP$10,Borrador!$C$11:$BP$70,"",0,1),""),"")</f>
        <v>sin iniciar</v>
      </c>
      <c r="AV29" s="12" t="str" cm="1">
        <f t="array" ref="AV29">IFERROR(_xlfn.XLOOKUP($I29,Borrador!$I$11:$I$70,_xlfn.XLOOKUP(AV$10,Borrador!$C$10:$BP$10,Borrador!$C$11:$BP$70,"",0,1),""),"")</f>
        <v>sin iniciar</v>
      </c>
      <c r="AW29" s="12">
        <f>IFERROR(_xlfn.XLOOKUP($I29,Borrador!$I$11:$I$70,Borrador!$AU$11:$AU$70,""),"")</f>
        <v>0</v>
      </c>
      <c r="AX29" s="12">
        <f>IFERROR(_xlfn.XLOOKUP($I29,Borrador!$I$11:$I$70,Borrador!$AV$11:$AV$70,""),"")</f>
        <v>0</v>
      </c>
      <c r="AY29" s="12">
        <f>IFERROR(_xlfn.XLOOKUP($I29,Borrador!$I$11:$I$70,Borrador!$AW$11:$AW$70,""),"")</f>
        <v>0</v>
      </c>
      <c r="AZ29" s="11" cm="1">
        <f t="array" ref="AZ29">IFERROR(_xlfn.XLOOKUP($I29,Borrador!$I$11:$I$70,_xlfn.XLOOKUP(AZ$10,Borrador!$C$10:$BP$10,Borrador!$C$11:$BP$70,"",0,1),""),"")</f>
        <v>0</v>
      </c>
      <c r="BA29" s="11" t="str" cm="1">
        <f t="array" ref="BA29">IFERROR(_xlfn.XLOOKUP($I29,Borrador!$I$11:$I$70,_xlfn.XLOOKUP(BA$10,Borrador!$C$10:$BP$10,Borrador!$C$11:$BP$70,"",0,1),""),"")</f>
        <v>No aplica</v>
      </c>
      <c r="BB29" s="11">
        <f>IFERROR(_xlfn.XLOOKUP($I29,Borrador!$I$11:$I$70,Borrador!$BD$11:$BD$70,""),"")</f>
        <v>0</v>
      </c>
      <c r="BC29" s="11">
        <f>IFERROR(_xlfn.XLOOKUP($I29,Borrador!$I$11:$I$70,Borrador!$BE$11:$BE$70,""),"")</f>
        <v>0</v>
      </c>
      <c r="BD29" s="12" t="str" cm="1">
        <f t="array" ref="BD29">IFERROR(_xlfn.XLOOKUP($I29,Borrador!$I$11:$I$70,_xlfn.XLOOKUP(BD$10,Borrador!$C$10:$BP$10,Borrador!$C$11:$BP$70,"",0,1),""),"")</f>
        <v>No aplica</v>
      </c>
      <c r="BE29" s="12" t="str" cm="1">
        <f t="array" ref="BE29">IFERROR(_xlfn.XLOOKUP($I29,Borrador!$I$11:$I$70,_xlfn.XLOOKUP(BE$10,Borrador!$C$10:$BP$10,Borrador!$C$11:$BP$70,"",0,1),""),"")</f>
        <v>No aplica</v>
      </c>
      <c r="BF29" s="12" cm="1">
        <f t="array" ref="BF29">IFERROR(_xlfn.XLOOKUP($I29,Borrador!$I$11:$I$70,_xlfn.XLOOKUP(BF$10,Borrador!$C$10:$BP$10,Borrador!$C$11:$BP$70,"",0,1),""),"")</f>
        <v>0</v>
      </c>
      <c r="BG29" s="12" t="str" cm="1">
        <f t="array" ref="BG29">IFERROR(_xlfn.XLOOKUP($I29,Borrador!$I$11:$I$70,_xlfn.XLOOKUP(BG$10,Borrador!$C$10:$BP$10,Borrador!$C$11:$BP$70,"",0,1),""),"")</f>
        <v>No aplica</v>
      </c>
      <c r="BH29" s="12" t="str" cm="1">
        <f t="array" ref="BH29">IFERROR(_xlfn.XLOOKUP($I29,Borrador!$I$11:$I$70,_xlfn.XLOOKUP(BH$10,Borrador!$C$10:$BP$10,Borrador!$C$11:$BP$70,"",0,1),""),"")</f>
        <v>No aplica</v>
      </c>
      <c r="BI29" s="12" t="str" cm="1">
        <f t="array" ref="BI29">IFERROR(_xlfn.XLOOKUP($I29,Borrador!$I$11:$I$70,_xlfn.XLOOKUP(BI$10,Borrador!$C$10:$BP$10,Borrador!$C$11:$BP$70,"",0,1),""),"")</f>
        <v>sin iniciar</v>
      </c>
      <c r="BJ29" s="12" t="str" cm="1">
        <f t="array" ref="BJ29">IFERROR(_xlfn.XLOOKUP($I29,Borrador!$I$11:$I$70,_xlfn.XLOOKUP(BJ$10,Borrador!$C$10:$BP$10,Borrador!$C$11:$BP$70,"",0,1),""),"")</f>
        <v>No aplica</v>
      </c>
      <c r="BK29" s="12" cm="1">
        <f t="array" ref="BK29">IFERROR(_xlfn.XLOOKUP($I29,Borrador!$I$11:$I$70,_xlfn.XLOOKUP(BK$10,Borrador!$C$10:$BP$10,Borrador!$C$11:$BP$70,"",0,1),""),"")</f>
        <v>0</v>
      </c>
      <c r="BL29" s="12" cm="1">
        <f t="array" ref="BL29">IFERROR(_xlfn.XLOOKUP($I29,Borrador!$I$11:$I$70,_xlfn.XLOOKUP(BL$10,Borrador!$C$10:$BP$10,Borrador!$C$11:$BP$70,"",0,1),""),"")</f>
        <v>0</v>
      </c>
      <c r="BM29" s="12">
        <f>IFERROR(_xlfn.XLOOKUP($I29,Borrador!$I$11:$I$70,Borrador!$BJ$11:$BJ$70,""),"")</f>
        <v>0</v>
      </c>
      <c r="BN29" s="12">
        <f>IFERROR(_xlfn.XLOOKUP($I29,Borrador!$I$11:$I$70,Borrador!$BK$11:$BK$70,""),"")</f>
        <v>0</v>
      </c>
      <c r="BO29" s="12">
        <f>IFERROR(_xlfn.XLOOKUP($I29,Borrador!$I$11:$I$70,Borrador!$BL$11:$BL$70,""),"")</f>
        <v>0</v>
      </c>
      <c r="BP29" s="12" t="str" cm="1">
        <f t="array" ref="BP29">IFERROR(_xlfn.XLOOKUP($I29,Borrador!$I$11:$I$70,_xlfn.XLOOKUP(BP$10,Borrador!$C$10:$BP$10,Borrador!$C$11:$BP$70,"",0,1),""),"")</f>
        <v>sin iniciar</v>
      </c>
      <c r="BQ29" s="12">
        <f>IFERROR(_xlfn.XLOOKUP($I29,Borrador!$I$11:$I$70,Borrador!$BG$11:$BG$70,""),"")</f>
        <v>0</v>
      </c>
      <c r="BR29" s="12">
        <f>IFERROR(_xlfn.XLOOKUP($I29,Borrador!$I$11:$I$70,Borrador!$BH$11:$BH$70,""),"")</f>
        <v>0</v>
      </c>
      <c r="BS29" s="12">
        <f>IFERROR(_xlfn.XLOOKUP($I29,Borrador!$I$11:$I$70,Borrador!$BI$11:$BI$70,""),"")</f>
        <v>0</v>
      </c>
      <c r="BT29" s="11">
        <f>IFERROR(_xlfn.XLOOKUP($I29,Borrador!$I$11:$I$70,Borrador!$BM$11:$BM$70,""),"")</f>
        <v>0</v>
      </c>
      <c r="BU29" s="11">
        <f>IFERROR(_xlfn.XLOOKUP($I29,Borrador!$I$11:$I$70,Borrador!$BN$11:$BN$70,""),"")</f>
        <v>0</v>
      </c>
      <c r="BV29" s="34" t="str">
        <f>IFERROR(_xlfn.XLOOKUP($I29,Borrador!$I$11:$I$70,Borrador!$BO$11:$BO$70,""),"")</f>
        <v>2027-1</v>
      </c>
      <c r="BW29" s="12">
        <f>IFERROR(_xlfn.XLOOKUP($I29,Borrador!$I$11:$I$70,Borrador!$BP$11:$BP$70,""),"")</f>
        <v>0</v>
      </c>
    </row>
    <row r="30" spans="3:75" ht="52.35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IFERROR(_xlfn.XLOOKUP($I30,Borrador!$I$11:$I$70,_xlfn.XLOOKUP(J$10,Borrador!$C$10:$BP$10,Borrador!$C$11:$BP$70,"",0,1),""),"")</f>
        <v>finalizado</v>
      </c>
      <c r="K30" s="12" t="str" cm="1">
        <f t="array" ref="K30">IFERROR(_xlfn.XLOOKUP($I30,Borrador!$I$11:$I$70,_xlfn.XLOOKUP(K$10,Borrador!$C$10:$BP$10,Borrador!$C$11:$BP$70,"",0,1),""),"")</f>
        <v>finalizado</v>
      </c>
      <c r="L30" s="12" t="str" cm="1">
        <f t="array" ref="L30">IFERROR(_xlfn.XLOOKUP($I30,Borrador!$I$11:$I$70,_xlfn.XLOOKUP(L$10,Borrador!$C$10:$BP$10,Borrador!$C$11:$BP$70,"",0,1),""),"")</f>
        <v>finalizado</v>
      </c>
      <c r="M30" s="38" cm="1">
        <f t="array" ref="M30">IFERROR(_xlfn.XLOOKUP($I30,Borrador!$I$11:$I$70,_xlfn.XLOOKUP(M$10,Borrador!$C$10:$BP$10,Borrador!$C$11:$BP$70,"",0,1),""),"")</f>
        <v>45930</v>
      </c>
      <c r="N30" s="39" cm="1">
        <f t="array" ref="N30">IFERROR(_xlfn.XLOOKUP($I30,Borrador!$I$11:$I$70,_xlfn.XLOOKUP(N$10,Borrador!$C$10:$BP$10,Borrador!$C$11:$BP$70,"",0,1),""),"")</f>
        <v>45960</v>
      </c>
      <c r="O30" s="12" cm="1">
        <f t="array" ref="O30">IFERROR(_xlfn.XLOOKUP($I30,Borrador!$I$11:$I$70,_xlfn.XLOOKUP(O$10,Borrador!$C$10:$BP$10,Borrador!$C$11:$BP$70,"",0,1),""),"")</f>
        <v>0</v>
      </c>
      <c r="P30" s="12" t="str" cm="1">
        <f t="array" ref="P30">IFERROR(_xlfn.XLOOKUP($I30,Borrador!$I$11:$I$70,_xlfn.XLOOKUP(P$10,Borrador!$C$10:$BP$10,Borrador!$C$11:$BP$70,"",0,1),""),"")</f>
        <v>Si</v>
      </c>
      <c r="Q30" s="12" cm="1">
        <f t="array" ref="Q30">IFERROR(_xlfn.XLOOKUP($I30,Borrador!$I$11:$I$70,_xlfn.XLOOKUP(Q$10,Borrador!$C$10:$BP$10,Borrador!$C$11:$BP$70,"",0,1),""),"")</f>
        <v>21</v>
      </c>
      <c r="R30" s="12" t="str" cm="1">
        <f t="array" ref="R30">IFERROR(_xlfn.XLOOKUP($I30,Borrador!$I$11:$I$70,_xlfn.XLOOKUP(R$10,Borrador!$C$10:$BP$10,Borrador!$C$11:$BP$70,"",0,1),""),"")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Devuelto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IFERROR(_xlfn.XLOOKUP($I30,Borrador!$I$11:$I$70,_xlfn.XLOOKUP(W$10,Borrador!$C$10:$BP$10,Borrador!$C$11:$BP$70,"",0,1),""),"")</f>
        <v>finalizado</v>
      </c>
      <c r="X30" s="76" cm="1">
        <f t="array" ref="X30">IFERROR(_xlfn.XLOOKUP($I30,Borrador!$I$11:$I$70,_xlfn.XLOOKUP(X$10,Borrador!$C$10:$BP$10,Borrador!$C$11:$BP$70,"",0,1),""),"")</f>
        <v>0</v>
      </c>
      <c r="Y30" s="76" t="str" cm="1">
        <f t="array" ref="Y30">IFERROR(_xlfn.XLOOKUP($I30,Borrador!$I$11:$I$70,_xlfn.XLOOKUP(Y$10,Borrador!$C$10:$BP$10,Borrador!$C$11:$BP$70,"",0,1),""),"")</f>
        <v>Devuelto</v>
      </c>
      <c r="Z30" s="76" t="str" cm="1">
        <f t="array" ref="Z30">IFERROR(_xlfn.XLOOKUP($I30,Borrador!$I$11:$I$70,_xlfn.XLOOKUP(Z$10,Borrador!$C$10:$BP$10,Borrador!$C$11:$BP$70,"",0,1),""),"")</f>
        <v/>
      </c>
      <c r="AA30" s="76" t="str" cm="1">
        <f t="array" ref="AA30">IFERROR(_xlfn.XLOOKUP($I30,Borrador!$I$11:$I$70,_xlfn.XLOOKUP(AA$10,Borrador!$C$10:$BP$10,Borrador!$C$11:$BP$70,"",0,1),""),"")</f>
        <v>Modificación de Registro Calificado</v>
      </c>
      <c r="AB30" s="12" t="str" cm="1">
        <f t="array" ref="AB30">IFERROR(_xlfn.XLOOKUP($I30,Borrador!$I$11:$I$70,_xlfn.XLOOKUP(AB$10,Borrador!$C$10:$BP$10,Borrador!$C$11:$BP$70,"",0,1),""),"")</f>
        <v>En elaboración de documentación</v>
      </c>
      <c r="AC30" s="54" t="str" cm="1">
        <f t="array" ref="AC30">IFERROR(_xlfn.XLOOKUP($I30,Borrador!$I$11:$I$70,_xlfn.XLOOKUP(AC$10,Borrador!$C$10:$BP$10,Borrador!$C$11:$BP$70,"",0,1),""),"")</f>
        <v>Abril de 2026</v>
      </c>
      <c r="AD30" s="12" t="str" cm="1">
        <f t="array" ref="AD30">IFERROR(_xlfn.XLOOKUP($I30,Borrador!$I$11:$I$70,_xlfn.XLOOKUP(AD$10,Borrador!$C$10:$BP$10,Borrador!$C$11:$BP$70,"",0,1),""),"")</f>
        <v>Se tramita en marzo de 2026</v>
      </c>
      <c r="AE30" s="12"/>
      <c r="AF30" s="12" t="str" cm="1">
        <f t="array" ref="AF30">IFERROR(_xlfn.XLOOKUP($I30,Borrador!$I$11:$I$70,_xlfn.XLOOKUP(AF$10,Borrador!$C$10:$BP$10,Borrador!$C$11:$BP$70,"",0,1),""),"")</f>
        <v>Sí</v>
      </c>
      <c r="AG30" s="12" t="str" cm="1">
        <f t="array" ref="AG30">IFERROR(_xlfn.XLOOKUP($I30,Borrador!$I$11:$I$70,_xlfn.XLOOKUP(AG$10,Borrador!$C$10:$BP$10,Borrador!$C$11:$BP$70,"",0,1),""),"")</f>
        <v>No</v>
      </c>
      <c r="AH30" s="12" t="str" cm="1">
        <f t="array" ref="AH30">IFERROR(_xlfn.XLOOKUP($I30,Borrador!$I$11:$I$70,_xlfn.XLOOKUP(AH$10,Borrador!$C$10:$BP$10,Borrador!$C$11:$BP$70,"",0,1),""),"")</f>
        <v>No aplica</v>
      </c>
      <c r="AI30" s="12" t="str" cm="1">
        <f t="array" ref="AI30">IFERROR(_xlfn.XLOOKUP($I30,Borrador!$I$11:$I$70,_xlfn.XLOOKUP(AI$10,Borrador!$C$10:$BP$10,Borrador!$C$11:$BP$70,"",0,1),""),"")</f>
        <v/>
      </c>
      <c r="AJ30" s="12"/>
      <c r="AK30" s="12"/>
      <c r="AL30" s="11" cm="1">
        <f t="array" ref="AL30">IFERROR(_xlfn.XLOOKUP($I30,Borrador!$I$11:$I$70,_xlfn.XLOOKUP(AL$10,Borrador!$C$10:$BP$10,Borrador!$C$11:$BP$70,"",0,1),""),"")</f>
        <v>1</v>
      </c>
      <c r="AM30" s="11" cm="1">
        <f t="array" ref="AM30">IFERROR(_xlfn.XLOOKUP($I30,Borrador!$I$11:$I$70,_xlfn.XLOOKUP(AM$10,Borrador!$C$10:$BP$10,Borrador!$C$11:$BP$70,"",0,1),""),"")</f>
        <v>20</v>
      </c>
      <c r="AN30" s="11" cm="1">
        <f t="array" ref="AN30">IFERROR(_xlfn.XLOOKUP($I30,Borrador!$I$11:$I$70,_xlfn.XLOOKUP(AN$10,Borrador!$C$10:$BP$10,Borrador!$C$11:$BP$70,"",0,1),""),"")</f>
        <v>21</v>
      </c>
      <c r="AO30" s="11" cm="1">
        <f t="array" ref="AO30">IFERROR(_xlfn.XLOOKUP($I30,Borrador!$I$11:$I$70,_xlfn.XLOOKUP(AO$10,Borrador!$C$10:$BP$10,Borrador!$C$11:$BP$70,"",0,1),""),"")</f>
        <v>46063</v>
      </c>
      <c r="AP30" s="11" cm="1">
        <f t="array" ref="AP30">IFERROR(_xlfn.XLOOKUP($I30,Borrador!$I$11:$I$70,_xlfn.XLOOKUP(AP$10,Borrador!$C$10:$BP$10,Borrador!$C$11:$BP$70,"",0,1),""),"")</f>
        <v>46152</v>
      </c>
      <c r="AQ30" s="11" cm="1">
        <f t="array" ref="AQ30">IFERROR(_xlfn.XLOOKUP($I30,Borrador!$I$11:$I$70,_xlfn.XLOOKUP(AQ$10,Borrador!$C$10:$BP$10,Borrador!$C$11:$BP$70,"",0,1),""),"")</f>
        <v>0.6</v>
      </c>
      <c r="AR30" s="12" t="str" cm="1">
        <f t="array" ref="AR30">IFERROR(_xlfn.XLOOKUP($I30,Borrador!$I$11:$I$70,_xlfn.XLOOKUP(AR$10,Borrador!$C$10:$BP$10,Borrador!$C$11:$BP$70,"",0,1),""),"")</f>
        <v/>
      </c>
      <c r="AS30" s="12" t="str" cm="1">
        <f t="array" ref="AS30">IFERROR(_xlfn.XLOOKUP($I30,Borrador!$I$11:$I$70,_xlfn.XLOOKUP(AS$10,Borrador!$C$10:$BP$10,Borrador!$C$11:$BP$70,"",0,1),""),"")</f>
        <v/>
      </c>
      <c r="AT30" s="12" t="str" cm="1">
        <f t="array" ref="AT30">IFERROR(_xlfn.XLOOKUP($I30,Borrador!$I$11:$I$70,_xlfn.XLOOKUP(AT$10,Borrador!$C$10:$BP$10,Borrador!$C$11:$BP$70,"",0,1),""),"")</f>
        <v/>
      </c>
      <c r="AU30" s="12" t="str" cm="1">
        <f t="array" ref="AU30">IFERROR(_xlfn.XLOOKUP($I30,Borrador!$I$11:$I$70,_xlfn.XLOOKUP(AU$10,Borrador!$C$10:$BP$10,Borrador!$C$11:$BP$70,"",0,1),""),"")</f>
        <v>en proceso</v>
      </c>
      <c r="AV30" s="12" t="str" cm="1">
        <f t="array" ref="AV30">IFERROR(_xlfn.XLOOKUP($I30,Borrador!$I$11:$I$70,_xlfn.XLOOKUP(AV$10,Borrador!$C$10:$BP$10,Borrador!$C$11:$BP$70,"",0,1),""),"")</f>
        <v>en proceso</v>
      </c>
      <c r="AW30" s="12">
        <f>IFERROR(_xlfn.XLOOKUP($I30,Borrador!$I$11:$I$70,Borrador!$AU$11:$AU$70,""),"")</f>
        <v>0</v>
      </c>
      <c r="AX30" s="12">
        <f>IFERROR(_xlfn.XLOOKUP($I30,Borrador!$I$11:$I$70,Borrador!$AV$11:$AV$70,""),"")</f>
        <v>0</v>
      </c>
      <c r="AY30" s="12">
        <f>IFERROR(_xlfn.XLOOKUP($I30,Borrador!$I$11:$I$70,Borrador!$AW$11:$AW$70,""),"")</f>
        <v>0.6</v>
      </c>
      <c r="AZ30" s="11" cm="1">
        <f t="array" ref="AZ30">IFERROR(_xlfn.XLOOKUP($I30,Borrador!$I$11:$I$70,_xlfn.XLOOKUP(AZ$10,Borrador!$C$10:$BP$10,Borrador!$C$11:$BP$70,"",0,1),""),"")</f>
        <v>0.6</v>
      </c>
      <c r="BA30" s="11" cm="1">
        <f t="array" ref="BA30">IFERROR(_xlfn.XLOOKUP($I30,Borrador!$I$11:$I$70,_xlfn.XLOOKUP(BA$10,Borrador!$C$10:$BP$10,Borrador!$C$11:$BP$70,"",0,1),""),"")</f>
        <v>0.34</v>
      </c>
      <c r="BB30" s="11">
        <f>IFERROR(_xlfn.XLOOKUP($I30,Borrador!$I$11:$I$70,Borrador!$BD$11:$BD$70,""),"")</f>
        <v>0</v>
      </c>
      <c r="BC30" s="11">
        <f>IFERROR(_xlfn.XLOOKUP($I30,Borrador!$I$11:$I$70,Borrador!$BE$11:$BE$70,""),"")</f>
        <v>0</v>
      </c>
      <c r="BD30" s="12" t="str" cm="1">
        <f t="array" ref="BD30">IFERROR(_xlfn.XLOOKUP($I30,Borrador!$I$11:$I$70,_xlfn.XLOOKUP(BD$10,Borrador!$C$10:$BP$10,Borrador!$C$11:$BP$70,"",0,1),""),"")</f>
        <v>sin iniciar</v>
      </c>
      <c r="BE30" s="12" t="str" cm="1">
        <f t="array" ref="BE30">IFERROR(_xlfn.XLOOKUP($I30,Borrador!$I$11:$I$70,_xlfn.XLOOKUP(BE$10,Borrador!$C$10:$BP$10,Borrador!$C$11:$BP$70,"",0,1),""),"")</f>
        <v>sin iniciar</v>
      </c>
      <c r="BF30" s="12" t="str" cm="1">
        <f t="array" ref="BF30">IFERROR(_xlfn.XLOOKUP($I30,Borrador!$I$11:$I$70,_xlfn.XLOOKUP(BF$10,Borrador!$C$10:$BP$10,Borrador!$C$11:$BP$70,"",0,1),""),"")</f>
        <v>sin iniciar</v>
      </c>
      <c r="BG30" s="12" cm="1">
        <f t="array" ref="BG30">IFERROR(_xlfn.XLOOKUP($I30,Borrador!$I$11:$I$70,_xlfn.XLOOKUP(BG$10,Borrador!$C$10:$BP$10,Borrador!$C$11:$BP$70,"",0,1),""),"")</f>
        <v>22</v>
      </c>
      <c r="BH30" s="12" cm="1">
        <f t="array" ref="BH30">IFERROR(_xlfn.XLOOKUP($I30,Borrador!$I$11:$I$70,_xlfn.XLOOKUP(BH$10,Borrador!$C$10:$BP$10,Borrador!$C$11:$BP$70,"",0,1),""),"")</f>
        <v>0</v>
      </c>
      <c r="BI30" s="12" cm="1">
        <f t="array" ref="BI30">IFERROR(_xlfn.XLOOKUP($I30,Borrador!$I$11:$I$70,_xlfn.XLOOKUP(BI$10,Borrador!$C$10:$BP$10,Borrador!$C$11:$BP$70,"",0,1),""),"")</f>
        <v>0.9</v>
      </c>
      <c r="BJ30" s="12" cm="1">
        <f t="array" ref="BJ30">IFERROR(_xlfn.XLOOKUP($I30,Borrador!$I$11:$I$70,_xlfn.XLOOKUP(BJ$10,Borrador!$C$10:$BP$10,Borrador!$C$11:$BP$70,"",0,1),""),"")</f>
        <v>0</v>
      </c>
      <c r="BK30" s="12" cm="1">
        <f t="array" ref="BK30">IFERROR(_xlfn.XLOOKUP($I30,Borrador!$I$11:$I$70,_xlfn.XLOOKUP(BK$10,Borrador!$C$10:$BP$10,Borrador!$C$11:$BP$70,"",0,1),""),"")</f>
        <v>0</v>
      </c>
      <c r="BL30" s="12" cm="1">
        <f t="array" ref="BL30">IFERROR(_xlfn.XLOOKUP($I30,Borrador!$I$11:$I$70,_xlfn.XLOOKUP(BL$10,Borrador!$C$10:$BP$10,Borrador!$C$11:$BP$70,"",0,1),""),"")</f>
        <v>0</v>
      </c>
      <c r="BM30" s="12">
        <f>IFERROR(_xlfn.XLOOKUP($I30,Borrador!$I$11:$I$70,Borrador!$BJ$11:$BJ$70,""),"")</f>
        <v>0</v>
      </c>
      <c r="BN30" s="12">
        <f>IFERROR(_xlfn.XLOOKUP($I30,Borrador!$I$11:$I$70,Borrador!$BK$11:$BK$70,""),"")</f>
        <v>0</v>
      </c>
      <c r="BO30" s="12">
        <f>IFERROR(_xlfn.XLOOKUP($I30,Borrador!$I$11:$I$70,Borrador!$BL$11:$BL$70,""),"")</f>
        <v>0</v>
      </c>
      <c r="BP30" s="12" cm="1">
        <f t="array" ref="BP30">IFERROR(_xlfn.XLOOKUP($I30,Borrador!$I$11:$I$70,_xlfn.XLOOKUP(BP$10,Borrador!$C$10:$BP$10,Borrador!$C$11:$BP$70,"",0,1),""),"")</f>
        <v>0.9</v>
      </c>
      <c r="BQ30" s="12">
        <f>IFERROR(_xlfn.XLOOKUP($I30,Borrador!$I$11:$I$70,Borrador!$BG$11:$BG$70,""),"")</f>
        <v>0</v>
      </c>
      <c r="BR30" s="12">
        <f>IFERROR(_xlfn.XLOOKUP($I30,Borrador!$I$11:$I$70,Borrador!$BH$11:$BH$70,""),"")</f>
        <v>0</v>
      </c>
      <c r="BS30" s="12">
        <f>IFERROR(_xlfn.XLOOKUP($I30,Borrador!$I$11:$I$70,Borrador!$BI$11:$BI$70,""),"")</f>
        <v>0</v>
      </c>
      <c r="BT30" s="11">
        <f>IFERROR(_xlfn.XLOOKUP($I30,Borrador!$I$11:$I$70,Borrador!$BM$11:$BM$70,""),"")</f>
        <v>46199</v>
      </c>
      <c r="BU30" s="11">
        <f>IFERROR(_xlfn.XLOOKUP($I30,Borrador!$I$11:$I$70,Borrador!$BN$11:$BN$70,""),"")</f>
        <v>0</v>
      </c>
      <c r="BV30" s="34" t="str">
        <f>IFERROR(_xlfn.XLOOKUP($I30,Borrador!$I$11:$I$70,Borrador!$BO$11:$BO$70,""),"")</f>
        <v>2026-2</v>
      </c>
      <c r="BW30" s="12">
        <f>IFERROR(_xlfn.XLOOKUP($I30,Borrador!$I$11:$I$70,Borrador!$BP$11:$BP$70,""),"")</f>
        <v>0</v>
      </c>
    </row>
    <row r="31" spans="3:75" ht="52.35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IFERROR(_xlfn.XLOOKUP($I31,Borrador!$I$11:$I$70,_xlfn.XLOOKUP(J$10,Borrador!$C$10:$BP$10,Borrador!$C$11:$BP$70,"",0,1),""),"")</f>
        <v>finalizado</v>
      </c>
      <c r="K31" s="12" t="str" cm="1">
        <f t="array" ref="K31">IFERROR(_xlfn.XLOOKUP($I31,Borrador!$I$11:$I$70,_xlfn.XLOOKUP(K$10,Borrador!$C$10:$BP$10,Borrador!$C$11:$BP$70,"",0,1),""),"")</f>
        <v>finalizado</v>
      </c>
      <c r="L31" s="12" t="str" cm="1">
        <f t="array" ref="L31">IFERROR(_xlfn.XLOOKUP($I31,Borrador!$I$11:$I$70,_xlfn.XLOOKUP(L$10,Borrador!$C$10:$BP$10,Borrador!$C$11:$BP$70,"",0,1),""),"")</f>
        <v>finalizado</v>
      </c>
      <c r="M31" s="38" cm="1">
        <f t="array" ref="M31">IFERROR(_xlfn.XLOOKUP($I31,Borrador!$I$11:$I$70,_xlfn.XLOOKUP(M$10,Borrador!$C$10:$BP$10,Borrador!$C$11:$BP$70,"",0,1),""),"")</f>
        <v>45960</v>
      </c>
      <c r="N31" s="39" t="str" cm="1">
        <f t="array" ref="N31">IFERROR(_xlfn.XLOOKUP($I31,Borrador!$I$11:$I$70,_xlfn.XLOOKUP(N$10,Borrador!$C$10:$BP$10,Borrador!$C$11:$BP$70,"",0,1),""),"")</f>
        <v>30/11/2025
05/12/2025</v>
      </c>
      <c r="O31" s="12" cm="1">
        <f t="array" ref="O31">IFERROR(_xlfn.XLOOKUP($I31,Borrador!$I$11:$I$70,_xlfn.XLOOKUP(O$10,Borrador!$C$10:$BP$10,Borrador!$C$11:$BP$70,"",0,1),""),"")</f>
        <v>0</v>
      </c>
      <c r="P31" s="12" t="str" cm="1">
        <f t="array" ref="P31">IFERROR(_xlfn.XLOOKUP($I31,Borrador!$I$11:$I$70,_xlfn.XLOOKUP(P$10,Borrador!$C$10:$BP$10,Borrador!$C$11:$BP$70,"",0,1),""),"")</f>
        <v>Si</v>
      </c>
      <c r="Q31" s="12" cm="1">
        <f t="array" ref="Q31">IFERROR(_xlfn.XLOOKUP($I31,Borrador!$I$11:$I$70,_xlfn.XLOOKUP(Q$10,Borrador!$C$10:$BP$10,Borrador!$C$11:$BP$70,"",0,1),""),"")</f>
        <v>22</v>
      </c>
      <c r="R31" s="12" t="str" cm="1">
        <f t="array" ref="R31">IFERROR(_xlfn.XLOOKUP($I31,Borrador!$I$11:$I$70,_xlfn.XLOOKUP(R$10,Borrador!$C$10:$BP$10,Borrador!$C$11:$BP$70,"",0,1),""),"")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Devuelto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IFERROR(_xlfn.XLOOKUP($I31,Borrador!$I$11:$I$70,_xlfn.XLOOKUP(W$10,Borrador!$C$10:$BP$10,Borrador!$C$11:$BP$70,"",0,1),""),"")</f>
        <v>finalizado</v>
      </c>
      <c r="X31" s="76" cm="1">
        <f t="array" ref="X31">IFERROR(_xlfn.XLOOKUP($I31,Borrador!$I$11:$I$70,_xlfn.XLOOKUP(X$10,Borrador!$C$10:$BP$10,Borrador!$C$11:$BP$70,"",0,1),""),"")</f>
        <v>0</v>
      </c>
      <c r="Y31" s="76" t="str" cm="1">
        <f t="array" ref="Y31">IFERROR(_xlfn.XLOOKUP($I31,Borrador!$I$11:$I$70,_xlfn.XLOOKUP(Y$10,Borrador!$C$10:$BP$10,Borrador!$C$11:$BP$70,"",0,1),""),"")</f>
        <v>Devuelto</v>
      </c>
      <c r="Z31" s="76" t="str" cm="1">
        <f t="array" ref="Z31">IFERROR(_xlfn.XLOOKUP($I31,Borrador!$I$11:$I$70,_xlfn.XLOOKUP(Z$10,Borrador!$C$10:$BP$10,Borrador!$C$11:$BP$70,"",0,1),""),"")</f>
        <v/>
      </c>
      <c r="AA31" s="76" t="str" cm="1">
        <f t="array" ref="AA31">IFERROR(_xlfn.XLOOKUP($I31,Borrador!$I$11:$I$70,_xlfn.XLOOKUP(AA$10,Borrador!$C$10:$BP$10,Borrador!$C$11:$BP$70,"",0,1),""),"")</f>
        <v>Modificación de Registro Calificado</v>
      </c>
      <c r="AB31" s="12" t="str" cm="1">
        <f t="array" ref="AB31">IFERROR(_xlfn.XLOOKUP($I31,Borrador!$I$11:$I$70,_xlfn.XLOOKUP(AB$10,Borrador!$C$10:$BP$10,Borrador!$C$11:$BP$70,"",0,1),""),"")</f>
        <v>En elaboración de documentación</v>
      </c>
      <c r="AC31" s="54" t="str" cm="1">
        <f t="array" ref="AC31">IFERROR(_xlfn.XLOOKUP($I31,Borrador!$I$11:$I$70,_xlfn.XLOOKUP(AC$10,Borrador!$C$10:$BP$10,Borrador!$C$11:$BP$70,"",0,1),""),"")</f>
        <v>Abril de 2026</v>
      </c>
      <c r="AD31" s="12" t="str" cm="1">
        <f t="array" ref="AD31">IFERROR(_xlfn.XLOOKUP($I31,Borrador!$I$11:$I$70,_xlfn.XLOOKUP(AD$10,Borrador!$C$10:$BP$10,Borrador!$C$11:$BP$70,"",0,1),""),"")</f>
        <v>Se tramita en marzo de 2026</v>
      </c>
      <c r="AE31" s="12"/>
      <c r="AF31" s="12" t="str" cm="1">
        <f t="array" ref="AF31">IFERROR(_xlfn.XLOOKUP($I31,Borrador!$I$11:$I$70,_xlfn.XLOOKUP(AF$10,Borrador!$C$10:$BP$10,Borrador!$C$11:$BP$70,"",0,1),""),"")</f>
        <v>Sí</v>
      </c>
      <c r="AG31" s="12" t="str" cm="1">
        <f t="array" ref="AG31">IFERROR(_xlfn.XLOOKUP($I31,Borrador!$I$11:$I$70,_xlfn.XLOOKUP(AG$10,Borrador!$C$10:$BP$10,Borrador!$C$11:$BP$70,"",0,1),""),"")</f>
        <v>No</v>
      </c>
      <c r="AH31" s="12" t="str" cm="1">
        <f t="array" ref="AH31">IFERROR(_xlfn.XLOOKUP($I31,Borrador!$I$11:$I$70,_xlfn.XLOOKUP(AH$10,Borrador!$C$10:$BP$10,Borrador!$C$11:$BP$70,"",0,1),""),"")</f>
        <v>No aplica</v>
      </c>
      <c r="AI31" s="12" t="str" cm="1">
        <f t="array" ref="AI31">IFERROR(_xlfn.XLOOKUP($I31,Borrador!$I$11:$I$70,_xlfn.XLOOKUP(AI$10,Borrador!$C$10:$BP$10,Borrador!$C$11:$BP$70,"",0,1),""),"")</f>
        <v/>
      </c>
      <c r="AJ31" s="12"/>
      <c r="AK31" s="12"/>
      <c r="AL31" s="11" cm="1">
        <f t="array" ref="AL31">IFERROR(_xlfn.XLOOKUP($I31,Borrador!$I$11:$I$70,_xlfn.XLOOKUP(AL$10,Borrador!$C$10:$BP$10,Borrador!$C$11:$BP$70,"",0,1),""),"")</f>
        <v>3</v>
      </c>
      <c r="AM31" s="11" cm="1">
        <f t="array" ref="AM31">IFERROR(_xlfn.XLOOKUP($I31,Borrador!$I$11:$I$70,_xlfn.XLOOKUP(AM$10,Borrador!$C$10:$BP$10,Borrador!$C$11:$BP$70,"",0,1),""),"")</f>
        <v>19</v>
      </c>
      <c r="AN31" s="11" cm="1">
        <f t="array" ref="AN31">IFERROR(_xlfn.XLOOKUP($I31,Borrador!$I$11:$I$70,_xlfn.XLOOKUP(AN$10,Borrador!$C$10:$BP$10,Borrador!$C$11:$BP$70,"",0,1),""),"")</f>
        <v>22</v>
      </c>
      <c r="AO31" s="11" cm="1">
        <f t="array" ref="AO31">IFERROR(_xlfn.XLOOKUP($I31,Borrador!$I$11:$I$70,_xlfn.XLOOKUP(AO$10,Borrador!$C$10:$BP$10,Borrador!$C$11:$BP$70,"",0,1),""),"")</f>
        <v>46063</v>
      </c>
      <c r="AP31" s="11" cm="1">
        <f t="array" ref="AP31">IFERROR(_xlfn.XLOOKUP($I31,Borrador!$I$11:$I$70,_xlfn.XLOOKUP(AP$10,Borrador!$C$10:$BP$10,Borrador!$C$11:$BP$70,"",0,1),""),"")</f>
        <v>46152</v>
      </c>
      <c r="AQ31" s="11" cm="1">
        <f t="array" ref="AQ31">IFERROR(_xlfn.XLOOKUP($I31,Borrador!$I$11:$I$70,_xlfn.XLOOKUP(AQ$10,Borrador!$C$10:$BP$10,Borrador!$C$11:$BP$70,"",0,1),""),"")</f>
        <v>0.6</v>
      </c>
      <c r="AR31" s="12" t="str" cm="1">
        <f t="array" ref="AR31">IFERROR(_xlfn.XLOOKUP($I31,Borrador!$I$11:$I$70,_xlfn.XLOOKUP(AR$10,Borrador!$C$10:$BP$10,Borrador!$C$11:$BP$70,"",0,1),""),"")</f>
        <v/>
      </c>
      <c r="AS31" s="12" t="str" cm="1">
        <f t="array" ref="AS31">IFERROR(_xlfn.XLOOKUP($I31,Borrador!$I$11:$I$70,_xlfn.XLOOKUP(AS$10,Borrador!$C$10:$BP$10,Borrador!$C$11:$BP$70,"",0,1),""),"")</f>
        <v/>
      </c>
      <c r="AT31" s="12" t="str" cm="1">
        <f t="array" ref="AT31">IFERROR(_xlfn.XLOOKUP($I31,Borrador!$I$11:$I$70,_xlfn.XLOOKUP(AT$10,Borrador!$C$10:$BP$10,Borrador!$C$11:$BP$70,"",0,1),""),"")</f>
        <v/>
      </c>
      <c r="AU31" s="12" t="str" cm="1">
        <f t="array" ref="AU31">IFERROR(_xlfn.XLOOKUP($I31,Borrador!$I$11:$I$70,_xlfn.XLOOKUP(AU$10,Borrador!$C$10:$BP$10,Borrador!$C$11:$BP$70,"",0,1),""),"")</f>
        <v>en proceso</v>
      </c>
      <c r="AV31" s="12" t="str" cm="1">
        <f t="array" ref="AV31">IFERROR(_xlfn.XLOOKUP($I31,Borrador!$I$11:$I$70,_xlfn.XLOOKUP(AV$10,Borrador!$C$10:$BP$10,Borrador!$C$11:$BP$70,"",0,1),""),"")</f>
        <v>en proceso</v>
      </c>
      <c r="AW31" s="12">
        <f>IFERROR(_xlfn.XLOOKUP($I31,Borrador!$I$11:$I$70,Borrador!$AU$11:$AU$70,""),"")</f>
        <v>0</v>
      </c>
      <c r="AX31" s="12">
        <f>IFERROR(_xlfn.XLOOKUP($I31,Borrador!$I$11:$I$70,Borrador!$AV$11:$AV$70,""),"")</f>
        <v>0</v>
      </c>
      <c r="AY31" s="12">
        <f>IFERROR(_xlfn.XLOOKUP($I31,Borrador!$I$11:$I$70,Borrador!$AW$11:$AW$70,""),"")</f>
        <v>0.6</v>
      </c>
      <c r="AZ31" s="11" cm="1">
        <f t="array" ref="AZ31">IFERROR(_xlfn.XLOOKUP($I31,Borrador!$I$11:$I$70,_xlfn.XLOOKUP(AZ$10,Borrador!$C$10:$BP$10,Borrador!$C$11:$BP$70,"",0,1),""),"")</f>
        <v>0.6</v>
      </c>
      <c r="BA31" s="11" cm="1">
        <f t="array" ref="BA31">IFERROR(_xlfn.XLOOKUP($I31,Borrador!$I$11:$I$70,_xlfn.XLOOKUP(BA$10,Borrador!$C$10:$BP$10,Borrador!$C$11:$BP$70,"",0,1),""),"")</f>
        <v>0.54</v>
      </c>
      <c r="BB31" s="11">
        <f>IFERROR(_xlfn.XLOOKUP($I31,Borrador!$I$11:$I$70,Borrador!$BD$11:$BD$70,""),"")</f>
        <v>0</v>
      </c>
      <c r="BC31" s="11">
        <f>IFERROR(_xlfn.XLOOKUP($I31,Borrador!$I$11:$I$70,Borrador!$BE$11:$BE$70,""),"")</f>
        <v>0</v>
      </c>
      <c r="BD31" s="12" t="str" cm="1">
        <f t="array" ref="BD31">IFERROR(_xlfn.XLOOKUP($I31,Borrador!$I$11:$I$70,_xlfn.XLOOKUP(BD$10,Borrador!$C$10:$BP$10,Borrador!$C$11:$BP$70,"",0,1),""),"")</f>
        <v>sin iniciar</v>
      </c>
      <c r="BE31" s="12" t="str" cm="1">
        <f t="array" ref="BE31">IFERROR(_xlfn.XLOOKUP($I31,Borrador!$I$11:$I$70,_xlfn.XLOOKUP(BE$10,Borrador!$C$10:$BP$10,Borrador!$C$11:$BP$70,"",0,1),""),"")</f>
        <v>sin iniciar</v>
      </c>
      <c r="BF31" s="12" t="str" cm="1">
        <f t="array" ref="BF31">IFERROR(_xlfn.XLOOKUP($I31,Borrador!$I$11:$I$70,_xlfn.XLOOKUP(BF$10,Borrador!$C$10:$BP$10,Borrador!$C$11:$BP$70,"",0,1),""),"")</f>
        <v>sin iniciar</v>
      </c>
      <c r="BG31" s="12" cm="1">
        <f t="array" ref="BG31">IFERROR(_xlfn.XLOOKUP($I31,Borrador!$I$11:$I$70,_xlfn.XLOOKUP(BG$10,Borrador!$C$10:$BP$10,Borrador!$C$11:$BP$70,"",0,1),""),"")</f>
        <v>22</v>
      </c>
      <c r="BH31" s="12" cm="1">
        <f t="array" ref="BH31">IFERROR(_xlfn.XLOOKUP($I31,Borrador!$I$11:$I$70,_xlfn.XLOOKUP(BH$10,Borrador!$C$10:$BP$10,Borrador!$C$11:$BP$70,"",0,1),""),"")</f>
        <v>0</v>
      </c>
      <c r="BI31" s="12" cm="1">
        <f t="array" ref="BI31">IFERROR(_xlfn.XLOOKUP($I31,Borrador!$I$11:$I$70,_xlfn.XLOOKUP(BI$10,Borrador!$C$10:$BP$10,Borrador!$C$11:$BP$70,"",0,1),""),"")</f>
        <v>0.9</v>
      </c>
      <c r="BJ31" s="12" cm="1">
        <f t="array" ref="BJ31">IFERROR(_xlfn.XLOOKUP($I31,Borrador!$I$11:$I$70,_xlfn.XLOOKUP(BJ$10,Borrador!$C$10:$BP$10,Borrador!$C$11:$BP$70,"",0,1),""),"")</f>
        <v>0</v>
      </c>
      <c r="BK31" s="12" cm="1">
        <f t="array" ref="BK31">IFERROR(_xlfn.XLOOKUP($I31,Borrador!$I$11:$I$70,_xlfn.XLOOKUP(BK$10,Borrador!$C$10:$BP$10,Borrador!$C$11:$BP$70,"",0,1),""),"")</f>
        <v>0</v>
      </c>
      <c r="BL31" s="12" cm="1">
        <f t="array" ref="BL31">IFERROR(_xlfn.XLOOKUP($I31,Borrador!$I$11:$I$70,_xlfn.XLOOKUP(BL$10,Borrador!$C$10:$BP$10,Borrador!$C$11:$BP$70,"",0,1),""),"")</f>
        <v>0</v>
      </c>
      <c r="BM31" s="12">
        <f>IFERROR(_xlfn.XLOOKUP($I31,Borrador!$I$11:$I$70,Borrador!$BJ$11:$BJ$70,""),"")</f>
        <v>0</v>
      </c>
      <c r="BN31" s="12">
        <f>IFERROR(_xlfn.XLOOKUP($I31,Borrador!$I$11:$I$70,Borrador!$BK$11:$BK$70,""),"")</f>
        <v>0</v>
      </c>
      <c r="BO31" s="12">
        <f>IFERROR(_xlfn.XLOOKUP($I31,Borrador!$I$11:$I$70,Borrador!$BL$11:$BL$70,""),"")</f>
        <v>0</v>
      </c>
      <c r="BP31" s="12" cm="1">
        <f t="array" ref="BP31">IFERROR(_xlfn.XLOOKUP($I31,Borrador!$I$11:$I$70,_xlfn.XLOOKUP(BP$10,Borrador!$C$10:$BP$10,Borrador!$C$11:$BP$70,"",0,1),""),"")</f>
        <v>0.9</v>
      </c>
      <c r="BQ31" s="12">
        <f>IFERROR(_xlfn.XLOOKUP($I31,Borrador!$I$11:$I$70,Borrador!$BG$11:$BG$70,""),"")</f>
        <v>0</v>
      </c>
      <c r="BR31" s="12">
        <f>IFERROR(_xlfn.XLOOKUP($I31,Borrador!$I$11:$I$70,Borrador!$BH$11:$BH$70,""),"")</f>
        <v>0</v>
      </c>
      <c r="BS31" s="12">
        <f>IFERROR(_xlfn.XLOOKUP($I31,Borrador!$I$11:$I$70,Borrador!$BI$11:$BI$70,""),"")</f>
        <v>0</v>
      </c>
      <c r="BT31" s="11">
        <f>IFERROR(_xlfn.XLOOKUP($I31,Borrador!$I$11:$I$70,Borrador!$BM$11:$BM$70,""),"")</f>
        <v>46199</v>
      </c>
      <c r="BU31" s="11">
        <f>IFERROR(_xlfn.XLOOKUP($I31,Borrador!$I$11:$I$70,Borrador!$BN$11:$BN$70,""),"")</f>
        <v>0</v>
      </c>
      <c r="BV31" s="34" t="str">
        <f>IFERROR(_xlfn.XLOOKUP($I31,Borrador!$I$11:$I$70,Borrador!$BO$11:$BO$70,""),"")</f>
        <v>2026-2</v>
      </c>
      <c r="BW31" s="12">
        <f>IFERROR(_xlfn.XLOOKUP($I31,Borrador!$I$11:$I$70,Borrador!$BP$11:$BP$70,""),"")</f>
        <v>0</v>
      </c>
    </row>
    <row r="32" spans="3:75" ht="52.35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IFERROR(_xlfn.XLOOKUP($I32,Borrador!$I$11:$I$70,_xlfn.XLOOKUP(J$10,Borrador!$C$10:$BP$10,Borrador!$C$11:$BP$70,"",0,1),""),"")</f>
        <v>finalizado</v>
      </c>
      <c r="K32" s="12" t="str" cm="1">
        <f t="array" ref="K32">IFERROR(_xlfn.XLOOKUP($I32,Borrador!$I$11:$I$70,_xlfn.XLOOKUP(K$10,Borrador!$C$10:$BP$10,Borrador!$C$11:$BP$70,"",0,1),""),"")</f>
        <v>finalizado</v>
      </c>
      <c r="L32" s="12" t="str" cm="1">
        <f t="array" ref="L32">IFERROR(_xlfn.XLOOKUP($I32,Borrador!$I$11:$I$70,_xlfn.XLOOKUP(L$10,Borrador!$C$10:$BP$10,Borrador!$C$11:$BP$70,"",0,1),""),"")</f>
        <v>finalizado</v>
      </c>
      <c r="M32" s="38" cm="1">
        <f t="array" ref="M32">IFERROR(_xlfn.XLOOKUP($I32,Borrador!$I$11:$I$70,_xlfn.XLOOKUP(M$10,Borrador!$C$10:$BP$10,Borrador!$C$11:$BP$70,"",0,1),""),"")</f>
        <v>45960</v>
      </c>
      <c r="N32" s="39" t="str" cm="1">
        <f t="array" ref="N32">IFERROR(_xlfn.XLOOKUP($I32,Borrador!$I$11:$I$70,_xlfn.XLOOKUP(N$10,Borrador!$C$10:$BP$10,Borrador!$C$11:$BP$70,"",0,1),""),"")</f>
        <v>30/11/2025
05/12/2025</v>
      </c>
      <c r="O32" s="12" cm="1">
        <f t="array" ref="O32">IFERROR(_xlfn.XLOOKUP($I32,Borrador!$I$11:$I$70,_xlfn.XLOOKUP(O$10,Borrador!$C$10:$BP$10,Borrador!$C$11:$BP$70,"",0,1),""),"")</f>
        <v>0</v>
      </c>
      <c r="P32" s="12" cm="1">
        <f t="array" ref="P32">IFERROR(_xlfn.XLOOKUP($I32,Borrador!$I$11:$I$70,_xlfn.XLOOKUP(P$10,Borrador!$C$10:$BP$10,Borrador!$C$11:$BP$70,"",0,1),""),"")</f>
        <v>0</v>
      </c>
      <c r="Q32" s="12" t="str" cm="1">
        <f t="array" ref="Q32">IFERROR(_xlfn.XLOOKUP($I32,Borrador!$I$11:$I$70,_xlfn.XLOOKUP(Q$10,Borrador!$C$10:$BP$10,Borrador!$C$11:$BP$70,"",0,1),""),"")</f>
        <v>No aplica</v>
      </c>
      <c r="R32" s="12" t="str" cm="1">
        <f t="array" ref="R32">IFERROR(_xlfn.XLOOKUP($I32,Borrador!$I$11:$I$70,_xlfn.XLOOKUP(R$10,Borrador!$C$10:$BP$10,Borrador!$C$11:$BP$70,"",0,1),""),"")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Devuelto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IFERROR(_xlfn.XLOOKUP($I32,Borrador!$I$11:$I$70,_xlfn.XLOOKUP(W$10,Borrador!$C$10:$BP$10,Borrador!$C$11:$BP$70,"",0,1),""),"")</f>
        <v>finalizado</v>
      </c>
      <c r="X32" s="76" cm="1">
        <f t="array" ref="X32">IFERROR(_xlfn.XLOOKUP($I32,Borrador!$I$11:$I$70,_xlfn.XLOOKUP(X$10,Borrador!$C$10:$BP$10,Borrador!$C$11:$BP$70,"",0,1),""),"")</f>
        <v>0</v>
      </c>
      <c r="Y32" s="76" t="str" cm="1">
        <f t="array" ref="Y32">IFERROR(_xlfn.XLOOKUP($I32,Borrador!$I$11:$I$70,_xlfn.XLOOKUP(Y$10,Borrador!$C$10:$BP$10,Borrador!$C$11:$BP$70,"",0,1),""),"")</f>
        <v>Devuelto</v>
      </c>
      <c r="Z32" s="76" t="str" cm="1">
        <f t="array" ref="Z32">IFERROR(_xlfn.XLOOKUP($I32,Borrador!$I$11:$I$70,_xlfn.XLOOKUP(Z$10,Borrador!$C$10:$BP$10,Borrador!$C$11:$BP$70,"",0,1),""),"")</f>
        <v/>
      </c>
      <c r="AA32" s="76" t="str" cm="1">
        <f t="array" ref="AA32">IFERROR(_xlfn.XLOOKUP($I32,Borrador!$I$11:$I$70,_xlfn.XLOOKUP(AA$10,Borrador!$C$10:$BP$10,Borrador!$C$11:$BP$70,"",0,1),""),"")</f>
        <v>Modificación de Registro Calificado</v>
      </c>
      <c r="AB32" s="12" t="str" cm="1">
        <f t="array" ref="AB32">IFERROR(_xlfn.XLOOKUP($I32,Borrador!$I$11:$I$70,_xlfn.XLOOKUP(AB$10,Borrador!$C$10:$BP$10,Borrador!$C$11:$BP$70,"",0,1),""),"")</f>
        <v>En elaboración de documentación</v>
      </c>
      <c r="AC32" s="54" t="str" cm="1">
        <f t="array" ref="AC32">IFERROR(_xlfn.XLOOKUP($I32,Borrador!$I$11:$I$70,_xlfn.XLOOKUP(AC$10,Borrador!$C$10:$BP$10,Borrador!$C$11:$BP$70,"",0,1),""),"")</f>
        <v>Abril de 2026</v>
      </c>
      <c r="AD32" s="12" t="str" cm="1">
        <f t="array" ref="AD32">IFERROR(_xlfn.XLOOKUP($I32,Borrador!$I$11:$I$70,_xlfn.XLOOKUP(AD$10,Borrador!$C$10:$BP$10,Borrador!$C$11:$BP$70,"",0,1),""),"")</f>
        <v>Se tramita en marzo de 2026</v>
      </c>
      <c r="AE32" s="12"/>
      <c r="AF32" s="12" t="str" cm="1">
        <f t="array" ref="AF32">IFERROR(_xlfn.XLOOKUP($I32,Borrador!$I$11:$I$70,_xlfn.XLOOKUP(AF$10,Borrador!$C$10:$BP$10,Borrador!$C$11:$BP$70,"",0,1),""),"")</f>
        <v>Sí</v>
      </c>
      <c r="AG32" s="12" t="str" cm="1">
        <f t="array" ref="AG32">IFERROR(_xlfn.XLOOKUP($I32,Borrador!$I$11:$I$70,_xlfn.XLOOKUP(AG$10,Borrador!$C$10:$BP$10,Borrador!$C$11:$BP$70,"",0,1),""),"")</f>
        <v>No</v>
      </c>
      <c r="AH32" s="12" t="str" cm="1">
        <f t="array" ref="AH32">IFERROR(_xlfn.XLOOKUP($I32,Borrador!$I$11:$I$70,_xlfn.XLOOKUP(AH$10,Borrador!$C$10:$BP$10,Borrador!$C$11:$BP$70,"",0,1),""),"")</f>
        <v>No aplica</v>
      </c>
      <c r="AI32" s="12" t="str" cm="1">
        <f t="array" ref="AI32">IFERROR(_xlfn.XLOOKUP($I32,Borrador!$I$11:$I$70,_xlfn.XLOOKUP(AI$10,Borrador!$C$10:$BP$10,Borrador!$C$11:$BP$70,"",0,1),""),"")</f>
        <v/>
      </c>
      <c r="AJ32" s="12"/>
      <c r="AK32" s="12"/>
      <c r="AL32" s="11" t="str" cm="1">
        <f t="array" ref="AL32">IFERROR(_xlfn.XLOOKUP($I32,Borrador!$I$11:$I$70,_xlfn.XLOOKUP(AL$10,Borrador!$C$10:$BP$10,Borrador!$C$11:$BP$70,"",0,1),""),"")</f>
        <v>No aplica</v>
      </c>
      <c r="AM32" s="11" t="str" cm="1">
        <f t="array" ref="AM32">IFERROR(_xlfn.XLOOKUP($I32,Borrador!$I$11:$I$70,_xlfn.XLOOKUP(AM$10,Borrador!$C$10:$BP$10,Borrador!$C$11:$BP$70,"",0,1),""),"")</f>
        <v>No aplica</v>
      </c>
      <c r="AN32" s="11" t="str" cm="1">
        <f t="array" ref="AN32">IFERROR(_xlfn.XLOOKUP($I32,Borrador!$I$11:$I$70,_xlfn.XLOOKUP(AN$10,Borrador!$C$10:$BP$10,Borrador!$C$11:$BP$70,"",0,1),""),"")</f>
        <v>No aplica</v>
      </c>
      <c r="AO32" s="11" cm="1">
        <f t="array" ref="AO32">IFERROR(_xlfn.XLOOKUP($I32,Borrador!$I$11:$I$70,_xlfn.XLOOKUP(AO$10,Borrador!$C$10:$BP$10,Borrador!$C$11:$BP$70,"",0,1),""),"")</f>
        <v>0</v>
      </c>
      <c r="AP32" s="11" cm="1">
        <f t="array" ref="AP32">IFERROR(_xlfn.XLOOKUP($I32,Borrador!$I$11:$I$70,_xlfn.XLOOKUP(AP$10,Borrador!$C$10:$BP$10,Borrador!$C$11:$BP$70,"",0,1),""),"")</f>
        <v>0</v>
      </c>
      <c r="AQ32" s="11" cm="1">
        <f t="array" ref="AQ32">IFERROR(_xlfn.XLOOKUP($I32,Borrador!$I$11:$I$70,_xlfn.XLOOKUP(AQ$10,Borrador!$C$10:$BP$10,Borrador!$C$11:$BP$70,"",0,1),""),"")</f>
        <v>0</v>
      </c>
      <c r="AR32" s="12" t="str" cm="1">
        <f t="array" ref="AR32">IFERROR(_xlfn.XLOOKUP($I32,Borrador!$I$11:$I$70,_xlfn.XLOOKUP(AR$10,Borrador!$C$10:$BP$10,Borrador!$C$11:$BP$70,"",0,1),""),"")</f>
        <v/>
      </c>
      <c r="AS32" s="12" t="str" cm="1">
        <f t="array" ref="AS32">IFERROR(_xlfn.XLOOKUP($I32,Borrador!$I$11:$I$70,_xlfn.XLOOKUP(AS$10,Borrador!$C$10:$BP$10,Borrador!$C$11:$BP$70,"",0,1),""),"")</f>
        <v/>
      </c>
      <c r="AT32" s="12" t="str" cm="1">
        <f t="array" ref="AT32">IFERROR(_xlfn.XLOOKUP($I32,Borrador!$I$11:$I$70,_xlfn.XLOOKUP(AT$10,Borrador!$C$10:$BP$10,Borrador!$C$11:$BP$70,"",0,1),""),"")</f>
        <v/>
      </c>
      <c r="AU32" s="12" t="str" cm="1">
        <f t="array" ref="AU32">IFERROR(_xlfn.XLOOKUP($I32,Borrador!$I$11:$I$70,_xlfn.XLOOKUP(AU$10,Borrador!$C$10:$BP$10,Borrador!$C$11:$BP$70,"",0,1),""),"")</f>
        <v>sin iniciar</v>
      </c>
      <c r="AV32" s="12" t="str" cm="1">
        <f t="array" ref="AV32">IFERROR(_xlfn.XLOOKUP($I32,Borrador!$I$11:$I$70,_xlfn.XLOOKUP(AV$10,Borrador!$C$10:$BP$10,Borrador!$C$11:$BP$70,"",0,1),""),"")</f>
        <v>sin iniciar</v>
      </c>
      <c r="AW32" s="12">
        <f>IFERROR(_xlfn.XLOOKUP($I32,Borrador!$I$11:$I$70,Borrador!$AU$11:$AU$70,""),"")</f>
        <v>0</v>
      </c>
      <c r="AX32" s="12">
        <f>IFERROR(_xlfn.XLOOKUP($I32,Borrador!$I$11:$I$70,Borrador!$AV$11:$AV$70,""),"")</f>
        <v>0</v>
      </c>
      <c r="AY32" s="12">
        <f>IFERROR(_xlfn.XLOOKUP($I32,Borrador!$I$11:$I$70,Borrador!$AW$11:$AW$70,""),"")</f>
        <v>0</v>
      </c>
      <c r="AZ32" s="11" cm="1">
        <f t="array" ref="AZ32">IFERROR(_xlfn.XLOOKUP($I32,Borrador!$I$11:$I$70,_xlfn.XLOOKUP(AZ$10,Borrador!$C$10:$BP$10,Borrador!$C$11:$BP$70,"",0,1),""),"")</f>
        <v>0</v>
      </c>
      <c r="BA32" s="11" t="str" cm="1">
        <f t="array" ref="BA32">IFERROR(_xlfn.XLOOKUP($I32,Borrador!$I$11:$I$70,_xlfn.XLOOKUP(BA$10,Borrador!$C$10:$BP$10,Borrador!$C$11:$BP$70,"",0,1),""),"")</f>
        <v>No aplica</v>
      </c>
      <c r="BB32" s="11">
        <f>IFERROR(_xlfn.XLOOKUP($I32,Borrador!$I$11:$I$70,Borrador!$BD$11:$BD$70,""),"")</f>
        <v>0</v>
      </c>
      <c r="BC32" s="11">
        <f>IFERROR(_xlfn.XLOOKUP($I32,Borrador!$I$11:$I$70,Borrador!$BE$11:$BE$70,""),"")</f>
        <v>0</v>
      </c>
      <c r="BD32" s="12" cm="1">
        <f t="array" ref="BD32">IFERROR(_xlfn.XLOOKUP($I32,Borrador!$I$11:$I$70,_xlfn.XLOOKUP(BD$10,Borrador!$C$10:$BP$10,Borrador!$C$11:$BP$70,"",0,1),""),"")</f>
        <v>0</v>
      </c>
      <c r="BE32" s="12" t="str" cm="1">
        <f t="array" ref="BE32">IFERROR(_xlfn.XLOOKUP($I32,Borrador!$I$11:$I$70,_xlfn.XLOOKUP(BE$10,Borrador!$C$10:$BP$10,Borrador!$C$11:$BP$70,"",0,1),""),"")</f>
        <v>No aplica</v>
      </c>
      <c r="BF32" s="12" t="str" cm="1">
        <f t="array" ref="BF32">IFERROR(_xlfn.XLOOKUP($I32,Borrador!$I$11:$I$70,_xlfn.XLOOKUP(BF$10,Borrador!$C$10:$BP$10,Borrador!$C$11:$BP$70,"",0,1),""),"")</f>
        <v>No aplica</v>
      </c>
      <c r="BG32" s="12" t="str" cm="1">
        <f t="array" ref="BG32">IFERROR(_xlfn.XLOOKUP($I32,Borrador!$I$11:$I$70,_xlfn.XLOOKUP(BG$10,Borrador!$C$10:$BP$10,Borrador!$C$11:$BP$70,"",0,1),""),"")</f>
        <v>No aplica</v>
      </c>
      <c r="BH32" s="12" t="str" cm="1">
        <f t="array" ref="BH32">IFERROR(_xlfn.XLOOKUP($I32,Borrador!$I$11:$I$70,_xlfn.XLOOKUP(BH$10,Borrador!$C$10:$BP$10,Borrador!$C$11:$BP$70,"",0,1),""),"")</f>
        <v>No aplica</v>
      </c>
      <c r="BI32" s="12" t="str" cm="1">
        <f t="array" ref="BI32">IFERROR(_xlfn.XLOOKUP($I32,Borrador!$I$11:$I$70,_xlfn.XLOOKUP(BI$10,Borrador!$C$10:$BP$10,Borrador!$C$11:$BP$70,"",0,1),""),"")</f>
        <v>sin iniciar</v>
      </c>
      <c r="BJ32" s="12" t="str" cm="1">
        <f t="array" ref="BJ32">IFERROR(_xlfn.XLOOKUP($I32,Borrador!$I$11:$I$70,_xlfn.XLOOKUP(BJ$10,Borrador!$C$10:$BP$10,Borrador!$C$11:$BP$70,"",0,1),""),"")</f>
        <v>No aplica</v>
      </c>
      <c r="BK32" s="12" cm="1">
        <f t="array" ref="BK32">IFERROR(_xlfn.XLOOKUP($I32,Borrador!$I$11:$I$70,_xlfn.XLOOKUP(BK$10,Borrador!$C$10:$BP$10,Borrador!$C$11:$BP$70,"",0,1),""),"")</f>
        <v>0</v>
      </c>
      <c r="BL32" s="12" cm="1">
        <f t="array" ref="BL32">IFERROR(_xlfn.XLOOKUP($I32,Borrador!$I$11:$I$70,_xlfn.XLOOKUP(BL$10,Borrador!$C$10:$BP$10,Borrador!$C$11:$BP$70,"",0,1),""),"")</f>
        <v>0</v>
      </c>
      <c r="BM32" s="12">
        <f>IFERROR(_xlfn.XLOOKUP($I32,Borrador!$I$11:$I$70,Borrador!$BJ$11:$BJ$70,""),"")</f>
        <v>0</v>
      </c>
      <c r="BN32" s="12">
        <f>IFERROR(_xlfn.XLOOKUP($I32,Borrador!$I$11:$I$70,Borrador!$BK$11:$BK$70,""),"")</f>
        <v>0</v>
      </c>
      <c r="BO32" s="12">
        <f>IFERROR(_xlfn.XLOOKUP($I32,Borrador!$I$11:$I$70,Borrador!$BL$11:$BL$70,""),"")</f>
        <v>0</v>
      </c>
      <c r="BP32" s="12" t="str" cm="1">
        <f t="array" ref="BP32">IFERROR(_xlfn.XLOOKUP($I32,Borrador!$I$11:$I$70,_xlfn.XLOOKUP(BP$10,Borrador!$C$10:$BP$10,Borrador!$C$11:$BP$70,"",0,1),""),"")</f>
        <v>sin iniciar</v>
      </c>
      <c r="BQ32" s="12">
        <f>IFERROR(_xlfn.XLOOKUP($I32,Borrador!$I$11:$I$70,Borrador!$BG$11:$BG$70,""),"")</f>
        <v>0</v>
      </c>
      <c r="BR32" s="12">
        <f>IFERROR(_xlfn.XLOOKUP($I32,Borrador!$I$11:$I$70,Borrador!$BH$11:$BH$70,""),"")</f>
        <v>0</v>
      </c>
      <c r="BS32" s="12">
        <f>IFERROR(_xlfn.XLOOKUP($I32,Borrador!$I$11:$I$70,Borrador!$BI$11:$BI$70,""),"")</f>
        <v>0</v>
      </c>
      <c r="BT32" s="11">
        <f>IFERROR(_xlfn.XLOOKUP($I32,Borrador!$I$11:$I$70,Borrador!$BM$11:$BM$70,""),"")</f>
        <v>0</v>
      </c>
      <c r="BU32" s="11">
        <f>IFERROR(_xlfn.XLOOKUP($I32,Borrador!$I$11:$I$70,Borrador!$BN$11:$BN$70,""),"")</f>
        <v>0</v>
      </c>
      <c r="BV32" s="34" t="str">
        <f>IFERROR(_xlfn.XLOOKUP($I32,Borrador!$I$11:$I$70,Borrador!$BO$11:$BO$70,""),"")</f>
        <v>2027-1</v>
      </c>
      <c r="BW32" s="12">
        <f>IFERROR(_xlfn.XLOOKUP($I32,Borrador!$I$11:$I$70,Borrador!$BP$11:$BP$70,""),"")</f>
        <v>0</v>
      </c>
    </row>
    <row r="33" spans="3:75" ht="52.35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IFERROR(_xlfn.XLOOKUP($I33,Borrador!$I$11:$I$70,_xlfn.XLOOKUP(J$10,Borrador!$C$10:$BP$10,Borrador!$C$11:$BP$70,"",0,1),""),"")</f>
        <v>finalizado</v>
      </c>
      <c r="K33" s="12" t="str" cm="1">
        <f t="array" ref="K33">IFERROR(_xlfn.XLOOKUP($I33,Borrador!$I$11:$I$70,_xlfn.XLOOKUP(K$10,Borrador!$C$10:$BP$10,Borrador!$C$11:$BP$70,"",0,1),""),"")</f>
        <v>finalizado</v>
      </c>
      <c r="L33" s="12" t="str" cm="1">
        <f t="array" ref="L33">IFERROR(_xlfn.XLOOKUP($I33,Borrador!$I$11:$I$70,_xlfn.XLOOKUP(L$10,Borrador!$C$10:$BP$10,Borrador!$C$11:$BP$70,"",0,1),""),"")</f>
        <v>finalizado</v>
      </c>
      <c r="M33" s="38" cm="1">
        <f t="array" ref="M33">IFERROR(_xlfn.XLOOKUP($I33,Borrador!$I$11:$I$70,_xlfn.XLOOKUP(M$10,Borrador!$C$10:$BP$10,Borrador!$C$11:$BP$70,"",0,1),""),"")</f>
        <v>45960</v>
      </c>
      <c r="N33" s="39" t="str" cm="1">
        <f t="array" ref="N33">IFERROR(_xlfn.XLOOKUP($I33,Borrador!$I$11:$I$70,_xlfn.XLOOKUP(N$10,Borrador!$C$10:$BP$10,Borrador!$C$11:$BP$70,"",0,1),""),"")</f>
        <v>30/11/2025
05/12/2025</v>
      </c>
      <c r="O33" s="12" cm="1">
        <f t="array" ref="O33">IFERROR(_xlfn.XLOOKUP($I33,Borrador!$I$11:$I$70,_xlfn.XLOOKUP(O$10,Borrador!$C$10:$BP$10,Borrador!$C$11:$BP$70,"",0,1),""),"")</f>
        <v>0</v>
      </c>
      <c r="P33" s="12" cm="1">
        <f t="array" ref="P33">IFERROR(_xlfn.XLOOKUP($I33,Borrador!$I$11:$I$70,_xlfn.XLOOKUP(P$10,Borrador!$C$10:$BP$10,Borrador!$C$11:$BP$70,"",0,1),""),"")</f>
        <v>0</v>
      </c>
      <c r="Q33" s="12" t="str" cm="1">
        <f t="array" ref="Q33">IFERROR(_xlfn.XLOOKUP($I33,Borrador!$I$11:$I$70,_xlfn.XLOOKUP(Q$10,Borrador!$C$10:$BP$10,Borrador!$C$11:$BP$70,"",0,1),""),"")</f>
        <v>No aplica</v>
      </c>
      <c r="R33" s="12" t="str" cm="1">
        <f t="array" ref="R33">IFERROR(_xlfn.XLOOKUP($I33,Borrador!$I$11:$I$70,_xlfn.XLOOKUP(R$10,Borrador!$C$10:$BP$10,Borrador!$C$11:$BP$70,"",0,1),""),"")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IFERROR(_xlfn.XLOOKUP($I33,Borrador!$I$11:$I$70,_xlfn.XLOOKUP(W$10,Borrador!$C$10:$BP$10,Borrador!$C$11:$BP$70,"",0,1),""),"")</f>
        <v>finalizado</v>
      </c>
      <c r="X33" s="76" cm="1">
        <f t="array" ref="X33">IFERROR(_xlfn.XLOOKUP($I33,Borrador!$I$11:$I$70,_xlfn.XLOOKUP(X$10,Borrador!$C$10:$BP$10,Borrador!$C$11:$BP$70,"",0,1),""),"")</f>
        <v>0</v>
      </c>
      <c r="Y33" s="76" t="str" cm="1">
        <f t="array" ref="Y33">IFERROR(_xlfn.XLOOKUP($I33,Borrador!$I$11:$I$70,_xlfn.XLOOKUP(Y$10,Borrador!$C$10:$BP$10,Borrador!$C$11:$BP$70,"",0,1),""),"")</f>
        <v>Finalizado</v>
      </c>
      <c r="Z33" s="76" t="str" cm="1">
        <f t="array" ref="Z33">IFERROR(_xlfn.XLOOKUP($I33,Borrador!$I$11:$I$70,_xlfn.XLOOKUP(Z$10,Borrador!$C$10:$BP$10,Borrador!$C$11:$BP$70,"",0,1),""),"")</f>
        <v/>
      </c>
      <c r="AA33" s="76" t="str" cm="1">
        <f t="array" ref="AA33">IFERROR(_xlfn.XLOOKUP($I33,Borrador!$I$11:$I$70,_xlfn.XLOOKUP(AA$10,Borrador!$C$10:$BP$10,Borrador!$C$11:$BP$70,"",0,1),""),"")</f>
        <v>Modificación de Registro Calificado</v>
      </c>
      <c r="AB33" s="12" t="str" cm="1">
        <f t="array" ref="AB33">IFERROR(_xlfn.XLOOKUP($I33,Borrador!$I$11:$I$70,_xlfn.XLOOKUP(AB$10,Borrador!$C$10:$BP$10,Borrador!$C$11:$BP$70,"",0,1),""),"")</f>
        <v>En elaboración de documentación</v>
      </c>
      <c r="AC33" s="54" t="str" cm="1">
        <f t="array" ref="AC33">IFERROR(_xlfn.XLOOKUP($I33,Borrador!$I$11:$I$70,_xlfn.XLOOKUP(AC$10,Borrador!$C$10:$BP$10,Borrador!$C$11:$BP$70,"",0,1),""),"")</f>
        <v>Mayo de 2026</v>
      </c>
      <c r="AD33" s="12" t="str" cm="1">
        <f t="array" ref="AD33">IFERROR(_xlfn.XLOOKUP($I33,Borrador!$I$11:$I$70,_xlfn.XLOOKUP(AD$10,Borrador!$C$10:$BP$10,Borrador!$C$11:$BP$70,"",0,1),""),"")</f>
        <v>Se tramita en abril de 2026</v>
      </c>
      <c r="AE33" s="12"/>
      <c r="AF33" s="12" t="str" cm="1">
        <f t="array" ref="AF33">IFERROR(_xlfn.XLOOKUP($I33,Borrador!$I$11:$I$70,_xlfn.XLOOKUP(AF$10,Borrador!$C$10:$BP$10,Borrador!$C$11:$BP$70,"",0,1),""),"")</f>
        <v>Sí</v>
      </c>
      <c r="AG33" s="12" t="str" cm="1">
        <f t="array" ref="AG33">IFERROR(_xlfn.XLOOKUP($I33,Borrador!$I$11:$I$70,_xlfn.XLOOKUP(AG$10,Borrador!$C$10:$BP$10,Borrador!$C$11:$BP$70,"",0,1),""),"")</f>
        <v>No</v>
      </c>
      <c r="AH33" s="12" t="str" cm="1">
        <f t="array" ref="AH33">IFERROR(_xlfn.XLOOKUP($I33,Borrador!$I$11:$I$70,_xlfn.XLOOKUP(AH$10,Borrador!$C$10:$BP$10,Borrador!$C$11:$BP$70,"",0,1),""),"")</f>
        <v>No aplica</v>
      </c>
      <c r="AI33" s="12" t="str" cm="1">
        <f t="array" ref="AI33">IFERROR(_xlfn.XLOOKUP($I33,Borrador!$I$11:$I$70,_xlfn.XLOOKUP(AI$10,Borrador!$C$10:$BP$10,Borrador!$C$11:$BP$70,"",0,1),""),"")</f>
        <v/>
      </c>
      <c r="AJ33" s="12"/>
      <c r="AK33" s="12"/>
      <c r="AL33" s="11" t="str" cm="1">
        <f t="array" ref="AL33">IFERROR(_xlfn.XLOOKUP($I33,Borrador!$I$11:$I$70,_xlfn.XLOOKUP(AL$10,Borrador!$C$10:$BP$10,Borrador!$C$11:$BP$70,"",0,1),""),"")</f>
        <v>No aplica</v>
      </c>
      <c r="AM33" s="11" t="str" cm="1">
        <f t="array" ref="AM33">IFERROR(_xlfn.XLOOKUP($I33,Borrador!$I$11:$I$70,_xlfn.XLOOKUP(AM$10,Borrador!$C$10:$BP$10,Borrador!$C$11:$BP$70,"",0,1),""),"")</f>
        <v>No aplica</v>
      </c>
      <c r="AN33" s="11" t="str" cm="1">
        <f t="array" ref="AN33">IFERROR(_xlfn.XLOOKUP($I33,Borrador!$I$11:$I$70,_xlfn.XLOOKUP(AN$10,Borrador!$C$10:$BP$10,Borrador!$C$11:$BP$70,"",0,1),""),"")</f>
        <v>No aplica</v>
      </c>
      <c r="AO33" s="11" cm="1">
        <f t="array" ref="AO33">IFERROR(_xlfn.XLOOKUP($I33,Borrador!$I$11:$I$70,_xlfn.XLOOKUP(AO$10,Borrador!$C$10:$BP$10,Borrador!$C$11:$BP$70,"",0,1),""),"")</f>
        <v>0</v>
      </c>
      <c r="AP33" s="11" cm="1">
        <f t="array" ref="AP33">IFERROR(_xlfn.XLOOKUP($I33,Borrador!$I$11:$I$70,_xlfn.XLOOKUP(AP$10,Borrador!$C$10:$BP$10,Borrador!$C$11:$BP$70,"",0,1),""),"")</f>
        <v>0</v>
      </c>
      <c r="AQ33" s="11" t="str" cm="1">
        <f t="array" ref="AQ33">IFERROR(_xlfn.XLOOKUP($I33,Borrador!$I$11:$I$70,_xlfn.XLOOKUP(AQ$10,Borrador!$C$10:$BP$10,Borrador!$C$11:$BP$70,"",0,1),""),"")</f>
        <v>No aplica</v>
      </c>
      <c r="AR33" s="12" t="str" cm="1">
        <f t="array" ref="AR33">IFERROR(_xlfn.XLOOKUP($I33,Borrador!$I$11:$I$70,_xlfn.XLOOKUP(AR$10,Borrador!$C$10:$BP$10,Borrador!$C$11:$BP$70,"",0,1),""),"")</f>
        <v/>
      </c>
      <c r="AS33" s="12" t="str" cm="1">
        <f t="array" ref="AS33">IFERROR(_xlfn.XLOOKUP($I33,Borrador!$I$11:$I$70,_xlfn.XLOOKUP(AS$10,Borrador!$C$10:$BP$10,Borrador!$C$11:$BP$70,"",0,1),""),"")</f>
        <v/>
      </c>
      <c r="AT33" s="12" t="str" cm="1">
        <f t="array" ref="AT33">IFERROR(_xlfn.XLOOKUP($I33,Borrador!$I$11:$I$70,_xlfn.XLOOKUP(AT$10,Borrador!$C$10:$BP$10,Borrador!$C$11:$BP$70,"",0,1),""),"")</f>
        <v/>
      </c>
      <c r="AU33" s="12" t="str" cm="1">
        <f t="array" ref="AU33">IFERROR(_xlfn.XLOOKUP($I33,Borrador!$I$11:$I$70,_xlfn.XLOOKUP(AU$10,Borrador!$C$10:$BP$10,Borrador!$C$11:$BP$70,"",0,1),""),"")</f>
        <v>No aplica</v>
      </c>
      <c r="AV33" s="12" t="str" cm="1">
        <f t="array" ref="AV33">IFERROR(_xlfn.XLOOKUP($I33,Borrador!$I$11:$I$70,_xlfn.XLOOKUP(AV$10,Borrador!$C$10:$BP$10,Borrador!$C$11:$BP$70,"",0,1),""),"")</f>
        <v>No aplica</v>
      </c>
      <c r="AW33" s="12" t="str">
        <f>IFERROR(_xlfn.XLOOKUP($I33,Borrador!$I$11:$I$70,Borrador!$AU$11:$AU$70,""),"")</f>
        <v>No aplica</v>
      </c>
      <c r="AX33" s="12" t="str">
        <f>IFERROR(_xlfn.XLOOKUP($I33,Borrador!$I$11:$I$70,Borrador!$AV$11:$AV$70,""),"")</f>
        <v>No aplica</v>
      </c>
      <c r="AY33" s="12" t="str">
        <f>IFERROR(_xlfn.XLOOKUP($I33,Borrador!$I$11:$I$70,Borrador!$AW$11:$AW$70,""),"")</f>
        <v>No aplica</v>
      </c>
      <c r="AZ33" s="11" t="str" cm="1">
        <f t="array" ref="AZ33">IFERROR(_xlfn.XLOOKUP($I33,Borrador!$I$11:$I$70,_xlfn.XLOOKUP(AZ$10,Borrador!$C$10:$BP$10,Borrador!$C$11:$BP$70,"",0,1),""),"")</f>
        <v>No aplica</v>
      </c>
      <c r="BA33" s="11" t="str" cm="1">
        <f t="array" ref="BA33">IFERROR(_xlfn.XLOOKUP($I33,Borrador!$I$11:$I$70,_xlfn.XLOOKUP(BA$10,Borrador!$C$10:$BP$10,Borrador!$C$11:$BP$70,"",0,1),""),"")</f>
        <v>No aplica</v>
      </c>
      <c r="BB33" s="11">
        <f>IFERROR(_xlfn.XLOOKUP($I33,Borrador!$I$11:$I$70,Borrador!$BD$11:$BD$70,""),"")</f>
        <v>0</v>
      </c>
      <c r="BC33" s="11">
        <f>IFERROR(_xlfn.XLOOKUP($I33,Borrador!$I$11:$I$70,Borrador!$BE$11:$BE$70,""),"")</f>
        <v>0</v>
      </c>
      <c r="BD33" s="12" t="str" cm="1">
        <f t="array" ref="BD33">IFERROR(_xlfn.XLOOKUP($I33,Borrador!$I$11:$I$70,_xlfn.XLOOKUP(BD$10,Borrador!$C$10:$BP$10,Borrador!$C$11:$BP$70,"",0,1),""),"")</f>
        <v>No aplica</v>
      </c>
      <c r="BE33" s="12" t="str" cm="1">
        <f t="array" ref="BE33">IFERROR(_xlfn.XLOOKUP($I33,Borrador!$I$11:$I$70,_xlfn.XLOOKUP(BE$10,Borrador!$C$10:$BP$10,Borrador!$C$11:$BP$70,"",0,1),""),"")</f>
        <v>No aplica</v>
      </c>
      <c r="BF33" s="12" t="str" cm="1">
        <f t="array" ref="BF33">IFERROR(_xlfn.XLOOKUP($I33,Borrador!$I$11:$I$70,_xlfn.XLOOKUP(BF$10,Borrador!$C$10:$BP$10,Borrador!$C$11:$BP$70,"",0,1),""),"")</f>
        <v>No aplica</v>
      </c>
      <c r="BG33" s="12" t="str" cm="1">
        <f t="array" ref="BG33">IFERROR(_xlfn.XLOOKUP($I33,Borrador!$I$11:$I$70,_xlfn.XLOOKUP(BG$10,Borrador!$C$10:$BP$10,Borrador!$C$11:$BP$70,"",0,1),""),"")</f>
        <v>No aplica</v>
      </c>
      <c r="BH33" s="12" t="str" cm="1">
        <f t="array" ref="BH33">IFERROR(_xlfn.XLOOKUP($I33,Borrador!$I$11:$I$70,_xlfn.XLOOKUP(BH$10,Borrador!$C$10:$BP$10,Borrador!$C$11:$BP$70,"",0,1),""),"")</f>
        <v>No aplica</v>
      </c>
      <c r="BI33" s="12" t="str" cm="1">
        <f t="array" ref="BI33">IFERROR(_xlfn.XLOOKUP($I33,Borrador!$I$11:$I$70,_xlfn.XLOOKUP(BI$10,Borrador!$C$10:$BP$10,Borrador!$C$11:$BP$70,"",0,1),""),"")</f>
        <v>sin iniciar</v>
      </c>
      <c r="BJ33" s="12" t="str" cm="1">
        <f t="array" ref="BJ33">IFERROR(_xlfn.XLOOKUP($I33,Borrador!$I$11:$I$70,_xlfn.XLOOKUP(BJ$10,Borrador!$C$10:$BP$10,Borrador!$C$11:$BP$70,"",0,1),""),"")</f>
        <v>No aplica</v>
      </c>
      <c r="BK33" s="12" cm="1">
        <f t="array" ref="BK33">IFERROR(_xlfn.XLOOKUP($I33,Borrador!$I$11:$I$70,_xlfn.XLOOKUP(BK$10,Borrador!$C$10:$BP$10,Borrador!$C$11:$BP$70,"",0,1),""),"")</f>
        <v>0</v>
      </c>
      <c r="BL33" s="12" cm="1">
        <f t="array" ref="BL33">IFERROR(_xlfn.XLOOKUP($I33,Borrador!$I$11:$I$70,_xlfn.XLOOKUP(BL$10,Borrador!$C$10:$BP$10,Borrador!$C$11:$BP$70,"",0,1),""),"")</f>
        <v>0</v>
      </c>
      <c r="BM33" s="12">
        <f>IFERROR(_xlfn.XLOOKUP($I33,Borrador!$I$11:$I$70,Borrador!$BJ$11:$BJ$70,""),"")</f>
        <v>0</v>
      </c>
      <c r="BN33" s="12">
        <f>IFERROR(_xlfn.XLOOKUP($I33,Borrador!$I$11:$I$70,Borrador!$BK$11:$BK$70,""),"")</f>
        <v>0</v>
      </c>
      <c r="BO33" s="12">
        <f>IFERROR(_xlfn.XLOOKUP($I33,Borrador!$I$11:$I$70,Borrador!$BL$11:$BL$70,""),"")</f>
        <v>0</v>
      </c>
      <c r="BP33" s="12" t="str" cm="1">
        <f t="array" ref="BP33">IFERROR(_xlfn.XLOOKUP($I33,Borrador!$I$11:$I$70,_xlfn.XLOOKUP(BP$10,Borrador!$C$10:$BP$10,Borrador!$C$11:$BP$70,"",0,1),""),"")</f>
        <v>sin iniciar</v>
      </c>
      <c r="BQ33" s="12">
        <f>IFERROR(_xlfn.XLOOKUP($I33,Borrador!$I$11:$I$70,Borrador!$BG$11:$BG$70,""),"")</f>
        <v>0</v>
      </c>
      <c r="BR33" s="12">
        <f>IFERROR(_xlfn.XLOOKUP($I33,Borrador!$I$11:$I$70,Borrador!$BH$11:$BH$70,""),"")</f>
        <v>0</v>
      </c>
      <c r="BS33" s="12">
        <f>IFERROR(_xlfn.XLOOKUP($I33,Borrador!$I$11:$I$70,Borrador!$BI$11:$BI$70,""),"")</f>
        <v>0</v>
      </c>
      <c r="BT33" s="11">
        <f>IFERROR(_xlfn.XLOOKUP($I33,Borrador!$I$11:$I$70,Borrador!$BM$11:$BM$70,""),"")</f>
        <v>0</v>
      </c>
      <c r="BU33" s="11">
        <f>IFERROR(_xlfn.XLOOKUP($I33,Borrador!$I$11:$I$70,Borrador!$BN$11:$BN$70,""),"")</f>
        <v>0</v>
      </c>
      <c r="BV33" s="34" t="str">
        <f>IFERROR(_xlfn.XLOOKUP($I33,Borrador!$I$11:$I$70,Borrador!$BO$11:$BO$70,""),"")</f>
        <v>2027-1</v>
      </c>
      <c r="BW33" s="12">
        <f>IFERROR(_xlfn.XLOOKUP($I33,Borrador!$I$11:$I$70,Borrador!$BP$11:$BP$70,""),"")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IFERROR(_xlfn.XLOOKUP($I34,Borrador!$I$11:$I$70,_xlfn.XLOOKUP(J$10,Borrador!$C$10:$BP$10,Borrador!$C$11:$BP$70,"",0,1),""),"")</f>
        <v>finalizado</v>
      </c>
      <c r="K34" s="12" t="str" cm="1">
        <f t="array" ref="K34">IFERROR(_xlfn.XLOOKUP($I34,Borrador!$I$11:$I$70,_xlfn.XLOOKUP(K$10,Borrador!$C$10:$BP$10,Borrador!$C$11:$BP$70,"",0,1),""),"")</f>
        <v>finalizado</v>
      </c>
      <c r="L34" s="12" t="str" cm="1">
        <f t="array" ref="L34">IFERROR(_xlfn.XLOOKUP($I34,Borrador!$I$11:$I$70,_xlfn.XLOOKUP(L$10,Borrador!$C$10:$BP$10,Borrador!$C$11:$BP$70,"",0,1),""),"")</f>
        <v>finalizado</v>
      </c>
      <c r="M34" s="38" cm="1">
        <f t="array" ref="M34">IFERROR(_xlfn.XLOOKUP($I34,Borrador!$I$11:$I$70,_xlfn.XLOOKUP(M$10,Borrador!$C$10:$BP$10,Borrador!$C$11:$BP$70,"",0,1),""),"")</f>
        <v>45960</v>
      </c>
      <c r="N34" s="39" t="str" cm="1">
        <f t="array" ref="N34">IFERROR(_xlfn.XLOOKUP($I34,Borrador!$I$11:$I$70,_xlfn.XLOOKUP(N$10,Borrador!$C$10:$BP$10,Borrador!$C$11:$BP$70,"",0,1),""),"")</f>
        <v>30/11/2025
05/12/2025</v>
      </c>
      <c r="O34" s="12" cm="1">
        <f t="array" ref="O34">IFERROR(_xlfn.XLOOKUP($I34,Borrador!$I$11:$I$70,_xlfn.XLOOKUP(O$10,Borrador!$C$10:$BP$10,Borrador!$C$11:$BP$70,"",0,1),""),"")</f>
        <v>0</v>
      </c>
      <c r="P34" s="12" cm="1">
        <f t="array" ref="P34">IFERROR(_xlfn.XLOOKUP($I34,Borrador!$I$11:$I$70,_xlfn.XLOOKUP(P$10,Borrador!$C$10:$BP$10,Borrador!$C$11:$BP$70,"",0,1),""),"")</f>
        <v>0</v>
      </c>
      <c r="Q34" s="12" t="str" cm="1">
        <f t="array" ref="Q34">IFERROR(_xlfn.XLOOKUP($I34,Borrador!$I$11:$I$70,_xlfn.XLOOKUP(Q$10,Borrador!$C$10:$BP$10,Borrador!$C$11:$BP$70,"",0,1),""),"")</f>
        <v>No aplica</v>
      </c>
      <c r="R34" s="12" t="str" cm="1">
        <f t="array" ref="R34">IFERROR(_xlfn.XLOOKUP($I34,Borrador!$I$11:$I$70,_xlfn.XLOOKUP(R$10,Borrador!$C$10:$BP$10,Borrador!$C$11:$BP$70,"",0,1),""),"")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IFERROR(_xlfn.XLOOKUP($I34,Borrador!$I$11:$I$70,_xlfn.XLOOKUP(W$10,Borrador!$C$10:$BP$10,Borrador!$C$11:$BP$70,"",0,1),""),"")</f>
        <v>finalizado</v>
      </c>
      <c r="X34" s="76" cm="1">
        <f t="array" ref="X34">IFERROR(_xlfn.XLOOKUP($I34,Borrador!$I$11:$I$70,_xlfn.XLOOKUP(X$10,Borrador!$C$10:$BP$10,Borrador!$C$11:$BP$70,"",0,1),""),"")</f>
        <v>0</v>
      </c>
      <c r="Y34" s="76" t="str" cm="1">
        <f t="array" ref="Y34">IFERROR(_xlfn.XLOOKUP($I34,Borrador!$I$11:$I$70,_xlfn.XLOOKUP(Y$10,Borrador!$C$10:$BP$10,Borrador!$C$11:$BP$70,"",0,1),""),"")</f>
        <v>Finalizado</v>
      </c>
      <c r="Z34" s="76" t="str" cm="1">
        <f t="array" ref="Z34">IFERROR(_xlfn.XLOOKUP($I34,Borrador!$I$11:$I$70,_xlfn.XLOOKUP(Z$10,Borrador!$C$10:$BP$10,Borrador!$C$11:$BP$70,"",0,1),""),"")</f>
        <v/>
      </c>
      <c r="AA34" s="76" t="str" cm="1">
        <f t="array" ref="AA34">IFERROR(_xlfn.XLOOKUP($I34,Borrador!$I$11:$I$70,_xlfn.XLOOKUP(AA$10,Borrador!$C$10:$BP$10,Borrador!$C$11:$BP$70,"",0,1),""),"")</f>
        <v>Modificación de Registro Calificado</v>
      </c>
      <c r="AB34" s="12" t="str" cm="1">
        <f t="array" ref="AB34">IFERROR(_xlfn.XLOOKUP($I34,Borrador!$I$11:$I$70,_xlfn.XLOOKUP(AB$10,Borrador!$C$10:$BP$10,Borrador!$C$11:$BP$70,"",0,1),""),"")</f>
        <v>En elaboración de documentación</v>
      </c>
      <c r="AC34" s="54" t="str" cm="1">
        <f t="array" ref="AC34">IFERROR(_xlfn.XLOOKUP($I34,Borrador!$I$11:$I$70,_xlfn.XLOOKUP(AC$10,Borrador!$C$10:$BP$10,Borrador!$C$11:$BP$70,"",0,1),""),"")</f>
        <v>Mayo de 2026</v>
      </c>
      <c r="AD34" s="12" t="str" cm="1">
        <f t="array" ref="AD34">IFERROR(_xlfn.XLOOKUP($I34,Borrador!$I$11:$I$70,_xlfn.XLOOKUP(AD$10,Borrador!$C$10:$BP$10,Borrador!$C$11:$BP$70,"",0,1),""),"")</f>
        <v>Se tramita en abril de 2026</v>
      </c>
      <c r="AE34" s="12"/>
      <c r="AF34" s="12" t="str" cm="1">
        <f t="array" ref="AF34">IFERROR(_xlfn.XLOOKUP($I34,Borrador!$I$11:$I$70,_xlfn.XLOOKUP(AF$10,Borrador!$C$10:$BP$10,Borrador!$C$11:$BP$70,"",0,1),""),"")</f>
        <v>Sí</v>
      </c>
      <c r="AG34" s="12" t="str" cm="1">
        <f t="array" ref="AG34">IFERROR(_xlfn.XLOOKUP($I34,Borrador!$I$11:$I$70,_xlfn.XLOOKUP(AG$10,Borrador!$C$10:$BP$10,Borrador!$C$11:$BP$70,"",0,1),""),"")</f>
        <v>No</v>
      </c>
      <c r="AH34" s="12" t="str" cm="1">
        <f t="array" ref="AH34">IFERROR(_xlfn.XLOOKUP($I34,Borrador!$I$11:$I$70,_xlfn.XLOOKUP(AH$10,Borrador!$C$10:$BP$10,Borrador!$C$11:$BP$70,"",0,1),""),"")</f>
        <v>No aplica</v>
      </c>
      <c r="AI34" s="12" t="str" cm="1">
        <f t="array" ref="AI34">IFERROR(_xlfn.XLOOKUP($I34,Borrador!$I$11:$I$70,_xlfn.XLOOKUP(AI$10,Borrador!$C$10:$BP$10,Borrador!$C$11:$BP$70,"",0,1),""),"")</f>
        <v/>
      </c>
      <c r="AJ34" s="12"/>
      <c r="AK34" s="12"/>
      <c r="AL34" s="11" t="str" cm="1">
        <f t="array" ref="AL34">IFERROR(_xlfn.XLOOKUP($I34,Borrador!$I$11:$I$70,_xlfn.XLOOKUP(AL$10,Borrador!$C$10:$BP$10,Borrador!$C$11:$BP$70,"",0,1),""),"")</f>
        <v>No aplica</v>
      </c>
      <c r="AM34" s="11" t="str" cm="1">
        <f t="array" ref="AM34">IFERROR(_xlfn.XLOOKUP($I34,Borrador!$I$11:$I$70,_xlfn.XLOOKUP(AM$10,Borrador!$C$10:$BP$10,Borrador!$C$11:$BP$70,"",0,1),""),"")</f>
        <v>No aplica</v>
      </c>
      <c r="AN34" s="11" t="str" cm="1">
        <f t="array" ref="AN34">IFERROR(_xlfn.XLOOKUP($I34,Borrador!$I$11:$I$70,_xlfn.XLOOKUP(AN$10,Borrador!$C$10:$BP$10,Borrador!$C$11:$BP$70,"",0,1),""),"")</f>
        <v>No aplica</v>
      </c>
      <c r="AO34" s="11" cm="1">
        <f t="array" ref="AO34">IFERROR(_xlfn.XLOOKUP($I34,Borrador!$I$11:$I$70,_xlfn.XLOOKUP(AO$10,Borrador!$C$10:$BP$10,Borrador!$C$11:$BP$70,"",0,1),""),"")</f>
        <v>0</v>
      </c>
      <c r="AP34" s="11" cm="1">
        <f t="array" ref="AP34">IFERROR(_xlfn.XLOOKUP($I34,Borrador!$I$11:$I$70,_xlfn.XLOOKUP(AP$10,Borrador!$C$10:$BP$10,Borrador!$C$11:$BP$70,"",0,1),""),"")</f>
        <v>0</v>
      </c>
      <c r="AQ34" s="11" cm="1">
        <f t="array" ref="AQ34">IFERROR(_xlfn.XLOOKUP($I34,Borrador!$I$11:$I$70,_xlfn.XLOOKUP(AQ$10,Borrador!$C$10:$BP$10,Borrador!$C$11:$BP$70,"",0,1),""),"")</f>
        <v>0</v>
      </c>
      <c r="AR34" s="12" t="str" cm="1">
        <f t="array" ref="AR34">IFERROR(_xlfn.XLOOKUP($I34,Borrador!$I$11:$I$70,_xlfn.XLOOKUP(AR$10,Borrador!$C$10:$BP$10,Borrador!$C$11:$BP$70,"",0,1),""),"")</f>
        <v/>
      </c>
      <c r="AS34" s="12" t="str" cm="1">
        <f t="array" ref="AS34">IFERROR(_xlfn.XLOOKUP($I34,Borrador!$I$11:$I$70,_xlfn.XLOOKUP(AS$10,Borrador!$C$10:$BP$10,Borrador!$C$11:$BP$70,"",0,1),""),"")</f>
        <v/>
      </c>
      <c r="AT34" s="12" t="str" cm="1">
        <f t="array" ref="AT34">IFERROR(_xlfn.XLOOKUP($I34,Borrador!$I$11:$I$70,_xlfn.XLOOKUP(AT$10,Borrador!$C$10:$BP$10,Borrador!$C$11:$BP$70,"",0,1),""),"")</f>
        <v/>
      </c>
      <c r="AU34" s="12" t="str" cm="1">
        <f t="array" ref="AU34">IFERROR(_xlfn.XLOOKUP($I34,Borrador!$I$11:$I$70,_xlfn.XLOOKUP(AU$10,Borrador!$C$10:$BP$10,Borrador!$C$11:$BP$70,"",0,1),""),"")</f>
        <v>sin iniciar</v>
      </c>
      <c r="AV34" s="12" t="str" cm="1">
        <f t="array" ref="AV34">IFERROR(_xlfn.XLOOKUP($I34,Borrador!$I$11:$I$70,_xlfn.XLOOKUP(AV$10,Borrador!$C$10:$BP$10,Borrador!$C$11:$BP$70,"",0,1),""),"")</f>
        <v>sin iniciar</v>
      </c>
      <c r="AW34" s="12">
        <f>IFERROR(_xlfn.XLOOKUP($I34,Borrador!$I$11:$I$70,Borrador!$AU$11:$AU$70,""),"")</f>
        <v>0</v>
      </c>
      <c r="AX34" s="12">
        <f>IFERROR(_xlfn.XLOOKUP($I34,Borrador!$I$11:$I$70,Borrador!$AV$11:$AV$70,""),"")</f>
        <v>0</v>
      </c>
      <c r="AY34" s="12">
        <f>IFERROR(_xlfn.XLOOKUP($I34,Borrador!$I$11:$I$70,Borrador!$AW$11:$AW$70,""),"")</f>
        <v>0</v>
      </c>
      <c r="AZ34" s="11" cm="1">
        <f t="array" ref="AZ34">IFERROR(_xlfn.XLOOKUP($I34,Borrador!$I$11:$I$70,_xlfn.XLOOKUP(AZ$10,Borrador!$C$10:$BP$10,Borrador!$C$11:$BP$70,"",0,1),""),"")</f>
        <v>0</v>
      </c>
      <c r="BA34" s="11" t="str" cm="1">
        <f t="array" ref="BA34">IFERROR(_xlfn.XLOOKUP($I34,Borrador!$I$11:$I$70,_xlfn.XLOOKUP(BA$10,Borrador!$C$10:$BP$10,Borrador!$C$11:$BP$70,"",0,1),""),"")</f>
        <v>No aplica</v>
      </c>
      <c r="BB34" s="11">
        <f>IFERROR(_xlfn.XLOOKUP($I34,Borrador!$I$11:$I$70,Borrador!$BD$11:$BD$70,""),"")</f>
        <v>0</v>
      </c>
      <c r="BC34" s="11">
        <f>IFERROR(_xlfn.XLOOKUP($I34,Borrador!$I$11:$I$70,Borrador!$BE$11:$BE$70,""),"")</f>
        <v>0</v>
      </c>
      <c r="BD34" s="12" cm="1">
        <f t="array" ref="BD34">IFERROR(_xlfn.XLOOKUP($I34,Borrador!$I$11:$I$70,_xlfn.XLOOKUP(BD$10,Borrador!$C$10:$BP$10,Borrador!$C$11:$BP$70,"",0,1),""),"")</f>
        <v>0</v>
      </c>
      <c r="BE34" s="12" t="str" cm="1">
        <f t="array" ref="BE34">IFERROR(_xlfn.XLOOKUP($I34,Borrador!$I$11:$I$70,_xlfn.XLOOKUP(BE$10,Borrador!$C$10:$BP$10,Borrador!$C$11:$BP$70,"",0,1),""),"")</f>
        <v>No aplica</v>
      </c>
      <c r="BF34" s="12" t="str" cm="1">
        <f t="array" ref="BF34">IFERROR(_xlfn.XLOOKUP($I34,Borrador!$I$11:$I$70,_xlfn.XLOOKUP(BF$10,Borrador!$C$10:$BP$10,Borrador!$C$11:$BP$70,"",0,1),""),"")</f>
        <v>No aplica</v>
      </c>
      <c r="BG34" s="12" t="str" cm="1">
        <f t="array" ref="BG34">IFERROR(_xlfn.XLOOKUP($I34,Borrador!$I$11:$I$70,_xlfn.XLOOKUP(BG$10,Borrador!$C$10:$BP$10,Borrador!$C$11:$BP$70,"",0,1),""),"")</f>
        <v>No aplica</v>
      </c>
      <c r="BH34" s="12" t="str" cm="1">
        <f t="array" ref="BH34">IFERROR(_xlfn.XLOOKUP($I34,Borrador!$I$11:$I$70,_xlfn.XLOOKUP(BH$10,Borrador!$C$10:$BP$10,Borrador!$C$11:$BP$70,"",0,1),""),"")</f>
        <v>No aplica</v>
      </c>
      <c r="BI34" s="12" t="str" cm="1">
        <f t="array" ref="BI34">IFERROR(_xlfn.XLOOKUP($I34,Borrador!$I$11:$I$70,_xlfn.XLOOKUP(BI$10,Borrador!$C$10:$BP$10,Borrador!$C$11:$BP$70,"",0,1),""),"")</f>
        <v>sin iniciar</v>
      </c>
      <c r="BJ34" s="12" t="str" cm="1">
        <f t="array" ref="BJ34">IFERROR(_xlfn.XLOOKUP($I34,Borrador!$I$11:$I$70,_xlfn.XLOOKUP(BJ$10,Borrador!$C$10:$BP$10,Borrador!$C$11:$BP$70,"",0,1),""),"")</f>
        <v>No aplica</v>
      </c>
      <c r="BK34" s="12" cm="1">
        <f t="array" ref="BK34">IFERROR(_xlfn.XLOOKUP($I34,Borrador!$I$11:$I$70,_xlfn.XLOOKUP(BK$10,Borrador!$C$10:$BP$10,Borrador!$C$11:$BP$70,"",0,1),""),"")</f>
        <v>0</v>
      </c>
      <c r="BL34" s="12" cm="1">
        <f t="array" ref="BL34">IFERROR(_xlfn.XLOOKUP($I34,Borrador!$I$11:$I$70,_xlfn.XLOOKUP(BL$10,Borrador!$C$10:$BP$10,Borrador!$C$11:$BP$70,"",0,1),""),"")</f>
        <v>0</v>
      </c>
      <c r="BM34" s="12">
        <f>IFERROR(_xlfn.XLOOKUP($I34,Borrador!$I$11:$I$70,Borrador!$BJ$11:$BJ$70,""),"")</f>
        <v>0</v>
      </c>
      <c r="BN34" s="12">
        <f>IFERROR(_xlfn.XLOOKUP($I34,Borrador!$I$11:$I$70,Borrador!$BK$11:$BK$70,""),"")</f>
        <v>0</v>
      </c>
      <c r="BO34" s="12">
        <f>IFERROR(_xlfn.XLOOKUP($I34,Borrador!$I$11:$I$70,Borrador!$BL$11:$BL$70,""),"")</f>
        <v>0</v>
      </c>
      <c r="BP34" s="12" t="str" cm="1">
        <f t="array" ref="BP34">IFERROR(_xlfn.XLOOKUP($I34,Borrador!$I$11:$I$70,_xlfn.XLOOKUP(BP$10,Borrador!$C$10:$BP$10,Borrador!$C$11:$BP$70,"",0,1),""),"")</f>
        <v>sin iniciar</v>
      </c>
      <c r="BQ34" s="12">
        <f>IFERROR(_xlfn.XLOOKUP($I34,Borrador!$I$11:$I$70,Borrador!$BG$11:$BG$70,""),"")</f>
        <v>0</v>
      </c>
      <c r="BR34" s="12">
        <f>IFERROR(_xlfn.XLOOKUP($I34,Borrador!$I$11:$I$70,Borrador!$BH$11:$BH$70,""),"")</f>
        <v>0</v>
      </c>
      <c r="BS34" s="12">
        <f>IFERROR(_xlfn.XLOOKUP($I34,Borrador!$I$11:$I$70,Borrador!$BI$11:$BI$70,""),"")</f>
        <v>0</v>
      </c>
      <c r="BT34" s="11">
        <f>IFERROR(_xlfn.XLOOKUP($I34,Borrador!$I$11:$I$70,Borrador!$BM$11:$BM$70,""),"")</f>
        <v>0</v>
      </c>
      <c r="BU34" s="11">
        <f>IFERROR(_xlfn.XLOOKUP($I34,Borrador!$I$11:$I$70,Borrador!$BN$11:$BN$70,""),"")</f>
        <v>0</v>
      </c>
      <c r="BV34" s="34" t="str">
        <f>IFERROR(_xlfn.XLOOKUP($I34,Borrador!$I$11:$I$70,Borrador!$BO$11:$BO$70,""),"")</f>
        <v>2027-1</v>
      </c>
      <c r="BW34" s="12">
        <f>IFERROR(_xlfn.XLOOKUP($I34,Borrador!$I$11:$I$70,Borrador!$BP$11:$BP$70,""),"")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IFERROR(_xlfn.XLOOKUP($I35,Borrador!$I$11:$I$70,_xlfn.XLOOKUP(J$10,Borrador!$C$10:$BP$10,Borrador!$C$11:$BP$70,"",0,1),""),"")</f>
        <v>finalizado</v>
      </c>
      <c r="K35" s="12" t="str" cm="1">
        <f t="array" ref="K35">IFERROR(_xlfn.XLOOKUP($I35,Borrador!$I$11:$I$70,_xlfn.XLOOKUP(K$10,Borrador!$C$10:$BP$10,Borrador!$C$11:$BP$70,"",0,1),""),"")</f>
        <v>finalizado</v>
      </c>
      <c r="L35" s="12" t="str" cm="1">
        <f t="array" ref="L35">IFERROR(_xlfn.XLOOKUP($I35,Borrador!$I$11:$I$70,_xlfn.XLOOKUP(L$10,Borrador!$C$10:$BP$10,Borrador!$C$11:$BP$70,"",0,1),""),"")</f>
        <v>finalizado</v>
      </c>
      <c r="M35" s="38" cm="1">
        <f t="array" ref="M35">IFERROR(_xlfn.XLOOKUP($I35,Borrador!$I$11:$I$70,_xlfn.XLOOKUP(M$10,Borrador!$C$10:$BP$10,Borrador!$C$11:$BP$70,"",0,1),""),"")</f>
        <v>45960</v>
      </c>
      <c r="N35" s="39" t="str" cm="1">
        <f t="array" ref="N35">IFERROR(_xlfn.XLOOKUP($I35,Borrador!$I$11:$I$70,_xlfn.XLOOKUP(N$10,Borrador!$C$10:$BP$10,Borrador!$C$11:$BP$70,"",0,1),""),"")</f>
        <v>30/11/2025
12/12/2025</v>
      </c>
      <c r="O35" s="12" cm="1">
        <f t="array" ref="O35">IFERROR(_xlfn.XLOOKUP($I35,Borrador!$I$11:$I$70,_xlfn.XLOOKUP(O$10,Borrador!$C$10:$BP$10,Borrador!$C$11:$BP$70,"",0,1),""),"")</f>
        <v>0</v>
      </c>
      <c r="P35" s="12" t="str" cm="1">
        <f t="array" ref="P35">IFERROR(_xlfn.XLOOKUP($I35,Borrador!$I$11:$I$70,_xlfn.XLOOKUP(P$10,Borrador!$C$10:$BP$10,Borrador!$C$11:$BP$70,"",0,1),""),"")</f>
        <v>Si</v>
      </c>
      <c r="Q35" s="12" cm="1">
        <f t="array" ref="Q35">IFERROR(_xlfn.XLOOKUP($I35,Borrador!$I$11:$I$70,_xlfn.XLOOKUP(Q$10,Borrador!$C$10:$BP$10,Borrador!$C$11:$BP$70,"",0,1),""),"")</f>
        <v>1</v>
      </c>
      <c r="R35" s="12" t="str" cm="1">
        <f t="array" ref="R35">IFERROR(_xlfn.XLOOKUP($I35,Borrador!$I$11:$I$70,_xlfn.XLOOKUP(R$10,Borrador!$C$10:$BP$10,Borrador!$C$11:$BP$70,"",0,1),""),"")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IFERROR(_xlfn.XLOOKUP($I35,Borrador!$I$11:$I$70,_xlfn.XLOOKUP(W$10,Borrador!$C$10:$BP$10,Borrador!$C$11:$BP$70,"",0,1),""),"")</f>
        <v>finalizado</v>
      </c>
      <c r="X35" s="76" cm="1">
        <f t="array" ref="X35">IFERROR(_xlfn.XLOOKUP($I35,Borrador!$I$11:$I$70,_xlfn.XLOOKUP(X$10,Borrador!$C$10:$BP$10,Borrador!$C$11:$BP$70,"",0,1),""),"")</f>
        <v>0</v>
      </c>
      <c r="Y35" s="76" t="str" cm="1">
        <f t="array" ref="Y35">IFERROR(_xlfn.XLOOKUP($I35,Borrador!$I$11:$I$70,_xlfn.XLOOKUP(Y$10,Borrador!$C$10:$BP$10,Borrador!$C$11:$BP$70,"",0,1),""),"")</f>
        <v>Finalizado</v>
      </c>
      <c r="Z35" s="76" t="str" cm="1">
        <f t="array" ref="Z35">IFERROR(_xlfn.XLOOKUP($I35,Borrador!$I$11:$I$70,_xlfn.XLOOKUP(Z$10,Borrador!$C$10:$BP$10,Borrador!$C$11:$BP$70,"",0,1),""),"")</f>
        <v/>
      </c>
      <c r="AA35" s="76" t="str" cm="1">
        <f t="array" ref="AA35">IFERROR(_xlfn.XLOOKUP($I35,Borrador!$I$11:$I$70,_xlfn.XLOOKUP(AA$10,Borrador!$C$10:$BP$10,Borrador!$C$11:$BP$70,"",0,1),""),"")</f>
        <v>Modificación de Registro Calificado</v>
      </c>
      <c r="AB35" s="12" t="str" cm="1">
        <f t="array" ref="AB35">IFERROR(_xlfn.XLOOKUP($I35,Borrador!$I$11:$I$70,_xlfn.XLOOKUP(AB$10,Borrador!$C$10:$BP$10,Borrador!$C$11:$BP$70,"",0,1),""),"")</f>
        <v>En elaboración de documentación</v>
      </c>
      <c r="AC35" s="54" t="str" cm="1">
        <f t="array" ref="AC35">IFERROR(_xlfn.XLOOKUP($I35,Borrador!$I$11:$I$70,_xlfn.XLOOKUP(AC$10,Borrador!$C$10:$BP$10,Borrador!$C$11:$BP$70,"",0,1),""),"")</f>
        <v>Junio de 2026</v>
      </c>
      <c r="AD35" s="12" t="str" cm="1">
        <f t="array" ref="AD35">IFERROR(_xlfn.XLOOKUP($I35,Borrador!$I$11:$I$70,_xlfn.XLOOKUP(AD$10,Borrador!$C$10:$BP$10,Borrador!$C$11:$BP$70,"",0,1),""),"")</f>
        <v>Se tramita en mayo de 2026</v>
      </c>
      <c r="AE35" s="12"/>
      <c r="AF35" s="12" t="str" cm="1">
        <f t="array" ref="AF35">IFERROR(_xlfn.XLOOKUP($I35,Borrador!$I$11:$I$70,_xlfn.XLOOKUP(AF$10,Borrador!$C$10:$BP$10,Borrador!$C$11:$BP$70,"",0,1),""),"")</f>
        <v>Sí</v>
      </c>
      <c r="AG35" s="12" t="str" cm="1">
        <f t="array" ref="AG35">IFERROR(_xlfn.XLOOKUP($I35,Borrador!$I$11:$I$70,_xlfn.XLOOKUP(AG$10,Borrador!$C$10:$BP$10,Borrador!$C$11:$BP$70,"",0,1),""),"")</f>
        <v>No</v>
      </c>
      <c r="AH35" s="12" t="str" cm="1">
        <f t="array" ref="AH35">IFERROR(_xlfn.XLOOKUP($I35,Borrador!$I$11:$I$70,_xlfn.XLOOKUP(AH$10,Borrador!$C$10:$BP$10,Borrador!$C$11:$BP$70,"",0,1),""),"")</f>
        <v>No aplica</v>
      </c>
      <c r="AI35" s="12" t="str" cm="1">
        <f t="array" ref="AI35">IFERROR(_xlfn.XLOOKUP($I35,Borrador!$I$11:$I$70,_xlfn.XLOOKUP(AI$10,Borrador!$C$10:$BP$10,Borrador!$C$11:$BP$70,"",0,1),""),"")</f>
        <v/>
      </c>
      <c r="AJ35" s="12"/>
      <c r="AK35" s="12"/>
      <c r="AL35" s="11" cm="1">
        <f t="array" ref="AL35">IFERROR(_xlfn.XLOOKUP($I35,Borrador!$I$11:$I$70,_xlfn.XLOOKUP(AL$10,Borrador!$C$10:$BP$10,Borrador!$C$11:$BP$70,"",0,1),""),"")</f>
        <v>1</v>
      </c>
      <c r="AM35" s="11" cm="1">
        <f t="array" ref="AM35">IFERROR(_xlfn.XLOOKUP($I35,Borrador!$I$11:$I$70,_xlfn.XLOOKUP(AM$10,Borrador!$C$10:$BP$10,Borrador!$C$11:$BP$70,"",0,1),""),"")</f>
        <v>1</v>
      </c>
      <c r="AN35" s="11" cm="1">
        <f t="array" ref="AN35">IFERROR(_xlfn.XLOOKUP($I35,Borrador!$I$11:$I$70,_xlfn.XLOOKUP(AN$10,Borrador!$C$10:$BP$10,Borrador!$C$11:$BP$70,"",0,1),""),"")</f>
        <v>2</v>
      </c>
      <c r="AO35" s="11" cm="1">
        <f t="array" ref="AO35">IFERROR(_xlfn.XLOOKUP($I35,Borrador!$I$11:$I$70,_xlfn.XLOOKUP(AO$10,Borrador!$C$10:$BP$10,Borrador!$C$11:$BP$70,"",0,1),""),"")</f>
        <v>0</v>
      </c>
      <c r="AP35" s="11" cm="1">
        <f t="array" ref="AP35">IFERROR(_xlfn.XLOOKUP($I35,Borrador!$I$11:$I$70,_xlfn.XLOOKUP(AP$10,Borrador!$C$10:$BP$10,Borrador!$C$11:$BP$70,"",0,1),""),"")</f>
        <v>0</v>
      </c>
      <c r="AQ35" s="11" t="str" cm="1">
        <f t="array" ref="AQ35">IFERROR(_xlfn.XLOOKUP($I35,Borrador!$I$11:$I$70,_xlfn.XLOOKUP(AQ$10,Borrador!$C$10:$BP$10,Borrador!$C$11:$BP$70,"",0,1),""),"")</f>
        <v>No aplica</v>
      </c>
      <c r="AR35" s="12" t="str" cm="1">
        <f t="array" ref="AR35">IFERROR(_xlfn.XLOOKUP($I35,Borrador!$I$11:$I$70,_xlfn.XLOOKUP(AR$10,Borrador!$C$10:$BP$10,Borrador!$C$11:$BP$70,"",0,1),""),"")</f>
        <v/>
      </c>
      <c r="AS35" s="12" t="str" cm="1">
        <f t="array" ref="AS35">IFERROR(_xlfn.XLOOKUP($I35,Borrador!$I$11:$I$70,_xlfn.XLOOKUP(AS$10,Borrador!$C$10:$BP$10,Borrador!$C$11:$BP$70,"",0,1),""),"")</f>
        <v/>
      </c>
      <c r="AT35" s="12" t="str" cm="1">
        <f t="array" ref="AT35">IFERROR(_xlfn.XLOOKUP($I35,Borrador!$I$11:$I$70,_xlfn.XLOOKUP(AT$10,Borrador!$C$10:$BP$10,Borrador!$C$11:$BP$70,"",0,1),""),"")</f>
        <v/>
      </c>
      <c r="AU35" s="12" t="str" cm="1">
        <f t="array" ref="AU35">IFERROR(_xlfn.XLOOKUP($I35,Borrador!$I$11:$I$70,_xlfn.XLOOKUP(AU$10,Borrador!$C$10:$BP$10,Borrador!$C$11:$BP$70,"",0,1),""),"")</f>
        <v>No aplica</v>
      </c>
      <c r="AV35" s="12" t="str" cm="1">
        <f t="array" ref="AV35">IFERROR(_xlfn.XLOOKUP($I35,Borrador!$I$11:$I$70,_xlfn.XLOOKUP(AV$10,Borrador!$C$10:$BP$10,Borrador!$C$11:$BP$70,"",0,1),""),"")</f>
        <v>No aplica</v>
      </c>
      <c r="AW35" s="12" t="str">
        <f>IFERROR(_xlfn.XLOOKUP($I35,Borrador!$I$11:$I$70,Borrador!$AU$11:$AU$70,""),"")</f>
        <v>No aplica</v>
      </c>
      <c r="AX35" s="12" t="str">
        <f>IFERROR(_xlfn.XLOOKUP($I35,Borrador!$I$11:$I$70,Borrador!$AV$11:$AV$70,""),"")</f>
        <v>No aplica</v>
      </c>
      <c r="AY35" s="12" t="str">
        <f>IFERROR(_xlfn.XLOOKUP($I35,Borrador!$I$11:$I$70,Borrador!$AW$11:$AW$70,""),"")</f>
        <v>No aplica</v>
      </c>
      <c r="AZ35" s="11" t="str" cm="1">
        <f t="array" ref="AZ35">IFERROR(_xlfn.XLOOKUP($I35,Borrador!$I$11:$I$70,_xlfn.XLOOKUP(AZ$10,Borrador!$C$10:$BP$10,Borrador!$C$11:$BP$70,"",0,1),""),"")</f>
        <v>No aplica</v>
      </c>
      <c r="BA35" s="11" cm="1">
        <f t="array" ref="BA35">IFERROR(_xlfn.XLOOKUP($I35,Borrador!$I$11:$I$70,_xlfn.XLOOKUP(BA$10,Borrador!$C$10:$BP$10,Borrador!$C$11:$BP$70,"",0,1),""),"")</f>
        <v>0.3</v>
      </c>
      <c r="BB35" s="11">
        <f>IFERROR(_xlfn.XLOOKUP($I35,Borrador!$I$11:$I$70,Borrador!$BD$11:$BD$70,""),"")</f>
        <v>0</v>
      </c>
      <c r="BC35" s="11">
        <f>IFERROR(_xlfn.XLOOKUP($I35,Borrador!$I$11:$I$70,Borrador!$BE$11:$BE$70,""),"")</f>
        <v>0</v>
      </c>
      <c r="BD35" s="12" t="str" cm="1">
        <f t="array" ref="BD35">IFERROR(_xlfn.XLOOKUP($I35,Borrador!$I$11:$I$70,_xlfn.XLOOKUP(BD$10,Borrador!$C$10:$BP$10,Borrador!$C$11:$BP$70,"",0,1),""),"")</f>
        <v>sin iniciar</v>
      </c>
      <c r="BE35" s="12" t="str" cm="1">
        <f t="array" ref="BE35">IFERROR(_xlfn.XLOOKUP($I35,Borrador!$I$11:$I$70,_xlfn.XLOOKUP(BE$10,Borrador!$C$10:$BP$10,Borrador!$C$11:$BP$70,"",0,1),""),"")</f>
        <v>sin iniciar</v>
      </c>
      <c r="BF35" s="12" t="str" cm="1">
        <f t="array" ref="BF35">IFERROR(_xlfn.XLOOKUP($I35,Borrador!$I$11:$I$70,_xlfn.XLOOKUP(BF$10,Borrador!$C$10:$BP$10,Borrador!$C$11:$BP$70,"",0,1),""),"")</f>
        <v>sin iniciar</v>
      </c>
      <c r="BG35" s="12" cm="1">
        <f t="array" ref="BG35">IFERROR(_xlfn.XLOOKUP($I35,Borrador!$I$11:$I$70,_xlfn.XLOOKUP(BG$10,Borrador!$C$10:$BP$10,Borrador!$C$11:$BP$70,"",0,1),""),"")</f>
        <v>2</v>
      </c>
      <c r="BH35" s="12" cm="1">
        <f t="array" ref="BH35">IFERROR(_xlfn.XLOOKUP($I35,Borrador!$I$11:$I$70,_xlfn.XLOOKUP(BH$10,Borrador!$C$10:$BP$10,Borrador!$C$11:$BP$70,"",0,1),""),"")</f>
        <v>0</v>
      </c>
      <c r="BI35" s="12" t="str" cm="1">
        <f t="array" ref="BI35">IFERROR(_xlfn.XLOOKUP($I35,Borrador!$I$11:$I$70,_xlfn.XLOOKUP(BI$10,Borrador!$C$10:$BP$10,Borrador!$C$11:$BP$70,"",0,1),""),"")</f>
        <v>sin iniciar</v>
      </c>
      <c r="BJ35" s="12" cm="1">
        <f t="array" ref="BJ35">IFERROR(_xlfn.XLOOKUP($I35,Borrador!$I$11:$I$70,_xlfn.XLOOKUP(BJ$10,Borrador!$C$10:$BP$10,Borrador!$C$11:$BP$70,"",0,1),""),"")</f>
        <v>0</v>
      </c>
      <c r="BK35" s="12" cm="1">
        <f t="array" ref="BK35">IFERROR(_xlfn.XLOOKUP($I35,Borrador!$I$11:$I$70,_xlfn.XLOOKUP(BK$10,Borrador!$C$10:$BP$10,Borrador!$C$11:$BP$70,"",0,1),""),"")</f>
        <v>0</v>
      </c>
      <c r="BL35" s="12" cm="1">
        <f t="array" ref="BL35">IFERROR(_xlfn.XLOOKUP($I35,Borrador!$I$11:$I$70,_xlfn.XLOOKUP(BL$10,Borrador!$C$10:$BP$10,Borrador!$C$11:$BP$70,"",0,1),""),"")</f>
        <v>0</v>
      </c>
      <c r="BM35" s="12">
        <f>IFERROR(_xlfn.XLOOKUP($I35,Borrador!$I$11:$I$70,Borrador!$BJ$11:$BJ$70,""),"")</f>
        <v>0</v>
      </c>
      <c r="BN35" s="12">
        <f>IFERROR(_xlfn.XLOOKUP($I35,Borrador!$I$11:$I$70,Borrador!$BK$11:$BK$70,""),"")</f>
        <v>0</v>
      </c>
      <c r="BO35" s="12">
        <f>IFERROR(_xlfn.XLOOKUP($I35,Borrador!$I$11:$I$70,Borrador!$BL$11:$BL$70,""),"")</f>
        <v>0</v>
      </c>
      <c r="BP35" s="12" t="str" cm="1">
        <f t="array" ref="BP35">IFERROR(_xlfn.XLOOKUP($I35,Borrador!$I$11:$I$70,_xlfn.XLOOKUP(BP$10,Borrador!$C$10:$BP$10,Borrador!$C$11:$BP$70,"",0,1),""),"")</f>
        <v>sin iniciar</v>
      </c>
      <c r="BQ35" s="12">
        <f>IFERROR(_xlfn.XLOOKUP($I35,Borrador!$I$11:$I$70,Borrador!$BG$11:$BG$70,""),"")</f>
        <v>0</v>
      </c>
      <c r="BR35" s="12">
        <f>IFERROR(_xlfn.XLOOKUP($I35,Borrador!$I$11:$I$70,Borrador!$BH$11:$BH$70,""),"")</f>
        <v>0</v>
      </c>
      <c r="BS35" s="12">
        <f>IFERROR(_xlfn.XLOOKUP($I35,Borrador!$I$11:$I$70,Borrador!$BI$11:$BI$70,""),"")</f>
        <v>0</v>
      </c>
      <c r="BT35" s="11">
        <f>IFERROR(_xlfn.XLOOKUP($I35,Borrador!$I$11:$I$70,Borrador!$BM$11:$BM$70,""),"")</f>
        <v>0</v>
      </c>
      <c r="BU35" s="11">
        <f>IFERROR(_xlfn.XLOOKUP($I35,Borrador!$I$11:$I$70,Borrador!$BN$11:$BN$70,""),"")</f>
        <v>0</v>
      </c>
      <c r="BV35" s="34" t="str">
        <f>IFERROR(_xlfn.XLOOKUP($I35,Borrador!$I$11:$I$70,Borrador!$BO$11:$BO$70,""),"")</f>
        <v>2027-1</v>
      </c>
      <c r="BW35" s="12">
        <f>IFERROR(_xlfn.XLOOKUP($I35,Borrador!$I$11:$I$70,Borrador!$BP$11:$BP$70,""),"")</f>
        <v>0</v>
      </c>
    </row>
    <row r="36" spans="3:75" ht="52.35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IFERROR(_xlfn.XLOOKUP($I36,Borrador!$I$11:$I$70,_xlfn.XLOOKUP(J$10,Borrador!$C$10:$BP$10,Borrador!$C$11:$BP$70,"",0,1),""),"")</f>
        <v>en proceso</v>
      </c>
      <c r="K36" s="12" t="str" cm="1">
        <f t="array" ref="K36">IFERROR(_xlfn.XLOOKUP($I36,Borrador!$I$11:$I$70,_xlfn.XLOOKUP(K$10,Borrador!$C$10:$BP$10,Borrador!$C$11:$BP$70,"",0,1),""),"")</f>
        <v>en proceso</v>
      </c>
      <c r="L36" s="12" t="str" cm="1">
        <f t="array" ref="L36">IFERROR(_xlfn.XLOOKUP($I36,Borrador!$I$11:$I$70,_xlfn.XLOOKUP(L$10,Borrador!$C$10:$BP$10,Borrador!$C$11:$BP$70,"",0,1),""),"")</f>
        <v>en proceso</v>
      </c>
      <c r="M36" s="38" cm="1">
        <f t="array" ref="M36">IFERROR(_xlfn.XLOOKUP($I36,Borrador!$I$11:$I$70,_xlfn.XLOOKUP(M$10,Borrador!$C$10:$BP$10,Borrador!$C$11:$BP$70,"",0,1),""),"")</f>
        <v>45960</v>
      </c>
      <c r="N36" s="39" t="str" cm="1">
        <f t="array" ref="N36">IFERROR(_xlfn.XLOOKUP($I36,Borrador!$I$11:$I$70,_xlfn.XLOOKUP(N$10,Borrador!$C$10:$BP$10,Borrador!$C$11:$BP$70,"",0,1),""),"")</f>
        <v>30/11/2025
05/12/2025</v>
      </c>
      <c r="O36" s="12" cm="1">
        <f t="array" ref="O36">IFERROR(_xlfn.XLOOKUP($I36,Borrador!$I$11:$I$70,_xlfn.XLOOKUP(O$10,Borrador!$C$10:$BP$10,Borrador!$C$11:$BP$70,"",0,1),""),"")</f>
        <v>0</v>
      </c>
      <c r="P36" s="12" cm="1">
        <f t="array" ref="P36">IFERROR(_xlfn.XLOOKUP($I36,Borrador!$I$11:$I$70,_xlfn.XLOOKUP(P$10,Borrador!$C$10:$BP$10,Borrador!$C$11:$BP$70,"",0,1),""),"")</f>
        <v>0</v>
      </c>
      <c r="Q36" s="12" cm="1">
        <f t="array" ref="Q36">IFERROR(_xlfn.XLOOKUP($I36,Borrador!$I$11:$I$70,_xlfn.XLOOKUP(Q$10,Borrador!$C$10:$BP$10,Borrador!$C$11:$BP$70,"",0,1),""),"")</f>
        <v>0</v>
      </c>
      <c r="R36" s="12" cm="1">
        <f t="array" ref="R36">IFERROR(_xlfn.XLOOKUP($I36,Borrador!$I$11:$I$70,_xlfn.XLOOKUP(R$10,Borrador!$C$10:$BP$10,Borrador!$C$11:$BP$70,"",0,1),""),"")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IFERROR(_xlfn.XLOOKUP($I36,Borrador!$I$11:$I$70,_xlfn.XLOOKUP(W$10,Borrador!$C$10:$BP$10,Borrador!$C$11:$BP$70,"",0,1),""),"")</f>
        <v>en proceso</v>
      </c>
      <c r="X36" s="76" cm="1">
        <f t="array" ref="X36">IFERROR(_xlfn.XLOOKUP($I36,Borrador!$I$11:$I$70,_xlfn.XLOOKUP(X$10,Borrador!$C$10:$BP$10,Borrador!$C$11:$BP$70,"",0,1),""),"")</f>
        <v>0</v>
      </c>
      <c r="Y36" s="76" t="str" cm="1">
        <f t="array" ref="Y36">IFERROR(_xlfn.XLOOKUP($I36,Borrador!$I$11:$I$70,_xlfn.XLOOKUP(Y$10,Borrador!$C$10:$BP$10,Borrador!$C$11:$BP$70,"",0,1),""),"")</f>
        <v>Devuelto</v>
      </c>
      <c r="Z36" s="76" t="str" cm="1">
        <f t="array" ref="Z36">IFERROR(_xlfn.XLOOKUP($I36,Borrador!$I$11:$I$70,_xlfn.XLOOKUP(Z$10,Borrador!$C$10:$BP$10,Borrador!$C$11:$BP$70,"",0,1),""),"")</f>
        <v/>
      </c>
      <c r="AA36" s="76" t="str" cm="1">
        <f t="array" ref="AA36">IFERROR(_xlfn.XLOOKUP($I36,Borrador!$I$11:$I$70,_xlfn.XLOOKUP(AA$10,Borrador!$C$10:$BP$10,Borrador!$C$11:$BP$70,"",0,1),""),"")</f>
        <v>Modificación de Registro Calificado</v>
      </c>
      <c r="AB36" s="12" t="str" cm="1">
        <f t="array" ref="AB36">IFERROR(_xlfn.XLOOKUP($I36,Borrador!$I$11:$I$70,_xlfn.XLOOKUP(AB$10,Borrador!$C$10:$BP$10,Borrador!$C$11:$BP$70,"",0,1),""),"")</f>
        <v>En elaboración de documentación</v>
      </c>
      <c r="AC36" s="54" t="str" cm="1">
        <f t="array" ref="AC36">IFERROR(_xlfn.XLOOKUP($I36,Borrador!$I$11:$I$70,_xlfn.XLOOKUP(AC$10,Borrador!$C$10:$BP$10,Borrador!$C$11:$BP$70,"",0,1),""),"")</f>
        <v>Abril de 2026</v>
      </c>
      <c r="AD36" s="12" t="str" cm="1">
        <f t="array" ref="AD36">IFERROR(_xlfn.XLOOKUP($I36,Borrador!$I$11:$I$70,_xlfn.XLOOKUP(AD$10,Borrador!$C$10:$BP$10,Borrador!$C$11:$BP$70,"",0,1),""),"")</f>
        <v>Se tramita en marzo de 2026</v>
      </c>
      <c r="AE36" s="12"/>
      <c r="AF36" s="12" t="str" cm="1">
        <f t="array" ref="AF36">IFERROR(_xlfn.XLOOKUP($I36,Borrador!$I$11:$I$70,_xlfn.XLOOKUP(AF$10,Borrador!$C$10:$BP$10,Borrador!$C$11:$BP$70,"",0,1),""),"")</f>
        <v>Sí</v>
      </c>
      <c r="AG36" s="12" t="str" cm="1">
        <f t="array" ref="AG36">IFERROR(_xlfn.XLOOKUP($I36,Borrador!$I$11:$I$70,_xlfn.XLOOKUP(AG$10,Borrador!$C$10:$BP$10,Borrador!$C$11:$BP$70,"",0,1),""),"")</f>
        <v>No</v>
      </c>
      <c r="AH36" s="12" t="str" cm="1">
        <f t="array" ref="AH36">IFERROR(_xlfn.XLOOKUP($I36,Borrador!$I$11:$I$70,_xlfn.XLOOKUP(AH$10,Borrador!$C$10:$BP$10,Borrador!$C$11:$BP$70,"",0,1),""),"")</f>
        <v>No aplica</v>
      </c>
      <c r="AI36" s="12" t="str" cm="1">
        <f t="array" ref="AI36">IFERROR(_xlfn.XLOOKUP($I36,Borrador!$I$11:$I$70,_xlfn.XLOOKUP(AI$10,Borrador!$C$10:$BP$10,Borrador!$C$11:$BP$70,"",0,1),""),"")</f>
        <v/>
      </c>
      <c r="AJ36" s="12"/>
      <c r="AK36" s="12"/>
      <c r="AL36" s="11" cm="1">
        <f t="array" ref="AL36">IFERROR(_xlfn.XLOOKUP($I36,Borrador!$I$11:$I$70,_xlfn.XLOOKUP(AL$10,Borrador!$C$10:$BP$10,Borrador!$C$11:$BP$70,"",0,1),""),"")</f>
        <v>0</v>
      </c>
      <c r="AM36" s="11" cm="1">
        <f t="array" ref="AM36">IFERROR(_xlfn.XLOOKUP($I36,Borrador!$I$11:$I$70,_xlfn.XLOOKUP(AM$10,Borrador!$C$10:$BP$10,Borrador!$C$11:$BP$70,"",0,1),""),"")</f>
        <v>0</v>
      </c>
      <c r="AN36" s="11" cm="1">
        <f t="array" ref="AN36">IFERROR(_xlfn.XLOOKUP($I36,Borrador!$I$11:$I$70,_xlfn.XLOOKUP(AN$10,Borrador!$C$10:$BP$10,Borrador!$C$11:$BP$70,"",0,1),""),"")</f>
        <v>0</v>
      </c>
      <c r="AO36" s="11" cm="1">
        <f t="array" ref="AO36">IFERROR(_xlfn.XLOOKUP($I36,Borrador!$I$11:$I$70,_xlfn.XLOOKUP(AO$10,Borrador!$C$10:$BP$10,Borrador!$C$11:$BP$70,"",0,1),""),"")</f>
        <v>0</v>
      </c>
      <c r="AP36" s="11" cm="1">
        <f t="array" ref="AP36">IFERROR(_xlfn.XLOOKUP($I36,Borrador!$I$11:$I$70,_xlfn.XLOOKUP(AP$10,Borrador!$C$10:$BP$10,Borrador!$C$11:$BP$70,"",0,1),""),"")</f>
        <v>0</v>
      </c>
      <c r="AQ36" s="11" cm="1">
        <f t="array" ref="AQ36">IFERROR(_xlfn.XLOOKUP($I36,Borrador!$I$11:$I$70,_xlfn.XLOOKUP(AQ$10,Borrador!$C$10:$BP$10,Borrador!$C$11:$BP$70,"",0,1),""),"")</f>
        <v>0.1</v>
      </c>
      <c r="AR36" s="12" t="str" cm="1">
        <f t="array" ref="AR36">IFERROR(_xlfn.XLOOKUP($I36,Borrador!$I$11:$I$70,_xlfn.XLOOKUP(AR$10,Borrador!$C$10:$BP$10,Borrador!$C$11:$BP$70,"",0,1),""),"")</f>
        <v/>
      </c>
      <c r="AS36" s="12" t="str" cm="1">
        <f t="array" ref="AS36">IFERROR(_xlfn.XLOOKUP($I36,Borrador!$I$11:$I$70,_xlfn.XLOOKUP(AS$10,Borrador!$C$10:$BP$10,Borrador!$C$11:$BP$70,"",0,1),""),"")</f>
        <v/>
      </c>
      <c r="AT36" s="12" t="str" cm="1">
        <f t="array" ref="AT36">IFERROR(_xlfn.XLOOKUP($I36,Borrador!$I$11:$I$70,_xlfn.XLOOKUP(AT$10,Borrador!$C$10:$BP$10,Borrador!$C$11:$BP$70,"",0,1),""),"")</f>
        <v/>
      </c>
      <c r="AU36" s="12" t="str" cm="1">
        <f t="array" ref="AU36">IFERROR(_xlfn.XLOOKUP($I36,Borrador!$I$11:$I$70,_xlfn.XLOOKUP(AU$10,Borrador!$C$10:$BP$10,Borrador!$C$11:$BP$70,"",0,1),""),"")</f>
        <v>sin iniciar</v>
      </c>
      <c r="AV36" s="12" t="str" cm="1">
        <f t="array" ref="AV36">IFERROR(_xlfn.XLOOKUP($I36,Borrador!$I$11:$I$70,_xlfn.XLOOKUP(AV$10,Borrador!$C$10:$BP$10,Borrador!$C$11:$BP$70,"",0,1),""),"")</f>
        <v>sin iniciar</v>
      </c>
      <c r="AW36" s="12">
        <f>IFERROR(_xlfn.XLOOKUP($I36,Borrador!$I$11:$I$70,Borrador!$AU$11:$AU$70,""),"")</f>
        <v>0</v>
      </c>
      <c r="AX36" s="12">
        <f>IFERROR(_xlfn.XLOOKUP($I36,Borrador!$I$11:$I$70,Borrador!$AV$11:$AV$70,""),"")</f>
        <v>0</v>
      </c>
      <c r="AY36" s="12">
        <f>IFERROR(_xlfn.XLOOKUP($I36,Borrador!$I$11:$I$70,Borrador!$AW$11:$AW$70,""),"")</f>
        <v>0.1</v>
      </c>
      <c r="AZ36" s="11" cm="1">
        <f t="array" ref="AZ36">IFERROR(_xlfn.XLOOKUP($I36,Borrador!$I$11:$I$70,_xlfn.XLOOKUP(AZ$10,Borrador!$C$10:$BP$10,Borrador!$C$11:$BP$70,"",0,1),""),"")</f>
        <v>0.1</v>
      </c>
      <c r="BA36" s="11" t="str" cm="1">
        <f t="array" ref="BA36">IFERROR(_xlfn.XLOOKUP($I36,Borrador!$I$11:$I$70,_xlfn.XLOOKUP(BA$10,Borrador!$C$10:$BP$10,Borrador!$C$11:$BP$70,"",0,1),""),"")</f>
        <v>No aplica</v>
      </c>
      <c r="BB36" s="11">
        <f>IFERROR(_xlfn.XLOOKUP($I36,Borrador!$I$11:$I$70,Borrador!$BD$11:$BD$70,""),"")</f>
        <v>0</v>
      </c>
      <c r="BC36" s="11">
        <f>IFERROR(_xlfn.XLOOKUP($I36,Borrador!$I$11:$I$70,Borrador!$BE$11:$BE$70,""),"")</f>
        <v>0</v>
      </c>
      <c r="BD36" s="12" t="str" cm="1">
        <f t="array" ref="BD36">IFERROR(_xlfn.XLOOKUP($I36,Borrador!$I$11:$I$70,_xlfn.XLOOKUP(BD$10,Borrador!$C$10:$BP$10,Borrador!$C$11:$BP$70,"",0,1),""),"")</f>
        <v>sin iniciar</v>
      </c>
      <c r="BE36" s="12" t="str" cm="1">
        <f t="array" ref="BE36">IFERROR(_xlfn.XLOOKUP($I36,Borrador!$I$11:$I$70,_xlfn.XLOOKUP(BE$10,Borrador!$C$10:$BP$10,Borrador!$C$11:$BP$70,"",0,1),""),"")</f>
        <v>sin iniciar</v>
      </c>
      <c r="BF36" s="12" t="str" cm="1">
        <f t="array" ref="BF36">IFERROR(_xlfn.XLOOKUP($I36,Borrador!$I$11:$I$70,_xlfn.XLOOKUP(BF$10,Borrador!$C$10:$BP$10,Borrador!$C$11:$BP$70,"",0,1),""),"")</f>
        <v>sin iniciar</v>
      </c>
      <c r="BG36" s="12" cm="1">
        <f t="array" ref="BG36">IFERROR(_xlfn.XLOOKUP($I36,Borrador!$I$11:$I$70,_xlfn.XLOOKUP(BG$10,Borrador!$C$10:$BP$10,Borrador!$C$11:$BP$70,"",0,1),""),"")</f>
        <v>0</v>
      </c>
      <c r="BH36" s="12" cm="1">
        <f t="array" ref="BH36">IFERROR(_xlfn.XLOOKUP($I36,Borrador!$I$11:$I$70,_xlfn.XLOOKUP(BH$10,Borrador!$C$10:$BP$10,Borrador!$C$11:$BP$70,"",0,1),""),"")</f>
        <v>0</v>
      </c>
      <c r="BI36" s="12" t="str" cm="1">
        <f t="array" ref="BI36">IFERROR(_xlfn.XLOOKUP($I36,Borrador!$I$11:$I$70,_xlfn.XLOOKUP(BI$10,Borrador!$C$10:$BP$10,Borrador!$C$11:$BP$70,"",0,1),""),"")</f>
        <v>sin iniciar</v>
      </c>
      <c r="BJ36" s="12" t="str" cm="1">
        <f t="array" ref="BJ36">IFERROR(_xlfn.XLOOKUP($I36,Borrador!$I$11:$I$70,_xlfn.XLOOKUP(BJ$10,Borrador!$C$10:$BP$10,Borrador!$C$11:$BP$70,"",0,1),""),"")</f>
        <v>No aplica</v>
      </c>
      <c r="BK36" s="12" cm="1">
        <f t="array" ref="BK36">IFERROR(_xlfn.XLOOKUP($I36,Borrador!$I$11:$I$70,_xlfn.XLOOKUP(BK$10,Borrador!$C$10:$BP$10,Borrador!$C$11:$BP$70,"",0,1),""),"")</f>
        <v>0</v>
      </c>
      <c r="BL36" s="12" cm="1">
        <f t="array" ref="BL36">IFERROR(_xlfn.XLOOKUP($I36,Borrador!$I$11:$I$70,_xlfn.XLOOKUP(BL$10,Borrador!$C$10:$BP$10,Borrador!$C$11:$BP$70,"",0,1),""),"")</f>
        <v>0</v>
      </c>
      <c r="BM36" s="12">
        <f>IFERROR(_xlfn.XLOOKUP($I36,Borrador!$I$11:$I$70,Borrador!$BJ$11:$BJ$70,""),"")</f>
        <v>0</v>
      </c>
      <c r="BN36" s="12">
        <f>IFERROR(_xlfn.XLOOKUP($I36,Borrador!$I$11:$I$70,Borrador!$BK$11:$BK$70,""),"")</f>
        <v>0</v>
      </c>
      <c r="BO36" s="12">
        <f>IFERROR(_xlfn.XLOOKUP($I36,Borrador!$I$11:$I$70,Borrador!$BL$11:$BL$70,""),"")</f>
        <v>0</v>
      </c>
      <c r="BP36" s="12" t="str" cm="1">
        <f t="array" ref="BP36">IFERROR(_xlfn.XLOOKUP($I36,Borrador!$I$11:$I$70,_xlfn.XLOOKUP(BP$10,Borrador!$C$10:$BP$10,Borrador!$C$11:$BP$70,"",0,1),""),"")</f>
        <v>sin iniciar</v>
      </c>
      <c r="BQ36" s="12">
        <f>IFERROR(_xlfn.XLOOKUP($I36,Borrador!$I$11:$I$70,Borrador!$BG$11:$BG$70,""),"")</f>
        <v>0</v>
      </c>
      <c r="BR36" s="12">
        <f>IFERROR(_xlfn.XLOOKUP($I36,Borrador!$I$11:$I$70,Borrador!$BH$11:$BH$70,""),"")</f>
        <v>0</v>
      </c>
      <c r="BS36" s="12">
        <f>IFERROR(_xlfn.XLOOKUP($I36,Borrador!$I$11:$I$70,Borrador!$BI$11:$BI$70,""),"")</f>
        <v>0</v>
      </c>
      <c r="BT36" s="11">
        <f>IFERROR(_xlfn.XLOOKUP($I36,Borrador!$I$11:$I$70,Borrador!$BM$11:$BM$70,""),"")</f>
        <v>0</v>
      </c>
      <c r="BU36" s="11">
        <f>IFERROR(_xlfn.XLOOKUP($I36,Borrador!$I$11:$I$70,Borrador!$BN$11:$BN$70,""),"")</f>
        <v>0</v>
      </c>
      <c r="BV36" s="34" t="str">
        <f>IFERROR(_xlfn.XLOOKUP($I36,Borrador!$I$11:$I$70,Borrador!$BO$11:$BO$70,""),"")</f>
        <v>2027-1</v>
      </c>
      <c r="BW36" s="12">
        <f>IFERROR(_xlfn.XLOOKUP($I36,Borrador!$I$11:$I$70,Borrador!$BP$11:$BP$70,""),"")</f>
        <v>0</v>
      </c>
    </row>
    <row r="37" spans="3:75" ht="52.35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IFERROR(_xlfn.XLOOKUP($I37,Borrador!$I$11:$I$70,_xlfn.XLOOKUP(J$10,Borrador!$C$10:$BP$10,Borrador!$C$11:$BP$70,"",0,1),""),"")</f>
        <v>finalizado</v>
      </c>
      <c r="K37" s="12" t="str" cm="1">
        <f t="array" ref="K37">IFERROR(_xlfn.XLOOKUP($I37,Borrador!$I$11:$I$70,_xlfn.XLOOKUP(K$10,Borrador!$C$10:$BP$10,Borrador!$C$11:$BP$70,"",0,1),""),"")</f>
        <v>finalizado</v>
      </c>
      <c r="L37" s="12" t="str" cm="1">
        <f t="array" ref="L37">IFERROR(_xlfn.XLOOKUP($I37,Borrador!$I$11:$I$70,_xlfn.XLOOKUP(L$10,Borrador!$C$10:$BP$10,Borrador!$C$11:$BP$70,"",0,1),""),"")</f>
        <v>finalizado</v>
      </c>
      <c r="M37" s="38" cm="1">
        <f t="array" ref="M37">IFERROR(_xlfn.XLOOKUP($I37,Borrador!$I$11:$I$70,_xlfn.XLOOKUP(M$10,Borrador!$C$10:$BP$10,Borrador!$C$11:$BP$70,"",0,1),""),"")</f>
        <v>45960</v>
      </c>
      <c r="N37" s="39" t="str" cm="1">
        <f t="array" ref="N37">IFERROR(_xlfn.XLOOKUP($I37,Borrador!$I$11:$I$70,_xlfn.XLOOKUP(N$10,Borrador!$C$10:$BP$10,Borrador!$C$11:$BP$70,"",0,1),""),"")</f>
        <v>30/11/2025
05/12/2025</v>
      </c>
      <c r="O37" s="12" cm="1">
        <f t="array" ref="O37">IFERROR(_xlfn.XLOOKUP($I37,Borrador!$I$11:$I$70,_xlfn.XLOOKUP(O$10,Borrador!$C$10:$BP$10,Borrador!$C$11:$BP$70,"",0,1),""),"")</f>
        <v>0</v>
      </c>
      <c r="P37" s="12" cm="1">
        <f t="array" ref="P37">IFERROR(_xlfn.XLOOKUP($I37,Borrador!$I$11:$I$70,_xlfn.XLOOKUP(P$10,Borrador!$C$10:$BP$10,Borrador!$C$11:$BP$70,"",0,1),""),"")</f>
        <v>0</v>
      </c>
      <c r="Q37" s="12" t="str" cm="1">
        <f t="array" ref="Q37">IFERROR(_xlfn.XLOOKUP($I37,Borrador!$I$11:$I$70,_xlfn.XLOOKUP(Q$10,Borrador!$C$10:$BP$10,Borrador!$C$11:$BP$70,"",0,1),""),"")</f>
        <v>No aplica</v>
      </c>
      <c r="R37" s="12" t="str" cm="1">
        <f t="array" ref="R37">IFERROR(_xlfn.XLOOKUP($I37,Borrador!$I$11:$I$70,_xlfn.XLOOKUP(R$10,Borrador!$C$10:$BP$10,Borrador!$C$11:$BP$70,"",0,1),""),"")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IFERROR(_xlfn.XLOOKUP($I37,Borrador!$I$11:$I$70,_xlfn.XLOOKUP(W$10,Borrador!$C$10:$BP$10,Borrador!$C$11:$BP$70,"",0,1),""),"")</f>
        <v>finalizado</v>
      </c>
      <c r="X37" s="76" cm="1">
        <f t="array" ref="X37">IFERROR(_xlfn.XLOOKUP($I37,Borrador!$I$11:$I$70,_xlfn.XLOOKUP(X$10,Borrador!$C$10:$BP$10,Borrador!$C$11:$BP$70,"",0,1),""),"")</f>
        <v>0</v>
      </c>
      <c r="Y37" s="76" t="str" cm="1">
        <f t="array" ref="Y37">IFERROR(_xlfn.XLOOKUP($I37,Borrador!$I$11:$I$70,_xlfn.XLOOKUP(Y$10,Borrador!$C$10:$BP$10,Borrador!$C$11:$BP$70,"",0,1),""),"")</f>
        <v>Devuelto</v>
      </c>
      <c r="Z37" s="76" t="str" cm="1">
        <f t="array" ref="Z37">IFERROR(_xlfn.XLOOKUP($I37,Borrador!$I$11:$I$70,_xlfn.XLOOKUP(Z$10,Borrador!$C$10:$BP$10,Borrador!$C$11:$BP$70,"",0,1),""),"")</f>
        <v/>
      </c>
      <c r="AA37" s="76" t="str" cm="1">
        <f t="array" ref="AA37">IFERROR(_xlfn.XLOOKUP($I37,Borrador!$I$11:$I$70,_xlfn.XLOOKUP(AA$10,Borrador!$C$10:$BP$10,Borrador!$C$11:$BP$70,"",0,1),""),"")</f>
        <v>Modificación de Registro Calificado</v>
      </c>
      <c r="AB37" s="12" t="str" cm="1">
        <f t="array" ref="AB37">IFERROR(_xlfn.XLOOKUP($I37,Borrador!$I$11:$I$70,_xlfn.XLOOKUP(AB$10,Borrador!$C$10:$BP$10,Borrador!$C$11:$BP$70,"",0,1),""),"")</f>
        <v>En elaboración de documentación</v>
      </c>
      <c r="AC37" s="54" t="str" cm="1">
        <f t="array" ref="AC37">IFERROR(_xlfn.XLOOKUP($I37,Borrador!$I$11:$I$70,_xlfn.XLOOKUP(AC$10,Borrador!$C$10:$BP$10,Borrador!$C$11:$BP$70,"",0,1),""),"")</f>
        <v>Abril de 2026</v>
      </c>
      <c r="AD37" s="12" t="str" cm="1">
        <f t="array" ref="AD37">IFERROR(_xlfn.XLOOKUP($I37,Borrador!$I$11:$I$70,_xlfn.XLOOKUP(AD$10,Borrador!$C$10:$BP$10,Borrador!$C$11:$BP$70,"",0,1),""),"")</f>
        <v>Se tramita en marzo de 2026</v>
      </c>
      <c r="AE37" s="12"/>
      <c r="AF37" s="12" t="str" cm="1">
        <f t="array" ref="AF37">IFERROR(_xlfn.XLOOKUP($I37,Borrador!$I$11:$I$70,_xlfn.XLOOKUP(AF$10,Borrador!$C$10:$BP$10,Borrador!$C$11:$BP$70,"",0,1),""),"")</f>
        <v>Sí</v>
      </c>
      <c r="AG37" s="12" t="str" cm="1">
        <f t="array" ref="AG37">IFERROR(_xlfn.XLOOKUP($I37,Borrador!$I$11:$I$70,_xlfn.XLOOKUP(AG$10,Borrador!$C$10:$BP$10,Borrador!$C$11:$BP$70,"",0,1),""),"")</f>
        <v>No</v>
      </c>
      <c r="AH37" s="12" t="str" cm="1">
        <f t="array" ref="AH37">IFERROR(_xlfn.XLOOKUP($I37,Borrador!$I$11:$I$70,_xlfn.XLOOKUP(AH$10,Borrador!$C$10:$BP$10,Borrador!$C$11:$BP$70,"",0,1),""),"")</f>
        <v>No aplica</v>
      </c>
      <c r="AI37" s="12" t="str" cm="1">
        <f t="array" ref="AI37">IFERROR(_xlfn.XLOOKUP($I37,Borrador!$I$11:$I$70,_xlfn.XLOOKUP(AI$10,Borrador!$C$10:$BP$10,Borrador!$C$11:$BP$70,"",0,1),""),"")</f>
        <v/>
      </c>
      <c r="AJ37" s="12"/>
      <c r="AK37" s="12"/>
      <c r="AL37" s="11" t="str" cm="1">
        <f t="array" ref="AL37">IFERROR(_xlfn.XLOOKUP($I37,Borrador!$I$11:$I$70,_xlfn.XLOOKUP(AL$10,Borrador!$C$10:$BP$10,Borrador!$C$11:$BP$70,"",0,1),""),"")</f>
        <v>No aplica</v>
      </c>
      <c r="AM37" s="11" t="str" cm="1">
        <f t="array" ref="AM37">IFERROR(_xlfn.XLOOKUP($I37,Borrador!$I$11:$I$70,_xlfn.XLOOKUP(AM$10,Borrador!$C$10:$BP$10,Borrador!$C$11:$BP$70,"",0,1),""),"")</f>
        <v>No aplica</v>
      </c>
      <c r="AN37" s="11" t="str" cm="1">
        <f t="array" ref="AN37">IFERROR(_xlfn.XLOOKUP($I37,Borrador!$I$11:$I$70,_xlfn.XLOOKUP(AN$10,Borrador!$C$10:$BP$10,Borrador!$C$11:$BP$70,"",0,1),""),"")</f>
        <v>No aplica</v>
      </c>
      <c r="AO37" s="11" cm="1">
        <f t="array" ref="AO37">IFERROR(_xlfn.XLOOKUP($I37,Borrador!$I$11:$I$70,_xlfn.XLOOKUP(AO$10,Borrador!$C$10:$BP$10,Borrador!$C$11:$BP$70,"",0,1),""),"")</f>
        <v>0</v>
      </c>
      <c r="AP37" s="11" cm="1">
        <f t="array" ref="AP37">IFERROR(_xlfn.XLOOKUP($I37,Borrador!$I$11:$I$70,_xlfn.XLOOKUP(AP$10,Borrador!$C$10:$BP$10,Borrador!$C$11:$BP$70,"",0,1),""),"")</f>
        <v>0</v>
      </c>
      <c r="AQ37" s="11" cm="1">
        <f t="array" ref="AQ37">IFERROR(_xlfn.XLOOKUP($I37,Borrador!$I$11:$I$70,_xlfn.XLOOKUP(AQ$10,Borrador!$C$10:$BP$10,Borrador!$C$11:$BP$70,"",0,1),""),"")</f>
        <v>0.6</v>
      </c>
      <c r="AR37" s="12" t="str" cm="1">
        <f t="array" ref="AR37">IFERROR(_xlfn.XLOOKUP($I37,Borrador!$I$11:$I$70,_xlfn.XLOOKUP(AR$10,Borrador!$C$10:$BP$10,Borrador!$C$11:$BP$70,"",0,1),""),"")</f>
        <v/>
      </c>
      <c r="AS37" s="12" t="str" cm="1">
        <f t="array" ref="AS37">IFERROR(_xlfn.XLOOKUP($I37,Borrador!$I$11:$I$70,_xlfn.XLOOKUP(AS$10,Borrador!$C$10:$BP$10,Borrador!$C$11:$BP$70,"",0,1),""),"")</f>
        <v/>
      </c>
      <c r="AT37" s="12" t="str" cm="1">
        <f t="array" ref="AT37">IFERROR(_xlfn.XLOOKUP($I37,Borrador!$I$11:$I$70,_xlfn.XLOOKUP(AT$10,Borrador!$C$10:$BP$10,Borrador!$C$11:$BP$70,"",0,1),""),"")</f>
        <v/>
      </c>
      <c r="AU37" s="12" t="str" cm="1">
        <f t="array" ref="AU37">IFERROR(_xlfn.XLOOKUP($I37,Borrador!$I$11:$I$70,_xlfn.XLOOKUP(AU$10,Borrador!$C$10:$BP$10,Borrador!$C$11:$BP$70,"",0,1),""),"")</f>
        <v>en proceso</v>
      </c>
      <c r="AV37" s="12" t="str" cm="1">
        <f t="array" ref="AV37">IFERROR(_xlfn.XLOOKUP($I37,Borrador!$I$11:$I$70,_xlfn.XLOOKUP(AV$10,Borrador!$C$10:$BP$10,Borrador!$C$11:$BP$70,"",0,1),""),"")</f>
        <v>en proceso</v>
      </c>
      <c r="AW37" s="12">
        <f>IFERROR(_xlfn.XLOOKUP($I37,Borrador!$I$11:$I$70,Borrador!$AU$11:$AU$70,""),"")</f>
        <v>0</v>
      </c>
      <c r="AX37" s="12">
        <f>IFERROR(_xlfn.XLOOKUP($I37,Borrador!$I$11:$I$70,Borrador!$AV$11:$AV$70,""),"")</f>
        <v>0</v>
      </c>
      <c r="AY37" s="12">
        <f>IFERROR(_xlfn.XLOOKUP($I37,Borrador!$I$11:$I$70,Borrador!$AW$11:$AW$70,""),"")</f>
        <v>0.6</v>
      </c>
      <c r="AZ37" s="11" cm="1">
        <f t="array" ref="AZ37">IFERROR(_xlfn.XLOOKUP($I37,Borrador!$I$11:$I$70,_xlfn.XLOOKUP(AZ$10,Borrador!$C$10:$BP$10,Borrador!$C$11:$BP$70,"",0,1),""),"")</f>
        <v>0.6</v>
      </c>
      <c r="BA37" s="11" t="str" cm="1">
        <f t="array" ref="BA37">IFERROR(_xlfn.XLOOKUP($I37,Borrador!$I$11:$I$70,_xlfn.XLOOKUP(BA$10,Borrador!$C$10:$BP$10,Borrador!$C$11:$BP$70,"",0,1),""),"")</f>
        <v>No aplica</v>
      </c>
      <c r="BB37" s="11">
        <f>IFERROR(_xlfn.XLOOKUP($I37,Borrador!$I$11:$I$70,Borrador!$BD$11:$BD$70,""),"")</f>
        <v>0</v>
      </c>
      <c r="BC37" s="11">
        <f>IFERROR(_xlfn.XLOOKUP($I37,Borrador!$I$11:$I$70,Borrador!$BE$11:$BE$70,""),"")</f>
        <v>0</v>
      </c>
      <c r="BD37" s="12" cm="1">
        <f t="array" ref="BD37">IFERROR(_xlfn.XLOOKUP($I37,Borrador!$I$11:$I$70,_xlfn.XLOOKUP(BD$10,Borrador!$C$10:$BP$10,Borrador!$C$11:$BP$70,"",0,1),""),"")</f>
        <v>0</v>
      </c>
      <c r="BE37" s="12" t="str" cm="1">
        <f t="array" ref="BE37">IFERROR(_xlfn.XLOOKUP($I37,Borrador!$I$11:$I$70,_xlfn.XLOOKUP(BE$10,Borrador!$C$10:$BP$10,Borrador!$C$11:$BP$70,"",0,1),""),"")</f>
        <v>No aplica</v>
      </c>
      <c r="BF37" s="12" t="str" cm="1">
        <f t="array" ref="BF37">IFERROR(_xlfn.XLOOKUP($I37,Borrador!$I$11:$I$70,_xlfn.XLOOKUP(BF$10,Borrador!$C$10:$BP$10,Borrador!$C$11:$BP$70,"",0,1),""),"")</f>
        <v>No aplica</v>
      </c>
      <c r="BG37" s="12" t="str" cm="1">
        <f t="array" ref="BG37">IFERROR(_xlfn.XLOOKUP($I37,Borrador!$I$11:$I$70,_xlfn.XLOOKUP(BG$10,Borrador!$C$10:$BP$10,Borrador!$C$11:$BP$70,"",0,1),""),"")</f>
        <v>No aplica</v>
      </c>
      <c r="BH37" s="12" t="str" cm="1">
        <f t="array" ref="BH37">IFERROR(_xlfn.XLOOKUP($I37,Borrador!$I$11:$I$70,_xlfn.XLOOKUP(BH$10,Borrador!$C$10:$BP$10,Borrador!$C$11:$BP$70,"",0,1),""),"")</f>
        <v>No aplica</v>
      </c>
      <c r="BI37" s="12" t="str" cm="1">
        <f t="array" ref="BI37">IFERROR(_xlfn.XLOOKUP($I37,Borrador!$I$11:$I$70,_xlfn.XLOOKUP(BI$10,Borrador!$C$10:$BP$10,Borrador!$C$11:$BP$70,"",0,1),""),"")</f>
        <v>finalizado</v>
      </c>
      <c r="BJ37" s="12" cm="1">
        <f t="array" ref="BJ37">IFERROR(_xlfn.XLOOKUP($I37,Borrador!$I$11:$I$70,_xlfn.XLOOKUP(BJ$10,Borrador!$C$10:$BP$10,Borrador!$C$11:$BP$70,"",0,1),""),"")</f>
        <v>1</v>
      </c>
      <c r="BK37" s="12" cm="1">
        <f t="array" ref="BK37">IFERROR(_xlfn.XLOOKUP($I37,Borrador!$I$11:$I$70,_xlfn.XLOOKUP(BK$10,Borrador!$C$10:$BP$10,Borrador!$C$11:$BP$70,"",0,1),""),"")</f>
        <v>0</v>
      </c>
      <c r="BL37" s="12" cm="1">
        <f t="array" ref="BL37">IFERROR(_xlfn.XLOOKUP($I37,Borrador!$I$11:$I$70,_xlfn.XLOOKUP(BL$10,Borrador!$C$10:$BP$10,Borrador!$C$11:$BP$70,"",0,1),""),"")</f>
        <v>0</v>
      </c>
      <c r="BM37" s="12">
        <f>IFERROR(_xlfn.XLOOKUP($I37,Borrador!$I$11:$I$70,Borrador!$BJ$11:$BJ$70,""),"")</f>
        <v>0</v>
      </c>
      <c r="BN37" s="12">
        <f>IFERROR(_xlfn.XLOOKUP($I37,Borrador!$I$11:$I$70,Borrador!$BK$11:$BK$70,""),"")</f>
        <v>0</v>
      </c>
      <c r="BO37" s="12">
        <f>IFERROR(_xlfn.XLOOKUP($I37,Borrador!$I$11:$I$70,Borrador!$BL$11:$BL$70,""),"")</f>
        <v>0</v>
      </c>
      <c r="BP37" s="12" t="str" cm="1">
        <f t="array" ref="BP37">IFERROR(_xlfn.XLOOKUP($I37,Borrador!$I$11:$I$70,_xlfn.XLOOKUP(BP$10,Borrador!$C$10:$BP$10,Borrador!$C$11:$BP$70,"",0,1),""),"")</f>
        <v>finalizado</v>
      </c>
      <c r="BQ37" s="12">
        <f>IFERROR(_xlfn.XLOOKUP($I37,Borrador!$I$11:$I$70,Borrador!$BG$11:$BG$70,""),"")</f>
        <v>0</v>
      </c>
      <c r="BR37" s="12">
        <f>IFERROR(_xlfn.XLOOKUP($I37,Borrador!$I$11:$I$70,Borrador!$BH$11:$BH$70,""),"")</f>
        <v>0</v>
      </c>
      <c r="BS37" s="12">
        <f>IFERROR(_xlfn.XLOOKUP($I37,Borrador!$I$11:$I$70,Borrador!$BI$11:$BI$70,""),"")</f>
        <v>0</v>
      </c>
      <c r="BT37" s="11">
        <f>IFERROR(_xlfn.XLOOKUP($I37,Borrador!$I$11:$I$70,Borrador!$BM$11:$BM$70,""),"")</f>
        <v>46199</v>
      </c>
      <c r="BU37" s="11">
        <f>IFERROR(_xlfn.XLOOKUP($I37,Borrador!$I$11:$I$70,Borrador!$BN$11:$BN$70,""),"")</f>
        <v>0</v>
      </c>
      <c r="BV37" s="34" t="str">
        <f>IFERROR(_xlfn.XLOOKUP($I37,Borrador!$I$11:$I$70,Borrador!$BO$11:$BO$70,""),"")</f>
        <v>2026-2</v>
      </c>
      <c r="BW37" s="12">
        <f>IFERROR(_xlfn.XLOOKUP($I37,Borrador!$I$11:$I$70,Borrador!$BP$11:$BP$70,""),"")</f>
        <v>0</v>
      </c>
    </row>
    <row r="38" spans="3:75" ht="52.35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IFERROR(_xlfn.XLOOKUP($I38,Borrador!$I$11:$I$70,_xlfn.XLOOKUP(J$10,Borrador!$C$10:$BP$10,Borrador!$C$11:$BP$70,"",0,1),""),"")</f>
        <v>finalizado</v>
      </c>
      <c r="K38" s="12" t="str" cm="1">
        <f t="array" ref="K38">IFERROR(_xlfn.XLOOKUP($I38,Borrador!$I$11:$I$70,_xlfn.XLOOKUP(K$10,Borrador!$C$10:$BP$10,Borrador!$C$11:$BP$70,"",0,1),""),"")</f>
        <v>finalizado</v>
      </c>
      <c r="L38" s="12" t="str" cm="1">
        <f t="array" ref="L38">IFERROR(_xlfn.XLOOKUP($I38,Borrador!$I$11:$I$70,_xlfn.XLOOKUP(L$10,Borrador!$C$10:$BP$10,Borrador!$C$11:$BP$70,"",0,1),""),"")</f>
        <v>finalizado</v>
      </c>
      <c r="M38" s="38" cm="1">
        <f t="array" ref="M38">IFERROR(_xlfn.XLOOKUP($I38,Borrador!$I$11:$I$70,_xlfn.XLOOKUP(M$10,Borrador!$C$10:$BP$10,Borrador!$C$11:$BP$70,"",0,1),""),"")</f>
        <v>45960</v>
      </c>
      <c r="N38" s="39" t="str" cm="1">
        <f t="array" ref="N38">IFERROR(_xlfn.XLOOKUP($I38,Borrador!$I$11:$I$70,_xlfn.XLOOKUP(N$10,Borrador!$C$10:$BP$10,Borrador!$C$11:$BP$70,"",0,1),""),"")</f>
        <v>30/11/2025
15/12/2025</v>
      </c>
      <c r="O38" s="12" cm="1">
        <f t="array" ref="O38">IFERROR(_xlfn.XLOOKUP($I38,Borrador!$I$11:$I$70,_xlfn.XLOOKUP(O$10,Borrador!$C$10:$BP$10,Borrador!$C$11:$BP$70,"",0,1),""),"")</f>
        <v>0</v>
      </c>
      <c r="P38" s="12" t="str" cm="1">
        <f t="array" ref="P38">IFERROR(_xlfn.XLOOKUP($I38,Borrador!$I$11:$I$70,_xlfn.XLOOKUP(P$10,Borrador!$C$10:$BP$10,Borrador!$C$11:$BP$70,"",0,1),""),"")</f>
        <v>Si</v>
      </c>
      <c r="Q38" s="12" cm="1">
        <f t="array" ref="Q38">IFERROR(_xlfn.XLOOKUP($I38,Borrador!$I$11:$I$70,_xlfn.XLOOKUP(Q$10,Borrador!$C$10:$BP$10,Borrador!$C$11:$BP$70,"",0,1),""),"")</f>
        <v>9</v>
      </c>
      <c r="R38" s="12" t="str" cm="1">
        <f t="array" ref="R38">IFERROR(_xlfn.XLOOKUP($I38,Borrador!$I$11:$I$70,_xlfn.XLOOKUP(R$10,Borrador!$C$10:$BP$10,Borrador!$C$11:$BP$70,"",0,1),""),"")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IFERROR(_xlfn.XLOOKUP($I38,Borrador!$I$11:$I$70,_xlfn.XLOOKUP(W$10,Borrador!$C$10:$BP$10,Borrador!$C$11:$BP$70,"",0,1),""),"")</f>
        <v>finalizado</v>
      </c>
      <c r="X38" s="76" cm="1">
        <f t="array" ref="X38">IFERROR(_xlfn.XLOOKUP($I38,Borrador!$I$11:$I$70,_xlfn.XLOOKUP(X$10,Borrador!$C$10:$BP$10,Borrador!$C$11:$BP$70,"",0,1),""),"")</f>
        <v>0</v>
      </c>
      <c r="Y38" s="76" t="str" cm="1">
        <f t="array" ref="Y38">IFERROR(_xlfn.XLOOKUP($I38,Borrador!$I$11:$I$70,_xlfn.XLOOKUP(Y$10,Borrador!$C$10:$BP$10,Borrador!$C$11:$BP$70,"",0,1),""),"")</f>
        <v>Finalizado</v>
      </c>
      <c r="Z38" s="76" t="str" cm="1">
        <f t="array" ref="Z38">IFERROR(_xlfn.XLOOKUP($I38,Borrador!$I$11:$I$70,_xlfn.XLOOKUP(Z$10,Borrador!$C$10:$BP$10,Borrador!$C$11:$BP$70,"",0,1),""),"")</f>
        <v/>
      </c>
      <c r="AA38" s="76" t="str" cm="1">
        <f t="array" ref="AA38">IFERROR(_xlfn.XLOOKUP($I38,Borrador!$I$11:$I$70,_xlfn.XLOOKUP(AA$10,Borrador!$C$10:$BP$10,Borrador!$C$11:$BP$70,"",0,1),""),"")</f>
        <v>Modificación de Registro Calificado</v>
      </c>
      <c r="AB38" s="12" t="str" cm="1">
        <f t="array" ref="AB38">IFERROR(_xlfn.XLOOKUP($I38,Borrador!$I$11:$I$70,_xlfn.XLOOKUP(AB$10,Borrador!$C$10:$BP$10,Borrador!$C$11:$BP$70,"",0,1),""),"")</f>
        <v>En elaboración de documentación</v>
      </c>
      <c r="AC38" s="54" t="str" cm="1">
        <f t="array" ref="AC38">IFERROR(_xlfn.XLOOKUP($I38,Borrador!$I$11:$I$70,_xlfn.XLOOKUP(AC$10,Borrador!$C$10:$BP$10,Borrador!$C$11:$BP$70,"",0,1),""),"")</f>
        <v>Junio de 2026</v>
      </c>
      <c r="AD38" s="12" t="str" cm="1">
        <f t="array" ref="AD38">IFERROR(_xlfn.XLOOKUP($I38,Borrador!$I$11:$I$70,_xlfn.XLOOKUP(AD$10,Borrador!$C$10:$BP$10,Borrador!$C$11:$BP$70,"",0,1),""),"")</f>
        <v>Se tramita en mayo de 2026</v>
      </c>
      <c r="AE38" s="12"/>
      <c r="AF38" s="12" t="str" cm="1">
        <f t="array" ref="AF38">IFERROR(_xlfn.XLOOKUP($I38,Borrador!$I$11:$I$70,_xlfn.XLOOKUP(AF$10,Borrador!$C$10:$BP$10,Borrador!$C$11:$BP$70,"",0,1),""),"")</f>
        <v>Sí</v>
      </c>
      <c r="AG38" s="12" t="str" cm="1">
        <f t="array" ref="AG38">IFERROR(_xlfn.XLOOKUP($I38,Borrador!$I$11:$I$70,_xlfn.XLOOKUP(AG$10,Borrador!$C$10:$BP$10,Borrador!$C$11:$BP$70,"",0,1),""),"")</f>
        <v>No</v>
      </c>
      <c r="AH38" s="12" t="str" cm="1">
        <f t="array" ref="AH38">IFERROR(_xlfn.XLOOKUP($I38,Borrador!$I$11:$I$70,_xlfn.XLOOKUP(AH$10,Borrador!$C$10:$BP$10,Borrador!$C$11:$BP$70,"",0,1),""),"")</f>
        <v>No aplica</v>
      </c>
      <c r="AI38" s="12" t="str" cm="1">
        <f t="array" ref="AI38">IFERROR(_xlfn.XLOOKUP($I38,Borrador!$I$11:$I$70,_xlfn.XLOOKUP(AI$10,Borrador!$C$10:$BP$10,Borrador!$C$11:$BP$70,"",0,1),""),"")</f>
        <v/>
      </c>
      <c r="AJ38" s="12"/>
      <c r="AK38" s="12"/>
      <c r="AL38" s="11" cm="1">
        <f t="array" ref="AL38">IFERROR(_xlfn.XLOOKUP($I38,Borrador!$I$11:$I$70,_xlfn.XLOOKUP(AL$10,Borrador!$C$10:$BP$10,Borrador!$C$11:$BP$70,"",0,1),""),"")</f>
        <v>7</v>
      </c>
      <c r="AM38" s="11" cm="1">
        <f t="array" ref="AM38">IFERROR(_xlfn.XLOOKUP($I38,Borrador!$I$11:$I$70,_xlfn.XLOOKUP(AM$10,Borrador!$C$10:$BP$10,Borrador!$C$11:$BP$70,"",0,1),""),"")</f>
        <v>2</v>
      </c>
      <c r="AN38" s="11" cm="1">
        <f t="array" ref="AN38">IFERROR(_xlfn.XLOOKUP($I38,Borrador!$I$11:$I$70,_xlfn.XLOOKUP(AN$10,Borrador!$C$10:$BP$10,Borrador!$C$11:$BP$70,"",0,1),""),"")</f>
        <v>9</v>
      </c>
      <c r="AO38" s="11" cm="1">
        <f t="array" ref="AO38">IFERROR(_xlfn.XLOOKUP($I38,Borrador!$I$11:$I$70,_xlfn.XLOOKUP(AO$10,Borrador!$C$10:$BP$10,Borrador!$C$11:$BP$70,"",0,1),""),"")</f>
        <v>0</v>
      </c>
      <c r="AP38" s="11" cm="1">
        <f t="array" ref="AP38">IFERROR(_xlfn.XLOOKUP($I38,Borrador!$I$11:$I$70,_xlfn.XLOOKUP(AP$10,Borrador!$C$10:$BP$10,Borrador!$C$11:$BP$70,"",0,1),""),"")</f>
        <v>0</v>
      </c>
      <c r="AQ38" s="11" cm="1">
        <f t="array" ref="AQ38">IFERROR(_xlfn.XLOOKUP($I38,Borrador!$I$11:$I$70,_xlfn.XLOOKUP(AQ$10,Borrador!$C$10:$BP$10,Borrador!$C$11:$BP$70,"",0,1),""),"")</f>
        <v>0</v>
      </c>
      <c r="AR38" s="12" t="str" cm="1">
        <f t="array" ref="AR38">IFERROR(_xlfn.XLOOKUP($I38,Borrador!$I$11:$I$70,_xlfn.XLOOKUP(AR$10,Borrador!$C$10:$BP$10,Borrador!$C$11:$BP$70,"",0,1),""),"")</f>
        <v/>
      </c>
      <c r="AS38" s="12" t="str" cm="1">
        <f t="array" ref="AS38">IFERROR(_xlfn.XLOOKUP($I38,Borrador!$I$11:$I$70,_xlfn.XLOOKUP(AS$10,Borrador!$C$10:$BP$10,Borrador!$C$11:$BP$70,"",0,1),""),"")</f>
        <v/>
      </c>
      <c r="AT38" s="12" t="str" cm="1">
        <f t="array" ref="AT38">IFERROR(_xlfn.XLOOKUP($I38,Borrador!$I$11:$I$70,_xlfn.XLOOKUP(AT$10,Borrador!$C$10:$BP$10,Borrador!$C$11:$BP$70,"",0,1),""),"")</f>
        <v/>
      </c>
      <c r="AU38" s="12" t="str" cm="1">
        <f t="array" ref="AU38">IFERROR(_xlfn.XLOOKUP($I38,Borrador!$I$11:$I$70,_xlfn.XLOOKUP(AU$10,Borrador!$C$10:$BP$10,Borrador!$C$11:$BP$70,"",0,1),""),"")</f>
        <v>sin iniciar</v>
      </c>
      <c r="AV38" s="12" t="str" cm="1">
        <f t="array" ref="AV38">IFERROR(_xlfn.XLOOKUP($I38,Borrador!$I$11:$I$70,_xlfn.XLOOKUP(AV$10,Borrador!$C$10:$BP$10,Borrador!$C$11:$BP$70,"",0,1),""),"")</f>
        <v>sin iniciar</v>
      </c>
      <c r="AW38" s="12">
        <f>IFERROR(_xlfn.XLOOKUP($I38,Borrador!$I$11:$I$70,Borrador!$AU$11:$AU$70,""),"")</f>
        <v>0</v>
      </c>
      <c r="AX38" s="12">
        <f>IFERROR(_xlfn.XLOOKUP($I38,Borrador!$I$11:$I$70,Borrador!$AV$11:$AV$70,""),"")</f>
        <v>0</v>
      </c>
      <c r="AY38" s="12">
        <f>IFERROR(_xlfn.XLOOKUP($I38,Borrador!$I$11:$I$70,Borrador!$AW$11:$AW$70,""),"")</f>
        <v>0</v>
      </c>
      <c r="AZ38" s="11" cm="1">
        <f t="array" ref="AZ38">IFERROR(_xlfn.XLOOKUP($I38,Borrador!$I$11:$I$70,_xlfn.XLOOKUP(AZ$10,Borrador!$C$10:$BP$10,Borrador!$C$11:$BP$70,"",0,1),""),"")</f>
        <v>0</v>
      </c>
      <c r="BA38" s="11" cm="1">
        <f t="array" ref="BA38">IFERROR(_xlfn.XLOOKUP($I38,Borrador!$I$11:$I$70,_xlfn.XLOOKUP(BA$10,Borrador!$C$10:$BP$10,Borrador!$C$11:$BP$70,"",0,1),""),"")</f>
        <v>0.05</v>
      </c>
      <c r="BB38" s="11">
        <f>IFERROR(_xlfn.XLOOKUP($I38,Borrador!$I$11:$I$70,Borrador!$BD$11:$BD$70,""),"")</f>
        <v>0</v>
      </c>
      <c r="BC38" s="11">
        <f>IFERROR(_xlfn.XLOOKUP($I38,Borrador!$I$11:$I$70,Borrador!$BE$11:$BE$70,""),"")</f>
        <v>0</v>
      </c>
      <c r="BD38" s="12" t="str" cm="1">
        <f t="array" ref="BD38">IFERROR(_xlfn.XLOOKUP($I38,Borrador!$I$11:$I$70,_xlfn.XLOOKUP(BD$10,Borrador!$C$10:$BP$10,Borrador!$C$11:$BP$70,"",0,1),""),"")</f>
        <v>sin iniciar</v>
      </c>
      <c r="BE38" s="12" t="str" cm="1">
        <f t="array" ref="BE38">IFERROR(_xlfn.XLOOKUP($I38,Borrador!$I$11:$I$70,_xlfn.XLOOKUP(BE$10,Borrador!$C$10:$BP$10,Borrador!$C$11:$BP$70,"",0,1),""),"")</f>
        <v>sin iniciar</v>
      </c>
      <c r="BF38" s="12" t="str" cm="1">
        <f t="array" ref="BF38">IFERROR(_xlfn.XLOOKUP($I38,Borrador!$I$11:$I$70,_xlfn.XLOOKUP(BF$10,Borrador!$C$10:$BP$10,Borrador!$C$11:$BP$70,"",0,1),""),"")</f>
        <v>sin iniciar</v>
      </c>
      <c r="BG38" s="12" cm="1">
        <f t="array" ref="BG38">IFERROR(_xlfn.XLOOKUP($I38,Borrador!$I$11:$I$70,_xlfn.XLOOKUP(BG$10,Borrador!$C$10:$BP$10,Borrador!$C$11:$BP$70,"",0,1),""),"")</f>
        <v>9</v>
      </c>
      <c r="BH38" s="12" cm="1">
        <f t="array" ref="BH38">IFERROR(_xlfn.XLOOKUP($I38,Borrador!$I$11:$I$70,_xlfn.XLOOKUP(BH$10,Borrador!$C$10:$BP$10,Borrador!$C$11:$BP$70,"",0,1),""),"")</f>
        <v>0</v>
      </c>
      <c r="BI38" s="12" t="str" cm="1">
        <f t="array" ref="BI38">IFERROR(_xlfn.XLOOKUP($I38,Borrador!$I$11:$I$70,_xlfn.XLOOKUP(BI$10,Borrador!$C$10:$BP$10,Borrador!$C$11:$BP$70,"",0,1),""),"")</f>
        <v>sin iniciar</v>
      </c>
      <c r="BJ38" s="12" cm="1">
        <f t="array" ref="BJ38">IFERROR(_xlfn.XLOOKUP($I38,Borrador!$I$11:$I$70,_xlfn.XLOOKUP(BJ$10,Borrador!$C$10:$BP$10,Borrador!$C$11:$BP$70,"",0,1),""),"")</f>
        <v>0</v>
      </c>
      <c r="BK38" s="12" cm="1">
        <f t="array" ref="BK38">IFERROR(_xlfn.XLOOKUP($I38,Borrador!$I$11:$I$70,_xlfn.XLOOKUP(BK$10,Borrador!$C$10:$BP$10,Borrador!$C$11:$BP$70,"",0,1),""),"")</f>
        <v>0</v>
      </c>
      <c r="BL38" s="12" cm="1">
        <f t="array" ref="BL38">IFERROR(_xlfn.XLOOKUP($I38,Borrador!$I$11:$I$70,_xlfn.XLOOKUP(BL$10,Borrador!$C$10:$BP$10,Borrador!$C$11:$BP$70,"",0,1),""),"")</f>
        <v>0</v>
      </c>
      <c r="BM38" s="12">
        <f>IFERROR(_xlfn.XLOOKUP($I38,Borrador!$I$11:$I$70,Borrador!$BJ$11:$BJ$70,""),"")</f>
        <v>0</v>
      </c>
      <c r="BN38" s="12">
        <f>IFERROR(_xlfn.XLOOKUP($I38,Borrador!$I$11:$I$70,Borrador!$BK$11:$BK$70,""),"")</f>
        <v>0</v>
      </c>
      <c r="BO38" s="12">
        <f>IFERROR(_xlfn.XLOOKUP($I38,Borrador!$I$11:$I$70,Borrador!$BL$11:$BL$70,""),"")</f>
        <v>0</v>
      </c>
      <c r="BP38" s="12" t="str" cm="1">
        <f t="array" ref="BP38">IFERROR(_xlfn.XLOOKUP($I38,Borrador!$I$11:$I$70,_xlfn.XLOOKUP(BP$10,Borrador!$C$10:$BP$10,Borrador!$C$11:$BP$70,"",0,1),""),"")</f>
        <v>sin iniciar</v>
      </c>
      <c r="BQ38" s="12">
        <f>IFERROR(_xlfn.XLOOKUP($I38,Borrador!$I$11:$I$70,Borrador!$BG$11:$BG$70,""),"")</f>
        <v>0</v>
      </c>
      <c r="BR38" s="12">
        <f>IFERROR(_xlfn.XLOOKUP($I38,Borrador!$I$11:$I$70,Borrador!$BH$11:$BH$70,""),"")</f>
        <v>0</v>
      </c>
      <c r="BS38" s="12">
        <f>IFERROR(_xlfn.XLOOKUP($I38,Borrador!$I$11:$I$70,Borrador!$BI$11:$BI$70,""),"")</f>
        <v>0</v>
      </c>
      <c r="BT38" s="11">
        <f>IFERROR(_xlfn.XLOOKUP($I38,Borrador!$I$11:$I$70,Borrador!$BM$11:$BM$70,""),"")</f>
        <v>0</v>
      </c>
      <c r="BU38" s="11">
        <f>IFERROR(_xlfn.XLOOKUP($I38,Borrador!$I$11:$I$70,Borrador!$BN$11:$BN$70,""),"")</f>
        <v>0</v>
      </c>
      <c r="BV38" s="34" t="str">
        <f>IFERROR(_xlfn.XLOOKUP($I38,Borrador!$I$11:$I$70,Borrador!$BO$11:$BO$70,""),"")</f>
        <v>2027-1</v>
      </c>
      <c r="BW38" s="12">
        <f>IFERROR(_xlfn.XLOOKUP($I38,Borrador!$I$11:$I$70,Borrador!$BP$11:$BP$70,""),"")</f>
        <v>0</v>
      </c>
    </row>
    <row r="39" spans="3:75" ht="52.35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IFERROR(_xlfn.XLOOKUP($I39,Borrador!$I$11:$I$70,_xlfn.XLOOKUP(J$10,Borrador!$C$10:$BP$10,Borrador!$C$11:$BP$70,"",0,1),""),"")</f>
        <v>finalizado</v>
      </c>
      <c r="K39" s="12" t="str" cm="1">
        <f t="array" ref="K39">IFERROR(_xlfn.XLOOKUP($I39,Borrador!$I$11:$I$70,_xlfn.XLOOKUP(K$10,Borrador!$C$10:$BP$10,Borrador!$C$11:$BP$70,"",0,1),""),"")</f>
        <v>finalizado</v>
      </c>
      <c r="L39" s="12" t="str" cm="1">
        <f t="array" ref="L39">IFERROR(_xlfn.XLOOKUP($I39,Borrador!$I$11:$I$70,_xlfn.XLOOKUP(L$10,Borrador!$C$10:$BP$10,Borrador!$C$11:$BP$70,"",0,1),""),"")</f>
        <v>finalizado</v>
      </c>
      <c r="M39" s="38" cm="1">
        <f t="array" ref="M39">IFERROR(_xlfn.XLOOKUP($I39,Borrador!$I$11:$I$70,_xlfn.XLOOKUP(M$10,Borrador!$C$10:$BP$10,Borrador!$C$11:$BP$70,"",0,1),""),"")</f>
        <v>45960</v>
      </c>
      <c r="N39" s="39" t="str" cm="1">
        <f t="array" ref="N39">IFERROR(_xlfn.XLOOKUP($I39,Borrador!$I$11:$I$70,_xlfn.XLOOKUP(N$10,Borrador!$C$10:$BP$10,Borrador!$C$11:$BP$70,"",0,1),""),"")</f>
        <v>30/11/2025
05/12/2025</v>
      </c>
      <c r="O39" s="12" cm="1">
        <f t="array" ref="O39">IFERROR(_xlfn.XLOOKUP($I39,Borrador!$I$11:$I$70,_xlfn.XLOOKUP(O$10,Borrador!$C$10:$BP$10,Borrador!$C$11:$BP$70,"",0,1),""),"")</f>
        <v>0</v>
      </c>
      <c r="P39" s="12" t="str" cm="1">
        <f t="array" ref="P39">IFERROR(_xlfn.XLOOKUP($I39,Borrador!$I$11:$I$70,_xlfn.XLOOKUP(P$10,Borrador!$C$10:$BP$10,Borrador!$C$11:$BP$70,"",0,1),""),"")</f>
        <v>Si</v>
      </c>
      <c r="Q39" s="12" cm="1">
        <f t="array" ref="Q39">IFERROR(_xlfn.XLOOKUP($I39,Borrador!$I$11:$I$70,_xlfn.XLOOKUP(Q$10,Borrador!$C$10:$BP$10,Borrador!$C$11:$BP$70,"",0,1),""),"")</f>
        <v>11</v>
      </c>
      <c r="R39" s="12" t="str" cm="1">
        <f t="array" ref="R39">IFERROR(_xlfn.XLOOKUP($I39,Borrador!$I$11:$I$70,_xlfn.XLOOKUP(R$10,Borrador!$C$10:$BP$10,Borrador!$C$11:$BP$70,"",0,1),""),"")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Devuelto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IFERROR(_xlfn.XLOOKUP($I39,Borrador!$I$11:$I$70,_xlfn.XLOOKUP(W$10,Borrador!$C$10:$BP$10,Borrador!$C$11:$BP$70,"",0,1),""),"")</f>
        <v>finalizado</v>
      </c>
      <c r="X39" s="76" cm="1">
        <f t="array" ref="X39">IFERROR(_xlfn.XLOOKUP($I39,Borrador!$I$11:$I$70,_xlfn.XLOOKUP(X$10,Borrador!$C$10:$BP$10,Borrador!$C$11:$BP$70,"",0,1),""),"")</f>
        <v>0</v>
      </c>
      <c r="Y39" s="76" t="str" cm="1">
        <f t="array" ref="Y39">IFERROR(_xlfn.XLOOKUP($I39,Borrador!$I$11:$I$70,_xlfn.XLOOKUP(Y$10,Borrador!$C$10:$BP$10,Borrador!$C$11:$BP$70,"",0,1),""),"")</f>
        <v>Devuelto</v>
      </c>
      <c r="Z39" s="76" t="str" cm="1">
        <f t="array" ref="Z39">IFERROR(_xlfn.XLOOKUP($I39,Borrador!$I$11:$I$70,_xlfn.XLOOKUP(Z$10,Borrador!$C$10:$BP$10,Borrador!$C$11:$BP$70,"",0,1),""),"")</f>
        <v/>
      </c>
      <c r="AA39" s="76" t="str" cm="1">
        <f t="array" ref="AA39">IFERROR(_xlfn.XLOOKUP($I39,Borrador!$I$11:$I$70,_xlfn.XLOOKUP(AA$10,Borrador!$C$10:$BP$10,Borrador!$C$11:$BP$70,"",0,1),""),"")</f>
        <v>Modificación de Registro Calificado</v>
      </c>
      <c r="AB39" s="12" t="str" cm="1">
        <f t="array" ref="AB39">IFERROR(_xlfn.XLOOKUP($I39,Borrador!$I$11:$I$70,_xlfn.XLOOKUP(AB$10,Borrador!$C$10:$BP$10,Borrador!$C$11:$BP$70,"",0,1),""),"")</f>
        <v>En elaboración de documentación</v>
      </c>
      <c r="AC39" s="54" t="str" cm="1">
        <f t="array" ref="AC39">IFERROR(_xlfn.XLOOKUP($I39,Borrador!$I$11:$I$70,_xlfn.XLOOKUP(AC$10,Borrador!$C$10:$BP$10,Borrador!$C$11:$BP$70,"",0,1),""),"")</f>
        <v>Abril de 2026</v>
      </c>
      <c r="AD39" s="12" t="str" cm="1">
        <f t="array" ref="AD39">IFERROR(_xlfn.XLOOKUP($I39,Borrador!$I$11:$I$70,_xlfn.XLOOKUP(AD$10,Borrador!$C$10:$BP$10,Borrador!$C$11:$BP$70,"",0,1),""),"")</f>
        <v>Se tramita en marzo de 2026</v>
      </c>
      <c r="AE39" s="12"/>
      <c r="AF39" s="12" t="str" cm="1">
        <f t="array" ref="AF39">IFERROR(_xlfn.XLOOKUP($I39,Borrador!$I$11:$I$70,_xlfn.XLOOKUP(AF$10,Borrador!$C$10:$BP$10,Borrador!$C$11:$BP$70,"",0,1),""),"")</f>
        <v>Sí</v>
      </c>
      <c r="AG39" s="12" t="str" cm="1">
        <f t="array" ref="AG39">IFERROR(_xlfn.XLOOKUP($I39,Borrador!$I$11:$I$70,_xlfn.XLOOKUP(AG$10,Borrador!$C$10:$BP$10,Borrador!$C$11:$BP$70,"",0,1),""),"")</f>
        <v>No</v>
      </c>
      <c r="AH39" s="12" t="str" cm="1">
        <f t="array" ref="AH39">IFERROR(_xlfn.XLOOKUP($I39,Borrador!$I$11:$I$70,_xlfn.XLOOKUP(AH$10,Borrador!$C$10:$BP$10,Borrador!$C$11:$BP$70,"",0,1),""),"")</f>
        <v>Aprobado</v>
      </c>
      <c r="AI39" s="12" t="str" cm="1">
        <f t="array" ref="AI39">IFERROR(_xlfn.XLOOKUP($I39,Borrador!$I$11:$I$70,_xlfn.XLOOKUP(AI$10,Borrador!$C$10:$BP$10,Borrador!$C$11:$BP$70,"",0,1),""),"")</f>
        <v/>
      </c>
      <c r="AJ39" s="12"/>
      <c r="AK39" s="12"/>
      <c r="AL39" s="11" cm="1">
        <f t="array" ref="AL39">IFERROR(_xlfn.XLOOKUP($I39,Borrador!$I$11:$I$70,_xlfn.XLOOKUP(AL$10,Borrador!$C$10:$BP$10,Borrador!$C$11:$BP$70,"",0,1),""),"")</f>
        <v>3</v>
      </c>
      <c r="AM39" s="11" cm="1">
        <f t="array" ref="AM39">IFERROR(_xlfn.XLOOKUP($I39,Borrador!$I$11:$I$70,_xlfn.XLOOKUP(AM$10,Borrador!$C$10:$BP$10,Borrador!$C$11:$BP$70,"",0,1),""),"")</f>
        <v>8</v>
      </c>
      <c r="AN39" s="11" cm="1">
        <f t="array" ref="AN39">IFERROR(_xlfn.XLOOKUP($I39,Borrador!$I$11:$I$70,_xlfn.XLOOKUP(AN$10,Borrador!$C$10:$BP$10,Borrador!$C$11:$BP$70,"",0,1),""),"")</f>
        <v>11</v>
      </c>
      <c r="AO39" s="11" cm="1">
        <f t="array" ref="AO39">IFERROR(_xlfn.XLOOKUP($I39,Borrador!$I$11:$I$70,_xlfn.XLOOKUP(AO$10,Borrador!$C$10:$BP$10,Borrador!$C$11:$BP$70,"",0,1),""),"")</f>
        <v>0</v>
      </c>
      <c r="AP39" s="11" cm="1">
        <f t="array" ref="AP39">IFERROR(_xlfn.XLOOKUP($I39,Borrador!$I$11:$I$70,_xlfn.XLOOKUP(AP$10,Borrador!$C$10:$BP$10,Borrador!$C$11:$BP$70,"",0,1),""),"")</f>
        <v>0</v>
      </c>
      <c r="AQ39" s="11" cm="1">
        <f t="array" ref="AQ39">IFERROR(_xlfn.XLOOKUP($I39,Borrador!$I$11:$I$70,_xlfn.XLOOKUP(AQ$10,Borrador!$C$10:$BP$10,Borrador!$C$11:$BP$70,"",0,1),""),"")</f>
        <v>0</v>
      </c>
      <c r="AR39" s="12" t="str" cm="1">
        <f t="array" ref="AR39">IFERROR(_xlfn.XLOOKUP($I39,Borrador!$I$11:$I$70,_xlfn.XLOOKUP(AR$10,Borrador!$C$10:$BP$10,Borrador!$C$11:$BP$70,"",0,1),""),"")</f>
        <v/>
      </c>
      <c r="AS39" s="12" t="str" cm="1">
        <f t="array" ref="AS39">IFERROR(_xlfn.XLOOKUP($I39,Borrador!$I$11:$I$70,_xlfn.XLOOKUP(AS$10,Borrador!$C$10:$BP$10,Borrador!$C$11:$BP$70,"",0,1),""),"")</f>
        <v/>
      </c>
      <c r="AT39" s="12" t="str" cm="1">
        <f t="array" ref="AT39">IFERROR(_xlfn.XLOOKUP($I39,Borrador!$I$11:$I$70,_xlfn.XLOOKUP(AT$10,Borrador!$C$10:$BP$10,Borrador!$C$11:$BP$70,"",0,1),""),"")</f>
        <v/>
      </c>
      <c r="AU39" s="12" t="str" cm="1">
        <f t="array" ref="AU39">IFERROR(_xlfn.XLOOKUP($I39,Borrador!$I$11:$I$70,_xlfn.XLOOKUP(AU$10,Borrador!$C$10:$BP$10,Borrador!$C$11:$BP$70,"",0,1),""),"")</f>
        <v>sin iniciar</v>
      </c>
      <c r="AV39" s="12" t="str" cm="1">
        <f t="array" ref="AV39">IFERROR(_xlfn.XLOOKUP($I39,Borrador!$I$11:$I$70,_xlfn.XLOOKUP(AV$10,Borrador!$C$10:$BP$10,Borrador!$C$11:$BP$70,"",0,1),""),"")</f>
        <v>sin iniciar</v>
      </c>
      <c r="AW39" s="12">
        <f>IFERROR(_xlfn.XLOOKUP($I39,Borrador!$I$11:$I$70,Borrador!$AU$11:$AU$70,""),"")</f>
        <v>0</v>
      </c>
      <c r="AX39" s="12">
        <f>IFERROR(_xlfn.XLOOKUP($I39,Borrador!$I$11:$I$70,Borrador!$AV$11:$AV$70,""),"")</f>
        <v>0</v>
      </c>
      <c r="AY39" s="12">
        <f>IFERROR(_xlfn.XLOOKUP($I39,Borrador!$I$11:$I$70,Borrador!$AW$11:$AW$70,""),"")</f>
        <v>0</v>
      </c>
      <c r="AZ39" s="11" cm="1">
        <f t="array" ref="AZ39">IFERROR(_xlfn.XLOOKUP($I39,Borrador!$I$11:$I$70,_xlfn.XLOOKUP(AZ$10,Borrador!$C$10:$BP$10,Borrador!$C$11:$BP$70,"",0,1),""),"")</f>
        <v>0</v>
      </c>
      <c r="BA39" s="11" cm="1">
        <f t="array" ref="BA39">IFERROR(_xlfn.XLOOKUP($I39,Borrador!$I$11:$I$70,_xlfn.XLOOKUP(BA$10,Borrador!$C$10:$BP$10,Borrador!$C$11:$BP$70,"",0,1),""),"")</f>
        <v>0</v>
      </c>
      <c r="BB39" s="11">
        <f>IFERROR(_xlfn.XLOOKUP($I39,Borrador!$I$11:$I$70,Borrador!$BD$11:$BD$70,""),"")</f>
        <v>0</v>
      </c>
      <c r="BC39" s="11">
        <f>IFERROR(_xlfn.XLOOKUP($I39,Borrador!$I$11:$I$70,Borrador!$BE$11:$BE$70,""),"")</f>
        <v>0</v>
      </c>
      <c r="BD39" s="12" t="str" cm="1">
        <f t="array" ref="BD39">IFERROR(_xlfn.XLOOKUP($I39,Borrador!$I$11:$I$70,_xlfn.XLOOKUP(BD$10,Borrador!$C$10:$BP$10,Borrador!$C$11:$BP$70,"",0,1),""),"")</f>
        <v>sin iniciar</v>
      </c>
      <c r="BE39" s="12" t="str" cm="1">
        <f t="array" ref="BE39">IFERROR(_xlfn.XLOOKUP($I39,Borrador!$I$11:$I$70,_xlfn.XLOOKUP(BE$10,Borrador!$C$10:$BP$10,Borrador!$C$11:$BP$70,"",0,1),""),"")</f>
        <v>sin iniciar</v>
      </c>
      <c r="BF39" s="12" t="str" cm="1">
        <f t="array" ref="BF39">IFERROR(_xlfn.XLOOKUP($I39,Borrador!$I$11:$I$70,_xlfn.XLOOKUP(BF$10,Borrador!$C$10:$BP$10,Borrador!$C$11:$BP$70,"",0,1),""),"")</f>
        <v>sin iniciar</v>
      </c>
      <c r="BG39" s="12" cm="1">
        <f t="array" ref="BG39">IFERROR(_xlfn.XLOOKUP($I39,Borrador!$I$11:$I$70,_xlfn.XLOOKUP(BG$10,Borrador!$C$10:$BP$10,Borrador!$C$11:$BP$70,"",0,1),""),"")</f>
        <v>20</v>
      </c>
      <c r="BH39" s="12" cm="1">
        <f t="array" ref="BH39">IFERROR(_xlfn.XLOOKUP($I39,Borrador!$I$11:$I$70,_xlfn.XLOOKUP(BH$10,Borrador!$C$10:$BP$10,Borrador!$C$11:$BP$70,"",0,1),""),"")</f>
        <v>0</v>
      </c>
      <c r="BI39" s="12" cm="1">
        <f t="array" ref="BI39">IFERROR(_xlfn.XLOOKUP($I39,Borrador!$I$11:$I$70,_xlfn.XLOOKUP(BI$10,Borrador!$C$10:$BP$10,Borrador!$C$11:$BP$70,"",0,1),""),"")</f>
        <v>0.55000000000000004</v>
      </c>
      <c r="BJ39" s="12" cm="1">
        <f t="array" ref="BJ39">IFERROR(_xlfn.XLOOKUP($I39,Borrador!$I$11:$I$70,_xlfn.XLOOKUP(BJ$10,Borrador!$C$10:$BP$10,Borrador!$C$11:$BP$70,"",0,1),""),"")</f>
        <v>0</v>
      </c>
      <c r="BK39" s="12" cm="1">
        <f t="array" ref="BK39">IFERROR(_xlfn.XLOOKUP($I39,Borrador!$I$11:$I$70,_xlfn.XLOOKUP(BK$10,Borrador!$C$10:$BP$10,Borrador!$C$11:$BP$70,"",0,1),""),"")</f>
        <v>0</v>
      </c>
      <c r="BL39" s="12" cm="1">
        <f t="array" ref="BL39">IFERROR(_xlfn.XLOOKUP($I39,Borrador!$I$11:$I$70,_xlfn.XLOOKUP(BL$10,Borrador!$C$10:$BP$10,Borrador!$C$11:$BP$70,"",0,1),""),"")</f>
        <v>0</v>
      </c>
      <c r="BM39" s="12">
        <f>IFERROR(_xlfn.XLOOKUP($I39,Borrador!$I$11:$I$70,Borrador!$BJ$11:$BJ$70,""),"")</f>
        <v>0</v>
      </c>
      <c r="BN39" s="12">
        <f>IFERROR(_xlfn.XLOOKUP($I39,Borrador!$I$11:$I$70,Borrador!$BK$11:$BK$70,""),"")</f>
        <v>0</v>
      </c>
      <c r="BO39" s="12">
        <f>IFERROR(_xlfn.XLOOKUP($I39,Borrador!$I$11:$I$70,Borrador!$BL$11:$BL$70,""),"")</f>
        <v>0</v>
      </c>
      <c r="BP39" s="12" cm="1">
        <f t="array" ref="BP39">IFERROR(_xlfn.XLOOKUP($I39,Borrador!$I$11:$I$70,_xlfn.XLOOKUP(BP$10,Borrador!$C$10:$BP$10,Borrador!$C$11:$BP$70,"",0,1),""),"")</f>
        <v>0.55000000000000004</v>
      </c>
      <c r="BQ39" s="12">
        <f>IFERROR(_xlfn.XLOOKUP($I39,Borrador!$I$11:$I$70,Borrador!$BG$11:$BG$70,""),"")</f>
        <v>0</v>
      </c>
      <c r="BR39" s="12">
        <f>IFERROR(_xlfn.XLOOKUP($I39,Borrador!$I$11:$I$70,Borrador!$BH$11:$BH$70,""),"")</f>
        <v>0</v>
      </c>
      <c r="BS39" s="12">
        <f>IFERROR(_xlfn.XLOOKUP($I39,Borrador!$I$11:$I$70,Borrador!$BI$11:$BI$70,""),"")</f>
        <v>0</v>
      </c>
      <c r="BT39" s="11">
        <f>IFERROR(_xlfn.XLOOKUP($I39,Borrador!$I$11:$I$70,Borrador!$BM$11:$BM$70,""),"")</f>
        <v>46199</v>
      </c>
      <c r="BU39" s="11">
        <f>IFERROR(_xlfn.XLOOKUP($I39,Borrador!$I$11:$I$70,Borrador!$BN$11:$BN$70,""),"")</f>
        <v>0</v>
      </c>
      <c r="BV39" s="34" t="str">
        <f>IFERROR(_xlfn.XLOOKUP($I39,Borrador!$I$11:$I$70,Borrador!$BO$11:$BO$70,""),"")</f>
        <v>2026-2</v>
      </c>
      <c r="BW39" s="12">
        <f>IFERROR(_xlfn.XLOOKUP($I39,Borrador!$I$11:$I$70,Borrador!$BP$11:$BP$70,""),"")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IFERROR(_xlfn.XLOOKUP($I40,Borrador!$I$11:$I$70,_xlfn.XLOOKUP(J$10,Borrador!$C$10:$BP$10,Borrador!$C$11:$BP$70,"",0,1),""),"")</f>
        <v>finalizado</v>
      </c>
      <c r="K40" s="12" t="str" cm="1">
        <f t="array" ref="K40">IFERROR(_xlfn.XLOOKUP($I40,Borrador!$I$11:$I$70,_xlfn.XLOOKUP(K$10,Borrador!$C$10:$BP$10,Borrador!$C$11:$BP$70,"",0,1),""),"")</f>
        <v>finalizado</v>
      </c>
      <c r="L40" s="12" t="str" cm="1">
        <f t="array" ref="L40">IFERROR(_xlfn.XLOOKUP($I40,Borrador!$I$11:$I$70,_xlfn.XLOOKUP(L$10,Borrador!$C$10:$BP$10,Borrador!$C$11:$BP$70,"",0,1),""),"")</f>
        <v>finalizado</v>
      </c>
      <c r="M40" s="38" cm="1">
        <f t="array" ref="M40">IFERROR(_xlfn.XLOOKUP($I40,Borrador!$I$11:$I$70,_xlfn.XLOOKUP(M$10,Borrador!$C$10:$BP$10,Borrador!$C$11:$BP$70,"",0,1),""),"")</f>
        <v>45991</v>
      </c>
      <c r="N40" s="39" cm="1">
        <f t="array" ref="N40">IFERROR(_xlfn.XLOOKUP($I40,Borrador!$I$11:$I$70,_xlfn.XLOOKUP(N$10,Borrador!$C$10:$BP$10,Borrador!$C$11:$BP$70,"",0,1),""),"")</f>
        <v>45996</v>
      </c>
      <c r="O40" s="12" cm="1">
        <f t="array" ref="O40">IFERROR(_xlfn.XLOOKUP($I40,Borrador!$I$11:$I$70,_xlfn.XLOOKUP(O$10,Borrador!$C$10:$BP$10,Borrador!$C$11:$BP$70,"",0,1),""),"")</f>
        <v>0</v>
      </c>
      <c r="P40" s="12" t="str" cm="1">
        <f t="array" ref="P40">IFERROR(_xlfn.XLOOKUP($I40,Borrador!$I$11:$I$70,_xlfn.XLOOKUP(P$10,Borrador!$C$10:$BP$10,Borrador!$C$11:$BP$70,"",0,1),""),"")</f>
        <v>Si</v>
      </c>
      <c r="Q40" s="12" cm="1">
        <f t="array" ref="Q40">IFERROR(_xlfn.XLOOKUP($I40,Borrador!$I$11:$I$70,_xlfn.XLOOKUP(Q$10,Borrador!$C$10:$BP$10,Borrador!$C$11:$BP$70,"",0,1),""),"")</f>
        <v>12</v>
      </c>
      <c r="R40" s="12" t="str" cm="1">
        <f t="array" ref="R40">IFERROR(_xlfn.XLOOKUP($I40,Borrador!$I$11:$I$70,_xlfn.XLOOKUP(R$10,Borrador!$C$10:$BP$10,Borrador!$C$11:$BP$70,"",0,1),""),"")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IFERROR(_xlfn.XLOOKUP($I40,Borrador!$I$11:$I$70,_xlfn.XLOOKUP(W$10,Borrador!$C$10:$BP$10,Borrador!$C$11:$BP$70,"",0,1),""),"")</f>
        <v>finalizado</v>
      </c>
      <c r="X40" s="76" cm="1">
        <f t="array" ref="X40">IFERROR(_xlfn.XLOOKUP($I40,Borrador!$I$11:$I$70,_xlfn.XLOOKUP(X$10,Borrador!$C$10:$BP$10,Borrador!$C$11:$BP$70,"",0,1),""),"")</f>
        <v>0</v>
      </c>
      <c r="Y40" s="76" t="str" cm="1">
        <f t="array" ref="Y40">IFERROR(_xlfn.XLOOKUP($I40,Borrador!$I$11:$I$70,_xlfn.XLOOKUP(Y$10,Borrador!$C$10:$BP$10,Borrador!$C$11:$BP$70,"",0,1),""),"")</f>
        <v>Finalizado</v>
      </c>
      <c r="Z40" s="76" t="str" cm="1">
        <f t="array" ref="Z40">IFERROR(_xlfn.XLOOKUP($I40,Borrador!$I$11:$I$70,_xlfn.XLOOKUP(Z$10,Borrador!$C$10:$BP$10,Borrador!$C$11:$BP$70,"",0,1),""),"")</f>
        <v/>
      </c>
      <c r="AA40" s="76" t="str" cm="1">
        <f t="array" ref="AA40">IFERROR(_xlfn.XLOOKUP($I40,Borrador!$I$11:$I$70,_xlfn.XLOOKUP(AA$10,Borrador!$C$10:$BP$10,Borrador!$C$11:$BP$70,"",0,1),""),"")</f>
        <v>Modificación de Registro Calificado</v>
      </c>
      <c r="AB40" s="12" t="str" cm="1">
        <f t="array" ref="AB40">IFERROR(_xlfn.XLOOKUP($I40,Borrador!$I$11:$I$70,_xlfn.XLOOKUP(AB$10,Borrador!$C$10:$BP$10,Borrador!$C$11:$BP$70,"",0,1),""),"")</f>
        <v>En elaboración de documentación</v>
      </c>
      <c r="AC40" s="54" t="str" cm="1">
        <f t="array" ref="AC40">IFERROR(_xlfn.XLOOKUP($I40,Borrador!$I$11:$I$70,_xlfn.XLOOKUP(AC$10,Borrador!$C$10:$BP$10,Borrador!$C$11:$BP$70,"",0,1),""),"")</f>
        <v>Abril de 2026</v>
      </c>
      <c r="AD40" s="12" t="str" cm="1">
        <f t="array" ref="AD40">IFERROR(_xlfn.XLOOKUP($I40,Borrador!$I$11:$I$70,_xlfn.XLOOKUP(AD$10,Borrador!$C$10:$BP$10,Borrador!$C$11:$BP$70,"",0,1),""),"")</f>
        <v>Se tramita en marzo de 2026</v>
      </c>
      <c r="AE40" s="12"/>
      <c r="AF40" s="12" t="str" cm="1">
        <f t="array" ref="AF40">IFERROR(_xlfn.XLOOKUP($I40,Borrador!$I$11:$I$70,_xlfn.XLOOKUP(AF$10,Borrador!$C$10:$BP$10,Borrador!$C$11:$BP$70,"",0,1),""),"")</f>
        <v>Sí</v>
      </c>
      <c r="AG40" s="12" t="str" cm="1">
        <f t="array" ref="AG40">IFERROR(_xlfn.XLOOKUP($I40,Borrador!$I$11:$I$70,_xlfn.XLOOKUP(AG$10,Borrador!$C$10:$BP$10,Borrador!$C$11:$BP$70,"",0,1),""),"")</f>
        <v>No</v>
      </c>
      <c r="AH40" s="12" t="str" cm="1">
        <f t="array" ref="AH40">IFERROR(_xlfn.XLOOKUP($I40,Borrador!$I$11:$I$70,_xlfn.XLOOKUP(AH$10,Borrador!$C$10:$BP$10,Borrador!$C$11:$BP$70,"",0,1),""),"")</f>
        <v>No aplica</v>
      </c>
      <c r="AI40" s="12" t="str" cm="1">
        <f t="array" ref="AI40">IFERROR(_xlfn.XLOOKUP($I40,Borrador!$I$11:$I$70,_xlfn.XLOOKUP(AI$10,Borrador!$C$10:$BP$10,Borrador!$C$11:$BP$70,"",0,1),""),"")</f>
        <v/>
      </c>
      <c r="AJ40" s="12"/>
      <c r="AK40" s="12"/>
      <c r="AL40" s="11" cm="1">
        <f t="array" ref="AL40">IFERROR(_xlfn.XLOOKUP($I40,Borrador!$I$11:$I$70,_xlfn.XLOOKUP(AL$10,Borrador!$C$10:$BP$10,Borrador!$C$11:$BP$70,"",0,1),""),"")</f>
        <v>12</v>
      </c>
      <c r="AM40" s="11" cm="1">
        <f t="array" ref="AM40">IFERROR(_xlfn.XLOOKUP($I40,Borrador!$I$11:$I$70,_xlfn.XLOOKUP(AM$10,Borrador!$C$10:$BP$10,Borrador!$C$11:$BP$70,"",0,1),""),"")</f>
        <v>0</v>
      </c>
      <c r="AN40" s="11" cm="1">
        <f t="array" ref="AN40">IFERROR(_xlfn.XLOOKUP($I40,Borrador!$I$11:$I$70,_xlfn.XLOOKUP(AN$10,Borrador!$C$10:$BP$10,Borrador!$C$11:$BP$70,"",0,1),""),"")</f>
        <v>12</v>
      </c>
      <c r="AO40" s="11" cm="1">
        <f t="array" ref="AO40">IFERROR(_xlfn.XLOOKUP($I40,Borrador!$I$11:$I$70,_xlfn.XLOOKUP(AO$10,Borrador!$C$10:$BP$10,Borrador!$C$11:$BP$70,"",0,1),""),"")</f>
        <v>46233</v>
      </c>
      <c r="AP40" s="11" cm="1">
        <f t="array" ref="AP40">IFERROR(_xlfn.XLOOKUP($I40,Borrador!$I$11:$I$70,_xlfn.XLOOKUP(AP$10,Borrador!$C$10:$BP$10,Borrador!$C$11:$BP$70,"",0,1),""),"")</f>
        <v>46325</v>
      </c>
      <c r="AQ40" s="11" t="str" cm="1">
        <f t="array" ref="AQ40">IFERROR(_xlfn.XLOOKUP($I40,Borrador!$I$11:$I$70,_xlfn.XLOOKUP(AQ$10,Borrador!$C$10:$BP$10,Borrador!$C$11:$BP$70,"",0,1),""),"")</f>
        <v>No aplica</v>
      </c>
      <c r="AR40" s="12" t="str" cm="1">
        <f t="array" ref="AR40">IFERROR(_xlfn.XLOOKUP($I40,Borrador!$I$11:$I$70,_xlfn.XLOOKUP(AR$10,Borrador!$C$10:$BP$10,Borrador!$C$11:$BP$70,"",0,1),""),"")</f>
        <v/>
      </c>
      <c r="AS40" s="12" t="str" cm="1">
        <f t="array" ref="AS40">IFERROR(_xlfn.XLOOKUP($I40,Borrador!$I$11:$I$70,_xlfn.XLOOKUP(AS$10,Borrador!$C$10:$BP$10,Borrador!$C$11:$BP$70,"",0,1),""),"")</f>
        <v/>
      </c>
      <c r="AT40" s="12" t="str" cm="1">
        <f t="array" ref="AT40">IFERROR(_xlfn.XLOOKUP($I40,Borrador!$I$11:$I$70,_xlfn.XLOOKUP(AT$10,Borrador!$C$10:$BP$10,Borrador!$C$11:$BP$70,"",0,1),""),"")</f>
        <v/>
      </c>
      <c r="AU40" s="12" t="str" cm="1">
        <f t="array" ref="AU40">IFERROR(_xlfn.XLOOKUP($I40,Borrador!$I$11:$I$70,_xlfn.XLOOKUP(AU$10,Borrador!$C$10:$BP$10,Borrador!$C$11:$BP$70,"",0,1),""),"")</f>
        <v>No aplica</v>
      </c>
      <c r="AV40" s="12" t="str" cm="1">
        <f t="array" ref="AV40">IFERROR(_xlfn.XLOOKUP($I40,Borrador!$I$11:$I$70,_xlfn.XLOOKUP(AV$10,Borrador!$C$10:$BP$10,Borrador!$C$11:$BP$70,"",0,1),""),"")</f>
        <v>No aplica</v>
      </c>
      <c r="AW40" s="12" t="str">
        <f>IFERROR(_xlfn.XLOOKUP($I40,Borrador!$I$11:$I$70,Borrador!$AU$11:$AU$70,""),"")</f>
        <v>No aplica</v>
      </c>
      <c r="AX40" s="12" t="str">
        <f>IFERROR(_xlfn.XLOOKUP($I40,Borrador!$I$11:$I$70,Borrador!$AV$11:$AV$70,""),"")</f>
        <v>No aplica</v>
      </c>
      <c r="AY40" s="12" t="str">
        <f>IFERROR(_xlfn.XLOOKUP($I40,Borrador!$I$11:$I$70,Borrador!$AW$11:$AW$70,""),"")</f>
        <v>No aplica</v>
      </c>
      <c r="AZ40" s="11" t="str" cm="1">
        <f t="array" ref="AZ40">IFERROR(_xlfn.XLOOKUP($I40,Borrador!$I$11:$I$70,_xlfn.XLOOKUP(AZ$10,Borrador!$C$10:$BP$10,Borrador!$C$11:$BP$70,"",0,1),""),"")</f>
        <v>No aplica</v>
      </c>
      <c r="BA40" s="11" cm="1">
        <f t="array" ref="BA40">IFERROR(_xlfn.XLOOKUP($I40,Borrador!$I$11:$I$70,_xlfn.XLOOKUP(BA$10,Borrador!$C$10:$BP$10,Borrador!$C$11:$BP$70,"",0,1),""),"")</f>
        <v>0.13</v>
      </c>
      <c r="BB40" s="11">
        <f>IFERROR(_xlfn.XLOOKUP($I40,Borrador!$I$11:$I$70,Borrador!$BD$11:$BD$70,""),"")</f>
        <v>0</v>
      </c>
      <c r="BC40" s="11">
        <f>IFERROR(_xlfn.XLOOKUP($I40,Borrador!$I$11:$I$70,Borrador!$BE$11:$BE$70,""),"")</f>
        <v>0</v>
      </c>
      <c r="BD40" s="12" t="str" cm="1">
        <f t="array" ref="BD40">IFERROR(_xlfn.XLOOKUP($I40,Borrador!$I$11:$I$70,_xlfn.XLOOKUP(BD$10,Borrador!$C$10:$BP$10,Borrador!$C$11:$BP$70,"",0,1),""),"")</f>
        <v>sin iniciar</v>
      </c>
      <c r="BE40" s="12" t="str" cm="1">
        <f t="array" ref="BE40">IFERROR(_xlfn.XLOOKUP($I40,Borrador!$I$11:$I$70,_xlfn.XLOOKUP(BE$10,Borrador!$C$10:$BP$10,Borrador!$C$11:$BP$70,"",0,1),""),"")</f>
        <v>sin iniciar</v>
      </c>
      <c r="BF40" s="12" t="str" cm="1">
        <f t="array" ref="BF40">IFERROR(_xlfn.XLOOKUP($I40,Borrador!$I$11:$I$70,_xlfn.XLOOKUP(BF$10,Borrador!$C$10:$BP$10,Borrador!$C$11:$BP$70,"",0,1),""),"")</f>
        <v>sin iniciar</v>
      </c>
      <c r="BG40" s="12" cm="1">
        <f t="array" ref="BG40">IFERROR(_xlfn.XLOOKUP($I40,Borrador!$I$11:$I$70,_xlfn.XLOOKUP(BG$10,Borrador!$C$10:$BP$10,Borrador!$C$11:$BP$70,"",0,1),""),"")</f>
        <v>12</v>
      </c>
      <c r="BH40" s="12" cm="1">
        <f t="array" ref="BH40">IFERROR(_xlfn.XLOOKUP($I40,Borrador!$I$11:$I$70,_xlfn.XLOOKUP(BH$10,Borrador!$C$10:$BP$10,Borrador!$C$11:$BP$70,"",0,1),""),"")</f>
        <v>0</v>
      </c>
      <c r="BI40" s="12" t="str" cm="1">
        <f t="array" ref="BI40">IFERROR(_xlfn.XLOOKUP($I40,Borrador!$I$11:$I$70,_xlfn.XLOOKUP(BI$10,Borrador!$C$10:$BP$10,Borrador!$C$11:$BP$70,"",0,1),""),"")</f>
        <v>sin iniciar</v>
      </c>
      <c r="BJ40" s="12" cm="1">
        <f t="array" ref="BJ40">IFERROR(_xlfn.XLOOKUP($I40,Borrador!$I$11:$I$70,_xlfn.XLOOKUP(BJ$10,Borrador!$C$10:$BP$10,Borrador!$C$11:$BP$70,"",0,1),""),"")</f>
        <v>0</v>
      </c>
      <c r="BK40" s="12" cm="1">
        <f t="array" ref="BK40">IFERROR(_xlfn.XLOOKUP($I40,Borrador!$I$11:$I$70,_xlfn.XLOOKUP(BK$10,Borrador!$C$10:$BP$10,Borrador!$C$11:$BP$70,"",0,1),""),"")</f>
        <v>0</v>
      </c>
      <c r="BL40" s="12" cm="1">
        <f t="array" ref="BL40">IFERROR(_xlfn.XLOOKUP($I40,Borrador!$I$11:$I$70,_xlfn.XLOOKUP(BL$10,Borrador!$C$10:$BP$10,Borrador!$C$11:$BP$70,"",0,1),""),"")</f>
        <v>0</v>
      </c>
      <c r="BM40" s="12">
        <f>IFERROR(_xlfn.XLOOKUP($I40,Borrador!$I$11:$I$70,Borrador!$BJ$11:$BJ$70,""),"")</f>
        <v>0</v>
      </c>
      <c r="BN40" s="12">
        <f>IFERROR(_xlfn.XLOOKUP($I40,Borrador!$I$11:$I$70,Borrador!$BK$11:$BK$70,""),"")</f>
        <v>0</v>
      </c>
      <c r="BO40" s="12">
        <f>IFERROR(_xlfn.XLOOKUP($I40,Borrador!$I$11:$I$70,Borrador!$BL$11:$BL$70,""),"")</f>
        <v>0</v>
      </c>
      <c r="BP40" s="12" t="str" cm="1">
        <f t="array" ref="BP40">IFERROR(_xlfn.XLOOKUP($I40,Borrador!$I$11:$I$70,_xlfn.XLOOKUP(BP$10,Borrador!$C$10:$BP$10,Borrador!$C$11:$BP$70,"",0,1),""),"")</f>
        <v>sin iniciar</v>
      </c>
      <c r="BQ40" s="12">
        <f>IFERROR(_xlfn.XLOOKUP($I40,Borrador!$I$11:$I$70,Borrador!$BG$11:$BG$70,""),"")</f>
        <v>0</v>
      </c>
      <c r="BR40" s="12">
        <f>IFERROR(_xlfn.XLOOKUP($I40,Borrador!$I$11:$I$70,Borrador!$BH$11:$BH$70,""),"")</f>
        <v>0</v>
      </c>
      <c r="BS40" s="12">
        <f>IFERROR(_xlfn.XLOOKUP($I40,Borrador!$I$11:$I$70,Borrador!$BI$11:$BI$70,""),"")</f>
        <v>0</v>
      </c>
      <c r="BT40" s="11">
        <f>IFERROR(_xlfn.XLOOKUP($I40,Borrador!$I$11:$I$70,Borrador!$BM$11:$BM$70,""),"")</f>
        <v>0</v>
      </c>
      <c r="BU40" s="11">
        <f>IFERROR(_xlfn.XLOOKUP($I40,Borrador!$I$11:$I$70,Borrador!$BN$11:$BN$70,""),"")</f>
        <v>0</v>
      </c>
      <c r="BV40" s="34" t="str">
        <f>IFERROR(_xlfn.XLOOKUP($I40,Borrador!$I$11:$I$70,Borrador!$BO$11:$BO$70,""),"")</f>
        <v>2027-1</v>
      </c>
      <c r="BW40" s="12">
        <f>IFERROR(_xlfn.XLOOKUP($I40,Borrador!$I$11:$I$70,Borrador!$BP$11:$BP$70,""),"")</f>
        <v>0</v>
      </c>
    </row>
    <row r="41" spans="3:75" ht="52.35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IFERROR(_xlfn.XLOOKUP($I41,Borrador!$I$11:$I$70,_xlfn.XLOOKUP(J$10,Borrador!$C$10:$BP$10,Borrador!$C$11:$BP$70,"",0,1),""),"")</f>
        <v>finalizado</v>
      </c>
      <c r="K41" s="12" t="str" cm="1">
        <f t="array" ref="K41">IFERROR(_xlfn.XLOOKUP($I41,Borrador!$I$11:$I$70,_xlfn.XLOOKUP(K$10,Borrador!$C$10:$BP$10,Borrador!$C$11:$BP$70,"",0,1),""),"")</f>
        <v>finalizado</v>
      </c>
      <c r="L41" s="12" t="str" cm="1">
        <f t="array" ref="L41">IFERROR(_xlfn.XLOOKUP($I41,Borrador!$I$11:$I$70,_xlfn.XLOOKUP(L$10,Borrador!$C$10:$BP$10,Borrador!$C$11:$BP$70,"",0,1),""),"")</f>
        <v>finalizado</v>
      </c>
      <c r="M41" s="38" cm="1">
        <f t="array" ref="M41">IFERROR(_xlfn.XLOOKUP($I41,Borrador!$I$11:$I$70,_xlfn.XLOOKUP(M$10,Borrador!$C$10:$BP$10,Borrador!$C$11:$BP$70,"",0,1),""),"")</f>
        <v>45960</v>
      </c>
      <c r="N41" s="39" t="str" cm="1">
        <f t="array" ref="N41">IFERROR(_xlfn.XLOOKUP($I41,Borrador!$I$11:$I$70,_xlfn.XLOOKUP(N$10,Borrador!$C$10:$BP$10,Borrador!$C$11:$BP$70,"",0,1),""),"")</f>
        <v>30/11/2025
05/12/2025</v>
      </c>
      <c r="O41" s="12" cm="1">
        <f t="array" ref="O41">IFERROR(_xlfn.XLOOKUP($I41,Borrador!$I$11:$I$70,_xlfn.XLOOKUP(O$10,Borrador!$C$10:$BP$10,Borrador!$C$11:$BP$70,"",0,1),""),"")</f>
        <v>0</v>
      </c>
      <c r="P41" s="12" cm="1">
        <f t="array" ref="P41">IFERROR(_xlfn.XLOOKUP($I41,Borrador!$I$11:$I$70,_xlfn.XLOOKUP(P$10,Borrador!$C$10:$BP$10,Borrador!$C$11:$BP$70,"",0,1),""),"")</f>
        <v>0</v>
      </c>
      <c r="Q41" s="12" t="str" cm="1">
        <f t="array" ref="Q41">IFERROR(_xlfn.XLOOKUP($I41,Borrador!$I$11:$I$70,_xlfn.XLOOKUP(Q$10,Borrador!$C$10:$BP$10,Borrador!$C$11:$BP$70,"",0,1),""),"")</f>
        <v>No aplica</v>
      </c>
      <c r="R41" s="12" t="str" cm="1">
        <f t="array" ref="R41">IFERROR(_xlfn.XLOOKUP($I41,Borrador!$I$11:$I$70,_xlfn.XLOOKUP(R$10,Borrador!$C$10:$BP$10,Borrador!$C$11:$BP$70,"",0,1),""),"")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IFERROR(_xlfn.XLOOKUP($I41,Borrador!$I$11:$I$70,_xlfn.XLOOKUP(W$10,Borrador!$C$10:$BP$10,Borrador!$C$11:$BP$70,"",0,1),""),"")</f>
        <v>finalizado</v>
      </c>
      <c r="X41" s="76" cm="1">
        <f t="array" ref="X41">IFERROR(_xlfn.XLOOKUP($I41,Borrador!$I$11:$I$70,_xlfn.XLOOKUP(X$10,Borrador!$C$10:$BP$10,Borrador!$C$11:$BP$70,"",0,1),""),"")</f>
        <v>0</v>
      </c>
      <c r="Y41" s="76" t="str" cm="1">
        <f t="array" ref="Y41">IFERROR(_xlfn.XLOOKUP($I41,Borrador!$I$11:$I$70,_xlfn.XLOOKUP(Y$10,Borrador!$C$10:$BP$10,Borrador!$C$11:$BP$70,"",0,1),""),"")</f>
        <v>Finalizado</v>
      </c>
      <c r="Z41" s="76" t="str" cm="1">
        <f t="array" ref="Z41">IFERROR(_xlfn.XLOOKUP($I41,Borrador!$I$11:$I$70,_xlfn.XLOOKUP(Z$10,Borrador!$C$10:$BP$10,Borrador!$C$11:$BP$70,"",0,1),""),"")</f>
        <v/>
      </c>
      <c r="AA41" s="76" t="str" cm="1">
        <f t="array" ref="AA41">IFERROR(_xlfn.XLOOKUP($I41,Borrador!$I$11:$I$70,_xlfn.XLOOKUP(AA$10,Borrador!$C$10:$BP$10,Borrador!$C$11:$BP$70,"",0,1),""),"")</f>
        <v>Modificación de Registro Calificado</v>
      </c>
      <c r="AB41" s="12" t="str" cm="1">
        <f t="array" ref="AB41">IFERROR(_xlfn.XLOOKUP($I41,Borrador!$I$11:$I$70,_xlfn.XLOOKUP(AB$10,Borrador!$C$10:$BP$10,Borrador!$C$11:$BP$70,"",0,1),""),"")</f>
        <v>En elaboración de documentación</v>
      </c>
      <c r="AC41" s="54" t="str" cm="1">
        <f t="array" ref="AC41">IFERROR(_xlfn.XLOOKUP($I41,Borrador!$I$11:$I$70,_xlfn.XLOOKUP(AC$10,Borrador!$C$10:$BP$10,Borrador!$C$11:$BP$70,"",0,1),""),"")</f>
        <v>Abril de 2026</v>
      </c>
      <c r="AD41" s="12" t="str" cm="1">
        <f t="array" ref="AD41">IFERROR(_xlfn.XLOOKUP($I41,Borrador!$I$11:$I$70,_xlfn.XLOOKUP(AD$10,Borrador!$C$10:$BP$10,Borrador!$C$11:$BP$70,"",0,1),""),"")</f>
        <v>Se tramita en marzo de 2026</v>
      </c>
      <c r="AE41" s="12"/>
      <c r="AF41" s="12" t="str" cm="1">
        <f t="array" ref="AF41">IFERROR(_xlfn.XLOOKUP($I41,Borrador!$I$11:$I$70,_xlfn.XLOOKUP(AF$10,Borrador!$C$10:$BP$10,Borrador!$C$11:$BP$70,"",0,1),""),"")</f>
        <v>Sí</v>
      </c>
      <c r="AG41" s="12" t="str" cm="1">
        <f t="array" ref="AG41">IFERROR(_xlfn.XLOOKUP($I41,Borrador!$I$11:$I$70,_xlfn.XLOOKUP(AG$10,Borrador!$C$10:$BP$10,Borrador!$C$11:$BP$70,"",0,1),""),"")</f>
        <v>No</v>
      </c>
      <c r="AH41" s="12" t="str" cm="1">
        <f t="array" ref="AH41">IFERROR(_xlfn.XLOOKUP($I41,Borrador!$I$11:$I$70,_xlfn.XLOOKUP(AH$10,Borrador!$C$10:$BP$10,Borrador!$C$11:$BP$70,"",0,1),""),"")</f>
        <v>No aplica</v>
      </c>
      <c r="AI41" s="12" t="str" cm="1">
        <f t="array" ref="AI41">IFERROR(_xlfn.XLOOKUP($I41,Borrador!$I$11:$I$70,_xlfn.XLOOKUP(AI$10,Borrador!$C$10:$BP$10,Borrador!$C$11:$BP$70,"",0,1),""),"")</f>
        <v/>
      </c>
      <c r="AJ41" s="12"/>
      <c r="AK41" s="12"/>
      <c r="AL41" s="11" t="str" cm="1">
        <f t="array" ref="AL41">IFERROR(_xlfn.XLOOKUP($I41,Borrador!$I$11:$I$70,_xlfn.XLOOKUP(AL$10,Borrador!$C$10:$BP$10,Borrador!$C$11:$BP$70,"",0,1),""),"")</f>
        <v>No aplica</v>
      </c>
      <c r="AM41" s="11" t="str" cm="1">
        <f t="array" ref="AM41">IFERROR(_xlfn.XLOOKUP($I41,Borrador!$I$11:$I$70,_xlfn.XLOOKUP(AM$10,Borrador!$C$10:$BP$10,Borrador!$C$11:$BP$70,"",0,1),""),"")</f>
        <v>No aplica</v>
      </c>
      <c r="AN41" s="11" t="str" cm="1">
        <f t="array" ref="AN41">IFERROR(_xlfn.XLOOKUP($I41,Borrador!$I$11:$I$70,_xlfn.XLOOKUP(AN$10,Borrador!$C$10:$BP$10,Borrador!$C$11:$BP$70,"",0,1),""),"")</f>
        <v>No aplica</v>
      </c>
      <c r="AO41" s="11" cm="1">
        <f t="array" ref="AO41">IFERROR(_xlfn.XLOOKUP($I41,Borrador!$I$11:$I$70,_xlfn.XLOOKUP(AO$10,Borrador!$C$10:$BP$10,Borrador!$C$11:$BP$70,"",0,1),""),"")</f>
        <v>0</v>
      </c>
      <c r="AP41" s="11" cm="1">
        <f t="array" ref="AP41">IFERROR(_xlfn.XLOOKUP($I41,Borrador!$I$11:$I$70,_xlfn.XLOOKUP(AP$10,Borrador!$C$10:$BP$10,Borrador!$C$11:$BP$70,"",0,1),""),"")</f>
        <v>0</v>
      </c>
      <c r="AQ41" s="11" cm="1">
        <f t="array" ref="AQ41">IFERROR(_xlfn.XLOOKUP($I41,Borrador!$I$11:$I$70,_xlfn.XLOOKUP(AQ$10,Borrador!$C$10:$BP$10,Borrador!$C$11:$BP$70,"",0,1),""),"")</f>
        <v>0</v>
      </c>
      <c r="AR41" s="12" t="str" cm="1">
        <f t="array" ref="AR41">IFERROR(_xlfn.XLOOKUP($I41,Borrador!$I$11:$I$70,_xlfn.XLOOKUP(AR$10,Borrador!$C$10:$BP$10,Borrador!$C$11:$BP$70,"",0,1),""),"")</f>
        <v/>
      </c>
      <c r="AS41" s="12" t="str" cm="1">
        <f t="array" ref="AS41">IFERROR(_xlfn.XLOOKUP($I41,Borrador!$I$11:$I$70,_xlfn.XLOOKUP(AS$10,Borrador!$C$10:$BP$10,Borrador!$C$11:$BP$70,"",0,1),""),"")</f>
        <v/>
      </c>
      <c r="AT41" s="12" t="str" cm="1">
        <f t="array" ref="AT41">IFERROR(_xlfn.XLOOKUP($I41,Borrador!$I$11:$I$70,_xlfn.XLOOKUP(AT$10,Borrador!$C$10:$BP$10,Borrador!$C$11:$BP$70,"",0,1),""),"")</f>
        <v/>
      </c>
      <c r="AU41" s="12" t="str" cm="1">
        <f t="array" ref="AU41">IFERROR(_xlfn.XLOOKUP($I41,Borrador!$I$11:$I$70,_xlfn.XLOOKUP(AU$10,Borrador!$C$10:$BP$10,Borrador!$C$11:$BP$70,"",0,1),""),"")</f>
        <v>sin iniciar</v>
      </c>
      <c r="AV41" s="12" t="str" cm="1">
        <f t="array" ref="AV41">IFERROR(_xlfn.XLOOKUP($I41,Borrador!$I$11:$I$70,_xlfn.XLOOKUP(AV$10,Borrador!$C$10:$BP$10,Borrador!$C$11:$BP$70,"",0,1),""),"")</f>
        <v>sin iniciar</v>
      </c>
      <c r="AW41" s="12">
        <f>IFERROR(_xlfn.XLOOKUP($I41,Borrador!$I$11:$I$70,Borrador!$AU$11:$AU$70,""),"")</f>
        <v>0</v>
      </c>
      <c r="AX41" s="12">
        <f>IFERROR(_xlfn.XLOOKUP($I41,Borrador!$I$11:$I$70,Borrador!$AV$11:$AV$70,""),"")</f>
        <v>0</v>
      </c>
      <c r="AY41" s="12">
        <f>IFERROR(_xlfn.XLOOKUP($I41,Borrador!$I$11:$I$70,Borrador!$AW$11:$AW$70,""),"")</f>
        <v>0</v>
      </c>
      <c r="AZ41" s="11" cm="1">
        <f t="array" ref="AZ41">IFERROR(_xlfn.XLOOKUP($I41,Borrador!$I$11:$I$70,_xlfn.XLOOKUP(AZ$10,Borrador!$C$10:$BP$10,Borrador!$C$11:$BP$70,"",0,1),""),"")</f>
        <v>0</v>
      </c>
      <c r="BA41" s="11" t="str" cm="1">
        <f t="array" ref="BA41">IFERROR(_xlfn.XLOOKUP($I41,Borrador!$I$11:$I$70,_xlfn.XLOOKUP(BA$10,Borrador!$C$10:$BP$10,Borrador!$C$11:$BP$70,"",0,1),""),"")</f>
        <v>No aplica</v>
      </c>
      <c r="BB41" s="11">
        <f>IFERROR(_xlfn.XLOOKUP($I41,Borrador!$I$11:$I$70,Borrador!$BD$11:$BD$70,""),"")</f>
        <v>0</v>
      </c>
      <c r="BC41" s="11">
        <f>IFERROR(_xlfn.XLOOKUP($I41,Borrador!$I$11:$I$70,Borrador!$BE$11:$BE$70,""),"")</f>
        <v>0</v>
      </c>
      <c r="BD41" s="12" cm="1">
        <f t="array" ref="BD41">IFERROR(_xlfn.XLOOKUP($I41,Borrador!$I$11:$I$70,_xlfn.XLOOKUP(BD$10,Borrador!$C$10:$BP$10,Borrador!$C$11:$BP$70,"",0,1),""),"")</f>
        <v>0</v>
      </c>
      <c r="BE41" s="12" t="str" cm="1">
        <f t="array" ref="BE41">IFERROR(_xlfn.XLOOKUP($I41,Borrador!$I$11:$I$70,_xlfn.XLOOKUP(BE$10,Borrador!$C$10:$BP$10,Borrador!$C$11:$BP$70,"",0,1),""),"")</f>
        <v>No aplica</v>
      </c>
      <c r="BF41" s="12" t="str" cm="1">
        <f t="array" ref="BF41">IFERROR(_xlfn.XLOOKUP($I41,Borrador!$I$11:$I$70,_xlfn.XLOOKUP(BF$10,Borrador!$C$10:$BP$10,Borrador!$C$11:$BP$70,"",0,1),""),"")</f>
        <v>No aplica</v>
      </c>
      <c r="BG41" s="12" t="str" cm="1">
        <f t="array" ref="BG41">IFERROR(_xlfn.XLOOKUP($I41,Borrador!$I$11:$I$70,_xlfn.XLOOKUP(BG$10,Borrador!$C$10:$BP$10,Borrador!$C$11:$BP$70,"",0,1),""),"")</f>
        <v>No aplica</v>
      </c>
      <c r="BH41" s="12" t="str" cm="1">
        <f t="array" ref="BH41">IFERROR(_xlfn.XLOOKUP($I41,Borrador!$I$11:$I$70,_xlfn.XLOOKUP(BH$10,Borrador!$C$10:$BP$10,Borrador!$C$11:$BP$70,"",0,1),""),"")</f>
        <v>No aplica</v>
      </c>
      <c r="BI41" s="12" t="str" cm="1">
        <f t="array" ref="BI41">IFERROR(_xlfn.XLOOKUP($I41,Borrador!$I$11:$I$70,_xlfn.XLOOKUP(BI$10,Borrador!$C$10:$BP$10,Borrador!$C$11:$BP$70,"",0,1),""),"")</f>
        <v>sin iniciar</v>
      </c>
      <c r="BJ41" s="12" t="str" cm="1">
        <f t="array" ref="BJ41">IFERROR(_xlfn.XLOOKUP($I41,Borrador!$I$11:$I$70,_xlfn.XLOOKUP(BJ$10,Borrador!$C$10:$BP$10,Borrador!$C$11:$BP$70,"",0,1),""),"")</f>
        <v>No aplica</v>
      </c>
      <c r="BK41" s="12" cm="1">
        <f t="array" ref="BK41">IFERROR(_xlfn.XLOOKUP($I41,Borrador!$I$11:$I$70,_xlfn.XLOOKUP(BK$10,Borrador!$C$10:$BP$10,Borrador!$C$11:$BP$70,"",0,1),""),"")</f>
        <v>0</v>
      </c>
      <c r="BL41" s="12" cm="1">
        <f t="array" ref="BL41">IFERROR(_xlfn.XLOOKUP($I41,Borrador!$I$11:$I$70,_xlfn.XLOOKUP(BL$10,Borrador!$C$10:$BP$10,Borrador!$C$11:$BP$70,"",0,1),""),"")</f>
        <v>0</v>
      </c>
      <c r="BM41" s="12">
        <f>IFERROR(_xlfn.XLOOKUP($I41,Borrador!$I$11:$I$70,Borrador!$BJ$11:$BJ$70,""),"")</f>
        <v>0</v>
      </c>
      <c r="BN41" s="12">
        <f>IFERROR(_xlfn.XLOOKUP($I41,Borrador!$I$11:$I$70,Borrador!$BK$11:$BK$70,""),"")</f>
        <v>0</v>
      </c>
      <c r="BO41" s="12">
        <f>IFERROR(_xlfn.XLOOKUP($I41,Borrador!$I$11:$I$70,Borrador!$BL$11:$BL$70,""),"")</f>
        <v>0</v>
      </c>
      <c r="BP41" s="12" t="str" cm="1">
        <f t="array" ref="BP41">IFERROR(_xlfn.XLOOKUP($I41,Borrador!$I$11:$I$70,_xlfn.XLOOKUP(BP$10,Borrador!$C$10:$BP$10,Borrador!$C$11:$BP$70,"",0,1),""),"")</f>
        <v>sin iniciar</v>
      </c>
      <c r="BQ41" s="12">
        <f>IFERROR(_xlfn.XLOOKUP($I41,Borrador!$I$11:$I$70,Borrador!$BG$11:$BG$70,""),"")</f>
        <v>0</v>
      </c>
      <c r="BR41" s="12">
        <f>IFERROR(_xlfn.XLOOKUP($I41,Borrador!$I$11:$I$70,Borrador!$BH$11:$BH$70,""),"")</f>
        <v>0</v>
      </c>
      <c r="BS41" s="12">
        <f>IFERROR(_xlfn.XLOOKUP($I41,Borrador!$I$11:$I$70,Borrador!$BI$11:$BI$70,""),"")</f>
        <v>0</v>
      </c>
      <c r="BT41" s="11">
        <f>IFERROR(_xlfn.XLOOKUP($I41,Borrador!$I$11:$I$70,Borrador!$BM$11:$BM$70,""),"")</f>
        <v>0</v>
      </c>
      <c r="BU41" s="11">
        <f>IFERROR(_xlfn.XLOOKUP($I41,Borrador!$I$11:$I$70,Borrador!$BN$11:$BN$70,""),"")</f>
        <v>0</v>
      </c>
      <c r="BV41" s="34" t="str">
        <f>IFERROR(_xlfn.XLOOKUP($I41,Borrador!$I$11:$I$70,Borrador!$BO$11:$BO$70,""),"")</f>
        <v>2027-1</v>
      </c>
      <c r="BW41" s="12">
        <f>IFERROR(_xlfn.XLOOKUP($I41,Borrador!$I$11:$I$70,Borrador!$BP$11:$BP$70,""),"")</f>
        <v>0</v>
      </c>
    </row>
    <row r="42" spans="3:75" ht="52.35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IFERROR(_xlfn.XLOOKUP($I42,Borrador!$I$11:$I$70,_xlfn.XLOOKUP(J$10,Borrador!$C$10:$BP$10,Borrador!$C$11:$BP$70,"",0,1),""),"")</f>
        <v>finalizado</v>
      </c>
      <c r="K42" s="12" t="str" cm="1">
        <f t="array" ref="K42">IFERROR(_xlfn.XLOOKUP($I42,Borrador!$I$11:$I$70,_xlfn.XLOOKUP(K$10,Borrador!$C$10:$BP$10,Borrador!$C$11:$BP$70,"",0,1),""),"")</f>
        <v>finalizado</v>
      </c>
      <c r="L42" s="12" t="str" cm="1">
        <f t="array" ref="L42">IFERROR(_xlfn.XLOOKUP($I42,Borrador!$I$11:$I$70,_xlfn.XLOOKUP(L$10,Borrador!$C$10:$BP$10,Borrador!$C$11:$BP$70,"",0,1),""),"")</f>
        <v>finalizado</v>
      </c>
      <c r="M42" s="38" cm="1">
        <f t="array" ref="M42">IFERROR(_xlfn.XLOOKUP($I42,Borrador!$I$11:$I$70,_xlfn.XLOOKUP(M$10,Borrador!$C$10:$BP$10,Borrador!$C$11:$BP$70,"",0,1),""),"")</f>
        <v>45960</v>
      </c>
      <c r="N42" s="39" t="str" cm="1">
        <f t="array" ref="N42">IFERROR(_xlfn.XLOOKUP($I42,Borrador!$I$11:$I$70,_xlfn.XLOOKUP(N$10,Borrador!$C$10:$BP$10,Borrador!$C$11:$BP$70,"",0,1),""),"")</f>
        <v>30/11/2025
05/12/2025</v>
      </c>
      <c r="O42" s="12" cm="1">
        <f t="array" ref="O42">IFERROR(_xlfn.XLOOKUP($I42,Borrador!$I$11:$I$70,_xlfn.XLOOKUP(O$10,Borrador!$C$10:$BP$10,Borrador!$C$11:$BP$70,"",0,1),""),"")</f>
        <v>0</v>
      </c>
      <c r="P42" s="12" t="str" cm="1">
        <f t="array" ref="P42">IFERROR(_xlfn.XLOOKUP($I42,Borrador!$I$11:$I$70,_xlfn.XLOOKUP(P$10,Borrador!$C$10:$BP$10,Borrador!$C$11:$BP$70,"",0,1),""),"")</f>
        <v>NO</v>
      </c>
      <c r="Q42" s="12" cm="1">
        <f t="array" ref="Q42">IFERROR(_xlfn.XLOOKUP($I42,Borrador!$I$11:$I$70,_xlfn.XLOOKUP(Q$10,Borrador!$C$10:$BP$10,Borrador!$C$11:$BP$70,"",0,1),""),"")</f>
        <v>0</v>
      </c>
      <c r="R42" s="12" t="str" cm="1">
        <f t="array" ref="R42">IFERROR(_xlfn.XLOOKUP($I42,Borrador!$I$11:$I$70,_xlfn.XLOOKUP(R$10,Borrador!$C$10:$BP$10,Borrador!$C$11:$BP$70,"",0,1),""),"")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Devuelto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IFERROR(_xlfn.XLOOKUP($I42,Borrador!$I$11:$I$70,_xlfn.XLOOKUP(W$10,Borrador!$C$10:$BP$10,Borrador!$C$11:$BP$70,"",0,1),""),"")</f>
        <v>finalizado</v>
      </c>
      <c r="X42" s="76" cm="1">
        <f t="array" ref="X42">IFERROR(_xlfn.XLOOKUP($I42,Borrador!$I$11:$I$70,_xlfn.XLOOKUP(X$10,Borrador!$C$10:$BP$10,Borrador!$C$11:$BP$70,"",0,1),""),"")</f>
        <v>0</v>
      </c>
      <c r="Y42" s="76" t="str" cm="1">
        <f t="array" ref="Y42">IFERROR(_xlfn.XLOOKUP($I42,Borrador!$I$11:$I$70,_xlfn.XLOOKUP(Y$10,Borrador!$C$10:$BP$10,Borrador!$C$11:$BP$70,"",0,1),""),"")</f>
        <v>Devuelto</v>
      </c>
      <c r="Z42" s="76" t="str" cm="1">
        <f t="array" ref="Z42">IFERROR(_xlfn.XLOOKUP($I42,Borrador!$I$11:$I$70,_xlfn.XLOOKUP(Z$10,Borrador!$C$10:$BP$10,Borrador!$C$11:$BP$70,"",0,1),""),"")</f>
        <v/>
      </c>
      <c r="AA42" s="76" t="str" cm="1">
        <f t="array" ref="AA42">IFERROR(_xlfn.XLOOKUP($I42,Borrador!$I$11:$I$70,_xlfn.XLOOKUP(AA$10,Borrador!$C$10:$BP$10,Borrador!$C$11:$BP$70,"",0,1),""),"")</f>
        <v>Modificación de Registro Calificado</v>
      </c>
      <c r="AB42" s="12" t="str" cm="1">
        <f t="array" ref="AB42">IFERROR(_xlfn.XLOOKUP($I42,Borrador!$I$11:$I$70,_xlfn.XLOOKUP(AB$10,Borrador!$C$10:$BP$10,Borrador!$C$11:$BP$70,"",0,1),""),"")</f>
        <v>En elaboración de documentación</v>
      </c>
      <c r="AC42" s="54" t="str" cm="1">
        <f t="array" ref="AC42">IFERROR(_xlfn.XLOOKUP($I42,Borrador!$I$11:$I$70,_xlfn.XLOOKUP(AC$10,Borrador!$C$10:$BP$10,Borrador!$C$11:$BP$70,"",0,1),""),"")</f>
        <v>Abril de 2026</v>
      </c>
      <c r="AD42" s="12" t="str" cm="1">
        <f t="array" ref="AD42">IFERROR(_xlfn.XLOOKUP($I42,Borrador!$I$11:$I$70,_xlfn.XLOOKUP(AD$10,Borrador!$C$10:$BP$10,Borrador!$C$11:$BP$70,"",0,1),""),"")</f>
        <v>Se tramita en marzo de 2026</v>
      </c>
      <c r="AE42" s="12"/>
      <c r="AF42" s="12" t="str" cm="1">
        <f t="array" ref="AF42">IFERROR(_xlfn.XLOOKUP($I42,Borrador!$I$11:$I$70,_xlfn.XLOOKUP(AF$10,Borrador!$C$10:$BP$10,Borrador!$C$11:$BP$70,"",0,1),""),"")</f>
        <v>Sí</v>
      </c>
      <c r="AG42" s="12" t="str" cm="1">
        <f t="array" ref="AG42">IFERROR(_xlfn.XLOOKUP($I42,Borrador!$I$11:$I$70,_xlfn.XLOOKUP(AG$10,Borrador!$C$10:$BP$10,Borrador!$C$11:$BP$70,"",0,1),""),"")</f>
        <v>No</v>
      </c>
      <c r="AH42" s="12" t="str" cm="1">
        <f t="array" ref="AH42">IFERROR(_xlfn.XLOOKUP($I42,Borrador!$I$11:$I$70,_xlfn.XLOOKUP(AH$10,Borrador!$C$10:$BP$10,Borrador!$C$11:$BP$70,"",0,1),""),"")</f>
        <v>No aplica</v>
      </c>
      <c r="AI42" s="12" t="str" cm="1">
        <f t="array" ref="AI42">IFERROR(_xlfn.XLOOKUP($I42,Borrador!$I$11:$I$70,_xlfn.XLOOKUP(AI$10,Borrador!$C$10:$BP$10,Borrador!$C$11:$BP$70,"",0,1),""),"")</f>
        <v/>
      </c>
      <c r="AJ42" s="12"/>
      <c r="AK42" s="12"/>
      <c r="AL42" s="11" cm="1">
        <f t="array" ref="AL42">IFERROR(_xlfn.XLOOKUP($I42,Borrador!$I$11:$I$70,_xlfn.XLOOKUP(AL$10,Borrador!$C$10:$BP$10,Borrador!$C$11:$BP$70,"",0,1),""),"")</f>
        <v>3</v>
      </c>
      <c r="AM42" s="11" cm="1">
        <f t="array" ref="AM42">IFERROR(_xlfn.XLOOKUP($I42,Borrador!$I$11:$I$70,_xlfn.XLOOKUP(AM$10,Borrador!$C$10:$BP$10,Borrador!$C$11:$BP$70,"",0,1),""),"")</f>
        <v>2</v>
      </c>
      <c r="AN42" s="11" cm="1">
        <f t="array" ref="AN42">IFERROR(_xlfn.XLOOKUP($I42,Borrador!$I$11:$I$70,_xlfn.XLOOKUP(AN$10,Borrador!$C$10:$BP$10,Borrador!$C$11:$BP$70,"",0,1),""),"")</f>
        <v>5</v>
      </c>
      <c r="AO42" s="11" cm="1">
        <f t="array" ref="AO42">IFERROR(_xlfn.XLOOKUP($I42,Borrador!$I$11:$I$70,_xlfn.XLOOKUP(AO$10,Borrador!$C$10:$BP$10,Borrador!$C$11:$BP$70,"",0,1),""),"")</f>
        <v>0</v>
      </c>
      <c r="AP42" s="11" cm="1">
        <f t="array" ref="AP42">IFERROR(_xlfn.XLOOKUP($I42,Borrador!$I$11:$I$70,_xlfn.XLOOKUP(AP$10,Borrador!$C$10:$BP$10,Borrador!$C$11:$BP$70,"",0,1),""),"")</f>
        <v>0</v>
      </c>
      <c r="AQ42" s="11" cm="1">
        <f t="array" ref="AQ42">IFERROR(_xlfn.XLOOKUP($I42,Borrador!$I$11:$I$70,_xlfn.XLOOKUP(AQ$10,Borrador!$C$10:$BP$10,Borrador!$C$11:$BP$70,"",0,1),""),"")</f>
        <v>0.25</v>
      </c>
      <c r="AR42" s="12" t="str" cm="1">
        <f t="array" ref="AR42">IFERROR(_xlfn.XLOOKUP($I42,Borrador!$I$11:$I$70,_xlfn.XLOOKUP(AR$10,Borrador!$C$10:$BP$10,Borrador!$C$11:$BP$70,"",0,1),""),"")</f>
        <v/>
      </c>
      <c r="AS42" s="12" t="str" cm="1">
        <f t="array" ref="AS42">IFERROR(_xlfn.XLOOKUP($I42,Borrador!$I$11:$I$70,_xlfn.XLOOKUP(AS$10,Borrador!$C$10:$BP$10,Borrador!$C$11:$BP$70,"",0,1),""),"")</f>
        <v/>
      </c>
      <c r="AT42" s="12" t="str" cm="1">
        <f t="array" ref="AT42">IFERROR(_xlfn.XLOOKUP($I42,Borrador!$I$11:$I$70,_xlfn.XLOOKUP(AT$10,Borrador!$C$10:$BP$10,Borrador!$C$11:$BP$70,"",0,1),""),"")</f>
        <v/>
      </c>
      <c r="AU42" s="12" t="str" cm="1">
        <f t="array" ref="AU42">IFERROR(_xlfn.XLOOKUP($I42,Borrador!$I$11:$I$70,_xlfn.XLOOKUP(AU$10,Borrador!$C$10:$BP$10,Borrador!$C$11:$BP$70,"",0,1),""),"")</f>
        <v>sin iniciar</v>
      </c>
      <c r="AV42" s="12" t="str" cm="1">
        <f t="array" ref="AV42">IFERROR(_xlfn.XLOOKUP($I42,Borrador!$I$11:$I$70,_xlfn.XLOOKUP(AV$10,Borrador!$C$10:$BP$10,Borrador!$C$11:$BP$70,"",0,1),""),"")</f>
        <v>sin iniciar</v>
      </c>
      <c r="AW42" s="12">
        <f>IFERROR(_xlfn.XLOOKUP($I42,Borrador!$I$11:$I$70,Borrador!$AU$11:$AU$70,""),"")</f>
        <v>0</v>
      </c>
      <c r="AX42" s="12">
        <f>IFERROR(_xlfn.XLOOKUP($I42,Borrador!$I$11:$I$70,Borrador!$AV$11:$AV$70,""),"")</f>
        <v>0</v>
      </c>
      <c r="AY42" s="12">
        <f>IFERROR(_xlfn.XLOOKUP($I42,Borrador!$I$11:$I$70,Borrador!$AW$11:$AW$70,""),"")</f>
        <v>0.25</v>
      </c>
      <c r="AZ42" s="11" cm="1">
        <f t="array" ref="AZ42">IFERROR(_xlfn.XLOOKUP($I42,Borrador!$I$11:$I$70,_xlfn.XLOOKUP(AZ$10,Borrador!$C$10:$BP$10,Borrador!$C$11:$BP$70,"",0,1),""),"")</f>
        <v>0.25</v>
      </c>
      <c r="BA42" s="11" cm="1">
        <f t="array" ref="BA42">IFERROR(_xlfn.XLOOKUP($I42,Borrador!$I$11:$I$70,_xlfn.XLOOKUP(BA$10,Borrador!$C$10:$BP$10,Borrador!$C$11:$BP$70,"",0,1),""),"")</f>
        <v>0</v>
      </c>
      <c r="BB42" s="11">
        <f>IFERROR(_xlfn.XLOOKUP($I42,Borrador!$I$11:$I$70,Borrador!$BD$11:$BD$70,""),"")</f>
        <v>0</v>
      </c>
      <c r="BC42" s="11">
        <f>IFERROR(_xlfn.XLOOKUP($I42,Borrador!$I$11:$I$70,Borrador!$BE$11:$BE$70,""),"")</f>
        <v>0</v>
      </c>
      <c r="BD42" s="12" t="str" cm="1">
        <f t="array" ref="BD42">IFERROR(_xlfn.XLOOKUP($I42,Borrador!$I$11:$I$70,_xlfn.XLOOKUP(BD$10,Borrador!$C$10:$BP$10,Borrador!$C$11:$BP$70,"",0,1),""),"")</f>
        <v>sin iniciar</v>
      </c>
      <c r="BE42" s="12" t="str" cm="1">
        <f t="array" ref="BE42">IFERROR(_xlfn.XLOOKUP($I42,Borrador!$I$11:$I$70,_xlfn.XLOOKUP(BE$10,Borrador!$C$10:$BP$10,Borrador!$C$11:$BP$70,"",0,1),""),"")</f>
        <v>sin iniciar</v>
      </c>
      <c r="BF42" s="12" t="str" cm="1">
        <f t="array" ref="BF42">IFERROR(_xlfn.XLOOKUP($I42,Borrador!$I$11:$I$70,_xlfn.XLOOKUP(BF$10,Borrador!$C$10:$BP$10,Borrador!$C$11:$BP$70,"",0,1),""),"")</f>
        <v>sin iniciar</v>
      </c>
      <c r="BG42" s="12" cm="1">
        <f t="array" ref="BG42">IFERROR(_xlfn.XLOOKUP($I42,Borrador!$I$11:$I$70,_xlfn.XLOOKUP(BG$10,Borrador!$C$10:$BP$10,Borrador!$C$11:$BP$70,"",0,1),""),"")</f>
        <v>18</v>
      </c>
      <c r="BH42" s="12" cm="1">
        <f t="array" ref="BH42">IFERROR(_xlfn.XLOOKUP($I42,Borrador!$I$11:$I$70,_xlfn.XLOOKUP(BH$10,Borrador!$C$10:$BP$10,Borrador!$C$11:$BP$70,"",0,1),""),"")</f>
        <v>0</v>
      </c>
      <c r="BI42" s="12" cm="1">
        <f t="array" ref="BI42">IFERROR(_xlfn.XLOOKUP($I42,Borrador!$I$11:$I$70,_xlfn.XLOOKUP(BI$10,Borrador!$C$10:$BP$10,Borrador!$C$11:$BP$70,"",0,1),""),"")</f>
        <v>0.3</v>
      </c>
      <c r="BJ42" s="12" cm="1">
        <f t="array" ref="BJ42">IFERROR(_xlfn.XLOOKUP($I42,Borrador!$I$11:$I$70,_xlfn.XLOOKUP(BJ$10,Borrador!$C$10:$BP$10,Borrador!$C$11:$BP$70,"",0,1),""),"")</f>
        <v>0</v>
      </c>
      <c r="BK42" s="12" cm="1">
        <f t="array" ref="BK42">IFERROR(_xlfn.XLOOKUP($I42,Borrador!$I$11:$I$70,_xlfn.XLOOKUP(BK$10,Borrador!$C$10:$BP$10,Borrador!$C$11:$BP$70,"",0,1),""),"")</f>
        <v>0</v>
      </c>
      <c r="BL42" s="12" cm="1">
        <f t="array" ref="BL42">IFERROR(_xlfn.XLOOKUP($I42,Borrador!$I$11:$I$70,_xlfn.XLOOKUP(BL$10,Borrador!$C$10:$BP$10,Borrador!$C$11:$BP$70,"",0,1),""),"")</f>
        <v>0</v>
      </c>
      <c r="BM42" s="12">
        <f>IFERROR(_xlfn.XLOOKUP($I42,Borrador!$I$11:$I$70,Borrador!$BJ$11:$BJ$70,""),"")</f>
        <v>0</v>
      </c>
      <c r="BN42" s="12">
        <f>IFERROR(_xlfn.XLOOKUP($I42,Borrador!$I$11:$I$70,Borrador!$BK$11:$BK$70,""),"")</f>
        <v>0</v>
      </c>
      <c r="BO42" s="12">
        <f>IFERROR(_xlfn.XLOOKUP($I42,Borrador!$I$11:$I$70,Borrador!$BL$11:$BL$70,""),"")</f>
        <v>0</v>
      </c>
      <c r="BP42" s="12" cm="1">
        <f t="array" ref="BP42">IFERROR(_xlfn.XLOOKUP($I42,Borrador!$I$11:$I$70,_xlfn.XLOOKUP(BP$10,Borrador!$C$10:$BP$10,Borrador!$C$11:$BP$70,"",0,1),""),"")</f>
        <v>0.3</v>
      </c>
      <c r="BQ42" s="12">
        <f>IFERROR(_xlfn.XLOOKUP($I42,Borrador!$I$11:$I$70,Borrador!$BG$11:$BG$70,""),"")</f>
        <v>0</v>
      </c>
      <c r="BR42" s="12">
        <f>IFERROR(_xlfn.XLOOKUP($I42,Borrador!$I$11:$I$70,Borrador!$BH$11:$BH$70,""),"")</f>
        <v>0</v>
      </c>
      <c r="BS42" s="12">
        <f>IFERROR(_xlfn.XLOOKUP($I42,Borrador!$I$11:$I$70,Borrador!$BI$11:$BI$70,""),"")</f>
        <v>0</v>
      </c>
      <c r="BT42" s="11">
        <f>IFERROR(_xlfn.XLOOKUP($I42,Borrador!$I$11:$I$70,Borrador!$BM$11:$BM$70,""),"")</f>
        <v>46199</v>
      </c>
      <c r="BU42" s="11">
        <f>IFERROR(_xlfn.XLOOKUP($I42,Borrador!$I$11:$I$70,Borrador!$BN$11:$BN$70,""),"")</f>
        <v>0</v>
      </c>
      <c r="BV42" s="34" t="str">
        <f>IFERROR(_xlfn.XLOOKUP($I42,Borrador!$I$11:$I$70,Borrador!$BO$11:$BO$70,""),"")</f>
        <v>2027-1</v>
      </c>
      <c r="BW42" s="12">
        <f>IFERROR(_xlfn.XLOOKUP($I42,Borrador!$I$11:$I$70,Borrador!$BP$11:$BP$70,""),"")</f>
        <v>0</v>
      </c>
    </row>
    <row r="43" spans="3:75" ht="52.35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IFERROR(_xlfn.XLOOKUP($I43,Borrador!$I$11:$I$70,_xlfn.XLOOKUP(J$10,Borrador!$C$10:$BP$10,Borrador!$C$11:$BP$70,"",0,1),""),"")</f>
        <v>finalizado</v>
      </c>
      <c r="K43" s="12" t="str" cm="1">
        <f t="array" ref="K43">IFERROR(_xlfn.XLOOKUP($I43,Borrador!$I$11:$I$70,_xlfn.XLOOKUP(K$10,Borrador!$C$10:$BP$10,Borrador!$C$11:$BP$70,"",0,1),""),"")</f>
        <v>finalizado</v>
      </c>
      <c r="L43" s="12" t="str" cm="1">
        <f t="array" ref="L43">IFERROR(_xlfn.XLOOKUP($I43,Borrador!$I$11:$I$70,_xlfn.XLOOKUP(L$10,Borrador!$C$10:$BP$10,Borrador!$C$11:$BP$70,"",0,1),""),"")</f>
        <v>finalizado</v>
      </c>
      <c r="M43" s="38" cm="1">
        <f t="array" ref="M43">IFERROR(_xlfn.XLOOKUP($I43,Borrador!$I$11:$I$70,_xlfn.XLOOKUP(M$10,Borrador!$C$10:$BP$10,Borrador!$C$11:$BP$70,"",0,1),""),"")</f>
        <v>45960</v>
      </c>
      <c r="N43" s="39" t="str" cm="1">
        <f t="array" ref="N43">IFERROR(_xlfn.XLOOKUP($I43,Borrador!$I$11:$I$70,_xlfn.XLOOKUP(N$10,Borrador!$C$10:$BP$10,Borrador!$C$11:$BP$70,"",0,1),""),"")</f>
        <v>30/11/2025
05/12/2025</v>
      </c>
      <c r="O43" s="12" cm="1">
        <f t="array" ref="O43">IFERROR(_xlfn.XLOOKUP($I43,Borrador!$I$11:$I$70,_xlfn.XLOOKUP(O$10,Borrador!$C$10:$BP$10,Borrador!$C$11:$BP$70,"",0,1),""),"")</f>
        <v>0</v>
      </c>
      <c r="P43" s="12" t="str" cm="1">
        <f t="array" ref="P43">IFERROR(_xlfn.XLOOKUP($I43,Borrador!$I$11:$I$70,_xlfn.XLOOKUP(P$10,Borrador!$C$10:$BP$10,Borrador!$C$11:$BP$70,"",0,1),""),"")</f>
        <v>Si</v>
      </c>
      <c r="Q43" s="12" cm="1">
        <f t="array" ref="Q43">IFERROR(_xlfn.XLOOKUP($I43,Borrador!$I$11:$I$70,_xlfn.XLOOKUP(Q$10,Borrador!$C$10:$BP$10,Borrador!$C$11:$BP$70,"",0,1),""),"")</f>
        <v>9</v>
      </c>
      <c r="R43" s="12" t="str" cm="1">
        <f t="array" ref="R43">IFERROR(_xlfn.XLOOKUP($I43,Borrador!$I$11:$I$70,_xlfn.XLOOKUP(R$10,Borrador!$C$10:$BP$10,Borrador!$C$11:$BP$70,"",0,1),""),"")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Finalizado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IFERROR(_xlfn.XLOOKUP($I43,Borrador!$I$11:$I$70,_xlfn.XLOOKUP(W$10,Borrador!$C$10:$BP$10,Borrador!$C$11:$BP$70,"",0,1),""),"")</f>
        <v>finalizado</v>
      </c>
      <c r="X43" s="76" cm="1">
        <f t="array" ref="X43">IFERROR(_xlfn.XLOOKUP($I43,Borrador!$I$11:$I$70,_xlfn.XLOOKUP(X$10,Borrador!$C$10:$BP$10,Borrador!$C$11:$BP$70,"",0,1),""),"")</f>
        <v>0</v>
      </c>
      <c r="Y43" s="76" t="str" cm="1">
        <f t="array" ref="Y43">IFERROR(_xlfn.XLOOKUP($I43,Borrador!$I$11:$I$70,_xlfn.XLOOKUP(Y$10,Borrador!$C$10:$BP$10,Borrador!$C$11:$BP$70,"",0,1),""),"")</f>
        <v>Finalizado</v>
      </c>
      <c r="Z43" s="76" t="str" cm="1">
        <f t="array" ref="Z43">IFERROR(_xlfn.XLOOKUP($I43,Borrador!$I$11:$I$70,_xlfn.XLOOKUP(Z$10,Borrador!$C$10:$BP$10,Borrador!$C$11:$BP$70,"",0,1),""),"")</f>
        <v/>
      </c>
      <c r="AA43" s="76" t="str" cm="1">
        <f t="array" ref="AA43">IFERROR(_xlfn.XLOOKUP($I43,Borrador!$I$11:$I$70,_xlfn.XLOOKUP(AA$10,Borrador!$C$10:$BP$10,Borrador!$C$11:$BP$70,"",0,1),""),"")</f>
        <v>Renovación de Registro Calificado</v>
      </c>
      <c r="AB43" s="12" t="str" cm="1">
        <f t="array" ref="AB43">IFERROR(_xlfn.XLOOKUP($I43,Borrador!$I$11:$I$70,_xlfn.XLOOKUP(AB$10,Borrador!$C$10:$BP$10,Borrador!$C$11:$BP$70,"",0,1),""),"")</f>
        <v>En elaboración de documentación</v>
      </c>
      <c r="AC43" s="54" t="str" cm="1">
        <f t="array" ref="AC43">IFERROR(_xlfn.XLOOKUP($I43,Borrador!$I$11:$I$70,_xlfn.XLOOKUP(AC$10,Borrador!$C$10:$BP$10,Borrador!$C$11:$BP$70,"",0,1),""),"")</f>
        <v>Diciembre de 2026</v>
      </c>
      <c r="AD43" s="12" t="str" cm="1">
        <f t="array" ref="AD43">IFERROR(_xlfn.XLOOKUP($I43,Borrador!$I$11:$I$70,_xlfn.XLOOKUP(AD$10,Borrador!$C$10:$BP$10,Borrador!$C$11:$BP$70,"",0,1),""),"")</f>
        <v>Pendiente</v>
      </c>
      <c r="AE43" s="12"/>
      <c r="AF43" s="12" t="str" cm="1">
        <f t="array" ref="AF43">IFERROR(_xlfn.XLOOKUP($I43,Borrador!$I$11:$I$70,_xlfn.XLOOKUP(AF$10,Borrador!$C$10:$BP$10,Borrador!$C$11:$BP$70,"",0,1),""),"")</f>
        <v>Sí</v>
      </c>
      <c r="AG43" s="12" t="str" cm="1">
        <f t="array" ref="AG43">IFERROR(_xlfn.XLOOKUP($I43,Borrador!$I$11:$I$70,_xlfn.XLOOKUP(AG$10,Borrador!$C$10:$BP$10,Borrador!$C$11:$BP$70,"",0,1),""),"")</f>
        <v>Sí</v>
      </c>
      <c r="AH43" s="12" t="str" cm="1">
        <f t="array" ref="AH43">IFERROR(_xlfn.XLOOKUP($I43,Borrador!$I$11:$I$70,_xlfn.XLOOKUP(AH$10,Borrador!$C$10:$BP$10,Borrador!$C$11:$BP$70,"",0,1),""),"")</f>
        <v>Pendiente</v>
      </c>
      <c r="AI43" s="12" t="str" cm="1">
        <f t="array" ref="AI43">IFERROR(_xlfn.XLOOKUP($I43,Borrador!$I$11:$I$70,_xlfn.XLOOKUP(AI$10,Borrador!$C$10:$BP$10,Borrador!$C$11:$BP$70,"",0,1),""),"")</f>
        <v/>
      </c>
      <c r="AJ43" s="12"/>
      <c r="AK43" s="12"/>
      <c r="AL43" s="11" cm="1">
        <f t="array" ref="AL43">IFERROR(_xlfn.XLOOKUP($I43,Borrador!$I$11:$I$70,_xlfn.XLOOKUP(AL$10,Borrador!$C$10:$BP$10,Borrador!$C$11:$BP$70,"",0,1),""),"")</f>
        <v>1</v>
      </c>
      <c r="AM43" s="11" cm="1">
        <f t="array" ref="AM43">IFERROR(_xlfn.XLOOKUP($I43,Borrador!$I$11:$I$70,_xlfn.XLOOKUP(AM$10,Borrador!$C$10:$BP$10,Borrador!$C$11:$BP$70,"",0,1),""),"")</f>
        <v>8</v>
      </c>
      <c r="AN43" s="11" cm="1">
        <f t="array" ref="AN43">IFERROR(_xlfn.XLOOKUP($I43,Borrador!$I$11:$I$70,_xlfn.XLOOKUP(AN$10,Borrador!$C$10:$BP$10,Borrador!$C$11:$BP$70,"",0,1),""),"")</f>
        <v>9</v>
      </c>
      <c r="AO43" s="11" cm="1">
        <f t="array" ref="AO43">IFERROR(_xlfn.XLOOKUP($I43,Borrador!$I$11:$I$70,_xlfn.XLOOKUP(AO$10,Borrador!$C$10:$BP$10,Borrador!$C$11:$BP$70,"",0,1),""),"")</f>
        <v>0</v>
      </c>
      <c r="AP43" s="11" cm="1">
        <f t="array" ref="AP43">IFERROR(_xlfn.XLOOKUP($I43,Borrador!$I$11:$I$70,_xlfn.XLOOKUP(AP$10,Borrador!$C$10:$BP$10,Borrador!$C$11:$BP$70,"",0,1),""),"")</f>
        <v>0</v>
      </c>
      <c r="AQ43" s="11" t="str" cm="1">
        <f t="array" ref="AQ43">IFERROR(_xlfn.XLOOKUP($I43,Borrador!$I$11:$I$70,_xlfn.XLOOKUP(AQ$10,Borrador!$C$10:$BP$10,Borrador!$C$11:$BP$70,"",0,1),""),"")</f>
        <v>No aplica</v>
      </c>
      <c r="AR43" s="12" t="str" cm="1">
        <f t="array" ref="AR43">IFERROR(_xlfn.XLOOKUP($I43,Borrador!$I$11:$I$70,_xlfn.XLOOKUP(AR$10,Borrador!$C$10:$BP$10,Borrador!$C$11:$BP$70,"",0,1),""),"")</f>
        <v/>
      </c>
      <c r="AS43" s="12" t="str" cm="1">
        <f t="array" ref="AS43">IFERROR(_xlfn.XLOOKUP($I43,Borrador!$I$11:$I$70,_xlfn.XLOOKUP(AS$10,Borrador!$C$10:$BP$10,Borrador!$C$11:$BP$70,"",0,1),""),"")</f>
        <v/>
      </c>
      <c r="AT43" s="12" t="str" cm="1">
        <f t="array" ref="AT43">IFERROR(_xlfn.XLOOKUP($I43,Borrador!$I$11:$I$70,_xlfn.XLOOKUP(AT$10,Borrador!$C$10:$BP$10,Borrador!$C$11:$BP$70,"",0,1),""),"")</f>
        <v/>
      </c>
      <c r="AU43" s="12" t="str" cm="1">
        <f t="array" ref="AU43">IFERROR(_xlfn.XLOOKUP($I43,Borrador!$I$11:$I$70,_xlfn.XLOOKUP(AU$10,Borrador!$C$10:$BP$10,Borrador!$C$11:$BP$70,"",0,1),""),"")</f>
        <v>No aplica</v>
      </c>
      <c r="AV43" s="12" t="str" cm="1">
        <f t="array" ref="AV43">IFERROR(_xlfn.XLOOKUP($I43,Borrador!$I$11:$I$70,_xlfn.XLOOKUP(AV$10,Borrador!$C$10:$BP$10,Borrador!$C$11:$BP$70,"",0,1),""),"")</f>
        <v>No aplica</v>
      </c>
      <c r="AW43" s="12" t="str">
        <f>IFERROR(_xlfn.XLOOKUP($I43,Borrador!$I$11:$I$70,Borrador!$AU$11:$AU$70,""),"")</f>
        <v>No aplica</v>
      </c>
      <c r="AX43" s="12" t="str">
        <f>IFERROR(_xlfn.XLOOKUP($I43,Borrador!$I$11:$I$70,Borrador!$AV$11:$AV$70,""),"")</f>
        <v>No aplica</v>
      </c>
      <c r="AY43" s="12" t="str">
        <f>IFERROR(_xlfn.XLOOKUP($I43,Borrador!$I$11:$I$70,Borrador!$AW$11:$AW$70,""),"")</f>
        <v>No aplica</v>
      </c>
      <c r="AZ43" s="11" t="str" cm="1">
        <f t="array" ref="AZ43">IFERROR(_xlfn.XLOOKUP($I43,Borrador!$I$11:$I$70,_xlfn.XLOOKUP(AZ$10,Borrador!$C$10:$BP$10,Borrador!$C$11:$BP$70,"",0,1),""),"")</f>
        <v>No aplica</v>
      </c>
      <c r="BA43" s="11" cm="1">
        <f t="array" ref="BA43">IFERROR(_xlfn.XLOOKUP($I43,Borrador!$I$11:$I$70,_xlfn.XLOOKUP(BA$10,Borrador!$C$10:$BP$10,Borrador!$C$11:$BP$70,"",0,1),""),"")</f>
        <v>0</v>
      </c>
      <c r="BB43" s="11">
        <f>IFERROR(_xlfn.XLOOKUP($I43,Borrador!$I$11:$I$70,Borrador!$BD$11:$BD$70,""),"")</f>
        <v>0</v>
      </c>
      <c r="BC43" s="11">
        <f>IFERROR(_xlfn.XLOOKUP($I43,Borrador!$I$11:$I$70,Borrador!$BE$11:$BE$70,""),"")</f>
        <v>0</v>
      </c>
      <c r="BD43" s="12" t="str" cm="1">
        <f t="array" ref="BD43">IFERROR(_xlfn.XLOOKUP($I43,Borrador!$I$11:$I$70,_xlfn.XLOOKUP(BD$10,Borrador!$C$10:$BP$10,Borrador!$C$11:$BP$70,"",0,1),""),"")</f>
        <v>sin iniciar</v>
      </c>
      <c r="BE43" s="12" t="str" cm="1">
        <f t="array" ref="BE43">IFERROR(_xlfn.XLOOKUP($I43,Borrador!$I$11:$I$70,_xlfn.XLOOKUP(BE$10,Borrador!$C$10:$BP$10,Borrador!$C$11:$BP$70,"",0,1),""),"")</f>
        <v>sin iniciar</v>
      </c>
      <c r="BF43" s="12" t="str" cm="1">
        <f t="array" ref="BF43">IFERROR(_xlfn.XLOOKUP($I43,Borrador!$I$11:$I$70,_xlfn.XLOOKUP(BF$10,Borrador!$C$10:$BP$10,Borrador!$C$11:$BP$70,"",0,1),""),"")</f>
        <v>sin iniciar</v>
      </c>
      <c r="BG43" s="12" cm="1">
        <f t="array" ref="BG43">IFERROR(_xlfn.XLOOKUP($I43,Borrador!$I$11:$I$70,_xlfn.XLOOKUP(BG$10,Borrador!$C$10:$BP$10,Borrador!$C$11:$BP$70,"",0,1),""),"")</f>
        <v>9</v>
      </c>
      <c r="BH43" s="12" cm="1">
        <f t="array" ref="BH43">IFERROR(_xlfn.XLOOKUP($I43,Borrador!$I$11:$I$70,_xlfn.XLOOKUP(BH$10,Borrador!$C$10:$BP$10,Borrador!$C$11:$BP$70,"",0,1),""),"")</f>
        <v>0</v>
      </c>
      <c r="BI43" s="12" t="str" cm="1">
        <f t="array" ref="BI43">IFERROR(_xlfn.XLOOKUP($I43,Borrador!$I$11:$I$70,_xlfn.XLOOKUP(BI$10,Borrador!$C$10:$BP$10,Borrador!$C$11:$BP$70,"",0,1),""),"")</f>
        <v>sin iniciar</v>
      </c>
      <c r="BJ43" s="12" cm="1">
        <f t="array" ref="BJ43">IFERROR(_xlfn.XLOOKUP($I43,Borrador!$I$11:$I$70,_xlfn.XLOOKUP(BJ$10,Borrador!$C$10:$BP$10,Borrador!$C$11:$BP$70,"",0,1),""),"")</f>
        <v>0</v>
      </c>
      <c r="BK43" s="12" cm="1">
        <f t="array" ref="BK43">IFERROR(_xlfn.XLOOKUP($I43,Borrador!$I$11:$I$70,_xlfn.XLOOKUP(BK$10,Borrador!$C$10:$BP$10,Borrador!$C$11:$BP$70,"",0,1),""),"")</f>
        <v>0</v>
      </c>
      <c r="BL43" s="12" cm="1">
        <f t="array" ref="BL43">IFERROR(_xlfn.XLOOKUP($I43,Borrador!$I$11:$I$70,_xlfn.XLOOKUP(BL$10,Borrador!$C$10:$BP$10,Borrador!$C$11:$BP$70,"",0,1),""),"")</f>
        <v>0</v>
      </c>
      <c r="BM43" s="12">
        <f>IFERROR(_xlfn.XLOOKUP($I43,Borrador!$I$11:$I$70,Borrador!$BJ$11:$BJ$70,""),"")</f>
        <v>0</v>
      </c>
      <c r="BN43" s="12">
        <f>IFERROR(_xlfn.XLOOKUP($I43,Borrador!$I$11:$I$70,Borrador!$BK$11:$BK$70,""),"")</f>
        <v>0</v>
      </c>
      <c r="BO43" s="12">
        <f>IFERROR(_xlfn.XLOOKUP($I43,Borrador!$I$11:$I$70,Borrador!$BL$11:$BL$70,""),"")</f>
        <v>0</v>
      </c>
      <c r="BP43" s="12" t="str" cm="1">
        <f t="array" ref="BP43">IFERROR(_xlfn.XLOOKUP($I43,Borrador!$I$11:$I$70,_xlfn.XLOOKUP(BP$10,Borrador!$C$10:$BP$10,Borrador!$C$11:$BP$70,"",0,1),""),"")</f>
        <v>sin iniciar</v>
      </c>
      <c r="BQ43" s="12">
        <f>IFERROR(_xlfn.XLOOKUP($I43,Borrador!$I$11:$I$70,Borrador!$BG$11:$BG$70,""),"")</f>
        <v>0</v>
      </c>
      <c r="BR43" s="12">
        <f>IFERROR(_xlfn.XLOOKUP($I43,Borrador!$I$11:$I$70,Borrador!$BH$11:$BH$70,""),"")</f>
        <v>0</v>
      </c>
      <c r="BS43" s="12">
        <f>IFERROR(_xlfn.XLOOKUP($I43,Borrador!$I$11:$I$70,Borrador!$BI$11:$BI$70,""),"")</f>
        <v>0</v>
      </c>
      <c r="BT43" s="11">
        <f>IFERROR(_xlfn.XLOOKUP($I43,Borrador!$I$11:$I$70,Borrador!$BM$11:$BM$70,""),"")</f>
        <v>0</v>
      </c>
      <c r="BU43" s="11">
        <f>IFERROR(_xlfn.XLOOKUP($I43,Borrador!$I$11:$I$70,Borrador!$BN$11:$BN$70,""),"")</f>
        <v>0</v>
      </c>
      <c r="BV43" s="34" t="str">
        <f>IFERROR(_xlfn.XLOOKUP($I43,Borrador!$I$11:$I$70,Borrador!$BO$11:$BO$70,""),"")</f>
        <v>2027-2</v>
      </c>
      <c r="BW43" s="12">
        <f>IFERROR(_xlfn.XLOOKUP($I43,Borrador!$I$11:$I$70,Borrador!$BP$11:$BP$70,""),"")</f>
        <v>0</v>
      </c>
    </row>
    <row r="44" spans="3:75" ht="52.35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IFERROR(_xlfn.XLOOKUP($I44,Borrador!$I$11:$I$70,_xlfn.XLOOKUP(J$10,Borrador!$C$10:$BP$10,Borrador!$C$11:$BP$70,"",0,1),""),"")</f>
        <v>finalizado</v>
      </c>
      <c r="K44" s="12" t="str" cm="1">
        <f t="array" ref="K44">IFERROR(_xlfn.XLOOKUP($I44,Borrador!$I$11:$I$70,_xlfn.XLOOKUP(K$10,Borrador!$C$10:$BP$10,Borrador!$C$11:$BP$70,"",0,1),""),"")</f>
        <v>finalizado</v>
      </c>
      <c r="L44" s="12" t="str" cm="1">
        <f t="array" ref="L44">IFERROR(_xlfn.XLOOKUP($I44,Borrador!$I$11:$I$70,_xlfn.XLOOKUP(L$10,Borrador!$C$10:$BP$10,Borrador!$C$11:$BP$70,"",0,1),""),"")</f>
        <v>finalizado</v>
      </c>
      <c r="M44" s="38" cm="1">
        <f t="array" ref="M44">IFERROR(_xlfn.XLOOKUP($I44,Borrador!$I$11:$I$70,_xlfn.XLOOKUP(M$10,Borrador!$C$10:$BP$10,Borrador!$C$11:$BP$70,"",0,1),""),"")</f>
        <v>46142</v>
      </c>
      <c r="N44" s="39" cm="1">
        <f t="array" ref="N44">IFERROR(_xlfn.XLOOKUP($I44,Borrador!$I$11:$I$70,_xlfn.XLOOKUP(N$10,Borrador!$C$10:$BP$10,Borrador!$C$11:$BP$70,"",0,1),""),"")</f>
        <v>46172</v>
      </c>
      <c r="O44" s="12" cm="1">
        <f t="array" ref="O44">IFERROR(_xlfn.XLOOKUP($I44,Borrador!$I$11:$I$70,_xlfn.XLOOKUP(O$10,Borrador!$C$10:$BP$10,Borrador!$C$11:$BP$70,"",0,1),""),"")</f>
        <v>0</v>
      </c>
      <c r="P44" s="12" cm="1">
        <f t="array" ref="P44">IFERROR(_xlfn.XLOOKUP($I44,Borrador!$I$11:$I$70,_xlfn.XLOOKUP(P$10,Borrador!$C$10:$BP$10,Borrador!$C$11:$BP$70,"",0,1),""),"")</f>
        <v>0</v>
      </c>
      <c r="Q44" s="12" t="str" cm="1">
        <f t="array" ref="Q44">IFERROR(_xlfn.XLOOKUP($I44,Borrador!$I$11:$I$70,_xlfn.XLOOKUP(Q$10,Borrador!$C$10:$BP$10,Borrador!$C$11:$BP$70,"",0,1),""),"")</f>
        <v>No aplica</v>
      </c>
      <c r="R44" s="12" t="str" cm="1">
        <f t="array" ref="R44">IFERROR(_xlfn.XLOOKUP($I44,Borrador!$I$11:$I$70,_xlfn.XLOOKUP(R$10,Borrador!$C$10:$BP$10,Borrador!$C$11:$BP$70,"",0,1),""),"")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IFERROR(_xlfn.XLOOKUP($I44,Borrador!$I$11:$I$70,_xlfn.XLOOKUP(W$10,Borrador!$C$10:$BP$10,Borrador!$C$11:$BP$70,"",0,1),""),"")</f>
        <v>finalizado</v>
      </c>
      <c r="X44" s="76" cm="1">
        <f t="array" ref="X44">IFERROR(_xlfn.XLOOKUP($I44,Borrador!$I$11:$I$70,_xlfn.XLOOKUP(X$10,Borrador!$C$10:$BP$10,Borrador!$C$11:$BP$70,"",0,1),""),"")</f>
        <v>0</v>
      </c>
      <c r="Y44" s="76" t="str" cm="1">
        <f t="array" ref="Y44">IFERROR(_xlfn.XLOOKUP($I44,Borrador!$I$11:$I$70,_xlfn.XLOOKUP(Y$10,Borrador!$C$10:$BP$10,Borrador!$C$11:$BP$70,"",0,1),""),"")</f>
        <v>Devuelto</v>
      </c>
      <c r="Z44" s="76" t="str" cm="1">
        <f t="array" ref="Z44">IFERROR(_xlfn.XLOOKUP($I44,Borrador!$I$11:$I$70,_xlfn.XLOOKUP(Z$10,Borrador!$C$10:$BP$10,Borrador!$C$11:$BP$70,"",0,1),""),"")</f>
        <v/>
      </c>
      <c r="AA44" s="76" t="str" cm="1">
        <f t="array" ref="AA44">IFERROR(_xlfn.XLOOKUP($I44,Borrador!$I$11:$I$70,_xlfn.XLOOKUP(AA$10,Borrador!$C$10:$BP$10,Borrador!$C$11:$BP$70,"",0,1),""),"")</f>
        <v>Modificación de Registro Calificado</v>
      </c>
      <c r="AB44" s="12" t="str" cm="1">
        <f t="array" ref="AB44">IFERROR(_xlfn.XLOOKUP($I44,Borrador!$I$11:$I$70,_xlfn.XLOOKUP(AB$10,Borrador!$C$10:$BP$10,Borrador!$C$11:$BP$70,"",0,1),""),"")</f>
        <v>En elaboración de documentación</v>
      </c>
      <c r="AC44" s="54" t="str" cm="1">
        <f t="array" ref="AC44">IFERROR(_xlfn.XLOOKUP($I44,Borrador!$I$11:$I$70,_xlfn.XLOOKUP(AC$10,Borrador!$C$10:$BP$10,Borrador!$C$11:$BP$70,"",0,1),""),"")</f>
        <v>Junio de 2026</v>
      </c>
      <c r="AD44" s="12" t="str" cm="1">
        <f t="array" ref="AD44">IFERROR(_xlfn.XLOOKUP($I44,Borrador!$I$11:$I$70,_xlfn.XLOOKUP(AD$10,Borrador!$C$10:$BP$10,Borrador!$C$11:$BP$70,"",0,1),""),"")</f>
        <v>Se tramita en mayo de 2026</v>
      </c>
      <c r="AE44" s="12"/>
      <c r="AF44" s="12" t="str" cm="1">
        <f t="array" ref="AF44">IFERROR(_xlfn.XLOOKUP($I44,Borrador!$I$11:$I$70,_xlfn.XLOOKUP(AF$10,Borrador!$C$10:$BP$10,Borrador!$C$11:$BP$70,"",0,1),""),"")</f>
        <v>Sí</v>
      </c>
      <c r="AG44" s="12" t="str" cm="1">
        <f t="array" ref="AG44">IFERROR(_xlfn.XLOOKUP($I44,Borrador!$I$11:$I$70,_xlfn.XLOOKUP(AG$10,Borrador!$C$10:$BP$10,Borrador!$C$11:$BP$70,"",0,1),""),"")</f>
        <v>No</v>
      </c>
      <c r="AH44" s="12" t="str" cm="1">
        <f t="array" ref="AH44">IFERROR(_xlfn.XLOOKUP($I44,Borrador!$I$11:$I$70,_xlfn.XLOOKUP(AH$10,Borrador!$C$10:$BP$10,Borrador!$C$11:$BP$70,"",0,1),""),"")</f>
        <v>No aplica</v>
      </c>
      <c r="AI44" s="12" t="str" cm="1">
        <f t="array" ref="AI44">IFERROR(_xlfn.XLOOKUP($I44,Borrador!$I$11:$I$70,_xlfn.XLOOKUP(AI$10,Borrador!$C$10:$BP$10,Borrador!$C$11:$BP$70,"",0,1),""),"")</f>
        <v/>
      </c>
      <c r="AJ44" s="12"/>
      <c r="AK44" s="12"/>
      <c r="AL44" s="11" t="str" cm="1">
        <f t="array" ref="AL44">IFERROR(_xlfn.XLOOKUP($I44,Borrador!$I$11:$I$70,_xlfn.XLOOKUP(AL$10,Borrador!$C$10:$BP$10,Borrador!$C$11:$BP$70,"",0,1),""),"")</f>
        <v>No aplica</v>
      </c>
      <c r="AM44" s="11" t="str" cm="1">
        <f t="array" ref="AM44">IFERROR(_xlfn.XLOOKUP($I44,Borrador!$I$11:$I$70,_xlfn.XLOOKUP(AM$10,Borrador!$C$10:$BP$10,Borrador!$C$11:$BP$70,"",0,1),""),"")</f>
        <v>No aplica</v>
      </c>
      <c r="AN44" s="11" t="str" cm="1">
        <f t="array" ref="AN44">IFERROR(_xlfn.XLOOKUP($I44,Borrador!$I$11:$I$70,_xlfn.XLOOKUP(AN$10,Borrador!$C$10:$BP$10,Borrador!$C$11:$BP$70,"",0,1),""),"")</f>
        <v>No aplica</v>
      </c>
      <c r="AO44" s="11" cm="1">
        <f t="array" ref="AO44">IFERROR(_xlfn.XLOOKUP($I44,Borrador!$I$11:$I$70,_xlfn.XLOOKUP(AO$10,Borrador!$C$10:$BP$10,Borrador!$C$11:$BP$70,"",0,1),""),"")</f>
        <v>0</v>
      </c>
      <c r="AP44" s="11" cm="1">
        <f t="array" ref="AP44">IFERROR(_xlfn.XLOOKUP($I44,Borrador!$I$11:$I$70,_xlfn.XLOOKUP(AP$10,Borrador!$C$10:$BP$10,Borrador!$C$11:$BP$70,"",0,1),""),"")</f>
        <v>0</v>
      </c>
      <c r="AQ44" s="11" t="str" cm="1">
        <f t="array" ref="AQ44">IFERROR(_xlfn.XLOOKUP($I44,Borrador!$I$11:$I$70,_xlfn.XLOOKUP(AQ$10,Borrador!$C$10:$BP$10,Borrador!$C$11:$BP$70,"",0,1),""),"")</f>
        <v>No aplica</v>
      </c>
      <c r="AR44" s="12" t="str" cm="1">
        <f t="array" ref="AR44">IFERROR(_xlfn.XLOOKUP($I44,Borrador!$I$11:$I$70,_xlfn.XLOOKUP(AR$10,Borrador!$C$10:$BP$10,Borrador!$C$11:$BP$70,"",0,1),""),"")</f>
        <v/>
      </c>
      <c r="AS44" s="12" t="str" cm="1">
        <f t="array" ref="AS44">IFERROR(_xlfn.XLOOKUP($I44,Borrador!$I$11:$I$70,_xlfn.XLOOKUP(AS$10,Borrador!$C$10:$BP$10,Borrador!$C$11:$BP$70,"",0,1),""),"")</f>
        <v/>
      </c>
      <c r="AT44" s="12" t="str" cm="1">
        <f t="array" ref="AT44">IFERROR(_xlfn.XLOOKUP($I44,Borrador!$I$11:$I$70,_xlfn.XLOOKUP(AT$10,Borrador!$C$10:$BP$10,Borrador!$C$11:$BP$70,"",0,1),""),"")</f>
        <v/>
      </c>
      <c r="AU44" s="12" t="str" cm="1">
        <f t="array" ref="AU44">IFERROR(_xlfn.XLOOKUP($I44,Borrador!$I$11:$I$70,_xlfn.XLOOKUP(AU$10,Borrador!$C$10:$BP$10,Borrador!$C$11:$BP$70,"",0,1),""),"")</f>
        <v>No aplica</v>
      </c>
      <c r="AV44" s="12" t="str" cm="1">
        <f t="array" ref="AV44">IFERROR(_xlfn.XLOOKUP($I44,Borrador!$I$11:$I$70,_xlfn.XLOOKUP(AV$10,Borrador!$C$10:$BP$10,Borrador!$C$11:$BP$70,"",0,1),""),"")</f>
        <v>No aplica</v>
      </c>
      <c r="AW44" s="12" t="str">
        <f>IFERROR(_xlfn.XLOOKUP($I44,Borrador!$I$11:$I$70,Borrador!$AU$11:$AU$70,""),"")</f>
        <v>No aplica</v>
      </c>
      <c r="AX44" s="12" t="str">
        <f>IFERROR(_xlfn.XLOOKUP($I44,Borrador!$I$11:$I$70,Borrador!$AV$11:$AV$70,""),"")</f>
        <v>No aplica</v>
      </c>
      <c r="AY44" s="12" t="str">
        <f>IFERROR(_xlfn.XLOOKUP($I44,Borrador!$I$11:$I$70,Borrador!$AW$11:$AW$70,""),"")</f>
        <v>No aplica</v>
      </c>
      <c r="AZ44" s="11" t="str" cm="1">
        <f t="array" ref="AZ44">IFERROR(_xlfn.XLOOKUP($I44,Borrador!$I$11:$I$70,_xlfn.XLOOKUP(AZ$10,Borrador!$C$10:$BP$10,Borrador!$C$11:$BP$70,"",0,1),""),"")</f>
        <v>No aplica</v>
      </c>
      <c r="BA44" s="11" t="str" cm="1">
        <f t="array" ref="BA44">IFERROR(_xlfn.XLOOKUP($I44,Borrador!$I$11:$I$70,_xlfn.XLOOKUP(BA$10,Borrador!$C$10:$BP$10,Borrador!$C$11:$BP$70,"",0,1),""),"")</f>
        <v>No aplica</v>
      </c>
      <c r="BB44" s="11">
        <f>IFERROR(_xlfn.XLOOKUP($I44,Borrador!$I$11:$I$70,Borrador!$BD$11:$BD$70,""),"")</f>
        <v>0</v>
      </c>
      <c r="BC44" s="11">
        <f>IFERROR(_xlfn.XLOOKUP($I44,Borrador!$I$11:$I$70,Borrador!$BE$11:$BE$70,""),"")</f>
        <v>0</v>
      </c>
      <c r="BD44" s="12" t="str" cm="1">
        <f t="array" ref="BD44">IFERROR(_xlfn.XLOOKUP($I44,Borrador!$I$11:$I$70,_xlfn.XLOOKUP(BD$10,Borrador!$C$10:$BP$10,Borrador!$C$11:$BP$70,"",0,1),""),"")</f>
        <v>No aplica</v>
      </c>
      <c r="BE44" s="12" t="str" cm="1">
        <f t="array" ref="BE44">IFERROR(_xlfn.XLOOKUP($I44,Borrador!$I$11:$I$70,_xlfn.XLOOKUP(BE$10,Borrador!$C$10:$BP$10,Borrador!$C$11:$BP$70,"",0,1),""),"")</f>
        <v>No aplica</v>
      </c>
      <c r="BF44" s="12" t="str" cm="1">
        <f t="array" ref="BF44">IFERROR(_xlfn.XLOOKUP($I44,Borrador!$I$11:$I$70,_xlfn.XLOOKUP(BF$10,Borrador!$C$10:$BP$10,Borrador!$C$11:$BP$70,"",0,1),""),"")</f>
        <v>No aplica</v>
      </c>
      <c r="BG44" s="12" t="str" cm="1">
        <f t="array" ref="BG44">IFERROR(_xlfn.XLOOKUP($I44,Borrador!$I$11:$I$70,_xlfn.XLOOKUP(BG$10,Borrador!$C$10:$BP$10,Borrador!$C$11:$BP$70,"",0,1),""),"")</f>
        <v>No aplica</v>
      </c>
      <c r="BH44" s="12" t="str" cm="1">
        <f t="array" ref="BH44">IFERROR(_xlfn.XLOOKUP($I44,Borrador!$I$11:$I$70,_xlfn.XLOOKUP(BH$10,Borrador!$C$10:$BP$10,Borrador!$C$11:$BP$70,"",0,1),""),"")</f>
        <v>No aplica</v>
      </c>
      <c r="BI44" s="12" t="str" cm="1">
        <f t="array" ref="BI44">IFERROR(_xlfn.XLOOKUP($I44,Borrador!$I$11:$I$70,_xlfn.XLOOKUP(BI$10,Borrador!$C$10:$BP$10,Borrador!$C$11:$BP$70,"",0,1),""),"")</f>
        <v>sin iniciar</v>
      </c>
      <c r="BJ44" s="12" t="str" cm="1">
        <f t="array" ref="BJ44">IFERROR(_xlfn.XLOOKUP($I44,Borrador!$I$11:$I$70,_xlfn.XLOOKUP(BJ$10,Borrador!$C$10:$BP$10,Borrador!$C$11:$BP$70,"",0,1),""),"")</f>
        <v>No aplica</v>
      </c>
      <c r="BK44" s="12" cm="1">
        <f t="array" ref="BK44">IFERROR(_xlfn.XLOOKUP($I44,Borrador!$I$11:$I$70,_xlfn.XLOOKUP(BK$10,Borrador!$C$10:$BP$10,Borrador!$C$11:$BP$70,"",0,1),""),"")</f>
        <v>0</v>
      </c>
      <c r="BL44" s="12" cm="1">
        <f t="array" ref="BL44">IFERROR(_xlfn.XLOOKUP($I44,Borrador!$I$11:$I$70,_xlfn.XLOOKUP(BL$10,Borrador!$C$10:$BP$10,Borrador!$C$11:$BP$70,"",0,1),""),"")</f>
        <v>0</v>
      </c>
      <c r="BM44" s="12">
        <f>IFERROR(_xlfn.XLOOKUP($I44,Borrador!$I$11:$I$70,Borrador!$BJ$11:$BJ$70,""),"")</f>
        <v>0</v>
      </c>
      <c r="BN44" s="12">
        <f>IFERROR(_xlfn.XLOOKUP($I44,Borrador!$I$11:$I$70,Borrador!$BK$11:$BK$70,""),"")</f>
        <v>0</v>
      </c>
      <c r="BO44" s="12">
        <f>IFERROR(_xlfn.XLOOKUP($I44,Borrador!$I$11:$I$70,Borrador!$BL$11:$BL$70,""),"")</f>
        <v>0</v>
      </c>
      <c r="BP44" s="12" t="str" cm="1">
        <f t="array" ref="BP44">IFERROR(_xlfn.XLOOKUP($I44,Borrador!$I$11:$I$70,_xlfn.XLOOKUP(BP$10,Borrador!$C$10:$BP$10,Borrador!$C$11:$BP$70,"",0,1),""),"")</f>
        <v>sin iniciar</v>
      </c>
      <c r="BQ44" s="12">
        <f>IFERROR(_xlfn.XLOOKUP($I44,Borrador!$I$11:$I$70,Borrador!$BG$11:$BG$70,""),"")</f>
        <v>0</v>
      </c>
      <c r="BR44" s="12">
        <f>IFERROR(_xlfn.XLOOKUP($I44,Borrador!$I$11:$I$70,Borrador!$BH$11:$BH$70,""),"")</f>
        <v>0</v>
      </c>
      <c r="BS44" s="12">
        <f>IFERROR(_xlfn.XLOOKUP($I44,Borrador!$I$11:$I$70,Borrador!$BI$11:$BI$70,""),"")</f>
        <v>0</v>
      </c>
      <c r="BT44" s="11">
        <f>IFERROR(_xlfn.XLOOKUP($I44,Borrador!$I$11:$I$70,Borrador!$BM$11:$BM$70,""),"")</f>
        <v>0</v>
      </c>
      <c r="BU44" s="11">
        <f>IFERROR(_xlfn.XLOOKUP($I44,Borrador!$I$11:$I$70,Borrador!$BN$11:$BN$70,""),"")</f>
        <v>0</v>
      </c>
      <c r="BV44" s="34" t="str">
        <f>IFERROR(_xlfn.XLOOKUP($I44,Borrador!$I$11:$I$70,Borrador!$BO$11:$BO$70,""),"")</f>
        <v>2027-1</v>
      </c>
      <c r="BW44" s="12">
        <f>IFERROR(_xlfn.XLOOKUP($I44,Borrador!$I$11:$I$70,Borrador!$BP$11:$BP$70,""),"")</f>
        <v>0</v>
      </c>
    </row>
    <row r="45" spans="3:75" ht="52.35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IFERROR(_xlfn.XLOOKUP($I45,Borrador!$I$11:$I$70,_xlfn.XLOOKUP(J$10,Borrador!$C$10:$BP$10,Borrador!$C$11:$BP$70,"",0,1),""),"")</f>
        <v>finalizado</v>
      </c>
      <c r="K45" s="12" t="str" cm="1">
        <f t="array" ref="K45">IFERROR(_xlfn.XLOOKUP($I45,Borrador!$I$11:$I$70,_xlfn.XLOOKUP(K$10,Borrador!$C$10:$BP$10,Borrador!$C$11:$BP$70,"",0,1),""),"")</f>
        <v>finalizado</v>
      </c>
      <c r="L45" s="12" t="str" cm="1">
        <f t="array" ref="L45">IFERROR(_xlfn.XLOOKUP($I45,Borrador!$I$11:$I$70,_xlfn.XLOOKUP(L$10,Borrador!$C$10:$BP$10,Borrador!$C$11:$BP$70,"",0,1),""),"")</f>
        <v>finalizado</v>
      </c>
      <c r="M45" s="38" t="str" cm="1">
        <f t="array" ref="M45">IFERROR(_xlfn.XLOOKUP($I45,Borrador!$I$11:$I$70,_xlfn.XLOOKUP(M$10,Borrador!$C$10:$BP$10,Borrador!$C$11:$BP$70,"",0,1),""),"")</f>
        <v>30/02/2026</v>
      </c>
      <c r="N45" s="39" cm="1">
        <f t="array" ref="N45">IFERROR(_xlfn.XLOOKUP($I45,Borrador!$I$11:$I$70,_xlfn.XLOOKUP(N$10,Borrador!$C$10:$BP$10,Borrador!$C$11:$BP$70,"",0,1),""),"")</f>
        <v>46111</v>
      </c>
      <c r="O45" s="12" cm="1">
        <f t="array" ref="O45">IFERROR(_xlfn.XLOOKUP($I45,Borrador!$I$11:$I$70,_xlfn.XLOOKUP(O$10,Borrador!$C$10:$BP$10,Borrador!$C$11:$BP$70,"",0,1),""),"")</f>
        <v>0</v>
      </c>
      <c r="P45" s="12" cm="1">
        <f t="array" ref="P45">IFERROR(_xlfn.XLOOKUP($I45,Borrador!$I$11:$I$70,_xlfn.XLOOKUP(P$10,Borrador!$C$10:$BP$10,Borrador!$C$11:$BP$70,"",0,1),""),"")</f>
        <v>0</v>
      </c>
      <c r="Q45" s="12" t="str" cm="1">
        <f t="array" ref="Q45">IFERROR(_xlfn.XLOOKUP($I45,Borrador!$I$11:$I$70,_xlfn.XLOOKUP(Q$10,Borrador!$C$10:$BP$10,Borrador!$C$11:$BP$70,"",0,1),""),"")</f>
        <v>No aplica</v>
      </c>
      <c r="R45" s="12" t="str" cm="1">
        <f t="array" ref="R45">IFERROR(_xlfn.XLOOKUP($I45,Borrador!$I$11:$I$70,_xlfn.XLOOKUP(R$10,Borrador!$C$10:$BP$10,Borrador!$C$11:$BP$70,"",0,1),""),"")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Devuelto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IFERROR(_xlfn.XLOOKUP($I45,Borrador!$I$11:$I$70,_xlfn.XLOOKUP(W$10,Borrador!$C$10:$BP$10,Borrador!$C$11:$BP$70,"",0,1),""),"")</f>
        <v>finalizado</v>
      </c>
      <c r="X45" s="76" cm="1">
        <f t="array" ref="X45">IFERROR(_xlfn.XLOOKUP($I45,Borrador!$I$11:$I$70,_xlfn.XLOOKUP(X$10,Borrador!$C$10:$BP$10,Borrador!$C$11:$BP$70,"",0,1),""),"")</f>
        <v>0</v>
      </c>
      <c r="Y45" s="76" t="str" cm="1">
        <f t="array" ref="Y45">IFERROR(_xlfn.XLOOKUP($I45,Borrador!$I$11:$I$70,_xlfn.XLOOKUP(Y$10,Borrador!$C$10:$BP$10,Borrador!$C$11:$BP$70,"",0,1),""),"")</f>
        <v>Devuelto</v>
      </c>
      <c r="Z45" s="76" t="str" cm="1">
        <f t="array" ref="Z45">IFERROR(_xlfn.XLOOKUP($I45,Borrador!$I$11:$I$70,_xlfn.XLOOKUP(Z$10,Borrador!$C$10:$BP$10,Borrador!$C$11:$BP$70,"",0,1),""),"")</f>
        <v/>
      </c>
      <c r="AA45" s="76" t="str" cm="1">
        <f t="array" ref="AA45">IFERROR(_xlfn.XLOOKUP($I45,Borrador!$I$11:$I$70,_xlfn.XLOOKUP(AA$10,Borrador!$C$10:$BP$10,Borrador!$C$11:$BP$70,"",0,1),""),"")</f>
        <v>Modificación de Registro Calificado</v>
      </c>
      <c r="AB45" s="12" t="str" cm="1">
        <f t="array" ref="AB45">IFERROR(_xlfn.XLOOKUP($I45,Borrador!$I$11:$I$70,_xlfn.XLOOKUP(AB$10,Borrador!$C$10:$BP$10,Borrador!$C$11:$BP$70,"",0,1),""),"")</f>
        <v>En elaboración de documentación</v>
      </c>
      <c r="AC45" s="54" t="str" cm="1">
        <f t="array" ref="AC45">IFERROR(_xlfn.XLOOKUP($I45,Borrador!$I$11:$I$70,_xlfn.XLOOKUP(AC$10,Borrador!$C$10:$BP$10,Borrador!$C$11:$BP$70,"",0,1),""),"")</f>
        <v>Abril de 2026</v>
      </c>
      <c r="AD45" s="12" t="str" cm="1">
        <f t="array" ref="AD45">IFERROR(_xlfn.XLOOKUP($I45,Borrador!$I$11:$I$70,_xlfn.XLOOKUP(AD$10,Borrador!$C$10:$BP$10,Borrador!$C$11:$BP$70,"",0,1),""),"")</f>
        <v>Se tramita en marzo de 2026</v>
      </c>
      <c r="AE45" s="12"/>
      <c r="AF45" s="12" t="str" cm="1">
        <f t="array" ref="AF45">IFERROR(_xlfn.XLOOKUP($I45,Borrador!$I$11:$I$70,_xlfn.XLOOKUP(AF$10,Borrador!$C$10:$BP$10,Borrador!$C$11:$BP$70,"",0,1),""),"")</f>
        <v>Sí</v>
      </c>
      <c r="AG45" s="12" t="str" cm="1">
        <f t="array" ref="AG45">IFERROR(_xlfn.XLOOKUP($I45,Borrador!$I$11:$I$70,_xlfn.XLOOKUP(AG$10,Borrador!$C$10:$BP$10,Borrador!$C$11:$BP$70,"",0,1),""),"")</f>
        <v>No</v>
      </c>
      <c r="AH45" s="12" t="str" cm="1">
        <f t="array" ref="AH45">IFERROR(_xlfn.XLOOKUP($I45,Borrador!$I$11:$I$70,_xlfn.XLOOKUP(AH$10,Borrador!$C$10:$BP$10,Borrador!$C$11:$BP$70,"",0,1),""),"")</f>
        <v>No aplica</v>
      </c>
      <c r="AI45" s="12" t="str" cm="1">
        <f t="array" ref="AI45">IFERROR(_xlfn.XLOOKUP($I45,Borrador!$I$11:$I$70,_xlfn.XLOOKUP(AI$10,Borrador!$C$10:$BP$10,Borrador!$C$11:$BP$70,"",0,1),""),"")</f>
        <v/>
      </c>
      <c r="AJ45" s="12"/>
      <c r="AK45" s="12"/>
      <c r="AL45" s="11" t="str" cm="1">
        <f t="array" ref="AL45">IFERROR(_xlfn.XLOOKUP($I45,Borrador!$I$11:$I$70,_xlfn.XLOOKUP(AL$10,Borrador!$C$10:$BP$10,Borrador!$C$11:$BP$70,"",0,1),""),"")</f>
        <v>No aplica</v>
      </c>
      <c r="AM45" s="11" t="str" cm="1">
        <f t="array" ref="AM45">IFERROR(_xlfn.XLOOKUP($I45,Borrador!$I$11:$I$70,_xlfn.XLOOKUP(AM$10,Borrador!$C$10:$BP$10,Borrador!$C$11:$BP$70,"",0,1),""),"")</f>
        <v>No aplica</v>
      </c>
      <c r="AN45" s="11" t="str" cm="1">
        <f t="array" ref="AN45">IFERROR(_xlfn.XLOOKUP($I45,Borrador!$I$11:$I$70,_xlfn.XLOOKUP(AN$10,Borrador!$C$10:$BP$10,Borrador!$C$11:$BP$70,"",0,1),""),"")</f>
        <v>No aplica</v>
      </c>
      <c r="AO45" s="11" cm="1">
        <f t="array" ref="AO45">IFERROR(_xlfn.XLOOKUP($I45,Borrador!$I$11:$I$70,_xlfn.XLOOKUP(AO$10,Borrador!$C$10:$BP$10,Borrador!$C$11:$BP$70,"",0,1),""),"")</f>
        <v>0</v>
      </c>
      <c r="AP45" s="11" cm="1">
        <f t="array" ref="AP45">IFERROR(_xlfn.XLOOKUP($I45,Borrador!$I$11:$I$70,_xlfn.XLOOKUP(AP$10,Borrador!$C$10:$BP$10,Borrador!$C$11:$BP$70,"",0,1),""),"")</f>
        <v>0</v>
      </c>
      <c r="AQ45" s="11" cm="1">
        <f t="array" ref="AQ45">IFERROR(_xlfn.XLOOKUP($I45,Borrador!$I$11:$I$70,_xlfn.XLOOKUP(AQ$10,Borrador!$C$10:$BP$10,Borrador!$C$11:$BP$70,"",0,1),""),"")</f>
        <v>0.6</v>
      </c>
      <c r="AR45" s="12" t="str" cm="1">
        <f t="array" ref="AR45">IFERROR(_xlfn.XLOOKUP($I45,Borrador!$I$11:$I$70,_xlfn.XLOOKUP(AR$10,Borrador!$C$10:$BP$10,Borrador!$C$11:$BP$70,"",0,1),""),"")</f>
        <v/>
      </c>
      <c r="AS45" s="12" t="str" cm="1">
        <f t="array" ref="AS45">IFERROR(_xlfn.XLOOKUP($I45,Borrador!$I$11:$I$70,_xlfn.XLOOKUP(AS$10,Borrador!$C$10:$BP$10,Borrador!$C$11:$BP$70,"",0,1),""),"")</f>
        <v/>
      </c>
      <c r="AT45" s="12" t="str" cm="1">
        <f t="array" ref="AT45">IFERROR(_xlfn.XLOOKUP($I45,Borrador!$I$11:$I$70,_xlfn.XLOOKUP(AT$10,Borrador!$C$10:$BP$10,Borrador!$C$11:$BP$70,"",0,1),""),"")</f>
        <v/>
      </c>
      <c r="AU45" s="12" t="str" cm="1">
        <f t="array" ref="AU45">IFERROR(_xlfn.XLOOKUP($I45,Borrador!$I$11:$I$70,_xlfn.XLOOKUP(AU$10,Borrador!$C$10:$BP$10,Borrador!$C$11:$BP$70,"",0,1),""),"")</f>
        <v>en proceso</v>
      </c>
      <c r="AV45" s="12" t="str" cm="1">
        <f t="array" ref="AV45">IFERROR(_xlfn.XLOOKUP($I45,Borrador!$I$11:$I$70,_xlfn.XLOOKUP(AV$10,Borrador!$C$10:$BP$10,Borrador!$C$11:$BP$70,"",0,1),""),"")</f>
        <v>en proceso</v>
      </c>
      <c r="AW45" s="12">
        <f>IFERROR(_xlfn.XLOOKUP($I45,Borrador!$I$11:$I$70,Borrador!$AU$11:$AU$70,""),"")</f>
        <v>0</v>
      </c>
      <c r="AX45" s="12">
        <f>IFERROR(_xlfn.XLOOKUP($I45,Borrador!$I$11:$I$70,Borrador!$AV$11:$AV$70,""),"")</f>
        <v>0</v>
      </c>
      <c r="AY45" s="12">
        <f>IFERROR(_xlfn.XLOOKUP($I45,Borrador!$I$11:$I$70,Borrador!$AW$11:$AW$70,""),"")</f>
        <v>0.6</v>
      </c>
      <c r="AZ45" s="11" cm="1">
        <f t="array" ref="AZ45">IFERROR(_xlfn.XLOOKUP($I45,Borrador!$I$11:$I$70,_xlfn.XLOOKUP(AZ$10,Borrador!$C$10:$BP$10,Borrador!$C$11:$BP$70,"",0,1),""),"")</f>
        <v>0.6</v>
      </c>
      <c r="BA45" s="11" t="str" cm="1">
        <f t="array" ref="BA45">IFERROR(_xlfn.XLOOKUP($I45,Borrador!$I$11:$I$70,_xlfn.XLOOKUP(BA$10,Borrador!$C$10:$BP$10,Borrador!$C$11:$BP$70,"",0,1),""),"")</f>
        <v>No aplica</v>
      </c>
      <c r="BB45" s="11">
        <f>IFERROR(_xlfn.XLOOKUP($I45,Borrador!$I$11:$I$70,Borrador!$BD$11:$BD$70,""),"")</f>
        <v>0</v>
      </c>
      <c r="BC45" s="11">
        <f>IFERROR(_xlfn.XLOOKUP($I45,Borrador!$I$11:$I$70,Borrador!$BE$11:$BE$70,""),"")</f>
        <v>0</v>
      </c>
      <c r="BD45" s="12" t="str" cm="1">
        <f t="array" ref="BD45">IFERROR(_xlfn.XLOOKUP($I45,Borrador!$I$11:$I$70,_xlfn.XLOOKUP(BD$10,Borrador!$C$10:$BP$10,Borrador!$C$11:$BP$70,"",0,1),""),"")</f>
        <v>No aplica</v>
      </c>
      <c r="BE45" s="12" t="str" cm="1">
        <f t="array" ref="BE45">IFERROR(_xlfn.XLOOKUP($I45,Borrador!$I$11:$I$70,_xlfn.XLOOKUP(BE$10,Borrador!$C$10:$BP$10,Borrador!$C$11:$BP$70,"",0,1),""),"")</f>
        <v>No aplica</v>
      </c>
      <c r="BF45" s="12" t="str" cm="1">
        <f t="array" ref="BF45">IFERROR(_xlfn.XLOOKUP($I45,Borrador!$I$11:$I$70,_xlfn.XLOOKUP(BF$10,Borrador!$C$10:$BP$10,Borrador!$C$11:$BP$70,"",0,1),""),"")</f>
        <v>No aplica</v>
      </c>
      <c r="BG45" s="12" t="str" cm="1">
        <f t="array" ref="BG45">IFERROR(_xlfn.XLOOKUP($I45,Borrador!$I$11:$I$70,_xlfn.XLOOKUP(BG$10,Borrador!$C$10:$BP$10,Borrador!$C$11:$BP$70,"",0,1),""),"")</f>
        <v>No aplica</v>
      </c>
      <c r="BH45" s="12" t="str" cm="1">
        <f t="array" ref="BH45">IFERROR(_xlfn.XLOOKUP($I45,Borrador!$I$11:$I$70,_xlfn.XLOOKUP(BH$10,Borrador!$C$10:$BP$10,Borrador!$C$11:$BP$70,"",0,1),""),"")</f>
        <v>No aplica</v>
      </c>
      <c r="BI45" s="12" t="str" cm="1">
        <f t="array" ref="BI45">IFERROR(_xlfn.XLOOKUP($I45,Borrador!$I$11:$I$70,_xlfn.XLOOKUP(BI$10,Borrador!$C$10:$BP$10,Borrador!$C$11:$BP$70,"",0,1),""),"")</f>
        <v>finalizado</v>
      </c>
      <c r="BJ45" s="12" cm="1">
        <f t="array" ref="BJ45">IFERROR(_xlfn.XLOOKUP($I45,Borrador!$I$11:$I$70,_xlfn.XLOOKUP(BJ$10,Borrador!$C$10:$BP$10,Borrador!$C$11:$BP$70,"",0,1),""),"")</f>
        <v>1</v>
      </c>
      <c r="BK45" s="12" cm="1">
        <f t="array" ref="BK45">IFERROR(_xlfn.XLOOKUP($I45,Borrador!$I$11:$I$70,_xlfn.XLOOKUP(BK$10,Borrador!$C$10:$BP$10,Borrador!$C$11:$BP$70,"",0,1),""),"")</f>
        <v>0</v>
      </c>
      <c r="BL45" s="12" cm="1">
        <f t="array" ref="BL45">IFERROR(_xlfn.XLOOKUP($I45,Borrador!$I$11:$I$70,_xlfn.XLOOKUP(BL$10,Borrador!$C$10:$BP$10,Borrador!$C$11:$BP$70,"",0,1),""),"")</f>
        <v>0</v>
      </c>
      <c r="BM45" s="12">
        <f>IFERROR(_xlfn.XLOOKUP($I45,Borrador!$I$11:$I$70,Borrador!$BJ$11:$BJ$70,""),"")</f>
        <v>0</v>
      </c>
      <c r="BN45" s="12">
        <f>IFERROR(_xlfn.XLOOKUP($I45,Borrador!$I$11:$I$70,Borrador!$BK$11:$BK$70,""),"")</f>
        <v>0</v>
      </c>
      <c r="BO45" s="12">
        <f>IFERROR(_xlfn.XLOOKUP($I45,Borrador!$I$11:$I$70,Borrador!$BL$11:$BL$70,""),"")</f>
        <v>0</v>
      </c>
      <c r="BP45" s="12" t="str" cm="1">
        <f t="array" ref="BP45">IFERROR(_xlfn.XLOOKUP($I45,Borrador!$I$11:$I$70,_xlfn.XLOOKUP(BP$10,Borrador!$C$10:$BP$10,Borrador!$C$11:$BP$70,"",0,1),""),"")</f>
        <v>finalizado</v>
      </c>
      <c r="BQ45" s="12">
        <f>IFERROR(_xlfn.XLOOKUP($I45,Borrador!$I$11:$I$70,Borrador!$BG$11:$BG$70,""),"")</f>
        <v>0</v>
      </c>
      <c r="BR45" s="12">
        <f>IFERROR(_xlfn.XLOOKUP($I45,Borrador!$I$11:$I$70,Borrador!$BH$11:$BH$70,""),"")</f>
        <v>0</v>
      </c>
      <c r="BS45" s="12">
        <f>IFERROR(_xlfn.XLOOKUP($I45,Borrador!$I$11:$I$70,Borrador!$BI$11:$BI$70,""),"")</f>
        <v>0</v>
      </c>
      <c r="BT45" s="11">
        <f>IFERROR(_xlfn.XLOOKUP($I45,Borrador!$I$11:$I$70,Borrador!$BM$11:$BM$70,""),"")</f>
        <v>46199</v>
      </c>
      <c r="BU45" s="11">
        <f>IFERROR(_xlfn.XLOOKUP($I45,Borrador!$I$11:$I$70,Borrador!$BN$11:$BN$70,""),"")</f>
        <v>0</v>
      </c>
      <c r="BV45" s="34" t="str">
        <f>IFERROR(_xlfn.XLOOKUP($I45,Borrador!$I$11:$I$70,Borrador!$BO$11:$BO$70,""),"")</f>
        <v>2026-2</v>
      </c>
      <c r="BW45" s="12">
        <f>IFERROR(_xlfn.XLOOKUP($I45,Borrador!$I$11:$I$70,Borrador!$BP$11:$BP$70,""),"")</f>
        <v>0</v>
      </c>
    </row>
    <row r="46" spans="3:75" ht="52.35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IFERROR(_xlfn.XLOOKUP($I46,Borrador!$I$11:$I$70,_xlfn.XLOOKUP(J$10,Borrador!$C$10:$BP$10,Borrador!$C$11:$BP$70,"",0,1),""),"")</f>
        <v>finalizado</v>
      </c>
      <c r="K46" s="12" t="str" cm="1">
        <f t="array" ref="K46">IFERROR(_xlfn.XLOOKUP($I46,Borrador!$I$11:$I$70,_xlfn.XLOOKUP(K$10,Borrador!$C$10:$BP$10,Borrador!$C$11:$BP$70,"",0,1),""),"")</f>
        <v>finalizado</v>
      </c>
      <c r="L46" s="12" t="str" cm="1">
        <f t="array" ref="L46">IFERROR(_xlfn.XLOOKUP($I46,Borrador!$I$11:$I$70,_xlfn.XLOOKUP(L$10,Borrador!$C$10:$BP$10,Borrador!$C$11:$BP$70,"",0,1),""),"")</f>
        <v>finalizado</v>
      </c>
      <c r="M46" s="38" t="str" cm="1">
        <f t="array" ref="M46">IFERROR(_xlfn.XLOOKUP($I46,Borrador!$I$11:$I$70,_xlfn.XLOOKUP(M$10,Borrador!$C$10:$BP$10,Borrador!$C$11:$BP$70,"",0,1),""),"")</f>
        <v>30/02/2026</v>
      </c>
      <c r="N46" s="39" cm="1">
        <f t="array" ref="N46">IFERROR(_xlfn.XLOOKUP($I46,Borrador!$I$11:$I$70,_xlfn.XLOOKUP(N$10,Borrador!$C$10:$BP$10,Borrador!$C$11:$BP$70,"",0,1),""),"")</f>
        <v>46111</v>
      </c>
      <c r="O46" s="12" cm="1">
        <f t="array" ref="O46">IFERROR(_xlfn.XLOOKUP($I46,Borrador!$I$11:$I$70,_xlfn.XLOOKUP(O$10,Borrador!$C$10:$BP$10,Borrador!$C$11:$BP$70,"",0,1),""),"")</f>
        <v>0</v>
      </c>
      <c r="P46" s="12" t="str" cm="1">
        <f t="array" ref="P46">IFERROR(_xlfn.XLOOKUP($I46,Borrador!$I$11:$I$70,_xlfn.XLOOKUP(P$10,Borrador!$C$10:$BP$10,Borrador!$C$11:$BP$70,"",0,1),""),"")</f>
        <v>Si</v>
      </c>
      <c r="Q46" s="12" cm="1">
        <f t="array" ref="Q46">IFERROR(_xlfn.XLOOKUP($I46,Borrador!$I$11:$I$70,_xlfn.XLOOKUP(Q$10,Borrador!$C$10:$BP$10,Borrador!$C$11:$BP$70,"",0,1),""),"")</f>
        <v>12</v>
      </c>
      <c r="R46" s="12" t="str" cm="1">
        <f t="array" ref="R46">IFERROR(_xlfn.XLOOKUP($I46,Borrador!$I$11:$I$70,_xlfn.XLOOKUP(R$10,Borrador!$C$10:$BP$10,Borrador!$C$11:$BP$70,"",0,1),""),"")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Devuelto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IFERROR(_xlfn.XLOOKUP($I46,Borrador!$I$11:$I$70,_xlfn.XLOOKUP(W$10,Borrador!$C$10:$BP$10,Borrador!$C$11:$BP$70,"",0,1),""),"")</f>
        <v>finalizado</v>
      </c>
      <c r="X46" s="76" cm="1">
        <f t="array" ref="X46">IFERROR(_xlfn.XLOOKUP($I46,Borrador!$I$11:$I$70,_xlfn.XLOOKUP(X$10,Borrador!$C$10:$BP$10,Borrador!$C$11:$BP$70,"",0,1),""),"")</f>
        <v>0</v>
      </c>
      <c r="Y46" s="76" t="str" cm="1">
        <f t="array" ref="Y46">IFERROR(_xlfn.XLOOKUP($I46,Borrador!$I$11:$I$70,_xlfn.XLOOKUP(Y$10,Borrador!$C$10:$BP$10,Borrador!$C$11:$BP$70,"",0,1),""),"")</f>
        <v>Devuelto</v>
      </c>
      <c r="Z46" s="76" t="str" cm="1">
        <f t="array" ref="Z46">IFERROR(_xlfn.XLOOKUP($I46,Borrador!$I$11:$I$70,_xlfn.XLOOKUP(Z$10,Borrador!$C$10:$BP$10,Borrador!$C$11:$BP$70,"",0,1),""),"")</f>
        <v/>
      </c>
      <c r="AA46" s="76" t="str" cm="1">
        <f t="array" ref="AA46">IFERROR(_xlfn.XLOOKUP($I46,Borrador!$I$11:$I$70,_xlfn.XLOOKUP(AA$10,Borrador!$C$10:$BP$10,Borrador!$C$11:$BP$70,"",0,1),""),"")</f>
        <v>Modificación de Registro Calificado</v>
      </c>
      <c r="AB46" s="12" t="str" cm="1">
        <f t="array" ref="AB46">IFERROR(_xlfn.XLOOKUP($I46,Borrador!$I$11:$I$70,_xlfn.XLOOKUP(AB$10,Borrador!$C$10:$BP$10,Borrador!$C$11:$BP$70,"",0,1),""),"")</f>
        <v>En elaboración de documentación</v>
      </c>
      <c r="AC46" s="54" t="str" cm="1">
        <f t="array" ref="AC46">IFERROR(_xlfn.XLOOKUP($I46,Borrador!$I$11:$I$70,_xlfn.XLOOKUP(AC$10,Borrador!$C$10:$BP$10,Borrador!$C$11:$BP$70,"",0,1),""),"")</f>
        <v>Abril de 2026</v>
      </c>
      <c r="AD46" s="12" t="str" cm="1">
        <f t="array" ref="AD46">IFERROR(_xlfn.XLOOKUP($I46,Borrador!$I$11:$I$70,_xlfn.XLOOKUP(AD$10,Borrador!$C$10:$BP$10,Borrador!$C$11:$BP$70,"",0,1),""),"")</f>
        <v>Se tramita en marzo de 2026</v>
      </c>
      <c r="AE46" s="12"/>
      <c r="AF46" s="12" t="str" cm="1">
        <f t="array" ref="AF46">IFERROR(_xlfn.XLOOKUP($I46,Borrador!$I$11:$I$70,_xlfn.XLOOKUP(AF$10,Borrador!$C$10:$BP$10,Borrador!$C$11:$BP$70,"",0,1),""),"")</f>
        <v>Sí</v>
      </c>
      <c r="AG46" s="12" t="str" cm="1">
        <f t="array" ref="AG46">IFERROR(_xlfn.XLOOKUP($I46,Borrador!$I$11:$I$70,_xlfn.XLOOKUP(AG$10,Borrador!$C$10:$BP$10,Borrador!$C$11:$BP$70,"",0,1),""),"")</f>
        <v>No</v>
      </c>
      <c r="AH46" s="12" t="str" cm="1">
        <f t="array" ref="AH46">IFERROR(_xlfn.XLOOKUP($I46,Borrador!$I$11:$I$70,_xlfn.XLOOKUP(AH$10,Borrador!$C$10:$BP$10,Borrador!$C$11:$BP$70,"",0,1),""),"")</f>
        <v>No aplica</v>
      </c>
      <c r="AI46" s="12" t="str" cm="1">
        <f t="array" ref="AI46">IFERROR(_xlfn.XLOOKUP($I46,Borrador!$I$11:$I$70,_xlfn.XLOOKUP(AI$10,Borrador!$C$10:$BP$10,Borrador!$C$11:$BP$70,"",0,1),""),"")</f>
        <v/>
      </c>
      <c r="AJ46" s="12"/>
      <c r="AK46" s="12"/>
      <c r="AL46" s="11" cm="1">
        <f t="array" ref="AL46">IFERROR(_xlfn.XLOOKUP($I46,Borrador!$I$11:$I$70,_xlfn.XLOOKUP(AL$10,Borrador!$C$10:$BP$10,Borrador!$C$11:$BP$70,"",0,1),""),"")</f>
        <v>2</v>
      </c>
      <c r="AM46" s="11" cm="1">
        <f t="array" ref="AM46">IFERROR(_xlfn.XLOOKUP($I46,Borrador!$I$11:$I$70,_xlfn.XLOOKUP(AM$10,Borrador!$C$10:$BP$10,Borrador!$C$11:$BP$70,"",0,1),""),"")</f>
        <v>10</v>
      </c>
      <c r="AN46" s="11" cm="1">
        <f t="array" ref="AN46">IFERROR(_xlfn.XLOOKUP($I46,Borrador!$I$11:$I$70,_xlfn.XLOOKUP(AN$10,Borrador!$C$10:$BP$10,Borrador!$C$11:$BP$70,"",0,1),""),"")</f>
        <v>12</v>
      </c>
      <c r="AO46" s="11" cm="1">
        <f t="array" ref="AO46">IFERROR(_xlfn.XLOOKUP($I46,Borrador!$I$11:$I$70,_xlfn.XLOOKUP(AO$10,Borrador!$C$10:$BP$10,Borrador!$C$11:$BP$70,"",0,1),""),"")</f>
        <v>0</v>
      </c>
      <c r="AP46" s="11" cm="1">
        <f t="array" ref="AP46">IFERROR(_xlfn.XLOOKUP($I46,Borrador!$I$11:$I$70,_xlfn.XLOOKUP(AP$10,Borrador!$C$10:$BP$10,Borrador!$C$11:$BP$70,"",0,1),""),"")</f>
        <v>0</v>
      </c>
      <c r="AQ46" s="11" cm="1">
        <f t="array" ref="AQ46">IFERROR(_xlfn.XLOOKUP($I46,Borrador!$I$11:$I$70,_xlfn.XLOOKUP(AQ$10,Borrador!$C$10:$BP$10,Borrador!$C$11:$BP$70,"",0,1),""),"")</f>
        <v>0.6</v>
      </c>
      <c r="AR46" s="12" t="str" cm="1">
        <f t="array" ref="AR46">IFERROR(_xlfn.XLOOKUP($I46,Borrador!$I$11:$I$70,_xlfn.XLOOKUP(AR$10,Borrador!$C$10:$BP$10,Borrador!$C$11:$BP$70,"",0,1),""),"")</f>
        <v/>
      </c>
      <c r="AS46" s="12" t="str" cm="1">
        <f t="array" ref="AS46">IFERROR(_xlfn.XLOOKUP($I46,Borrador!$I$11:$I$70,_xlfn.XLOOKUP(AS$10,Borrador!$C$10:$BP$10,Borrador!$C$11:$BP$70,"",0,1),""),"")</f>
        <v/>
      </c>
      <c r="AT46" s="12" t="str" cm="1">
        <f t="array" ref="AT46">IFERROR(_xlfn.XLOOKUP($I46,Borrador!$I$11:$I$70,_xlfn.XLOOKUP(AT$10,Borrador!$C$10:$BP$10,Borrador!$C$11:$BP$70,"",0,1),""),"")</f>
        <v/>
      </c>
      <c r="AU46" s="12" t="str" cm="1">
        <f t="array" ref="AU46">IFERROR(_xlfn.XLOOKUP($I46,Borrador!$I$11:$I$70,_xlfn.XLOOKUP(AU$10,Borrador!$C$10:$BP$10,Borrador!$C$11:$BP$70,"",0,1),""),"")</f>
        <v>en proceso</v>
      </c>
      <c r="AV46" s="12" t="str" cm="1">
        <f t="array" ref="AV46">IFERROR(_xlfn.XLOOKUP($I46,Borrador!$I$11:$I$70,_xlfn.XLOOKUP(AV$10,Borrador!$C$10:$BP$10,Borrador!$C$11:$BP$70,"",0,1),""),"")</f>
        <v>en proceso</v>
      </c>
      <c r="AW46" s="12">
        <f>IFERROR(_xlfn.XLOOKUP($I46,Borrador!$I$11:$I$70,Borrador!$AU$11:$AU$70,""),"")</f>
        <v>0</v>
      </c>
      <c r="AX46" s="12">
        <f>IFERROR(_xlfn.XLOOKUP($I46,Borrador!$I$11:$I$70,Borrador!$AV$11:$AV$70,""),"")</f>
        <v>0</v>
      </c>
      <c r="AY46" s="12">
        <f>IFERROR(_xlfn.XLOOKUP($I46,Borrador!$I$11:$I$70,Borrador!$AW$11:$AW$70,""),"")</f>
        <v>0.6</v>
      </c>
      <c r="AZ46" s="11" cm="1">
        <f t="array" ref="AZ46">IFERROR(_xlfn.XLOOKUP($I46,Borrador!$I$11:$I$70,_xlfn.XLOOKUP(AZ$10,Borrador!$C$10:$BP$10,Borrador!$C$11:$BP$70,"",0,1),""),"")</f>
        <v>0.6</v>
      </c>
      <c r="BA46" s="11" cm="1">
        <f t="array" ref="BA46">IFERROR(_xlfn.XLOOKUP($I46,Borrador!$I$11:$I$70,_xlfn.XLOOKUP(BA$10,Borrador!$C$10:$BP$10,Borrador!$C$11:$BP$70,"",0,1),""),"")</f>
        <v>0</v>
      </c>
      <c r="BB46" s="11">
        <f>IFERROR(_xlfn.XLOOKUP($I46,Borrador!$I$11:$I$70,Borrador!$BD$11:$BD$70,""),"")</f>
        <v>0</v>
      </c>
      <c r="BC46" s="11">
        <f>IFERROR(_xlfn.XLOOKUP($I46,Borrador!$I$11:$I$70,Borrador!$BE$11:$BE$70,""),"")</f>
        <v>0</v>
      </c>
      <c r="BD46" s="12" t="str" cm="1">
        <f t="array" ref="BD46">IFERROR(_xlfn.XLOOKUP($I46,Borrador!$I$11:$I$70,_xlfn.XLOOKUP(BD$10,Borrador!$C$10:$BP$10,Borrador!$C$11:$BP$70,"",0,1),""),"")</f>
        <v>sin iniciar</v>
      </c>
      <c r="BE46" s="12" t="str" cm="1">
        <f t="array" ref="BE46">IFERROR(_xlfn.XLOOKUP($I46,Borrador!$I$11:$I$70,_xlfn.XLOOKUP(BE$10,Borrador!$C$10:$BP$10,Borrador!$C$11:$BP$70,"",0,1),""),"")</f>
        <v>sin iniciar</v>
      </c>
      <c r="BF46" s="12" t="str" cm="1">
        <f t="array" ref="BF46">IFERROR(_xlfn.XLOOKUP($I46,Borrador!$I$11:$I$70,_xlfn.XLOOKUP(BF$10,Borrador!$C$10:$BP$10,Borrador!$C$11:$BP$70,"",0,1),""),"")</f>
        <v>sin iniciar</v>
      </c>
      <c r="BG46" s="12" cm="1">
        <f t="array" ref="BG46">IFERROR(_xlfn.XLOOKUP($I46,Borrador!$I$11:$I$70,_xlfn.XLOOKUP(BG$10,Borrador!$C$10:$BP$10,Borrador!$C$11:$BP$70,"",0,1),""),"")</f>
        <v>12</v>
      </c>
      <c r="BH46" s="12" cm="1">
        <f t="array" ref="BH46">IFERROR(_xlfn.XLOOKUP($I46,Borrador!$I$11:$I$70,_xlfn.XLOOKUP(BH$10,Borrador!$C$10:$BP$10,Borrador!$C$11:$BP$70,"",0,1),""),"")</f>
        <v>0</v>
      </c>
      <c r="BI46" s="12" cm="1">
        <f t="array" ref="BI46">IFERROR(_xlfn.XLOOKUP($I46,Borrador!$I$11:$I$70,_xlfn.XLOOKUP(BI$10,Borrador!$C$10:$BP$10,Borrador!$C$11:$BP$70,"",0,1),""),"")</f>
        <v>0.95</v>
      </c>
      <c r="BJ46" s="12" cm="1">
        <f t="array" ref="BJ46">IFERROR(_xlfn.XLOOKUP($I46,Borrador!$I$11:$I$70,_xlfn.XLOOKUP(BJ$10,Borrador!$C$10:$BP$10,Borrador!$C$11:$BP$70,"",0,1),""),"")</f>
        <v>0</v>
      </c>
      <c r="BK46" s="12" cm="1">
        <f t="array" ref="BK46">IFERROR(_xlfn.XLOOKUP($I46,Borrador!$I$11:$I$70,_xlfn.XLOOKUP(BK$10,Borrador!$C$10:$BP$10,Borrador!$C$11:$BP$70,"",0,1),""),"")</f>
        <v>0</v>
      </c>
      <c r="BL46" s="12" cm="1">
        <f t="array" ref="BL46">IFERROR(_xlfn.XLOOKUP($I46,Borrador!$I$11:$I$70,_xlfn.XLOOKUP(BL$10,Borrador!$C$10:$BP$10,Borrador!$C$11:$BP$70,"",0,1),""),"")</f>
        <v>0</v>
      </c>
      <c r="BM46" s="12">
        <f>IFERROR(_xlfn.XLOOKUP($I46,Borrador!$I$11:$I$70,Borrador!$BJ$11:$BJ$70,""),"")</f>
        <v>0</v>
      </c>
      <c r="BN46" s="12">
        <f>IFERROR(_xlfn.XLOOKUP($I46,Borrador!$I$11:$I$70,Borrador!$BK$11:$BK$70,""),"")</f>
        <v>0</v>
      </c>
      <c r="BO46" s="12">
        <f>IFERROR(_xlfn.XLOOKUP($I46,Borrador!$I$11:$I$70,Borrador!$BL$11:$BL$70,""),"")</f>
        <v>0</v>
      </c>
      <c r="BP46" s="12" cm="1">
        <f t="array" ref="BP46">IFERROR(_xlfn.XLOOKUP($I46,Borrador!$I$11:$I$70,_xlfn.XLOOKUP(BP$10,Borrador!$C$10:$BP$10,Borrador!$C$11:$BP$70,"",0,1),""),"")</f>
        <v>0.95</v>
      </c>
      <c r="BQ46" s="12">
        <f>IFERROR(_xlfn.XLOOKUP($I46,Borrador!$I$11:$I$70,Borrador!$BG$11:$BG$70,""),"")</f>
        <v>0</v>
      </c>
      <c r="BR46" s="12">
        <f>IFERROR(_xlfn.XLOOKUP($I46,Borrador!$I$11:$I$70,Borrador!$BH$11:$BH$70,""),"")</f>
        <v>0</v>
      </c>
      <c r="BS46" s="12">
        <f>IFERROR(_xlfn.XLOOKUP($I46,Borrador!$I$11:$I$70,Borrador!$BI$11:$BI$70,""),"")</f>
        <v>0</v>
      </c>
      <c r="BT46" s="11">
        <f>IFERROR(_xlfn.XLOOKUP($I46,Borrador!$I$11:$I$70,Borrador!$BM$11:$BM$70,""),"")</f>
        <v>46199</v>
      </c>
      <c r="BU46" s="11">
        <f>IFERROR(_xlfn.XLOOKUP($I46,Borrador!$I$11:$I$70,Borrador!$BN$11:$BN$70,""),"")</f>
        <v>0</v>
      </c>
      <c r="BV46" s="34" t="str">
        <f>IFERROR(_xlfn.XLOOKUP($I46,Borrador!$I$11:$I$70,Borrador!$BO$11:$BO$70,""),"")</f>
        <v>2026-2</v>
      </c>
      <c r="BW46" s="12">
        <f>IFERROR(_xlfn.XLOOKUP($I46,Borrador!$I$11:$I$70,Borrador!$BP$11:$BP$70,""),"")</f>
        <v>0</v>
      </c>
    </row>
    <row r="47" spans="3:75" ht="52.35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IFERROR(_xlfn.XLOOKUP($I47,Borrador!$I$11:$I$70,_xlfn.XLOOKUP(J$10,Borrador!$C$10:$BP$10,Borrador!$C$11:$BP$70,"",0,1),""),"")</f>
        <v>finalizado</v>
      </c>
      <c r="K47" s="12" t="str" cm="1">
        <f t="array" ref="K47">IFERROR(_xlfn.XLOOKUP($I47,Borrador!$I$11:$I$70,_xlfn.XLOOKUP(K$10,Borrador!$C$10:$BP$10,Borrador!$C$11:$BP$70,"",0,1),""),"")</f>
        <v>finalizado</v>
      </c>
      <c r="L47" s="12" t="str" cm="1">
        <f t="array" ref="L47">IFERROR(_xlfn.XLOOKUP($I47,Borrador!$I$11:$I$70,_xlfn.XLOOKUP(L$10,Borrador!$C$10:$BP$10,Borrador!$C$11:$BP$70,"",0,1),""),"")</f>
        <v>finalizado</v>
      </c>
      <c r="M47" s="38" t="str" cm="1">
        <f t="array" ref="M47">IFERROR(_xlfn.XLOOKUP($I47,Borrador!$I$11:$I$70,_xlfn.XLOOKUP(M$10,Borrador!$C$10:$BP$10,Borrador!$C$11:$BP$70,"",0,1),""),"")</f>
        <v>30/02/2026</v>
      </c>
      <c r="N47" s="39" cm="1">
        <f t="array" ref="N47">IFERROR(_xlfn.XLOOKUP($I47,Borrador!$I$11:$I$70,_xlfn.XLOOKUP(N$10,Borrador!$C$10:$BP$10,Borrador!$C$11:$BP$70,"",0,1),""),"")</f>
        <v>46111</v>
      </c>
      <c r="O47" s="12" cm="1">
        <f t="array" ref="O47">IFERROR(_xlfn.XLOOKUP($I47,Borrador!$I$11:$I$70,_xlfn.XLOOKUP(O$10,Borrador!$C$10:$BP$10,Borrador!$C$11:$BP$70,"",0,1),""),"")</f>
        <v>0</v>
      </c>
      <c r="P47" s="12" t="str" cm="1">
        <f t="array" ref="P47">IFERROR(_xlfn.XLOOKUP($I47,Borrador!$I$11:$I$70,_xlfn.XLOOKUP(P$10,Borrador!$C$10:$BP$10,Borrador!$C$11:$BP$70,"",0,1),""),"")</f>
        <v>Si</v>
      </c>
      <c r="Q47" s="12" cm="1">
        <f t="array" ref="Q47">IFERROR(_xlfn.XLOOKUP($I47,Borrador!$I$11:$I$70,_xlfn.XLOOKUP(Q$10,Borrador!$C$10:$BP$10,Borrador!$C$11:$BP$70,"",0,1),""),"")</f>
        <v>2</v>
      </c>
      <c r="R47" s="12" t="str" cm="1">
        <f t="array" ref="R47">IFERROR(_xlfn.XLOOKUP($I47,Borrador!$I$11:$I$70,_xlfn.XLOOKUP(R$10,Borrador!$C$10:$BP$10,Borrador!$C$11:$BP$70,"",0,1),""),"")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IFERROR(_xlfn.XLOOKUP($I47,Borrador!$I$11:$I$70,_xlfn.XLOOKUP(W$10,Borrador!$C$10:$BP$10,Borrador!$C$11:$BP$70,"",0,1),""),"")</f>
        <v>finalizado</v>
      </c>
      <c r="X47" s="76" cm="1">
        <f t="array" ref="X47">IFERROR(_xlfn.XLOOKUP($I47,Borrador!$I$11:$I$70,_xlfn.XLOOKUP(X$10,Borrador!$C$10:$BP$10,Borrador!$C$11:$BP$70,"",0,1),""),"")</f>
        <v>0</v>
      </c>
      <c r="Y47" s="76" t="str" cm="1">
        <f t="array" ref="Y47">IFERROR(_xlfn.XLOOKUP($I47,Borrador!$I$11:$I$70,_xlfn.XLOOKUP(Y$10,Borrador!$C$10:$BP$10,Borrador!$C$11:$BP$70,"",0,1),""),"")</f>
        <v>Finalizado</v>
      </c>
      <c r="Z47" s="76" t="str" cm="1">
        <f t="array" ref="Z47">IFERROR(_xlfn.XLOOKUP($I47,Borrador!$I$11:$I$70,_xlfn.XLOOKUP(Z$10,Borrador!$C$10:$BP$10,Borrador!$C$11:$BP$70,"",0,1),""),"")</f>
        <v/>
      </c>
      <c r="AA47" s="76" t="str" cm="1">
        <f t="array" ref="AA47">IFERROR(_xlfn.XLOOKUP($I47,Borrador!$I$11:$I$70,_xlfn.XLOOKUP(AA$10,Borrador!$C$10:$BP$10,Borrador!$C$11:$BP$70,"",0,1),""),"")</f>
        <v>Renovación de Registro Calificado</v>
      </c>
      <c r="AB47" s="12" t="str" cm="1">
        <f t="array" ref="AB47">IFERROR(_xlfn.XLOOKUP($I47,Borrador!$I$11:$I$70,_xlfn.XLOOKUP(AB$10,Borrador!$C$10:$BP$10,Borrador!$C$11:$BP$70,"",0,1),""),"")</f>
        <v>En elaboración de documentación</v>
      </c>
      <c r="AC47" s="54" t="str" cm="1">
        <f t="array" ref="AC47">IFERROR(_xlfn.XLOOKUP($I47,Borrador!$I$11:$I$70,_xlfn.XLOOKUP(AC$10,Borrador!$C$10:$BP$10,Borrador!$C$11:$BP$70,"",0,1),""),"")</f>
        <v>Agosto de 2026</v>
      </c>
      <c r="AD47" s="12" t="str" cm="1">
        <f t="array" ref="AD47">IFERROR(_xlfn.XLOOKUP($I47,Borrador!$I$11:$I$70,_xlfn.XLOOKUP(AD$10,Borrador!$C$10:$BP$10,Borrador!$C$11:$BP$70,"",0,1),""),"")</f>
        <v>Se tramita en julio de 2026</v>
      </c>
      <c r="AE47" s="12"/>
      <c r="AF47" s="12" t="str" cm="1">
        <f t="array" ref="AF47">IFERROR(_xlfn.XLOOKUP($I47,Borrador!$I$11:$I$70,_xlfn.XLOOKUP(AF$10,Borrador!$C$10:$BP$10,Borrador!$C$11:$BP$70,"",0,1),""),"")</f>
        <v>Sí</v>
      </c>
      <c r="AG47" s="12" t="str" cm="1">
        <f t="array" ref="AG47">IFERROR(_xlfn.XLOOKUP($I47,Borrador!$I$11:$I$70,_xlfn.XLOOKUP(AG$10,Borrador!$C$10:$BP$10,Borrador!$C$11:$BP$70,"",0,1),""),"")</f>
        <v>Sí</v>
      </c>
      <c r="AH47" s="12" t="str" cm="1">
        <f t="array" ref="AH47">IFERROR(_xlfn.XLOOKUP($I47,Borrador!$I$11:$I$70,_xlfn.XLOOKUP(AH$10,Borrador!$C$10:$BP$10,Borrador!$C$11:$BP$70,"",0,1),""),"")</f>
        <v>Pendiente</v>
      </c>
      <c r="AI47" s="12" t="str" cm="1">
        <f t="array" ref="AI47">IFERROR(_xlfn.XLOOKUP($I47,Borrador!$I$11:$I$70,_xlfn.XLOOKUP(AI$10,Borrador!$C$10:$BP$10,Borrador!$C$11:$BP$70,"",0,1),""),"")</f>
        <v/>
      </c>
      <c r="AJ47" s="12"/>
      <c r="AK47" s="12"/>
      <c r="AL47" s="11" cm="1">
        <f t="array" ref="AL47">IFERROR(_xlfn.XLOOKUP($I47,Borrador!$I$11:$I$70,_xlfn.XLOOKUP(AL$10,Borrador!$C$10:$BP$10,Borrador!$C$11:$BP$70,"",0,1),""),"")</f>
        <v>0</v>
      </c>
      <c r="AM47" s="11" cm="1">
        <f t="array" ref="AM47">IFERROR(_xlfn.XLOOKUP($I47,Borrador!$I$11:$I$70,_xlfn.XLOOKUP(AM$10,Borrador!$C$10:$BP$10,Borrador!$C$11:$BP$70,"",0,1),""),"")</f>
        <v>2</v>
      </c>
      <c r="AN47" s="11" cm="1">
        <f t="array" ref="AN47">IFERROR(_xlfn.XLOOKUP($I47,Borrador!$I$11:$I$70,_xlfn.XLOOKUP(AN$10,Borrador!$C$10:$BP$10,Borrador!$C$11:$BP$70,"",0,1),""),"")</f>
        <v>2</v>
      </c>
      <c r="AO47" s="11" cm="1">
        <f t="array" ref="AO47">IFERROR(_xlfn.XLOOKUP($I47,Borrador!$I$11:$I$70,_xlfn.XLOOKUP(AO$10,Borrador!$C$10:$BP$10,Borrador!$C$11:$BP$70,"",0,1),""),"")</f>
        <v>0</v>
      </c>
      <c r="AP47" s="11" cm="1">
        <f t="array" ref="AP47">IFERROR(_xlfn.XLOOKUP($I47,Borrador!$I$11:$I$70,_xlfn.XLOOKUP(AP$10,Borrador!$C$10:$BP$10,Borrador!$C$11:$BP$70,"",0,1),""),"")</f>
        <v>0</v>
      </c>
      <c r="AQ47" s="11" t="str" cm="1">
        <f t="array" ref="AQ47">IFERROR(_xlfn.XLOOKUP($I47,Borrador!$I$11:$I$70,_xlfn.XLOOKUP(AQ$10,Borrador!$C$10:$BP$10,Borrador!$C$11:$BP$70,"",0,1),""),"")</f>
        <v>No aplica</v>
      </c>
      <c r="AR47" s="12" t="str" cm="1">
        <f t="array" ref="AR47">IFERROR(_xlfn.XLOOKUP($I47,Borrador!$I$11:$I$70,_xlfn.XLOOKUP(AR$10,Borrador!$C$10:$BP$10,Borrador!$C$11:$BP$70,"",0,1),""),"")</f>
        <v/>
      </c>
      <c r="AS47" s="12" t="str" cm="1">
        <f t="array" ref="AS47">IFERROR(_xlfn.XLOOKUP($I47,Borrador!$I$11:$I$70,_xlfn.XLOOKUP(AS$10,Borrador!$C$10:$BP$10,Borrador!$C$11:$BP$70,"",0,1),""),"")</f>
        <v/>
      </c>
      <c r="AT47" s="12" t="str" cm="1">
        <f t="array" ref="AT47">IFERROR(_xlfn.XLOOKUP($I47,Borrador!$I$11:$I$70,_xlfn.XLOOKUP(AT$10,Borrador!$C$10:$BP$10,Borrador!$C$11:$BP$70,"",0,1),""),"")</f>
        <v/>
      </c>
      <c r="AU47" s="12" t="str" cm="1">
        <f t="array" ref="AU47">IFERROR(_xlfn.XLOOKUP($I47,Borrador!$I$11:$I$70,_xlfn.XLOOKUP(AU$10,Borrador!$C$10:$BP$10,Borrador!$C$11:$BP$70,"",0,1),""),"")</f>
        <v>No aplica</v>
      </c>
      <c r="AV47" s="12" t="str" cm="1">
        <f t="array" ref="AV47">IFERROR(_xlfn.XLOOKUP($I47,Borrador!$I$11:$I$70,_xlfn.XLOOKUP(AV$10,Borrador!$C$10:$BP$10,Borrador!$C$11:$BP$70,"",0,1),""),"")</f>
        <v>No aplica</v>
      </c>
      <c r="AW47" s="12" t="str">
        <f>IFERROR(_xlfn.XLOOKUP($I47,Borrador!$I$11:$I$70,Borrador!$AU$11:$AU$70,""),"")</f>
        <v>No aplica</v>
      </c>
      <c r="AX47" s="12" t="str">
        <f>IFERROR(_xlfn.XLOOKUP($I47,Borrador!$I$11:$I$70,Borrador!$AV$11:$AV$70,""),"")</f>
        <v>No aplica</v>
      </c>
      <c r="AY47" s="12" t="str">
        <f>IFERROR(_xlfn.XLOOKUP($I47,Borrador!$I$11:$I$70,Borrador!$AW$11:$AW$70,""),"")</f>
        <v>No aplica</v>
      </c>
      <c r="AZ47" s="11" t="str" cm="1">
        <f t="array" ref="AZ47">IFERROR(_xlfn.XLOOKUP($I47,Borrador!$I$11:$I$70,_xlfn.XLOOKUP(AZ$10,Borrador!$C$10:$BP$10,Borrador!$C$11:$BP$70,"",0,1),""),"")</f>
        <v>No aplica</v>
      </c>
      <c r="BA47" s="11" cm="1">
        <f t="array" ref="BA47">IFERROR(_xlfn.XLOOKUP($I47,Borrador!$I$11:$I$70,_xlfn.XLOOKUP(BA$10,Borrador!$C$10:$BP$10,Borrador!$C$11:$BP$70,"",0,1),""),"")</f>
        <v>0</v>
      </c>
      <c r="BB47" s="11">
        <f>IFERROR(_xlfn.XLOOKUP($I47,Borrador!$I$11:$I$70,Borrador!$BD$11:$BD$70,""),"")</f>
        <v>0</v>
      </c>
      <c r="BC47" s="11">
        <f>IFERROR(_xlfn.XLOOKUP($I47,Borrador!$I$11:$I$70,Borrador!$BE$11:$BE$70,""),"")</f>
        <v>0</v>
      </c>
      <c r="BD47" s="12" t="str" cm="1">
        <f t="array" ref="BD47">IFERROR(_xlfn.XLOOKUP($I47,Borrador!$I$11:$I$70,_xlfn.XLOOKUP(BD$10,Borrador!$C$10:$BP$10,Borrador!$C$11:$BP$70,"",0,1),""),"")</f>
        <v>sin iniciar</v>
      </c>
      <c r="BE47" s="12" t="str" cm="1">
        <f t="array" ref="BE47">IFERROR(_xlfn.XLOOKUP($I47,Borrador!$I$11:$I$70,_xlfn.XLOOKUP(BE$10,Borrador!$C$10:$BP$10,Borrador!$C$11:$BP$70,"",0,1),""),"")</f>
        <v>sin iniciar</v>
      </c>
      <c r="BF47" s="12" t="str" cm="1">
        <f t="array" ref="BF47">IFERROR(_xlfn.XLOOKUP($I47,Borrador!$I$11:$I$70,_xlfn.XLOOKUP(BF$10,Borrador!$C$10:$BP$10,Borrador!$C$11:$BP$70,"",0,1),""),"")</f>
        <v>sin iniciar</v>
      </c>
      <c r="BG47" s="12" cm="1">
        <f t="array" ref="BG47">IFERROR(_xlfn.XLOOKUP($I47,Borrador!$I$11:$I$70,_xlfn.XLOOKUP(BG$10,Borrador!$C$10:$BP$10,Borrador!$C$11:$BP$70,"",0,1),""),"")</f>
        <v>2</v>
      </c>
      <c r="BH47" s="12" cm="1">
        <f t="array" ref="BH47">IFERROR(_xlfn.XLOOKUP($I47,Borrador!$I$11:$I$70,_xlfn.XLOOKUP(BH$10,Borrador!$C$10:$BP$10,Borrador!$C$11:$BP$70,"",0,1),""),"")</f>
        <v>0</v>
      </c>
      <c r="BI47" s="12" t="str" cm="1">
        <f t="array" ref="BI47">IFERROR(_xlfn.XLOOKUP($I47,Borrador!$I$11:$I$70,_xlfn.XLOOKUP(BI$10,Borrador!$C$10:$BP$10,Borrador!$C$11:$BP$70,"",0,1),""),"")</f>
        <v>sin iniciar</v>
      </c>
      <c r="BJ47" s="12" cm="1">
        <f t="array" ref="BJ47">IFERROR(_xlfn.XLOOKUP($I47,Borrador!$I$11:$I$70,_xlfn.XLOOKUP(BJ$10,Borrador!$C$10:$BP$10,Borrador!$C$11:$BP$70,"",0,1),""),"")</f>
        <v>0</v>
      </c>
      <c r="BK47" s="12" cm="1">
        <f t="array" ref="BK47">IFERROR(_xlfn.XLOOKUP($I47,Borrador!$I$11:$I$70,_xlfn.XLOOKUP(BK$10,Borrador!$C$10:$BP$10,Borrador!$C$11:$BP$70,"",0,1),""),"")</f>
        <v>0</v>
      </c>
      <c r="BL47" s="12" cm="1">
        <f t="array" ref="BL47">IFERROR(_xlfn.XLOOKUP($I47,Borrador!$I$11:$I$70,_xlfn.XLOOKUP(BL$10,Borrador!$C$10:$BP$10,Borrador!$C$11:$BP$70,"",0,1),""),"")</f>
        <v>0</v>
      </c>
      <c r="BM47" s="12">
        <f>IFERROR(_xlfn.XLOOKUP($I47,Borrador!$I$11:$I$70,Borrador!$BJ$11:$BJ$70,""),"")</f>
        <v>0</v>
      </c>
      <c r="BN47" s="12">
        <f>IFERROR(_xlfn.XLOOKUP($I47,Borrador!$I$11:$I$70,Borrador!$BK$11:$BK$70,""),"")</f>
        <v>0</v>
      </c>
      <c r="BO47" s="12">
        <f>IFERROR(_xlfn.XLOOKUP($I47,Borrador!$I$11:$I$70,Borrador!$BL$11:$BL$70,""),"")</f>
        <v>0</v>
      </c>
      <c r="BP47" s="12" t="str" cm="1">
        <f t="array" ref="BP47">IFERROR(_xlfn.XLOOKUP($I47,Borrador!$I$11:$I$70,_xlfn.XLOOKUP(BP$10,Borrador!$C$10:$BP$10,Borrador!$C$11:$BP$70,"",0,1),""),"")</f>
        <v>sin iniciar</v>
      </c>
      <c r="BQ47" s="12">
        <f>IFERROR(_xlfn.XLOOKUP($I47,Borrador!$I$11:$I$70,Borrador!$BG$11:$BG$70,""),"")</f>
        <v>0</v>
      </c>
      <c r="BR47" s="12">
        <f>IFERROR(_xlfn.XLOOKUP($I47,Borrador!$I$11:$I$70,Borrador!$BH$11:$BH$70,""),"")</f>
        <v>0</v>
      </c>
      <c r="BS47" s="12">
        <f>IFERROR(_xlfn.XLOOKUP($I47,Borrador!$I$11:$I$70,Borrador!$BI$11:$BI$70,""),"")</f>
        <v>0</v>
      </c>
      <c r="BT47" s="11">
        <f>IFERROR(_xlfn.XLOOKUP($I47,Borrador!$I$11:$I$70,Borrador!$BM$11:$BM$70,""),"")</f>
        <v>0</v>
      </c>
      <c r="BU47" s="11">
        <f>IFERROR(_xlfn.XLOOKUP($I47,Borrador!$I$11:$I$70,Borrador!$BN$11:$BN$70,""),"")</f>
        <v>0</v>
      </c>
      <c r="BV47" s="34" t="str">
        <f>IFERROR(_xlfn.XLOOKUP($I47,Borrador!$I$11:$I$70,Borrador!$BO$11:$BO$70,""),"")</f>
        <v>2027-2</v>
      </c>
      <c r="BW47" s="12">
        <f>IFERROR(_xlfn.XLOOKUP($I47,Borrador!$I$11:$I$70,Borrador!$BP$11:$BP$70,""),"")</f>
        <v>0</v>
      </c>
    </row>
    <row r="48" spans="3:75" ht="52.35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IFERROR(_xlfn.XLOOKUP($I48,Borrador!$I$11:$I$70,_xlfn.XLOOKUP(J$10,Borrador!$C$10:$BP$10,Borrador!$C$11:$BP$70,"",0,1),""),"")</f>
        <v>finalizado</v>
      </c>
      <c r="K48" s="12" t="str" cm="1">
        <f t="array" ref="K48">IFERROR(_xlfn.XLOOKUP($I48,Borrador!$I$11:$I$70,_xlfn.XLOOKUP(K$10,Borrador!$C$10:$BP$10,Borrador!$C$11:$BP$70,"",0,1),""),"")</f>
        <v>finalizado</v>
      </c>
      <c r="L48" s="12" t="str" cm="1">
        <f t="array" ref="L48">IFERROR(_xlfn.XLOOKUP($I48,Borrador!$I$11:$I$70,_xlfn.XLOOKUP(L$10,Borrador!$C$10:$BP$10,Borrador!$C$11:$BP$70,"",0,1),""),"")</f>
        <v>finalizado</v>
      </c>
      <c r="M48" s="38" t="str" cm="1">
        <f t="array" ref="M48">IFERROR(_xlfn.XLOOKUP($I48,Borrador!$I$11:$I$70,_xlfn.XLOOKUP(M$10,Borrador!$C$10:$BP$10,Borrador!$C$11:$BP$70,"",0,1),""),"")</f>
        <v>30/02/2026</v>
      </c>
      <c r="N48" s="39" cm="1">
        <f t="array" ref="N48">IFERROR(_xlfn.XLOOKUP($I48,Borrador!$I$11:$I$70,_xlfn.XLOOKUP(N$10,Borrador!$C$10:$BP$10,Borrador!$C$11:$BP$70,"",0,1),""),"")</f>
        <v>46111</v>
      </c>
      <c r="O48" s="12" cm="1">
        <f t="array" ref="O48">IFERROR(_xlfn.XLOOKUP($I48,Borrador!$I$11:$I$70,_xlfn.XLOOKUP(O$10,Borrador!$C$10:$BP$10,Borrador!$C$11:$BP$70,"",0,1),""),"")</f>
        <v>0</v>
      </c>
      <c r="P48" s="12" cm="1">
        <f t="array" ref="P48">IFERROR(_xlfn.XLOOKUP($I48,Borrador!$I$11:$I$70,_xlfn.XLOOKUP(P$10,Borrador!$C$10:$BP$10,Borrador!$C$11:$BP$70,"",0,1),""),"")</f>
        <v>0</v>
      </c>
      <c r="Q48" s="12" t="str" cm="1">
        <f t="array" ref="Q48">IFERROR(_xlfn.XLOOKUP($I48,Borrador!$I$11:$I$70,_xlfn.XLOOKUP(Q$10,Borrador!$C$10:$BP$10,Borrador!$C$11:$BP$70,"",0,1),""),"")</f>
        <v>No aplica</v>
      </c>
      <c r="R48" s="12" t="str" cm="1">
        <f t="array" ref="R48">IFERROR(_xlfn.XLOOKUP($I48,Borrador!$I$11:$I$70,_xlfn.XLOOKUP(R$10,Borrador!$C$10:$BP$10,Borrador!$C$11:$BP$70,"",0,1),""),"")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IFERROR(_xlfn.XLOOKUP($I48,Borrador!$I$11:$I$70,_xlfn.XLOOKUP(W$10,Borrador!$C$10:$BP$10,Borrador!$C$11:$BP$70,"",0,1),""),"")</f>
        <v>finalizado</v>
      </c>
      <c r="X48" s="76" cm="1">
        <f t="array" ref="X48">IFERROR(_xlfn.XLOOKUP($I48,Borrador!$I$11:$I$70,_xlfn.XLOOKUP(X$10,Borrador!$C$10:$BP$10,Borrador!$C$11:$BP$70,"",0,1),""),"")</f>
        <v>0</v>
      </c>
      <c r="Y48" s="76" t="str" cm="1">
        <f t="array" ref="Y48">IFERROR(_xlfn.XLOOKUP($I48,Borrador!$I$11:$I$70,_xlfn.XLOOKUP(Y$10,Borrador!$C$10:$BP$10,Borrador!$C$11:$BP$70,"",0,1),""),"")</f>
        <v>Finalizado</v>
      </c>
      <c r="Z48" s="76" t="str" cm="1">
        <f t="array" ref="Z48">IFERROR(_xlfn.XLOOKUP($I48,Borrador!$I$11:$I$70,_xlfn.XLOOKUP(Z$10,Borrador!$C$10:$BP$10,Borrador!$C$11:$BP$70,"",0,1),""),"")</f>
        <v/>
      </c>
      <c r="AA48" s="76" t="str" cm="1">
        <f t="array" ref="AA48">IFERROR(_xlfn.XLOOKUP($I48,Borrador!$I$11:$I$70,_xlfn.XLOOKUP(AA$10,Borrador!$C$10:$BP$10,Borrador!$C$11:$BP$70,"",0,1),""),"")</f>
        <v>Renovación de Registro Calificado</v>
      </c>
      <c r="AB48" s="12" t="str" cm="1">
        <f t="array" ref="AB48">IFERROR(_xlfn.XLOOKUP($I48,Borrador!$I$11:$I$70,_xlfn.XLOOKUP(AB$10,Borrador!$C$10:$BP$10,Borrador!$C$11:$BP$70,"",0,1),""),"")</f>
        <v>En elaboración de documentación</v>
      </c>
      <c r="AC48" s="54" t="str" cm="1">
        <f t="array" ref="AC48">IFERROR(_xlfn.XLOOKUP($I48,Borrador!$I$11:$I$70,_xlfn.XLOOKUP(AC$10,Borrador!$C$10:$BP$10,Borrador!$C$11:$BP$70,"",0,1),""),"")</f>
        <v>Agosto de 2026</v>
      </c>
      <c r="AD48" s="12" t="str" cm="1">
        <f t="array" ref="AD48">IFERROR(_xlfn.XLOOKUP($I48,Borrador!$I$11:$I$70,_xlfn.XLOOKUP(AD$10,Borrador!$C$10:$BP$10,Borrador!$C$11:$BP$70,"",0,1),""),"")</f>
        <v>Se tramita en julio de 2026</v>
      </c>
      <c r="AE48" s="12"/>
      <c r="AF48" s="12" t="str" cm="1">
        <f t="array" ref="AF48">IFERROR(_xlfn.XLOOKUP($I48,Borrador!$I$11:$I$70,_xlfn.XLOOKUP(AF$10,Borrador!$C$10:$BP$10,Borrador!$C$11:$BP$70,"",0,1),""),"")</f>
        <v>Sí</v>
      </c>
      <c r="AG48" s="12" t="str" cm="1">
        <f t="array" ref="AG48">IFERROR(_xlfn.XLOOKUP($I48,Borrador!$I$11:$I$70,_xlfn.XLOOKUP(AG$10,Borrador!$C$10:$BP$10,Borrador!$C$11:$BP$70,"",0,1),""),"")</f>
        <v>Sí</v>
      </c>
      <c r="AH48" s="12" t="str" cm="1">
        <f t="array" ref="AH48">IFERROR(_xlfn.XLOOKUP($I48,Borrador!$I$11:$I$70,_xlfn.XLOOKUP(AH$10,Borrador!$C$10:$BP$10,Borrador!$C$11:$BP$70,"",0,1),""),"")</f>
        <v>Pendiente</v>
      </c>
      <c r="AI48" s="12" t="str" cm="1">
        <f t="array" ref="AI48">IFERROR(_xlfn.XLOOKUP($I48,Borrador!$I$11:$I$70,_xlfn.XLOOKUP(AI$10,Borrador!$C$10:$BP$10,Borrador!$C$11:$BP$70,"",0,1),""),"")</f>
        <v/>
      </c>
      <c r="AJ48" s="12"/>
      <c r="AK48" s="12"/>
      <c r="AL48" s="11" t="str" cm="1">
        <f t="array" ref="AL48">IFERROR(_xlfn.XLOOKUP($I48,Borrador!$I$11:$I$70,_xlfn.XLOOKUP(AL$10,Borrador!$C$10:$BP$10,Borrador!$C$11:$BP$70,"",0,1),""),"")</f>
        <v>No aplica</v>
      </c>
      <c r="AM48" s="11" t="str" cm="1">
        <f t="array" ref="AM48">IFERROR(_xlfn.XLOOKUP($I48,Borrador!$I$11:$I$70,_xlfn.XLOOKUP(AM$10,Borrador!$C$10:$BP$10,Borrador!$C$11:$BP$70,"",0,1),""),"")</f>
        <v>No aplica</v>
      </c>
      <c r="AN48" s="11" t="str" cm="1">
        <f t="array" ref="AN48">IFERROR(_xlfn.XLOOKUP($I48,Borrador!$I$11:$I$70,_xlfn.XLOOKUP(AN$10,Borrador!$C$10:$BP$10,Borrador!$C$11:$BP$70,"",0,1),""),"")</f>
        <v>No aplica</v>
      </c>
      <c r="AO48" s="11" cm="1">
        <f t="array" ref="AO48">IFERROR(_xlfn.XLOOKUP($I48,Borrador!$I$11:$I$70,_xlfn.XLOOKUP(AO$10,Borrador!$C$10:$BP$10,Borrador!$C$11:$BP$70,"",0,1),""),"")</f>
        <v>0</v>
      </c>
      <c r="AP48" s="11" cm="1">
        <f t="array" ref="AP48">IFERROR(_xlfn.XLOOKUP($I48,Borrador!$I$11:$I$70,_xlfn.XLOOKUP(AP$10,Borrador!$C$10:$BP$10,Borrador!$C$11:$BP$70,"",0,1),""),"")</f>
        <v>0</v>
      </c>
      <c r="AQ48" s="11" cm="1">
        <f t="array" ref="AQ48">IFERROR(_xlfn.XLOOKUP($I48,Borrador!$I$11:$I$70,_xlfn.XLOOKUP(AQ$10,Borrador!$C$10:$BP$10,Borrador!$C$11:$BP$70,"",0,1),""),"")</f>
        <v>0</v>
      </c>
      <c r="AR48" s="12" t="str" cm="1">
        <f t="array" ref="AR48">IFERROR(_xlfn.XLOOKUP($I48,Borrador!$I$11:$I$70,_xlfn.XLOOKUP(AR$10,Borrador!$C$10:$BP$10,Borrador!$C$11:$BP$70,"",0,1),""),"")</f>
        <v/>
      </c>
      <c r="AS48" s="12" t="str" cm="1">
        <f t="array" ref="AS48">IFERROR(_xlfn.XLOOKUP($I48,Borrador!$I$11:$I$70,_xlfn.XLOOKUP(AS$10,Borrador!$C$10:$BP$10,Borrador!$C$11:$BP$70,"",0,1),""),"")</f>
        <v/>
      </c>
      <c r="AT48" s="12" t="str" cm="1">
        <f t="array" ref="AT48">IFERROR(_xlfn.XLOOKUP($I48,Borrador!$I$11:$I$70,_xlfn.XLOOKUP(AT$10,Borrador!$C$10:$BP$10,Borrador!$C$11:$BP$70,"",0,1),""),"")</f>
        <v/>
      </c>
      <c r="AU48" s="12" t="str" cm="1">
        <f t="array" ref="AU48">IFERROR(_xlfn.XLOOKUP($I48,Borrador!$I$11:$I$70,_xlfn.XLOOKUP(AU$10,Borrador!$C$10:$BP$10,Borrador!$C$11:$BP$70,"",0,1),""),"")</f>
        <v>Sin iniciar</v>
      </c>
      <c r="AV48" s="12" t="str" cm="1">
        <f t="array" ref="AV48">IFERROR(_xlfn.XLOOKUP($I48,Borrador!$I$11:$I$70,_xlfn.XLOOKUP(AV$10,Borrador!$C$10:$BP$10,Borrador!$C$11:$BP$70,"",0,1),""),"")</f>
        <v>Sin iniciar</v>
      </c>
      <c r="AW48" s="12">
        <f>IFERROR(_xlfn.XLOOKUP($I48,Borrador!$I$11:$I$70,Borrador!$AU$11:$AU$70,""),"")</f>
        <v>0</v>
      </c>
      <c r="AX48" s="12">
        <f>IFERROR(_xlfn.XLOOKUP($I48,Borrador!$I$11:$I$70,Borrador!$AV$11:$AV$70,""),"")</f>
        <v>0</v>
      </c>
      <c r="AY48" s="12">
        <f>IFERROR(_xlfn.XLOOKUP($I48,Borrador!$I$11:$I$70,Borrador!$AW$11:$AW$70,""),"")</f>
        <v>0</v>
      </c>
      <c r="AZ48" s="11" cm="1">
        <f t="array" ref="AZ48">IFERROR(_xlfn.XLOOKUP($I48,Borrador!$I$11:$I$70,_xlfn.XLOOKUP(AZ$10,Borrador!$C$10:$BP$10,Borrador!$C$11:$BP$70,"",0,1),""),"")</f>
        <v>0</v>
      </c>
      <c r="BA48" s="11" t="str" cm="1">
        <f t="array" ref="BA48">IFERROR(_xlfn.XLOOKUP($I48,Borrador!$I$11:$I$70,_xlfn.XLOOKUP(BA$10,Borrador!$C$10:$BP$10,Borrador!$C$11:$BP$70,"",0,1),""),"")</f>
        <v>No aplica</v>
      </c>
      <c r="BB48" s="11">
        <f>IFERROR(_xlfn.XLOOKUP($I48,Borrador!$I$11:$I$70,Borrador!$BD$11:$BD$70,""),"")</f>
        <v>0</v>
      </c>
      <c r="BC48" s="11">
        <f>IFERROR(_xlfn.XLOOKUP($I48,Borrador!$I$11:$I$70,Borrador!$BE$11:$BE$70,""),"")</f>
        <v>0</v>
      </c>
      <c r="BD48" s="12" t="str" cm="1">
        <f t="array" ref="BD48">IFERROR(_xlfn.XLOOKUP($I48,Borrador!$I$11:$I$70,_xlfn.XLOOKUP(BD$10,Borrador!$C$10:$BP$10,Borrador!$C$11:$BP$70,"",0,1),""),"")</f>
        <v>No aplica</v>
      </c>
      <c r="BE48" s="12" t="str" cm="1">
        <f t="array" ref="BE48">IFERROR(_xlfn.XLOOKUP($I48,Borrador!$I$11:$I$70,_xlfn.XLOOKUP(BE$10,Borrador!$C$10:$BP$10,Borrador!$C$11:$BP$70,"",0,1),""),"")</f>
        <v>No aplica</v>
      </c>
      <c r="BF48" s="12" cm="1">
        <f t="array" ref="BF48">IFERROR(_xlfn.XLOOKUP($I48,Borrador!$I$11:$I$70,_xlfn.XLOOKUP(BF$10,Borrador!$C$10:$BP$10,Borrador!$C$11:$BP$70,"",0,1),""),"")</f>
        <v>0</v>
      </c>
      <c r="BG48" s="12" t="str" cm="1">
        <f t="array" ref="BG48">IFERROR(_xlfn.XLOOKUP($I48,Borrador!$I$11:$I$70,_xlfn.XLOOKUP(BG$10,Borrador!$C$10:$BP$10,Borrador!$C$11:$BP$70,"",0,1),""),"")</f>
        <v>No aplica</v>
      </c>
      <c r="BH48" s="12" t="str" cm="1">
        <f t="array" ref="BH48">IFERROR(_xlfn.XLOOKUP($I48,Borrador!$I$11:$I$70,_xlfn.XLOOKUP(BH$10,Borrador!$C$10:$BP$10,Borrador!$C$11:$BP$70,"",0,1),""),"")</f>
        <v>No aplica</v>
      </c>
      <c r="BI48" s="12" t="str" cm="1">
        <f t="array" ref="BI48">IFERROR(_xlfn.XLOOKUP($I48,Borrador!$I$11:$I$70,_xlfn.XLOOKUP(BI$10,Borrador!$C$10:$BP$10,Borrador!$C$11:$BP$70,"",0,1),""),"")</f>
        <v>sin iniciar</v>
      </c>
      <c r="BJ48" s="12" t="str" cm="1">
        <f t="array" ref="BJ48">IFERROR(_xlfn.XLOOKUP($I48,Borrador!$I$11:$I$70,_xlfn.XLOOKUP(BJ$10,Borrador!$C$10:$BP$10,Borrador!$C$11:$BP$70,"",0,1),""),"")</f>
        <v>No aplica</v>
      </c>
      <c r="BK48" s="12" cm="1">
        <f t="array" ref="BK48">IFERROR(_xlfn.XLOOKUP($I48,Borrador!$I$11:$I$70,_xlfn.XLOOKUP(BK$10,Borrador!$C$10:$BP$10,Borrador!$C$11:$BP$70,"",0,1),""),"")</f>
        <v>0</v>
      </c>
      <c r="BL48" s="12" cm="1">
        <f t="array" ref="BL48">IFERROR(_xlfn.XLOOKUP($I48,Borrador!$I$11:$I$70,_xlfn.XLOOKUP(BL$10,Borrador!$C$10:$BP$10,Borrador!$C$11:$BP$70,"",0,1),""),"")</f>
        <v>0</v>
      </c>
      <c r="BM48" s="12">
        <f>IFERROR(_xlfn.XLOOKUP($I48,Borrador!$I$11:$I$70,Borrador!$BJ$11:$BJ$70,""),"")</f>
        <v>0</v>
      </c>
      <c r="BN48" s="12">
        <f>IFERROR(_xlfn.XLOOKUP($I48,Borrador!$I$11:$I$70,Borrador!$BK$11:$BK$70,""),"")</f>
        <v>0</v>
      </c>
      <c r="BO48" s="12">
        <f>IFERROR(_xlfn.XLOOKUP($I48,Borrador!$I$11:$I$70,Borrador!$BL$11:$BL$70,""),"")</f>
        <v>0</v>
      </c>
      <c r="BP48" s="12" t="str" cm="1">
        <f t="array" ref="BP48">IFERROR(_xlfn.XLOOKUP($I48,Borrador!$I$11:$I$70,_xlfn.XLOOKUP(BP$10,Borrador!$C$10:$BP$10,Borrador!$C$11:$BP$70,"",0,1),""),"")</f>
        <v>sin iniciar</v>
      </c>
      <c r="BQ48" s="12">
        <f>IFERROR(_xlfn.XLOOKUP($I48,Borrador!$I$11:$I$70,Borrador!$BG$11:$BG$70,""),"")</f>
        <v>0</v>
      </c>
      <c r="BR48" s="12">
        <f>IFERROR(_xlfn.XLOOKUP($I48,Borrador!$I$11:$I$70,Borrador!$BH$11:$BH$70,""),"")</f>
        <v>0</v>
      </c>
      <c r="BS48" s="12">
        <f>IFERROR(_xlfn.XLOOKUP($I48,Borrador!$I$11:$I$70,Borrador!$BI$11:$BI$70,""),"")</f>
        <v>0</v>
      </c>
      <c r="BT48" s="11">
        <f>IFERROR(_xlfn.XLOOKUP($I48,Borrador!$I$11:$I$70,Borrador!$BM$11:$BM$70,""),"")</f>
        <v>0</v>
      </c>
      <c r="BU48" s="11">
        <f>IFERROR(_xlfn.XLOOKUP($I48,Borrador!$I$11:$I$70,Borrador!$BN$11:$BN$70,""),"")</f>
        <v>0</v>
      </c>
      <c r="BV48" s="34" t="str">
        <f>IFERROR(_xlfn.XLOOKUP($I48,Borrador!$I$11:$I$70,Borrador!$BO$11:$BO$70,""),"")</f>
        <v>2027-2</v>
      </c>
      <c r="BW48" s="12">
        <f>IFERROR(_xlfn.XLOOKUP($I48,Borrador!$I$11:$I$70,Borrador!$BP$11:$BP$70,""),"")</f>
        <v>0</v>
      </c>
    </row>
    <row r="49" spans="3:75" ht="52.35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IFERROR(_xlfn.XLOOKUP($I49,Borrador!$I$11:$I$70,_xlfn.XLOOKUP(J$10,Borrador!$C$10:$BP$10,Borrador!$C$11:$BP$70,"",0,1),""),"")</f>
        <v>finalizado</v>
      </c>
      <c r="K49" s="12" t="str" cm="1">
        <f t="array" ref="K49">IFERROR(_xlfn.XLOOKUP($I49,Borrador!$I$11:$I$70,_xlfn.XLOOKUP(K$10,Borrador!$C$10:$BP$10,Borrador!$C$11:$BP$70,"",0,1),""),"")</f>
        <v>finalizado</v>
      </c>
      <c r="L49" s="12" t="str" cm="1">
        <f t="array" ref="L49">IFERROR(_xlfn.XLOOKUP($I49,Borrador!$I$11:$I$70,_xlfn.XLOOKUP(L$10,Borrador!$C$10:$BP$10,Borrador!$C$11:$BP$70,"",0,1),""),"")</f>
        <v>finalizado</v>
      </c>
      <c r="M49" s="38" t="str" cm="1">
        <f t="array" ref="M49">IFERROR(_xlfn.XLOOKUP($I49,Borrador!$I$11:$I$70,_xlfn.XLOOKUP(M$10,Borrador!$C$10:$BP$10,Borrador!$C$11:$BP$70,"",0,1),""),"")</f>
        <v>30/02/2026</v>
      </c>
      <c r="N49" s="39" cm="1">
        <f t="array" ref="N49">IFERROR(_xlfn.XLOOKUP($I49,Borrador!$I$11:$I$70,_xlfn.XLOOKUP(N$10,Borrador!$C$10:$BP$10,Borrador!$C$11:$BP$70,"",0,1),""),"")</f>
        <v>46111</v>
      </c>
      <c r="O49" s="12" cm="1">
        <f t="array" ref="O49">IFERROR(_xlfn.XLOOKUP($I49,Borrador!$I$11:$I$70,_xlfn.XLOOKUP(O$10,Borrador!$C$10:$BP$10,Borrador!$C$11:$BP$70,"",0,1),""),"")</f>
        <v>0</v>
      </c>
      <c r="P49" s="12" cm="1">
        <f t="array" ref="P49">IFERROR(_xlfn.XLOOKUP($I49,Borrador!$I$11:$I$70,_xlfn.XLOOKUP(P$10,Borrador!$C$10:$BP$10,Borrador!$C$11:$BP$70,"",0,1),""),"")</f>
        <v>0</v>
      </c>
      <c r="Q49" s="12" t="str" cm="1">
        <f t="array" ref="Q49">IFERROR(_xlfn.XLOOKUP($I49,Borrador!$I$11:$I$70,_xlfn.XLOOKUP(Q$10,Borrador!$C$10:$BP$10,Borrador!$C$11:$BP$70,"",0,1),""),"")</f>
        <v>No aplica</v>
      </c>
      <c r="R49" s="12" t="str" cm="1">
        <f t="array" ref="R49">IFERROR(_xlfn.XLOOKUP($I49,Borrador!$I$11:$I$70,_xlfn.XLOOKUP(R$10,Borrador!$C$10:$BP$10,Borrador!$C$11:$BP$70,"",0,1),""),"")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Devuelto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IFERROR(_xlfn.XLOOKUP($I49,Borrador!$I$11:$I$70,_xlfn.XLOOKUP(W$10,Borrador!$C$10:$BP$10,Borrador!$C$11:$BP$70,"",0,1),""),"")</f>
        <v>finalizado</v>
      </c>
      <c r="X49" s="76" cm="1">
        <f t="array" ref="X49">IFERROR(_xlfn.XLOOKUP($I49,Borrador!$I$11:$I$70,_xlfn.XLOOKUP(X$10,Borrador!$C$10:$BP$10,Borrador!$C$11:$BP$70,"",0,1),""),"")</f>
        <v>0</v>
      </c>
      <c r="Y49" s="76" t="str" cm="1">
        <f t="array" ref="Y49">IFERROR(_xlfn.XLOOKUP($I49,Borrador!$I$11:$I$70,_xlfn.XLOOKUP(Y$10,Borrador!$C$10:$BP$10,Borrador!$C$11:$BP$70,"",0,1),""),"")</f>
        <v>Devuelto</v>
      </c>
      <c r="Z49" s="76" t="str" cm="1">
        <f t="array" ref="Z49">IFERROR(_xlfn.XLOOKUP($I49,Borrador!$I$11:$I$70,_xlfn.XLOOKUP(Z$10,Borrador!$C$10:$BP$10,Borrador!$C$11:$BP$70,"",0,1),""),"")</f>
        <v/>
      </c>
      <c r="AA49" s="76" t="str" cm="1">
        <f t="array" ref="AA49">IFERROR(_xlfn.XLOOKUP($I49,Borrador!$I$11:$I$70,_xlfn.XLOOKUP(AA$10,Borrador!$C$10:$BP$10,Borrador!$C$11:$BP$70,"",0,1),""),"")</f>
        <v>Renovación de Registro Calificado</v>
      </c>
      <c r="AB49" s="12" t="str" cm="1">
        <f t="array" ref="AB49">IFERROR(_xlfn.XLOOKUP($I49,Borrador!$I$11:$I$70,_xlfn.XLOOKUP(AB$10,Borrador!$C$10:$BP$10,Borrador!$C$11:$BP$70,"",0,1),""),"")</f>
        <v>En elaboración de documentación</v>
      </c>
      <c r="AC49" s="54" t="str" cm="1">
        <f t="array" ref="AC49">IFERROR(_xlfn.XLOOKUP($I49,Borrador!$I$11:$I$70,_xlfn.XLOOKUP(AC$10,Borrador!$C$10:$BP$10,Borrador!$C$11:$BP$70,"",0,1),""),"")</f>
        <v>Agosto de 2026</v>
      </c>
      <c r="AD49" s="12" t="str" cm="1">
        <f t="array" ref="AD49">IFERROR(_xlfn.XLOOKUP($I49,Borrador!$I$11:$I$70,_xlfn.XLOOKUP(AD$10,Borrador!$C$10:$BP$10,Borrador!$C$11:$BP$70,"",0,1),""),"")</f>
        <v>Se tramita en julio de 2026</v>
      </c>
      <c r="AE49" s="12"/>
      <c r="AF49" s="12" t="str" cm="1">
        <f t="array" ref="AF49">IFERROR(_xlfn.XLOOKUP($I49,Borrador!$I$11:$I$70,_xlfn.XLOOKUP(AF$10,Borrador!$C$10:$BP$10,Borrador!$C$11:$BP$70,"",0,1),""),"")</f>
        <v>Sí</v>
      </c>
      <c r="AG49" s="12" t="str" cm="1">
        <f t="array" ref="AG49">IFERROR(_xlfn.XLOOKUP($I49,Borrador!$I$11:$I$70,_xlfn.XLOOKUP(AG$10,Borrador!$C$10:$BP$10,Borrador!$C$11:$BP$70,"",0,1),""),"")</f>
        <v>Sí</v>
      </c>
      <c r="AH49" s="12" t="str" cm="1">
        <f t="array" ref="AH49">IFERROR(_xlfn.XLOOKUP($I49,Borrador!$I$11:$I$70,_xlfn.XLOOKUP(AH$10,Borrador!$C$10:$BP$10,Borrador!$C$11:$BP$70,"",0,1),""),"")</f>
        <v>Pendiente</v>
      </c>
      <c r="AI49" s="12" t="str" cm="1">
        <f t="array" ref="AI49">IFERROR(_xlfn.XLOOKUP($I49,Borrador!$I$11:$I$70,_xlfn.XLOOKUP(AI$10,Borrador!$C$10:$BP$10,Borrador!$C$11:$BP$70,"",0,1),""),"")</f>
        <v/>
      </c>
      <c r="AJ49" s="12"/>
      <c r="AK49" s="12"/>
      <c r="AL49" s="11" t="str" cm="1">
        <f t="array" ref="AL49">IFERROR(_xlfn.XLOOKUP($I49,Borrador!$I$11:$I$70,_xlfn.XLOOKUP(AL$10,Borrador!$C$10:$BP$10,Borrador!$C$11:$BP$70,"",0,1),""),"")</f>
        <v>No aplica</v>
      </c>
      <c r="AM49" s="11" t="str" cm="1">
        <f t="array" ref="AM49">IFERROR(_xlfn.XLOOKUP($I49,Borrador!$I$11:$I$70,_xlfn.XLOOKUP(AM$10,Borrador!$C$10:$BP$10,Borrador!$C$11:$BP$70,"",0,1),""),"")</f>
        <v>No aplica</v>
      </c>
      <c r="AN49" s="11" t="str" cm="1">
        <f t="array" ref="AN49">IFERROR(_xlfn.XLOOKUP($I49,Borrador!$I$11:$I$70,_xlfn.XLOOKUP(AN$10,Borrador!$C$10:$BP$10,Borrador!$C$11:$BP$70,"",0,1),""),"")</f>
        <v>No aplica</v>
      </c>
      <c r="AO49" s="11" cm="1">
        <f t="array" ref="AO49">IFERROR(_xlfn.XLOOKUP($I49,Borrador!$I$11:$I$70,_xlfn.XLOOKUP(AO$10,Borrador!$C$10:$BP$10,Borrador!$C$11:$BP$70,"",0,1),""),"")</f>
        <v>0</v>
      </c>
      <c r="AP49" s="11" cm="1">
        <f t="array" ref="AP49">IFERROR(_xlfn.XLOOKUP($I49,Borrador!$I$11:$I$70,_xlfn.XLOOKUP(AP$10,Borrador!$C$10:$BP$10,Borrador!$C$11:$BP$70,"",0,1),""),"")</f>
        <v>0</v>
      </c>
      <c r="AQ49" s="11" cm="1">
        <f t="array" ref="AQ49">IFERROR(_xlfn.XLOOKUP($I49,Borrador!$I$11:$I$70,_xlfn.XLOOKUP(AQ$10,Borrador!$C$10:$BP$10,Borrador!$C$11:$BP$70,"",0,1),""),"")</f>
        <v>0</v>
      </c>
      <c r="AR49" s="12" t="str" cm="1">
        <f t="array" ref="AR49">IFERROR(_xlfn.XLOOKUP($I49,Borrador!$I$11:$I$70,_xlfn.XLOOKUP(AR$10,Borrador!$C$10:$BP$10,Borrador!$C$11:$BP$70,"",0,1),""),"")</f>
        <v/>
      </c>
      <c r="AS49" s="12" t="str" cm="1">
        <f t="array" ref="AS49">IFERROR(_xlfn.XLOOKUP($I49,Borrador!$I$11:$I$70,_xlfn.XLOOKUP(AS$10,Borrador!$C$10:$BP$10,Borrador!$C$11:$BP$70,"",0,1),""),"")</f>
        <v/>
      </c>
      <c r="AT49" s="12" t="str" cm="1">
        <f t="array" ref="AT49">IFERROR(_xlfn.XLOOKUP($I49,Borrador!$I$11:$I$70,_xlfn.XLOOKUP(AT$10,Borrador!$C$10:$BP$10,Borrador!$C$11:$BP$70,"",0,1),""),"")</f>
        <v/>
      </c>
      <c r="AU49" s="12" t="str" cm="1">
        <f t="array" ref="AU49">IFERROR(_xlfn.XLOOKUP($I49,Borrador!$I$11:$I$70,_xlfn.XLOOKUP(AU$10,Borrador!$C$10:$BP$10,Borrador!$C$11:$BP$70,"",0,1),""),"")</f>
        <v>sin iniciar</v>
      </c>
      <c r="AV49" s="12" t="str" cm="1">
        <f t="array" ref="AV49">IFERROR(_xlfn.XLOOKUP($I49,Borrador!$I$11:$I$70,_xlfn.XLOOKUP(AV$10,Borrador!$C$10:$BP$10,Borrador!$C$11:$BP$70,"",0,1),""),"")</f>
        <v>sin iniciar</v>
      </c>
      <c r="AW49" s="12">
        <f>IFERROR(_xlfn.XLOOKUP($I49,Borrador!$I$11:$I$70,Borrador!$AU$11:$AU$70,""),"")</f>
        <v>0</v>
      </c>
      <c r="AX49" s="12">
        <f>IFERROR(_xlfn.XLOOKUP($I49,Borrador!$I$11:$I$70,Borrador!$AV$11:$AV$70,""),"")</f>
        <v>0</v>
      </c>
      <c r="AY49" s="12">
        <f>IFERROR(_xlfn.XLOOKUP($I49,Borrador!$I$11:$I$70,Borrador!$AW$11:$AW$70,""),"")</f>
        <v>0</v>
      </c>
      <c r="AZ49" s="11" cm="1">
        <f t="array" ref="AZ49">IFERROR(_xlfn.XLOOKUP($I49,Borrador!$I$11:$I$70,_xlfn.XLOOKUP(AZ$10,Borrador!$C$10:$BP$10,Borrador!$C$11:$BP$70,"",0,1),""),"")</f>
        <v>0</v>
      </c>
      <c r="BA49" s="11" t="str" cm="1">
        <f t="array" ref="BA49">IFERROR(_xlfn.XLOOKUP($I49,Borrador!$I$11:$I$70,_xlfn.XLOOKUP(BA$10,Borrador!$C$10:$BP$10,Borrador!$C$11:$BP$70,"",0,1),""),"")</f>
        <v>No aplica</v>
      </c>
      <c r="BB49" s="11">
        <f>IFERROR(_xlfn.XLOOKUP($I49,Borrador!$I$11:$I$70,Borrador!$BD$11:$BD$70,""),"")</f>
        <v>0</v>
      </c>
      <c r="BC49" s="11">
        <f>IFERROR(_xlfn.XLOOKUP($I49,Borrador!$I$11:$I$70,Borrador!$BE$11:$BE$70,""),"")</f>
        <v>0</v>
      </c>
      <c r="BD49" s="12" t="str" cm="1">
        <f t="array" ref="BD49">IFERROR(_xlfn.XLOOKUP($I49,Borrador!$I$11:$I$70,_xlfn.XLOOKUP(BD$10,Borrador!$C$10:$BP$10,Borrador!$C$11:$BP$70,"",0,1),""),"")</f>
        <v>No aplica</v>
      </c>
      <c r="BE49" s="12" t="str" cm="1">
        <f t="array" ref="BE49">IFERROR(_xlfn.XLOOKUP($I49,Borrador!$I$11:$I$70,_xlfn.XLOOKUP(BE$10,Borrador!$C$10:$BP$10,Borrador!$C$11:$BP$70,"",0,1),""),"")</f>
        <v>No aplica</v>
      </c>
      <c r="BF49" s="12" t="str" cm="1">
        <f t="array" ref="BF49">IFERROR(_xlfn.XLOOKUP($I49,Borrador!$I$11:$I$70,_xlfn.XLOOKUP(BF$10,Borrador!$C$10:$BP$10,Borrador!$C$11:$BP$70,"",0,1),""),"")</f>
        <v>No aplica</v>
      </c>
      <c r="BG49" s="12" t="str" cm="1">
        <f t="array" ref="BG49">IFERROR(_xlfn.XLOOKUP($I49,Borrador!$I$11:$I$70,_xlfn.XLOOKUP(BG$10,Borrador!$C$10:$BP$10,Borrador!$C$11:$BP$70,"",0,1),""),"")</f>
        <v>No aplica</v>
      </c>
      <c r="BH49" s="12" t="str" cm="1">
        <f t="array" ref="BH49">IFERROR(_xlfn.XLOOKUP($I49,Borrador!$I$11:$I$70,_xlfn.XLOOKUP(BH$10,Borrador!$C$10:$BP$10,Borrador!$C$11:$BP$70,"",0,1),""),"")</f>
        <v>No aplica</v>
      </c>
      <c r="BI49" s="12" t="str" cm="1">
        <f t="array" ref="BI49">IFERROR(_xlfn.XLOOKUP($I49,Borrador!$I$11:$I$70,_xlfn.XLOOKUP(BI$10,Borrador!$C$10:$BP$10,Borrador!$C$11:$BP$70,"",0,1),""),"")</f>
        <v>sin iniciar</v>
      </c>
      <c r="BJ49" s="12" t="str" cm="1">
        <f t="array" ref="BJ49">IFERROR(_xlfn.XLOOKUP($I49,Borrador!$I$11:$I$70,_xlfn.XLOOKUP(BJ$10,Borrador!$C$10:$BP$10,Borrador!$C$11:$BP$70,"",0,1),""),"")</f>
        <v>No aplica</v>
      </c>
      <c r="BK49" s="12" cm="1">
        <f t="array" ref="BK49">IFERROR(_xlfn.XLOOKUP($I49,Borrador!$I$11:$I$70,_xlfn.XLOOKUP(BK$10,Borrador!$C$10:$BP$10,Borrador!$C$11:$BP$70,"",0,1),""),"")</f>
        <v>0</v>
      </c>
      <c r="BL49" s="12" cm="1">
        <f t="array" ref="BL49">IFERROR(_xlfn.XLOOKUP($I49,Borrador!$I$11:$I$70,_xlfn.XLOOKUP(BL$10,Borrador!$C$10:$BP$10,Borrador!$C$11:$BP$70,"",0,1),""),"")</f>
        <v>0</v>
      </c>
      <c r="BM49" s="12">
        <f>IFERROR(_xlfn.XLOOKUP($I49,Borrador!$I$11:$I$70,Borrador!$BJ$11:$BJ$70,""),"")</f>
        <v>0</v>
      </c>
      <c r="BN49" s="12">
        <f>IFERROR(_xlfn.XLOOKUP($I49,Borrador!$I$11:$I$70,Borrador!$BK$11:$BK$70,""),"")</f>
        <v>0</v>
      </c>
      <c r="BO49" s="12">
        <f>IFERROR(_xlfn.XLOOKUP($I49,Borrador!$I$11:$I$70,Borrador!$BL$11:$BL$70,""),"")</f>
        <v>0</v>
      </c>
      <c r="BP49" s="12" t="str" cm="1">
        <f t="array" ref="BP49">IFERROR(_xlfn.XLOOKUP($I49,Borrador!$I$11:$I$70,_xlfn.XLOOKUP(BP$10,Borrador!$C$10:$BP$10,Borrador!$C$11:$BP$70,"",0,1),""),"")</f>
        <v>sin iniciar</v>
      </c>
      <c r="BQ49" s="12">
        <f>IFERROR(_xlfn.XLOOKUP($I49,Borrador!$I$11:$I$70,Borrador!$BG$11:$BG$70,""),"")</f>
        <v>0</v>
      </c>
      <c r="BR49" s="12">
        <f>IFERROR(_xlfn.XLOOKUP($I49,Borrador!$I$11:$I$70,Borrador!$BH$11:$BH$70,""),"")</f>
        <v>0</v>
      </c>
      <c r="BS49" s="12">
        <f>IFERROR(_xlfn.XLOOKUP($I49,Borrador!$I$11:$I$70,Borrador!$BI$11:$BI$70,""),"")</f>
        <v>0</v>
      </c>
      <c r="BT49" s="11">
        <f>IFERROR(_xlfn.XLOOKUP($I49,Borrador!$I$11:$I$70,Borrador!$BM$11:$BM$70,""),"")</f>
        <v>0</v>
      </c>
      <c r="BU49" s="11">
        <f>IFERROR(_xlfn.XLOOKUP($I49,Borrador!$I$11:$I$70,Borrador!$BN$11:$BN$70,""),"")</f>
        <v>0</v>
      </c>
      <c r="BV49" s="34" t="str">
        <f>IFERROR(_xlfn.XLOOKUP($I49,Borrador!$I$11:$I$70,Borrador!$BO$11:$BO$70,""),"")</f>
        <v>2027-2</v>
      </c>
      <c r="BW49" s="12">
        <f>IFERROR(_xlfn.XLOOKUP($I49,Borrador!$I$11:$I$70,Borrador!$BP$11:$BP$70,""),"")</f>
        <v>0</v>
      </c>
    </row>
    <row r="50" spans="3:75" ht="52.35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IFERROR(_xlfn.XLOOKUP($I50,Borrador!$I$11:$I$70,_xlfn.XLOOKUP(J$10,Borrador!$C$10:$BP$10,Borrador!$C$11:$BP$70,"",0,1),""),"")</f>
        <v>finalizado</v>
      </c>
      <c r="K50" s="12" t="str" cm="1">
        <f t="array" ref="K50">IFERROR(_xlfn.XLOOKUP($I50,Borrador!$I$11:$I$70,_xlfn.XLOOKUP(K$10,Borrador!$C$10:$BP$10,Borrador!$C$11:$BP$70,"",0,1),""),"")</f>
        <v>finalizado</v>
      </c>
      <c r="L50" s="12" t="str" cm="1">
        <f t="array" ref="L50">IFERROR(_xlfn.XLOOKUP($I50,Borrador!$I$11:$I$70,_xlfn.XLOOKUP(L$10,Borrador!$C$10:$BP$10,Borrador!$C$11:$BP$70,"",0,1),""),"")</f>
        <v>finalizado</v>
      </c>
      <c r="M50" s="38" cm="1">
        <f t="array" ref="M50">IFERROR(_xlfn.XLOOKUP($I50,Borrador!$I$11:$I$70,_xlfn.XLOOKUP(M$10,Borrador!$C$10:$BP$10,Borrador!$C$11:$BP$70,"",0,1),""),"")</f>
        <v>46111</v>
      </c>
      <c r="N50" s="39" cm="1">
        <f t="array" ref="N50">IFERROR(_xlfn.XLOOKUP($I50,Borrador!$I$11:$I$70,_xlfn.XLOOKUP(N$10,Borrador!$C$10:$BP$10,Borrador!$C$11:$BP$70,"",0,1),""),"")</f>
        <v>46142</v>
      </c>
      <c r="O50" s="12" cm="1">
        <f t="array" ref="O50">IFERROR(_xlfn.XLOOKUP($I50,Borrador!$I$11:$I$70,_xlfn.XLOOKUP(O$10,Borrador!$C$10:$BP$10,Borrador!$C$11:$BP$70,"",0,1),""),"")</f>
        <v>0</v>
      </c>
      <c r="P50" s="12" t="str" cm="1">
        <f t="array" ref="P50">IFERROR(_xlfn.XLOOKUP($I50,Borrador!$I$11:$I$70,_xlfn.XLOOKUP(P$10,Borrador!$C$10:$BP$10,Borrador!$C$11:$BP$70,"",0,1),""),"")</f>
        <v>Si</v>
      </c>
      <c r="Q50" s="12" cm="1">
        <f t="array" ref="Q50">IFERROR(_xlfn.XLOOKUP($I50,Borrador!$I$11:$I$70,_xlfn.XLOOKUP(Q$10,Borrador!$C$10:$BP$10,Borrador!$C$11:$BP$70,"",0,1),""),"")</f>
        <v>0</v>
      </c>
      <c r="R50" s="12" t="str" cm="1">
        <f t="array" ref="R50">IFERROR(_xlfn.XLOOKUP($I50,Borrador!$I$11:$I$70,_xlfn.XLOOKUP(R$10,Borrador!$C$10:$BP$10,Borrador!$C$11:$BP$70,"",0,1),""),"")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IFERROR(_xlfn.XLOOKUP($I50,Borrador!$I$11:$I$70,_xlfn.XLOOKUP(W$10,Borrador!$C$10:$BP$10,Borrador!$C$11:$BP$70,"",0,1),""),"")</f>
        <v>finalizado</v>
      </c>
      <c r="X50" s="76" cm="1">
        <f t="array" ref="X50">IFERROR(_xlfn.XLOOKUP($I50,Borrador!$I$11:$I$70,_xlfn.XLOOKUP(X$10,Borrador!$C$10:$BP$10,Borrador!$C$11:$BP$70,"",0,1),""),"")</f>
        <v>0</v>
      </c>
      <c r="Y50" s="76" t="str" cm="1">
        <f t="array" ref="Y50">IFERROR(_xlfn.XLOOKUP($I50,Borrador!$I$11:$I$70,_xlfn.XLOOKUP(Y$10,Borrador!$C$10:$BP$10,Borrador!$C$11:$BP$70,"",0,1),""),"")</f>
        <v>Finalizado</v>
      </c>
      <c r="Z50" s="76" t="str" cm="1">
        <f t="array" ref="Z50">IFERROR(_xlfn.XLOOKUP($I50,Borrador!$I$11:$I$70,_xlfn.XLOOKUP(Z$10,Borrador!$C$10:$BP$10,Borrador!$C$11:$BP$70,"",0,1),""),"")</f>
        <v/>
      </c>
      <c r="AA50" s="76" t="str" cm="1">
        <f t="array" ref="AA50">IFERROR(_xlfn.XLOOKUP($I50,Borrador!$I$11:$I$70,_xlfn.XLOOKUP(AA$10,Borrador!$C$10:$BP$10,Borrador!$C$11:$BP$70,"",0,1),""),"")</f>
        <v>Renovación de Registro Calificado</v>
      </c>
      <c r="AB50" s="12" t="str" cm="1">
        <f t="array" ref="AB50">IFERROR(_xlfn.XLOOKUP($I50,Borrador!$I$11:$I$70,_xlfn.XLOOKUP(AB$10,Borrador!$C$10:$BP$10,Borrador!$C$11:$BP$70,"",0,1),""),"")</f>
        <v>En elaboración de documentación</v>
      </c>
      <c r="AC50" s="54" t="str" cm="1">
        <f t="array" ref="AC50">IFERROR(_xlfn.XLOOKUP($I50,Borrador!$I$11:$I$70,_xlfn.XLOOKUP(AC$10,Borrador!$C$10:$BP$10,Borrador!$C$11:$BP$70,"",0,1),""),"")</f>
        <v>Agosto de 2026</v>
      </c>
      <c r="AD50" s="12" t="str" cm="1">
        <f t="array" ref="AD50">IFERROR(_xlfn.XLOOKUP($I50,Borrador!$I$11:$I$70,_xlfn.XLOOKUP(AD$10,Borrador!$C$10:$BP$10,Borrador!$C$11:$BP$70,"",0,1),""),"")</f>
        <v>Se tramita en julio de 2026</v>
      </c>
      <c r="AE50" s="12"/>
      <c r="AF50" s="12" t="str" cm="1">
        <f t="array" ref="AF50">IFERROR(_xlfn.XLOOKUP($I50,Borrador!$I$11:$I$70,_xlfn.XLOOKUP(AF$10,Borrador!$C$10:$BP$10,Borrador!$C$11:$BP$70,"",0,1),""),"")</f>
        <v>Sí</v>
      </c>
      <c r="AG50" s="12" t="str" cm="1">
        <f t="array" ref="AG50">IFERROR(_xlfn.XLOOKUP($I50,Borrador!$I$11:$I$70,_xlfn.XLOOKUP(AG$10,Borrador!$C$10:$BP$10,Borrador!$C$11:$BP$70,"",0,1),""),"")</f>
        <v>Sí</v>
      </c>
      <c r="AH50" s="12" t="str" cm="1">
        <f t="array" ref="AH50">IFERROR(_xlfn.XLOOKUP($I50,Borrador!$I$11:$I$70,_xlfn.XLOOKUP(AH$10,Borrador!$C$10:$BP$10,Borrador!$C$11:$BP$70,"",0,1),""),"")</f>
        <v>Pendiente</v>
      </c>
      <c r="AI50" s="12" t="str" cm="1">
        <f t="array" ref="AI50">IFERROR(_xlfn.XLOOKUP($I50,Borrador!$I$11:$I$70,_xlfn.XLOOKUP(AI$10,Borrador!$C$10:$BP$10,Borrador!$C$11:$BP$70,"",0,1),""),"")</f>
        <v/>
      </c>
      <c r="AJ50" s="12"/>
      <c r="AK50" s="12"/>
      <c r="AL50" s="11" cm="1">
        <f t="array" ref="AL50">IFERROR(_xlfn.XLOOKUP($I50,Borrador!$I$11:$I$70,_xlfn.XLOOKUP(AL$10,Borrador!$C$10:$BP$10,Borrador!$C$11:$BP$70,"",0,1),""),"")</f>
        <v>2</v>
      </c>
      <c r="AM50" s="11" cm="1">
        <f t="array" ref="AM50">IFERROR(_xlfn.XLOOKUP($I50,Borrador!$I$11:$I$70,_xlfn.XLOOKUP(AM$10,Borrador!$C$10:$BP$10,Borrador!$C$11:$BP$70,"",0,1),""),"")</f>
        <v>4</v>
      </c>
      <c r="AN50" s="11" cm="1">
        <f t="array" ref="AN50">IFERROR(_xlfn.XLOOKUP($I50,Borrador!$I$11:$I$70,_xlfn.XLOOKUP(AN$10,Borrador!$C$10:$BP$10,Borrador!$C$11:$BP$70,"",0,1),""),"")</f>
        <v>6</v>
      </c>
      <c r="AO50" s="11" cm="1">
        <f t="array" ref="AO50">IFERROR(_xlfn.XLOOKUP($I50,Borrador!$I$11:$I$70,_xlfn.XLOOKUP(AO$10,Borrador!$C$10:$BP$10,Borrador!$C$11:$BP$70,"",0,1),""),"")</f>
        <v>0</v>
      </c>
      <c r="AP50" s="11" cm="1">
        <f t="array" ref="AP50">IFERROR(_xlfn.XLOOKUP($I50,Borrador!$I$11:$I$70,_xlfn.XLOOKUP(AP$10,Borrador!$C$10:$BP$10,Borrador!$C$11:$BP$70,"",0,1),""),"")</f>
        <v>0</v>
      </c>
      <c r="AQ50" s="11" cm="1">
        <f t="array" ref="AQ50">IFERROR(_xlfn.XLOOKUP($I50,Borrador!$I$11:$I$70,_xlfn.XLOOKUP(AQ$10,Borrador!$C$10:$BP$10,Borrador!$C$11:$BP$70,"",0,1),""),"")</f>
        <v>0</v>
      </c>
      <c r="AR50" s="12" t="str" cm="1">
        <f t="array" ref="AR50">IFERROR(_xlfn.XLOOKUP($I50,Borrador!$I$11:$I$70,_xlfn.XLOOKUP(AR$10,Borrador!$C$10:$BP$10,Borrador!$C$11:$BP$70,"",0,1),""),"")</f>
        <v/>
      </c>
      <c r="AS50" s="12" t="str" cm="1">
        <f t="array" ref="AS50">IFERROR(_xlfn.XLOOKUP($I50,Borrador!$I$11:$I$70,_xlfn.XLOOKUP(AS$10,Borrador!$C$10:$BP$10,Borrador!$C$11:$BP$70,"",0,1),""),"")</f>
        <v/>
      </c>
      <c r="AT50" s="12" t="str" cm="1">
        <f t="array" ref="AT50">IFERROR(_xlfn.XLOOKUP($I50,Borrador!$I$11:$I$70,_xlfn.XLOOKUP(AT$10,Borrador!$C$10:$BP$10,Borrador!$C$11:$BP$70,"",0,1),""),"")</f>
        <v/>
      </c>
      <c r="AU50" s="12" t="str" cm="1">
        <f t="array" ref="AU50">IFERROR(_xlfn.XLOOKUP($I50,Borrador!$I$11:$I$70,_xlfn.XLOOKUP(AU$10,Borrador!$C$10:$BP$10,Borrador!$C$11:$BP$70,"",0,1),""),"")</f>
        <v>sin iniciar</v>
      </c>
      <c r="AV50" s="12" t="str" cm="1">
        <f t="array" ref="AV50">IFERROR(_xlfn.XLOOKUP($I50,Borrador!$I$11:$I$70,_xlfn.XLOOKUP(AV$10,Borrador!$C$10:$BP$10,Borrador!$C$11:$BP$70,"",0,1),""),"")</f>
        <v>sin iniciar</v>
      </c>
      <c r="AW50" s="12">
        <f>IFERROR(_xlfn.XLOOKUP($I50,Borrador!$I$11:$I$70,Borrador!$AU$11:$AU$70,""),"")</f>
        <v>0</v>
      </c>
      <c r="AX50" s="12">
        <f>IFERROR(_xlfn.XLOOKUP($I50,Borrador!$I$11:$I$70,Borrador!$AV$11:$AV$70,""),"")</f>
        <v>0</v>
      </c>
      <c r="AY50" s="12">
        <f>IFERROR(_xlfn.XLOOKUP($I50,Borrador!$I$11:$I$70,Borrador!$AW$11:$AW$70,""),"")</f>
        <v>0</v>
      </c>
      <c r="AZ50" s="11" cm="1">
        <f t="array" ref="AZ50">IFERROR(_xlfn.XLOOKUP($I50,Borrador!$I$11:$I$70,_xlfn.XLOOKUP(AZ$10,Borrador!$C$10:$BP$10,Borrador!$C$11:$BP$70,"",0,1),""),"")</f>
        <v>0</v>
      </c>
      <c r="BA50" s="11" cm="1">
        <f t="array" ref="BA50">IFERROR(_xlfn.XLOOKUP($I50,Borrador!$I$11:$I$70,_xlfn.XLOOKUP(BA$10,Borrador!$C$10:$BP$10,Borrador!$C$11:$BP$70,"",0,1),""),"")</f>
        <v>0</v>
      </c>
      <c r="BB50" s="11">
        <f>IFERROR(_xlfn.XLOOKUP($I50,Borrador!$I$11:$I$70,Borrador!$BD$11:$BD$70,""),"")</f>
        <v>0</v>
      </c>
      <c r="BC50" s="11">
        <f>IFERROR(_xlfn.XLOOKUP($I50,Borrador!$I$11:$I$70,Borrador!$BE$11:$BE$70,""),"")</f>
        <v>0</v>
      </c>
      <c r="BD50" s="12" t="str" cm="1">
        <f t="array" ref="BD50">IFERROR(_xlfn.XLOOKUP($I50,Borrador!$I$11:$I$70,_xlfn.XLOOKUP(BD$10,Borrador!$C$10:$BP$10,Borrador!$C$11:$BP$70,"",0,1),""),"")</f>
        <v>sin iniciar</v>
      </c>
      <c r="BE50" s="12" t="str" cm="1">
        <f t="array" ref="BE50">IFERROR(_xlfn.XLOOKUP($I50,Borrador!$I$11:$I$70,_xlfn.XLOOKUP(BE$10,Borrador!$C$10:$BP$10,Borrador!$C$11:$BP$70,"",0,1),""),"")</f>
        <v>sin iniciar</v>
      </c>
      <c r="BF50" s="12" t="str" cm="1">
        <f t="array" ref="BF50">IFERROR(_xlfn.XLOOKUP($I50,Borrador!$I$11:$I$70,_xlfn.XLOOKUP(BF$10,Borrador!$C$10:$BP$10,Borrador!$C$11:$BP$70,"",0,1),""),"")</f>
        <v>sin iniciar</v>
      </c>
      <c r="BG50" s="12" cm="1">
        <f t="array" ref="BG50">IFERROR(_xlfn.XLOOKUP($I50,Borrador!$I$11:$I$70,_xlfn.XLOOKUP(BG$10,Borrador!$C$10:$BP$10,Borrador!$C$11:$BP$70,"",0,1),""),"")</f>
        <v>6</v>
      </c>
      <c r="BH50" s="12" cm="1">
        <f t="array" ref="BH50">IFERROR(_xlfn.XLOOKUP($I50,Borrador!$I$11:$I$70,_xlfn.XLOOKUP(BH$10,Borrador!$C$10:$BP$10,Borrador!$C$11:$BP$70,"",0,1),""),"")</f>
        <v>0</v>
      </c>
      <c r="BI50" s="12" t="str" cm="1">
        <f t="array" ref="BI50">IFERROR(_xlfn.XLOOKUP($I50,Borrador!$I$11:$I$70,_xlfn.XLOOKUP(BI$10,Borrador!$C$10:$BP$10,Borrador!$C$11:$BP$70,"",0,1),""),"")</f>
        <v>sin iniciar</v>
      </c>
      <c r="BJ50" s="12" cm="1">
        <f t="array" ref="BJ50">IFERROR(_xlfn.XLOOKUP($I50,Borrador!$I$11:$I$70,_xlfn.XLOOKUP(BJ$10,Borrador!$C$10:$BP$10,Borrador!$C$11:$BP$70,"",0,1),""),"")</f>
        <v>0</v>
      </c>
      <c r="BK50" s="12" cm="1">
        <f t="array" ref="BK50">IFERROR(_xlfn.XLOOKUP($I50,Borrador!$I$11:$I$70,_xlfn.XLOOKUP(BK$10,Borrador!$C$10:$BP$10,Borrador!$C$11:$BP$70,"",0,1),""),"")</f>
        <v>0</v>
      </c>
      <c r="BL50" s="12" cm="1">
        <f t="array" ref="BL50">IFERROR(_xlfn.XLOOKUP($I50,Borrador!$I$11:$I$70,_xlfn.XLOOKUP(BL$10,Borrador!$C$10:$BP$10,Borrador!$C$11:$BP$70,"",0,1),""),"")</f>
        <v>0</v>
      </c>
      <c r="BM50" s="12">
        <f>IFERROR(_xlfn.XLOOKUP($I50,Borrador!$I$11:$I$70,Borrador!$BJ$11:$BJ$70,""),"")</f>
        <v>0</v>
      </c>
      <c r="BN50" s="12">
        <f>IFERROR(_xlfn.XLOOKUP($I50,Borrador!$I$11:$I$70,Borrador!$BK$11:$BK$70,""),"")</f>
        <v>0</v>
      </c>
      <c r="BO50" s="12">
        <f>IFERROR(_xlfn.XLOOKUP($I50,Borrador!$I$11:$I$70,Borrador!$BL$11:$BL$70,""),"")</f>
        <v>0</v>
      </c>
      <c r="BP50" s="12" t="str" cm="1">
        <f t="array" ref="BP50">IFERROR(_xlfn.XLOOKUP($I50,Borrador!$I$11:$I$70,_xlfn.XLOOKUP(BP$10,Borrador!$C$10:$BP$10,Borrador!$C$11:$BP$70,"",0,1),""),"")</f>
        <v>sin iniciar</v>
      </c>
      <c r="BQ50" s="12">
        <f>IFERROR(_xlfn.XLOOKUP($I50,Borrador!$I$11:$I$70,Borrador!$BG$11:$BG$70,""),"")</f>
        <v>0</v>
      </c>
      <c r="BR50" s="12">
        <f>IFERROR(_xlfn.XLOOKUP($I50,Borrador!$I$11:$I$70,Borrador!$BH$11:$BH$70,""),"")</f>
        <v>0</v>
      </c>
      <c r="BS50" s="12">
        <f>IFERROR(_xlfn.XLOOKUP($I50,Borrador!$I$11:$I$70,Borrador!$BI$11:$BI$70,""),"")</f>
        <v>0</v>
      </c>
      <c r="BT50" s="11">
        <f>IFERROR(_xlfn.XLOOKUP($I50,Borrador!$I$11:$I$70,Borrador!$BM$11:$BM$70,""),"")</f>
        <v>0</v>
      </c>
      <c r="BU50" s="11">
        <f>IFERROR(_xlfn.XLOOKUP($I50,Borrador!$I$11:$I$70,Borrador!$BN$11:$BN$70,""),"")</f>
        <v>0</v>
      </c>
      <c r="BV50" s="34" t="str">
        <f>IFERROR(_xlfn.XLOOKUP($I50,Borrador!$I$11:$I$70,Borrador!$BO$11:$BO$70,""),"")</f>
        <v>2027-2</v>
      </c>
      <c r="BW50" s="12">
        <f>IFERROR(_xlfn.XLOOKUP($I50,Borrador!$I$11:$I$70,Borrador!$BP$11:$BP$70,""),"")</f>
        <v>0</v>
      </c>
    </row>
    <row r="51" spans="3:75" ht="52.35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IFERROR(_xlfn.XLOOKUP($I51,Borrador!$I$11:$I$70,_xlfn.XLOOKUP(J$10,Borrador!$C$10:$BP$10,Borrador!$C$11:$BP$70,"",0,1),""),"")</f>
        <v>finalizado</v>
      </c>
      <c r="K51" s="12" t="str" cm="1">
        <f t="array" ref="K51">IFERROR(_xlfn.XLOOKUP($I51,Borrador!$I$11:$I$70,_xlfn.XLOOKUP(K$10,Borrador!$C$10:$BP$10,Borrador!$C$11:$BP$70,"",0,1),""),"")</f>
        <v>finalizado</v>
      </c>
      <c r="L51" s="12" t="str" cm="1">
        <f t="array" ref="L51">IFERROR(_xlfn.XLOOKUP($I51,Borrador!$I$11:$I$70,_xlfn.XLOOKUP(L$10,Borrador!$C$10:$BP$10,Borrador!$C$11:$BP$70,"",0,1),""),"")</f>
        <v>finalizado</v>
      </c>
      <c r="M51" s="38" cm="1">
        <f t="array" ref="M51">IFERROR(_xlfn.XLOOKUP($I51,Borrador!$I$11:$I$70,_xlfn.XLOOKUP(M$10,Borrador!$C$10:$BP$10,Borrador!$C$11:$BP$70,"",0,1),""),"")</f>
        <v>46111</v>
      </c>
      <c r="N51" s="39" cm="1">
        <f t="array" ref="N51">IFERROR(_xlfn.XLOOKUP($I51,Borrador!$I$11:$I$70,_xlfn.XLOOKUP(N$10,Borrador!$C$10:$BP$10,Borrador!$C$11:$BP$70,"",0,1),""),"")</f>
        <v>46142</v>
      </c>
      <c r="O51" s="12" cm="1">
        <f t="array" ref="O51">IFERROR(_xlfn.XLOOKUP($I51,Borrador!$I$11:$I$70,_xlfn.XLOOKUP(O$10,Borrador!$C$10:$BP$10,Borrador!$C$11:$BP$70,"",0,1),""),"")</f>
        <v>0</v>
      </c>
      <c r="P51" s="12" cm="1">
        <f t="array" ref="P51">IFERROR(_xlfn.XLOOKUP($I51,Borrador!$I$11:$I$70,_xlfn.XLOOKUP(P$10,Borrador!$C$10:$BP$10,Borrador!$C$11:$BP$70,"",0,1),""),"")</f>
        <v>0</v>
      </c>
      <c r="Q51" s="12" t="str" cm="1">
        <f t="array" ref="Q51">IFERROR(_xlfn.XLOOKUP($I51,Borrador!$I$11:$I$70,_xlfn.XLOOKUP(Q$10,Borrador!$C$10:$BP$10,Borrador!$C$11:$BP$70,"",0,1),""),"")</f>
        <v>No aplica</v>
      </c>
      <c r="R51" s="12" t="str" cm="1">
        <f t="array" ref="R51">IFERROR(_xlfn.XLOOKUP($I51,Borrador!$I$11:$I$70,_xlfn.XLOOKUP(R$10,Borrador!$C$10:$BP$10,Borrador!$C$11:$BP$70,"",0,1),""),"")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Devuelto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IFERROR(_xlfn.XLOOKUP($I51,Borrador!$I$11:$I$70,_xlfn.XLOOKUP(W$10,Borrador!$C$10:$BP$10,Borrador!$C$11:$BP$70,"",0,1),""),"")</f>
        <v>finalizado</v>
      </c>
      <c r="X51" s="76" cm="1">
        <f t="array" ref="X51">IFERROR(_xlfn.XLOOKUP($I51,Borrador!$I$11:$I$70,_xlfn.XLOOKUP(X$10,Borrador!$C$10:$BP$10,Borrador!$C$11:$BP$70,"",0,1),""),"")</f>
        <v>0</v>
      </c>
      <c r="Y51" s="76" t="str" cm="1">
        <f t="array" ref="Y51">IFERROR(_xlfn.XLOOKUP($I51,Borrador!$I$11:$I$70,_xlfn.XLOOKUP(Y$10,Borrador!$C$10:$BP$10,Borrador!$C$11:$BP$70,"",0,1),""),"")</f>
        <v>Devuelto</v>
      </c>
      <c r="Z51" s="76" t="str" cm="1">
        <f t="array" ref="Z51">IFERROR(_xlfn.XLOOKUP($I51,Borrador!$I$11:$I$70,_xlfn.XLOOKUP(Z$10,Borrador!$C$10:$BP$10,Borrador!$C$11:$BP$70,"",0,1),""),"")</f>
        <v/>
      </c>
      <c r="AA51" s="76" t="str" cm="1">
        <f t="array" ref="AA51">IFERROR(_xlfn.XLOOKUP($I51,Borrador!$I$11:$I$70,_xlfn.XLOOKUP(AA$10,Borrador!$C$10:$BP$10,Borrador!$C$11:$BP$70,"",0,1),""),"")</f>
        <v>Renovación de Registro Calificado</v>
      </c>
      <c r="AB51" s="12" t="str" cm="1">
        <f t="array" ref="AB51">IFERROR(_xlfn.XLOOKUP($I51,Borrador!$I$11:$I$70,_xlfn.XLOOKUP(AB$10,Borrador!$C$10:$BP$10,Borrador!$C$11:$BP$70,"",0,1),""),"")</f>
        <v>En elaboración de documentación</v>
      </c>
      <c r="AC51" s="54" t="str" cm="1">
        <f t="array" ref="AC51">IFERROR(_xlfn.XLOOKUP($I51,Borrador!$I$11:$I$70,_xlfn.XLOOKUP(AC$10,Borrador!$C$10:$BP$10,Borrador!$C$11:$BP$70,"",0,1),""),"")</f>
        <v>Octubre de 2026</v>
      </c>
      <c r="AD51" s="12" t="str" cm="1">
        <f t="array" ref="AD51">IFERROR(_xlfn.XLOOKUP($I51,Borrador!$I$11:$I$70,_xlfn.XLOOKUP(AD$10,Borrador!$C$10:$BP$10,Borrador!$C$11:$BP$70,"",0,1),""),"")</f>
        <v>Se tramita en septiembre de 2026</v>
      </c>
      <c r="AE51" s="12"/>
      <c r="AF51" s="12" t="str" cm="1">
        <f t="array" ref="AF51">IFERROR(_xlfn.XLOOKUP($I51,Borrador!$I$11:$I$70,_xlfn.XLOOKUP(AF$10,Borrador!$C$10:$BP$10,Borrador!$C$11:$BP$70,"",0,1),""),"")</f>
        <v>Sí</v>
      </c>
      <c r="AG51" s="12" t="str" cm="1">
        <f t="array" ref="AG51">IFERROR(_xlfn.XLOOKUP($I51,Borrador!$I$11:$I$70,_xlfn.XLOOKUP(AG$10,Borrador!$C$10:$BP$10,Borrador!$C$11:$BP$70,"",0,1),""),"")</f>
        <v>Sí</v>
      </c>
      <c r="AH51" s="12" t="str" cm="1">
        <f t="array" ref="AH51">IFERROR(_xlfn.XLOOKUP($I51,Borrador!$I$11:$I$70,_xlfn.XLOOKUP(AH$10,Borrador!$C$10:$BP$10,Borrador!$C$11:$BP$70,"",0,1),""),"")</f>
        <v>Pendiente</v>
      </c>
      <c r="AI51" s="12" t="str" cm="1">
        <f t="array" ref="AI51">IFERROR(_xlfn.XLOOKUP($I51,Borrador!$I$11:$I$70,_xlfn.XLOOKUP(AI$10,Borrador!$C$10:$BP$10,Borrador!$C$11:$BP$70,"",0,1),""),"")</f>
        <v/>
      </c>
      <c r="AJ51" s="12"/>
      <c r="AK51" s="12"/>
      <c r="AL51" s="11" t="str" cm="1">
        <f t="array" ref="AL51">IFERROR(_xlfn.XLOOKUP($I51,Borrador!$I$11:$I$70,_xlfn.XLOOKUP(AL$10,Borrador!$C$10:$BP$10,Borrador!$C$11:$BP$70,"",0,1),""),"")</f>
        <v>No aplica</v>
      </c>
      <c r="AM51" s="11" t="str" cm="1">
        <f t="array" ref="AM51">IFERROR(_xlfn.XLOOKUP($I51,Borrador!$I$11:$I$70,_xlfn.XLOOKUP(AM$10,Borrador!$C$10:$BP$10,Borrador!$C$11:$BP$70,"",0,1),""),"")</f>
        <v>No aplica</v>
      </c>
      <c r="AN51" s="11" t="str" cm="1">
        <f t="array" ref="AN51">IFERROR(_xlfn.XLOOKUP($I51,Borrador!$I$11:$I$70,_xlfn.XLOOKUP(AN$10,Borrador!$C$10:$BP$10,Borrador!$C$11:$BP$70,"",0,1),""),"")</f>
        <v>No aplica</v>
      </c>
      <c r="AO51" s="11" cm="1">
        <f t="array" ref="AO51">IFERROR(_xlfn.XLOOKUP($I51,Borrador!$I$11:$I$70,_xlfn.XLOOKUP(AO$10,Borrador!$C$10:$BP$10,Borrador!$C$11:$BP$70,"",0,1),""),"")</f>
        <v>0</v>
      </c>
      <c r="AP51" s="11" cm="1">
        <f t="array" ref="AP51">IFERROR(_xlfn.XLOOKUP($I51,Borrador!$I$11:$I$70,_xlfn.XLOOKUP(AP$10,Borrador!$C$10:$BP$10,Borrador!$C$11:$BP$70,"",0,1),""),"")</f>
        <v>0</v>
      </c>
      <c r="AQ51" s="11" cm="1">
        <f t="array" ref="AQ51">IFERROR(_xlfn.XLOOKUP($I51,Borrador!$I$11:$I$70,_xlfn.XLOOKUP(AQ$10,Borrador!$C$10:$BP$10,Borrador!$C$11:$BP$70,"",0,1),""),"")</f>
        <v>0</v>
      </c>
      <c r="AR51" s="12" t="str" cm="1">
        <f t="array" ref="AR51">IFERROR(_xlfn.XLOOKUP($I51,Borrador!$I$11:$I$70,_xlfn.XLOOKUP(AR$10,Borrador!$C$10:$BP$10,Borrador!$C$11:$BP$70,"",0,1),""),"")</f>
        <v/>
      </c>
      <c r="AS51" s="12" t="str" cm="1">
        <f t="array" ref="AS51">IFERROR(_xlfn.XLOOKUP($I51,Borrador!$I$11:$I$70,_xlfn.XLOOKUP(AS$10,Borrador!$C$10:$BP$10,Borrador!$C$11:$BP$70,"",0,1),""),"")</f>
        <v/>
      </c>
      <c r="AT51" s="12" t="str" cm="1">
        <f t="array" ref="AT51">IFERROR(_xlfn.XLOOKUP($I51,Borrador!$I$11:$I$70,_xlfn.XLOOKUP(AT$10,Borrador!$C$10:$BP$10,Borrador!$C$11:$BP$70,"",0,1),""),"")</f>
        <v/>
      </c>
      <c r="AU51" s="12" t="str" cm="1">
        <f t="array" ref="AU51">IFERROR(_xlfn.XLOOKUP($I51,Borrador!$I$11:$I$70,_xlfn.XLOOKUP(AU$10,Borrador!$C$10:$BP$10,Borrador!$C$11:$BP$70,"",0,1),""),"")</f>
        <v>sin iniciar</v>
      </c>
      <c r="AV51" s="12" t="str" cm="1">
        <f t="array" ref="AV51">IFERROR(_xlfn.XLOOKUP($I51,Borrador!$I$11:$I$70,_xlfn.XLOOKUP(AV$10,Borrador!$C$10:$BP$10,Borrador!$C$11:$BP$70,"",0,1),""),"")</f>
        <v>sin iniciar</v>
      </c>
      <c r="AW51" s="12">
        <f>IFERROR(_xlfn.XLOOKUP($I51,Borrador!$I$11:$I$70,Borrador!$AU$11:$AU$70,""),"")</f>
        <v>0</v>
      </c>
      <c r="AX51" s="12">
        <f>IFERROR(_xlfn.XLOOKUP($I51,Borrador!$I$11:$I$70,Borrador!$AV$11:$AV$70,""),"")</f>
        <v>0</v>
      </c>
      <c r="AY51" s="12">
        <f>IFERROR(_xlfn.XLOOKUP($I51,Borrador!$I$11:$I$70,Borrador!$AW$11:$AW$70,""),"")</f>
        <v>0</v>
      </c>
      <c r="AZ51" s="11" cm="1">
        <f t="array" ref="AZ51">IFERROR(_xlfn.XLOOKUP($I51,Borrador!$I$11:$I$70,_xlfn.XLOOKUP(AZ$10,Borrador!$C$10:$BP$10,Borrador!$C$11:$BP$70,"",0,1),""),"")</f>
        <v>0</v>
      </c>
      <c r="BA51" s="11" t="str" cm="1">
        <f t="array" ref="BA51">IFERROR(_xlfn.XLOOKUP($I51,Borrador!$I$11:$I$70,_xlfn.XLOOKUP(BA$10,Borrador!$C$10:$BP$10,Borrador!$C$11:$BP$70,"",0,1),""),"")</f>
        <v>No aplica</v>
      </c>
      <c r="BB51" s="11">
        <f>IFERROR(_xlfn.XLOOKUP($I51,Borrador!$I$11:$I$70,Borrador!$BD$11:$BD$70,""),"")</f>
        <v>0</v>
      </c>
      <c r="BC51" s="11">
        <f>IFERROR(_xlfn.XLOOKUP($I51,Borrador!$I$11:$I$70,Borrador!$BE$11:$BE$70,""),"")</f>
        <v>0</v>
      </c>
      <c r="BD51" s="12" t="str" cm="1">
        <f t="array" ref="BD51">IFERROR(_xlfn.XLOOKUP($I51,Borrador!$I$11:$I$70,_xlfn.XLOOKUP(BD$10,Borrador!$C$10:$BP$10,Borrador!$C$11:$BP$70,"",0,1),""),"")</f>
        <v>No aplica</v>
      </c>
      <c r="BE51" s="12" t="str" cm="1">
        <f t="array" ref="BE51">IFERROR(_xlfn.XLOOKUP($I51,Borrador!$I$11:$I$70,_xlfn.XLOOKUP(BE$10,Borrador!$C$10:$BP$10,Borrador!$C$11:$BP$70,"",0,1),""),"")</f>
        <v>No aplica</v>
      </c>
      <c r="BF51" s="12" t="str" cm="1">
        <f t="array" ref="BF51">IFERROR(_xlfn.XLOOKUP($I51,Borrador!$I$11:$I$70,_xlfn.XLOOKUP(BF$10,Borrador!$C$10:$BP$10,Borrador!$C$11:$BP$70,"",0,1),""),"")</f>
        <v>No aplica</v>
      </c>
      <c r="BG51" s="12" t="str" cm="1">
        <f t="array" ref="BG51">IFERROR(_xlfn.XLOOKUP($I51,Borrador!$I$11:$I$70,_xlfn.XLOOKUP(BG$10,Borrador!$C$10:$BP$10,Borrador!$C$11:$BP$70,"",0,1),""),"")</f>
        <v>No aplica</v>
      </c>
      <c r="BH51" s="12" t="str" cm="1">
        <f t="array" ref="BH51">IFERROR(_xlfn.XLOOKUP($I51,Borrador!$I$11:$I$70,_xlfn.XLOOKUP(BH$10,Borrador!$C$10:$BP$10,Borrador!$C$11:$BP$70,"",0,1),""),"")</f>
        <v>No aplica</v>
      </c>
      <c r="BI51" s="12" t="str" cm="1">
        <f t="array" ref="BI51">IFERROR(_xlfn.XLOOKUP($I51,Borrador!$I$11:$I$70,_xlfn.XLOOKUP(BI$10,Borrador!$C$10:$BP$10,Borrador!$C$11:$BP$70,"",0,1),""),"")</f>
        <v>sin iniciar</v>
      </c>
      <c r="BJ51" s="12" t="str" cm="1">
        <f t="array" ref="BJ51">IFERROR(_xlfn.XLOOKUP($I51,Borrador!$I$11:$I$70,_xlfn.XLOOKUP(BJ$10,Borrador!$C$10:$BP$10,Borrador!$C$11:$BP$70,"",0,1),""),"")</f>
        <v>No aplica</v>
      </c>
      <c r="BK51" s="12" cm="1">
        <f t="array" ref="BK51">IFERROR(_xlfn.XLOOKUP($I51,Borrador!$I$11:$I$70,_xlfn.XLOOKUP(BK$10,Borrador!$C$10:$BP$10,Borrador!$C$11:$BP$70,"",0,1),""),"")</f>
        <v>0</v>
      </c>
      <c r="BL51" s="12" cm="1">
        <f t="array" ref="BL51">IFERROR(_xlfn.XLOOKUP($I51,Borrador!$I$11:$I$70,_xlfn.XLOOKUP(BL$10,Borrador!$C$10:$BP$10,Borrador!$C$11:$BP$70,"",0,1),""),"")</f>
        <v>0</v>
      </c>
      <c r="BM51" s="12">
        <f>IFERROR(_xlfn.XLOOKUP($I51,Borrador!$I$11:$I$70,Borrador!$BJ$11:$BJ$70,""),"")</f>
        <v>0</v>
      </c>
      <c r="BN51" s="12">
        <f>IFERROR(_xlfn.XLOOKUP($I51,Borrador!$I$11:$I$70,Borrador!$BK$11:$BK$70,""),"")</f>
        <v>0</v>
      </c>
      <c r="BO51" s="12">
        <f>IFERROR(_xlfn.XLOOKUP($I51,Borrador!$I$11:$I$70,Borrador!$BL$11:$BL$70,""),"")</f>
        <v>0</v>
      </c>
      <c r="BP51" s="12" t="str" cm="1">
        <f t="array" ref="BP51">IFERROR(_xlfn.XLOOKUP($I51,Borrador!$I$11:$I$70,_xlfn.XLOOKUP(BP$10,Borrador!$C$10:$BP$10,Borrador!$C$11:$BP$70,"",0,1),""),"")</f>
        <v>sin iniciar</v>
      </c>
      <c r="BQ51" s="12">
        <f>IFERROR(_xlfn.XLOOKUP($I51,Borrador!$I$11:$I$70,Borrador!$BG$11:$BG$70,""),"")</f>
        <v>0</v>
      </c>
      <c r="BR51" s="12">
        <f>IFERROR(_xlfn.XLOOKUP($I51,Borrador!$I$11:$I$70,Borrador!$BH$11:$BH$70,""),"")</f>
        <v>0</v>
      </c>
      <c r="BS51" s="12">
        <f>IFERROR(_xlfn.XLOOKUP($I51,Borrador!$I$11:$I$70,Borrador!$BI$11:$BI$70,""),"")</f>
        <v>0</v>
      </c>
      <c r="BT51" s="11">
        <f>IFERROR(_xlfn.XLOOKUP($I51,Borrador!$I$11:$I$70,Borrador!$BM$11:$BM$70,""),"")</f>
        <v>0</v>
      </c>
      <c r="BU51" s="11">
        <f>IFERROR(_xlfn.XLOOKUP($I51,Borrador!$I$11:$I$70,Borrador!$BN$11:$BN$70,""),"")</f>
        <v>0</v>
      </c>
      <c r="BV51" s="34" t="str">
        <f>IFERROR(_xlfn.XLOOKUP($I51,Borrador!$I$11:$I$70,Borrador!$BO$11:$BO$70,""),"")</f>
        <v>2027-2</v>
      </c>
      <c r="BW51" s="12">
        <f>IFERROR(_xlfn.XLOOKUP($I51,Borrador!$I$11:$I$70,Borrador!$BP$11:$BP$70,""),"")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IFERROR(_xlfn.XLOOKUP($I52,Borrador!$I$11:$I$70,_xlfn.XLOOKUP(J$10,Borrador!$C$10:$BP$10,Borrador!$C$11:$BP$70,"",0,1),""),"")</f>
        <v>finalizado</v>
      </c>
      <c r="K52" s="12" t="str" cm="1">
        <f t="array" ref="K52">IFERROR(_xlfn.XLOOKUP($I52,Borrador!$I$11:$I$70,_xlfn.XLOOKUP(K$10,Borrador!$C$10:$BP$10,Borrador!$C$11:$BP$70,"",0,1),""),"")</f>
        <v>finalizado</v>
      </c>
      <c r="L52" s="12" t="str" cm="1">
        <f t="array" ref="L52">IFERROR(_xlfn.XLOOKUP($I52,Borrador!$I$11:$I$70,_xlfn.XLOOKUP(L$10,Borrador!$C$10:$BP$10,Borrador!$C$11:$BP$70,"",0,1),""),"")</f>
        <v>finalizado</v>
      </c>
      <c r="M52" s="38" cm="1">
        <f t="array" ref="M52">IFERROR(_xlfn.XLOOKUP($I52,Borrador!$I$11:$I$70,_xlfn.XLOOKUP(M$10,Borrador!$C$10:$BP$10,Borrador!$C$11:$BP$70,"",0,1),""),"")</f>
        <v>46111</v>
      </c>
      <c r="N52" s="39" cm="1">
        <f t="array" ref="N52">IFERROR(_xlfn.XLOOKUP($I52,Borrador!$I$11:$I$70,_xlfn.XLOOKUP(N$10,Borrador!$C$10:$BP$10,Borrador!$C$11:$BP$70,"",0,1),""),"")</f>
        <v>46142</v>
      </c>
      <c r="O52" s="12" cm="1">
        <f t="array" ref="O52">IFERROR(_xlfn.XLOOKUP($I52,Borrador!$I$11:$I$70,_xlfn.XLOOKUP(O$10,Borrador!$C$10:$BP$10,Borrador!$C$11:$BP$70,"",0,1),""),"")</f>
        <v>0</v>
      </c>
      <c r="P52" s="12" cm="1">
        <f t="array" ref="P52">IFERROR(_xlfn.XLOOKUP($I52,Borrador!$I$11:$I$70,_xlfn.XLOOKUP(P$10,Borrador!$C$10:$BP$10,Borrador!$C$11:$BP$70,"",0,1),""),"")</f>
        <v>0</v>
      </c>
      <c r="Q52" s="12" t="str" cm="1">
        <f t="array" ref="Q52">IFERROR(_xlfn.XLOOKUP($I52,Borrador!$I$11:$I$70,_xlfn.XLOOKUP(Q$10,Borrador!$C$10:$BP$10,Borrador!$C$11:$BP$70,"",0,1),""),"")</f>
        <v>No aplica</v>
      </c>
      <c r="R52" s="12" t="str" cm="1">
        <f t="array" ref="R52">IFERROR(_xlfn.XLOOKUP($I52,Borrador!$I$11:$I$70,_xlfn.XLOOKUP(R$10,Borrador!$C$10:$BP$10,Borrador!$C$11:$BP$70,"",0,1),""),"")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Devuelto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IFERROR(_xlfn.XLOOKUP($I52,Borrador!$I$11:$I$70,_xlfn.XLOOKUP(W$10,Borrador!$C$10:$BP$10,Borrador!$C$11:$BP$70,"",0,1),""),"")</f>
        <v>finalizado</v>
      </c>
      <c r="X52" s="76" cm="1">
        <f t="array" ref="X52">IFERROR(_xlfn.XLOOKUP($I52,Borrador!$I$11:$I$70,_xlfn.XLOOKUP(X$10,Borrador!$C$10:$BP$10,Borrador!$C$11:$BP$70,"",0,1),""),"")</f>
        <v>0</v>
      </c>
      <c r="Y52" s="76" t="str" cm="1">
        <f t="array" ref="Y52">IFERROR(_xlfn.XLOOKUP($I52,Borrador!$I$11:$I$70,_xlfn.XLOOKUP(Y$10,Borrador!$C$10:$BP$10,Borrador!$C$11:$BP$70,"",0,1),""),"")</f>
        <v>Devuelto</v>
      </c>
      <c r="Z52" s="76" t="str" cm="1">
        <f t="array" ref="Z52">IFERROR(_xlfn.XLOOKUP($I52,Borrador!$I$11:$I$70,_xlfn.XLOOKUP(Z$10,Borrador!$C$10:$BP$10,Borrador!$C$11:$BP$70,"",0,1),""),"")</f>
        <v/>
      </c>
      <c r="AA52" s="76" t="str" cm="1">
        <f t="array" ref="AA52">IFERROR(_xlfn.XLOOKUP($I52,Borrador!$I$11:$I$70,_xlfn.XLOOKUP(AA$10,Borrador!$C$10:$BP$10,Borrador!$C$11:$BP$70,"",0,1),""),"")</f>
        <v>Modificación de Registro Calificado</v>
      </c>
      <c r="AB52" s="12" t="str" cm="1">
        <f t="array" ref="AB52">IFERROR(_xlfn.XLOOKUP($I52,Borrador!$I$11:$I$70,_xlfn.XLOOKUP(AB$10,Borrador!$C$10:$BP$10,Borrador!$C$11:$BP$70,"",0,1),""),"")</f>
        <v>Pendiente iniciar elaboración de documentos</v>
      </c>
      <c r="AC52" s="54" t="str" cm="1">
        <f t="array" ref="AC52">IFERROR(_xlfn.XLOOKUP($I52,Borrador!$I$11:$I$70,_xlfn.XLOOKUP(AC$10,Borrador!$C$10:$BP$10,Borrador!$C$11:$BP$70,"",0,1),""),"")</f>
        <v>Agosto de 2026</v>
      </c>
      <c r="AD52" s="12" t="str" cm="1">
        <f t="array" ref="AD52">IFERROR(_xlfn.XLOOKUP($I52,Borrador!$I$11:$I$70,_xlfn.XLOOKUP(AD$10,Borrador!$C$10:$BP$10,Borrador!$C$11:$BP$70,"",0,1),""),"")</f>
        <v>Se tramita en julio de 2026 aproximadamente</v>
      </c>
      <c r="AE52" s="12"/>
      <c r="AF52" s="12" t="str" cm="1">
        <f t="array" ref="AF52">IFERROR(_xlfn.XLOOKUP($I52,Borrador!$I$11:$I$70,_xlfn.XLOOKUP(AF$10,Borrador!$C$10:$BP$10,Borrador!$C$11:$BP$70,"",0,1),""),"")</f>
        <v>Sí</v>
      </c>
      <c r="AG52" s="12" t="str" cm="1">
        <f t="array" ref="AG52">IFERROR(_xlfn.XLOOKUP($I52,Borrador!$I$11:$I$70,_xlfn.XLOOKUP(AG$10,Borrador!$C$10:$BP$10,Borrador!$C$11:$BP$70,"",0,1),""),"")</f>
        <v>No</v>
      </c>
      <c r="AH52" s="12" t="str" cm="1">
        <f t="array" ref="AH52">IFERROR(_xlfn.XLOOKUP($I52,Borrador!$I$11:$I$70,_xlfn.XLOOKUP(AH$10,Borrador!$C$10:$BP$10,Borrador!$C$11:$BP$70,"",0,1),""),"")</f>
        <v>No aplica</v>
      </c>
      <c r="AI52" s="12" t="str" cm="1">
        <f t="array" ref="AI52">IFERROR(_xlfn.XLOOKUP($I52,Borrador!$I$11:$I$70,_xlfn.XLOOKUP(AI$10,Borrador!$C$10:$BP$10,Borrador!$C$11:$BP$70,"",0,1),""),"")</f>
        <v/>
      </c>
      <c r="AJ52" s="12"/>
      <c r="AK52" s="12"/>
      <c r="AL52" s="11" t="str" cm="1">
        <f t="array" ref="AL52">IFERROR(_xlfn.XLOOKUP($I52,Borrador!$I$11:$I$70,_xlfn.XLOOKUP(AL$10,Borrador!$C$10:$BP$10,Borrador!$C$11:$BP$70,"",0,1),""),"")</f>
        <v>No aplica</v>
      </c>
      <c r="AM52" s="11" t="str" cm="1">
        <f t="array" ref="AM52">IFERROR(_xlfn.XLOOKUP($I52,Borrador!$I$11:$I$70,_xlfn.XLOOKUP(AM$10,Borrador!$C$10:$BP$10,Borrador!$C$11:$BP$70,"",0,1),""),"")</f>
        <v>No aplica</v>
      </c>
      <c r="AN52" s="11" t="str" cm="1">
        <f t="array" ref="AN52">IFERROR(_xlfn.XLOOKUP($I52,Borrador!$I$11:$I$70,_xlfn.XLOOKUP(AN$10,Borrador!$C$10:$BP$10,Borrador!$C$11:$BP$70,"",0,1),""),"")</f>
        <v>No aplica</v>
      </c>
      <c r="AO52" s="11" cm="1">
        <f t="array" ref="AO52">IFERROR(_xlfn.XLOOKUP($I52,Borrador!$I$11:$I$70,_xlfn.XLOOKUP(AO$10,Borrador!$C$10:$BP$10,Borrador!$C$11:$BP$70,"",0,1),""),"")</f>
        <v>0</v>
      </c>
      <c r="AP52" s="11" cm="1">
        <f t="array" ref="AP52">IFERROR(_xlfn.XLOOKUP($I52,Borrador!$I$11:$I$70,_xlfn.XLOOKUP(AP$10,Borrador!$C$10:$BP$10,Borrador!$C$11:$BP$70,"",0,1),""),"")</f>
        <v>0</v>
      </c>
      <c r="AQ52" s="11" cm="1">
        <f t="array" ref="AQ52">IFERROR(_xlfn.XLOOKUP($I52,Borrador!$I$11:$I$70,_xlfn.XLOOKUP(AQ$10,Borrador!$C$10:$BP$10,Borrador!$C$11:$BP$70,"",0,1),""),"")</f>
        <v>0</v>
      </c>
      <c r="AR52" s="12" t="str" cm="1">
        <f t="array" ref="AR52">IFERROR(_xlfn.XLOOKUP($I52,Borrador!$I$11:$I$70,_xlfn.XLOOKUP(AR$10,Borrador!$C$10:$BP$10,Borrador!$C$11:$BP$70,"",0,1),""),"")</f>
        <v/>
      </c>
      <c r="AS52" s="12" t="str" cm="1">
        <f t="array" ref="AS52">IFERROR(_xlfn.XLOOKUP($I52,Borrador!$I$11:$I$70,_xlfn.XLOOKUP(AS$10,Borrador!$C$10:$BP$10,Borrador!$C$11:$BP$70,"",0,1),""),"")</f>
        <v/>
      </c>
      <c r="AT52" s="12" t="str" cm="1">
        <f t="array" ref="AT52">IFERROR(_xlfn.XLOOKUP($I52,Borrador!$I$11:$I$70,_xlfn.XLOOKUP(AT$10,Borrador!$C$10:$BP$10,Borrador!$C$11:$BP$70,"",0,1),""),"")</f>
        <v/>
      </c>
      <c r="AU52" s="12" t="str" cm="1">
        <f t="array" ref="AU52">IFERROR(_xlfn.XLOOKUP($I52,Borrador!$I$11:$I$70,_xlfn.XLOOKUP(AU$10,Borrador!$C$10:$BP$10,Borrador!$C$11:$BP$70,"",0,1),""),"")</f>
        <v>sin iniciar</v>
      </c>
      <c r="AV52" s="12" t="str" cm="1">
        <f t="array" ref="AV52">IFERROR(_xlfn.XLOOKUP($I52,Borrador!$I$11:$I$70,_xlfn.XLOOKUP(AV$10,Borrador!$C$10:$BP$10,Borrador!$C$11:$BP$70,"",0,1),""),"")</f>
        <v>sin iniciar</v>
      </c>
      <c r="AW52" s="12">
        <f>IFERROR(_xlfn.XLOOKUP($I52,Borrador!$I$11:$I$70,Borrador!$AU$11:$AU$70,""),"")</f>
        <v>0</v>
      </c>
      <c r="AX52" s="12">
        <f>IFERROR(_xlfn.XLOOKUP($I52,Borrador!$I$11:$I$70,Borrador!$AV$11:$AV$70,""),"")</f>
        <v>0</v>
      </c>
      <c r="AY52" s="12">
        <f>IFERROR(_xlfn.XLOOKUP($I52,Borrador!$I$11:$I$70,Borrador!$AW$11:$AW$70,""),"")</f>
        <v>0</v>
      </c>
      <c r="AZ52" s="11" cm="1">
        <f t="array" ref="AZ52">IFERROR(_xlfn.XLOOKUP($I52,Borrador!$I$11:$I$70,_xlfn.XLOOKUP(AZ$10,Borrador!$C$10:$BP$10,Borrador!$C$11:$BP$70,"",0,1),""),"")</f>
        <v>0</v>
      </c>
      <c r="BA52" s="11" t="str" cm="1">
        <f t="array" ref="BA52">IFERROR(_xlfn.XLOOKUP($I52,Borrador!$I$11:$I$70,_xlfn.XLOOKUP(BA$10,Borrador!$C$10:$BP$10,Borrador!$C$11:$BP$70,"",0,1),""),"")</f>
        <v>No aplica</v>
      </c>
      <c r="BB52" s="11">
        <f>IFERROR(_xlfn.XLOOKUP($I52,Borrador!$I$11:$I$70,Borrador!$BD$11:$BD$70,""),"")</f>
        <v>0</v>
      </c>
      <c r="BC52" s="11">
        <f>IFERROR(_xlfn.XLOOKUP($I52,Borrador!$I$11:$I$70,Borrador!$BE$11:$BE$70,""),"")</f>
        <v>0</v>
      </c>
      <c r="BD52" s="12" t="str" cm="1">
        <f t="array" ref="BD52">IFERROR(_xlfn.XLOOKUP($I52,Borrador!$I$11:$I$70,_xlfn.XLOOKUP(BD$10,Borrador!$C$10:$BP$10,Borrador!$C$11:$BP$70,"",0,1),""),"")</f>
        <v>No aplica</v>
      </c>
      <c r="BE52" s="12" t="str" cm="1">
        <f t="array" ref="BE52">IFERROR(_xlfn.XLOOKUP($I52,Borrador!$I$11:$I$70,_xlfn.XLOOKUP(BE$10,Borrador!$C$10:$BP$10,Borrador!$C$11:$BP$70,"",0,1),""),"")</f>
        <v>No aplica</v>
      </c>
      <c r="BF52" s="12" t="str" cm="1">
        <f t="array" ref="BF52">IFERROR(_xlfn.XLOOKUP($I52,Borrador!$I$11:$I$70,_xlfn.XLOOKUP(BF$10,Borrador!$C$10:$BP$10,Borrador!$C$11:$BP$70,"",0,1),""),"")</f>
        <v>No aplica</v>
      </c>
      <c r="BG52" s="12" t="str" cm="1">
        <f t="array" ref="BG52">IFERROR(_xlfn.XLOOKUP($I52,Borrador!$I$11:$I$70,_xlfn.XLOOKUP(BG$10,Borrador!$C$10:$BP$10,Borrador!$C$11:$BP$70,"",0,1),""),"")</f>
        <v>No aplica</v>
      </c>
      <c r="BH52" s="12" t="str" cm="1">
        <f t="array" ref="BH52">IFERROR(_xlfn.XLOOKUP($I52,Borrador!$I$11:$I$70,_xlfn.XLOOKUP(BH$10,Borrador!$C$10:$BP$10,Borrador!$C$11:$BP$70,"",0,1),""),"")</f>
        <v>No aplica</v>
      </c>
      <c r="BI52" s="12" t="str" cm="1">
        <f t="array" ref="BI52">IFERROR(_xlfn.XLOOKUP($I52,Borrador!$I$11:$I$70,_xlfn.XLOOKUP(BI$10,Borrador!$C$10:$BP$10,Borrador!$C$11:$BP$70,"",0,1),""),"")</f>
        <v>sin iniciar</v>
      </c>
      <c r="BJ52" s="12" t="str" cm="1">
        <f t="array" ref="BJ52">IFERROR(_xlfn.XLOOKUP($I52,Borrador!$I$11:$I$70,_xlfn.XLOOKUP(BJ$10,Borrador!$C$10:$BP$10,Borrador!$C$11:$BP$70,"",0,1),""),"")</f>
        <v>No aplica</v>
      </c>
      <c r="BK52" s="12" cm="1">
        <f t="array" ref="BK52">IFERROR(_xlfn.XLOOKUP($I52,Borrador!$I$11:$I$70,_xlfn.XLOOKUP(BK$10,Borrador!$C$10:$BP$10,Borrador!$C$11:$BP$70,"",0,1),""),"")</f>
        <v>0</v>
      </c>
      <c r="BL52" s="12" cm="1">
        <f t="array" ref="BL52">IFERROR(_xlfn.XLOOKUP($I52,Borrador!$I$11:$I$70,_xlfn.XLOOKUP(BL$10,Borrador!$C$10:$BP$10,Borrador!$C$11:$BP$70,"",0,1),""),"")</f>
        <v>0</v>
      </c>
      <c r="BM52" s="12">
        <f>IFERROR(_xlfn.XLOOKUP($I52,Borrador!$I$11:$I$70,Borrador!$BJ$11:$BJ$70,""),"")</f>
        <v>0</v>
      </c>
      <c r="BN52" s="12">
        <f>IFERROR(_xlfn.XLOOKUP($I52,Borrador!$I$11:$I$70,Borrador!$BK$11:$BK$70,""),"")</f>
        <v>0</v>
      </c>
      <c r="BO52" s="12">
        <f>IFERROR(_xlfn.XLOOKUP($I52,Borrador!$I$11:$I$70,Borrador!$BL$11:$BL$70,""),"")</f>
        <v>0</v>
      </c>
      <c r="BP52" s="12" t="str" cm="1">
        <f t="array" ref="BP52">IFERROR(_xlfn.XLOOKUP($I52,Borrador!$I$11:$I$70,_xlfn.XLOOKUP(BP$10,Borrador!$C$10:$BP$10,Borrador!$C$11:$BP$70,"",0,1),""),"")</f>
        <v>sin iniciar</v>
      </c>
      <c r="BQ52" s="12">
        <f>IFERROR(_xlfn.XLOOKUP($I52,Borrador!$I$11:$I$70,Borrador!$BG$11:$BG$70,""),"")</f>
        <v>0</v>
      </c>
      <c r="BR52" s="12">
        <f>IFERROR(_xlfn.XLOOKUP($I52,Borrador!$I$11:$I$70,Borrador!$BH$11:$BH$70,""),"")</f>
        <v>0</v>
      </c>
      <c r="BS52" s="12">
        <f>IFERROR(_xlfn.XLOOKUP($I52,Borrador!$I$11:$I$70,Borrador!$BI$11:$BI$70,""),"")</f>
        <v>0</v>
      </c>
      <c r="BT52" s="11">
        <f>IFERROR(_xlfn.XLOOKUP($I52,Borrador!$I$11:$I$70,Borrador!$BM$11:$BM$70,""),"")</f>
        <v>0</v>
      </c>
      <c r="BU52" s="11">
        <f>IFERROR(_xlfn.XLOOKUP($I52,Borrador!$I$11:$I$70,Borrador!$BN$11:$BN$70,""),"")</f>
        <v>0</v>
      </c>
      <c r="BV52" s="34" t="str">
        <f>IFERROR(_xlfn.XLOOKUP($I52,Borrador!$I$11:$I$70,Borrador!$BO$11:$BO$70,""),"")</f>
        <v>2027-2</v>
      </c>
      <c r="BW52" s="12">
        <f>IFERROR(_xlfn.XLOOKUP($I52,Borrador!$I$11:$I$70,Borrador!$BP$11:$BP$70,""),"")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IFERROR(_xlfn.XLOOKUP($I53,Borrador!$I$11:$I$70,_xlfn.XLOOKUP(J$10,Borrador!$C$10:$BP$10,Borrador!$C$11:$BP$70,"",0,1),""),"")</f>
        <v>finalizado</v>
      </c>
      <c r="K53" s="12" t="str" cm="1">
        <f t="array" ref="K53">IFERROR(_xlfn.XLOOKUP($I53,Borrador!$I$11:$I$70,_xlfn.XLOOKUP(K$10,Borrador!$C$10:$BP$10,Borrador!$C$11:$BP$70,"",0,1),""),"")</f>
        <v>finalizado</v>
      </c>
      <c r="L53" s="12" t="str" cm="1">
        <f t="array" ref="L53">IFERROR(_xlfn.XLOOKUP($I53,Borrador!$I$11:$I$70,_xlfn.XLOOKUP(L$10,Borrador!$C$10:$BP$10,Borrador!$C$11:$BP$70,"",0,1),""),"")</f>
        <v>finalizado</v>
      </c>
      <c r="M53" s="38" cm="1">
        <f t="array" ref="M53">IFERROR(_xlfn.XLOOKUP($I53,Borrador!$I$11:$I$70,_xlfn.XLOOKUP(M$10,Borrador!$C$10:$BP$10,Borrador!$C$11:$BP$70,"",0,1),""),"")</f>
        <v>46111</v>
      </c>
      <c r="N53" s="39" cm="1">
        <f t="array" ref="N53">IFERROR(_xlfn.XLOOKUP($I53,Borrador!$I$11:$I$70,_xlfn.XLOOKUP(N$10,Borrador!$C$10:$BP$10,Borrador!$C$11:$BP$70,"",0,1),""),"")</f>
        <v>46142</v>
      </c>
      <c r="O53" s="12" cm="1">
        <f t="array" ref="O53">IFERROR(_xlfn.XLOOKUP($I53,Borrador!$I$11:$I$70,_xlfn.XLOOKUP(O$10,Borrador!$C$10:$BP$10,Borrador!$C$11:$BP$70,"",0,1),""),"")</f>
        <v>0</v>
      </c>
      <c r="P53" s="12" t="str" cm="1">
        <f t="array" ref="P53">IFERROR(_xlfn.XLOOKUP($I53,Borrador!$I$11:$I$70,_xlfn.XLOOKUP(P$10,Borrador!$C$10:$BP$10,Borrador!$C$11:$BP$70,"",0,1),""),"")</f>
        <v>Si</v>
      </c>
      <c r="Q53" s="12" cm="1">
        <f t="array" ref="Q53">IFERROR(_xlfn.XLOOKUP($I53,Borrador!$I$11:$I$70,_xlfn.XLOOKUP(Q$10,Borrador!$C$10:$BP$10,Borrador!$C$11:$BP$70,"",0,1),""),"")</f>
        <v>0</v>
      </c>
      <c r="R53" s="12" t="str" cm="1">
        <f t="array" ref="R53">IFERROR(_xlfn.XLOOKUP($I53,Borrador!$I$11:$I$70,_xlfn.XLOOKUP(R$10,Borrador!$C$10:$BP$10,Borrador!$C$11:$BP$70,"",0,1),""),"")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Devuelto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IFERROR(_xlfn.XLOOKUP($I53,Borrador!$I$11:$I$70,_xlfn.XLOOKUP(W$10,Borrador!$C$10:$BP$10,Borrador!$C$11:$BP$70,"",0,1),""),"")</f>
        <v>finalizado</v>
      </c>
      <c r="X53" s="76" cm="1">
        <f t="array" ref="X53">IFERROR(_xlfn.XLOOKUP($I53,Borrador!$I$11:$I$70,_xlfn.XLOOKUP(X$10,Borrador!$C$10:$BP$10,Borrador!$C$11:$BP$70,"",0,1),""),"")</f>
        <v>0</v>
      </c>
      <c r="Y53" s="76" t="str" cm="1">
        <f t="array" ref="Y53">IFERROR(_xlfn.XLOOKUP($I53,Borrador!$I$11:$I$70,_xlfn.XLOOKUP(Y$10,Borrador!$C$10:$BP$10,Borrador!$C$11:$BP$70,"",0,1),""),"")</f>
        <v>Devuelto</v>
      </c>
      <c r="Z53" s="76" t="str" cm="1">
        <f t="array" ref="Z53">IFERROR(_xlfn.XLOOKUP($I53,Borrador!$I$11:$I$70,_xlfn.XLOOKUP(Z$10,Borrador!$C$10:$BP$10,Borrador!$C$11:$BP$70,"",0,1),""),"")</f>
        <v/>
      </c>
      <c r="AA53" s="76" t="str" cm="1">
        <f t="array" ref="AA53">IFERROR(_xlfn.XLOOKUP($I53,Borrador!$I$11:$I$70,_xlfn.XLOOKUP(AA$10,Borrador!$C$10:$BP$10,Borrador!$C$11:$BP$70,"",0,1),""),"")</f>
        <v>Renovación de Registro Calificado</v>
      </c>
      <c r="AB53" s="12" t="str" cm="1">
        <f t="array" ref="AB53">IFERROR(_xlfn.XLOOKUP($I53,Borrador!$I$11:$I$70,_xlfn.XLOOKUP(AB$10,Borrador!$C$10:$BP$10,Borrador!$C$11:$BP$70,"",0,1),""),"")</f>
        <v>En elaboración de documentación</v>
      </c>
      <c r="AC53" s="54" t="str" cm="1">
        <f t="array" ref="AC53">IFERROR(_xlfn.XLOOKUP($I53,Borrador!$I$11:$I$70,_xlfn.XLOOKUP(AC$10,Borrador!$C$10:$BP$10,Borrador!$C$11:$BP$70,"",0,1),""),"")</f>
        <v>Diciembre de 2026</v>
      </c>
      <c r="AD53" s="12" t="str" cm="1">
        <f t="array" ref="AD53">IFERROR(_xlfn.XLOOKUP($I53,Borrador!$I$11:$I$70,_xlfn.XLOOKUP(AD$10,Borrador!$C$10:$BP$10,Borrador!$C$11:$BP$70,"",0,1),""),"")</f>
        <v>Se tramita en noviembre de 2026</v>
      </c>
      <c r="AE53" s="12"/>
      <c r="AF53" s="12" t="str" cm="1">
        <f t="array" ref="AF53">IFERROR(_xlfn.XLOOKUP($I53,Borrador!$I$11:$I$70,_xlfn.XLOOKUP(AF$10,Borrador!$C$10:$BP$10,Borrador!$C$11:$BP$70,"",0,1),""),"")</f>
        <v>Sí</v>
      </c>
      <c r="AG53" s="12" t="str" cm="1">
        <f t="array" ref="AG53">IFERROR(_xlfn.XLOOKUP($I53,Borrador!$I$11:$I$70,_xlfn.XLOOKUP(AG$10,Borrador!$C$10:$BP$10,Borrador!$C$11:$BP$70,"",0,1),""),"")</f>
        <v>Sí</v>
      </c>
      <c r="AH53" s="12" t="str" cm="1">
        <f t="array" ref="AH53">IFERROR(_xlfn.XLOOKUP($I53,Borrador!$I$11:$I$70,_xlfn.XLOOKUP(AH$10,Borrador!$C$10:$BP$10,Borrador!$C$11:$BP$70,"",0,1),""),"")</f>
        <v>Pendiente</v>
      </c>
      <c r="AI53" s="12" t="str" cm="1">
        <f t="array" ref="AI53">IFERROR(_xlfn.XLOOKUP($I53,Borrador!$I$11:$I$70,_xlfn.XLOOKUP(AI$10,Borrador!$C$10:$BP$10,Borrador!$C$11:$BP$70,"",0,1),""),"")</f>
        <v/>
      </c>
      <c r="AJ53" s="12"/>
      <c r="AK53" s="12"/>
      <c r="AL53" s="11" cm="1">
        <f t="array" ref="AL53">IFERROR(_xlfn.XLOOKUP($I53,Borrador!$I$11:$I$70,_xlfn.XLOOKUP(AL$10,Borrador!$C$10:$BP$10,Borrador!$C$11:$BP$70,"",0,1),""),"")</f>
        <v>0</v>
      </c>
      <c r="AM53" s="11" cm="1">
        <f t="array" ref="AM53">IFERROR(_xlfn.XLOOKUP($I53,Borrador!$I$11:$I$70,_xlfn.XLOOKUP(AM$10,Borrador!$C$10:$BP$10,Borrador!$C$11:$BP$70,"",0,1),""),"")</f>
        <v>0</v>
      </c>
      <c r="AN53" s="11" cm="1">
        <f t="array" ref="AN53">IFERROR(_xlfn.XLOOKUP($I53,Borrador!$I$11:$I$70,_xlfn.XLOOKUP(AN$10,Borrador!$C$10:$BP$10,Borrador!$C$11:$BP$70,"",0,1),""),"")</f>
        <v>0</v>
      </c>
      <c r="AO53" s="11" cm="1">
        <f t="array" ref="AO53">IFERROR(_xlfn.XLOOKUP($I53,Borrador!$I$11:$I$70,_xlfn.XLOOKUP(AO$10,Borrador!$C$10:$BP$10,Borrador!$C$11:$BP$70,"",0,1),""),"")</f>
        <v>0</v>
      </c>
      <c r="AP53" s="11" cm="1">
        <f t="array" ref="AP53">IFERROR(_xlfn.XLOOKUP($I53,Borrador!$I$11:$I$70,_xlfn.XLOOKUP(AP$10,Borrador!$C$10:$BP$10,Borrador!$C$11:$BP$70,"",0,1),""),"")</f>
        <v>0</v>
      </c>
      <c r="AQ53" s="11" cm="1">
        <f t="array" ref="AQ53">IFERROR(_xlfn.XLOOKUP($I53,Borrador!$I$11:$I$70,_xlfn.XLOOKUP(AQ$10,Borrador!$C$10:$BP$10,Borrador!$C$11:$BP$70,"",0,1),""),"")</f>
        <v>0</v>
      </c>
      <c r="AR53" s="12" t="str" cm="1">
        <f t="array" ref="AR53">IFERROR(_xlfn.XLOOKUP($I53,Borrador!$I$11:$I$70,_xlfn.XLOOKUP(AR$10,Borrador!$C$10:$BP$10,Borrador!$C$11:$BP$70,"",0,1),""),"")</f>
        <v/>
      </c>
      <c r="AS53" s="12" t="str" cm="1">
        <f t="array" ref="AS53">IFERROR(_xlfn.XLOOKUP($I53,Borrador!$I$11:$I$70,_xlfn.XLOOKUP(AS$10,Borrador!$C$10:$BP$10,Borrador!$C$11:$BP$70,"",0,1),""),"")</f>
        <v/>
      </c>
      <c r="AT53" s="12" t="str" cm="1">
        <f t="array" ref="AT53">IFERROR(_xlfn.XLOOKUP($I53,Borrador!$I$11:$I$70,_xlfn.XLOOKUP(AT$10,Borrador!$C$10:$BP$10,Borrador!$C$11:$BP$70,"",0,1),""),"")</f>
        <v/>
      </c>
      <c r="AU53" s="12" t="str" cm="1">
        <f t="array" ref="AU53">IFERROR(_xlfn.XLOOKUP($I53,Borrador!$I$11:$I$70,_xlfn.XLOOKUP(AU$10,Borrador!$C$10:$BP$10,Borrador!$C$11:$BP$70,"",0,1),""),"")</f>
        <v>sin iniciar</v>
      </c>
      <c r="AV53" s="12" t="str" cm="1">
        <f t="array" ref="AV53">IFERROR(_xlfn.XLOOKUP($I53,Borrador!$I$11:$I$70,_xlfn.XLOOKUP(AV$10,Borrador!$C$10:$BP$10,Borrador!$C$11:$BP$70,"",0,1),""),"")</f>
        <v>sin iniciar</v>
      </c>
      <c r="AW53" s="12">
        <f>IFERROR(_xlfn.XLOOKUP($I53,Borrador!$I$11:$I$70,Borrador!$AU$11:$AU$70,""),"")</f>
        <v>0</v>
      </c>
      <c r="AX53" s="12">
        <f>IFERROR(_xlfn.XLOOKUP($I53,Borrador!$I$11:$I$70,Borrador!$AV$11:$AV$70,""),"")</f>
        <v>0</v>
      </c>
      <c r="AY53" s="12">
        <f>IFERROR(_xlfn.XLOOKUP($I53,Borrador!$I$11:$I$70,Borrador!$AW$11:$AW$70,""),"")</f>
        <v>0</v>
      </c>
      <c r="AZ53" s="11" cm="1">
        <f t="array" ref="AZ53">IFERROR(_xlfn.XLOOKUP($I53,Borrador!$I$11:$I$70,_xlfn.XLOOKUP(AZ$10,Borrador!$C$10:$BP$10,Borrador!$C$11:$BP$70,"",0,1),""),"")</f>
        <v>0</v>
      </c>
      <c r="BA53" s="11" cm="1">
        <f t="array" ref="BA53">IFERROR(_xlfn.XLOOKUP($I53,Borrador!$I$11:$I$70,_xlfn.XLOOKUP(BA$10,Borrador!$C$10:$BP$10,Borrador!$C$11:$BP$70,"",0,1),""),"")</f>
        <v>1</v>
      </c>
      <c r="BB53" s="11">
        <f>IFERROR(_xlfn.XLOOKUP($I53,Borrador!$I$11:$I$70,Borrador!$BD$11:$BD$70,""),"")</f>
        <v>0</v>
      </c>
      <c r="BC53" s="11">
        <f>IFERROR(_xlfn.XLOOKUP($I53,Borrador!$I$11:$I$70,Borrador!$BE$11:$BE$70,""),"")</f>
        <v>0</v>
      </c>
      <c r="BD53" s="12" t="str" cm="1">
        <f t="array" ref="BD53">IFERROR(_xlfn.XLOOKUP($I53,Borrador!$I$11:$I$70,_xlfn.XLOOKUP(BD$10,Borrador!$C$10:$BP$10,Borrador!$C$11:$BP$70,"",0,1),""),"")</f>
        <v>sin iniciar</v>
      </c>
      <c r="BE53" s="12" t="str" cm="1">
        <f t="array" ref="BE53">IFERROR(_xlfn.XLOOKUP($I53,Borrador!$I$11:$I$70,_xlfn.XLOOKUP(BE$10,Borrador!$C$10:$BP$10,Borrador!$C$11:$BP$70,"",0,1),""),"")</f>
        <v>sin iniciar</v>
      </c>
      <c r="BF53" s="12" t="str" cm="1">
        <f t="array" ref="BF53">IFERROR(_xlfn.XLOOKUP($I53,Borrador!$I$11:$I$70,_xlfn.XLOOKUP(BF$10,Borrador!$C$10:$BP$10,Borrador!$C$11:$BP$70,"",0,1),""),"")</f>
        <v>sin iniciar</v>
      </c>
      <c r="BG53" s="12" cm="1">
        <f t="array" ref="BG53">IFERROR(_xlfn.XLOOKUP($I53,Borrador!$I$11:$I$70,_xlfn.XLOOKUP(BG$10,Borrador!$C$10:$BP$10,Borrador!$C$11:$BP$70,"",0,1),""),"")</f>
        <v>0</v>
      </c>
      <c r="BH53" s="12" cm="1">
        <f t="array" ref="BH53">IFERROR(_xlfn.XLOOKUP($I53,Borrador!$I$11:$I$70,_xlfn.XLOOKUP(BH$10,Borrador!$C$10:$BP$10,Borrador!$C$11:$BP$70,"",0,1),""),"")</f>
        <v>0</v>
      </c>
      <c r="BI53" s="12" t="str" cm="1">
        <f t="array" ref="BI53">IFERROR(_xlfn.XLOOKUP($I53,Borrador!$I$11:$I$70,_xlfn.XLOOKUP(BI$10,Borrador!$C$10:$BP$10,Borrador!$C$11:$BP$70,"",0,1),""),"")</f>
        <v>sin iniciar</v>
      </c>
      <c r="BJ53" s="12" t="str" cm="1">
        <f t="array" ref="BJ53">IFERROR(_xlfn.XLOOKUP($I53,Borrador!$I$11:$I$70,_xlfn.XLOOKUP(BJ$10,Borrador!$C$10:$BP$10,Borrador!$C$11:$BP$70,"",0,1),""),"")</f>
        <v>No aplica</v>
      </c>
      <c r="BK53" s="12" cm="1">
        <f t="array" ref="BK53">IFERROR(_xlfn.XLOOKUP($I53,Borrador!$I$11:$I$70,_xlfn.XLOOKUP(BK$10,Borrador!$C$10:$BP$10,Borrador!$C$11:$BP$70,"",0,1),""),"")</f>
        <v>0</v>
      </c>
      <c r="BL53" s="12" cm="1">
        <f t="array" ref="BL53">IFERROR(_xlfn.XLOOKUP($I53,Borrador!$I$11:$I$70,_xlfn.XLOOKUP(BL$10,Borrador!$C$10:$BP$10,Borrador!$C$11:$BP$70,"",0,1),""),"")</f>
        <v>0</v>
      </c>
      <c r="BM53" s="12">
        <f>IFERROR(_xlfn.XLOOKUP($I53,Borrador!$I$11:$I$70,Borrador!$BJ$11:$BJ$70,""),"")</f>
        <v>0</v>
      </c>
      <c r="BN53" s="12">
        <f>IFERROR(_xlfn.XLOOKUP($I53,Borrador!$I$11:$I$70,Borrador!$BK$11:$BK$70,""),"")</f>
        <v>0</v>
      </c>
      <c r="BO53" s="12">
        <f>IFERROR(_xlfn.XLOOKUP($I53,Borrador!$I$11:$I$70,Borrador!$BL$11:$BL$70,""),"")</f>
        <v>0</v>
      </c>
      <c r="BP53" s="12" t="str" cm="1">
        <f t="array" ref="BP53">IFERROR(_xlfn.XLOOKUP($I53,Borrador!$I$11:$I$70,_xlfn.XLOOKUP(BP$10,Borrador!$C$10:$BP$10,Borrador!$C$11:$BP$70,"",0,1),""),"")</f>
        <v>sin iniciar</v>
      </c>
      <c r="BQ53" s="12">
        <f>IFERROR(_xlfn.XLOOKUP($I53,Borrador!$I$11:$I$70,Borrador!$BG$11:$BG$70,""),"")</f>
        <v>0</v>
      </c>
      <c r="BR53" s="12">
        <f>IFERROR(_xlfn.XLOOKUP($I53,Borrador!$I$11:$I$70,Borrador!$BH$11:$BH$70,""),"")</f>
        <v>0</v>
      </c>
      <c r="BS53" s="12">
        <f>IFERROR(_xlfn.XLOOKUP($I53,Borrador!$I$11:$I$70,Borrador!$BI$11:$BI$70,""),"")</f>
        <v>0</v>
      </c>
      <c r="BT53" s="11">
        <f>IFERROR(_xlfn.XLOOKUP($I53,Borrador!$I$11:$I$70,Borrador!$BM$11:$BM$70,""),"")</f>
        <v>0</v>
      </c>
      <c r="BU53" s="11">
        <f>IFERROR(_xlfn.XLOOKUP($I53,Borrador!$I$11:$I$70,Borrador!$BN$11:$BN$70,""),"")</f>
        <v>0</v>
      </c>
      <c r="BV53" s="34" t="str">
        <f>IFERROR(_xlfn.XLOOKUP($I53,Borrador!$I$11:$I$70,Borrador!$BO$11:$BO$70,""),"")</f>
        <v>2027-2</v>
      </c>
      <c r="BW53" s="12">
        <f>IFERROR(_xlfn.XLOOKUP($I53,Borrador!$I$11:$I$70,Borrador!$BP$11:$BP$70,""),"")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IFERROR(_xlfn.XLOOKUP($I54,Borrador!$I$11:$I$70,_xlfn.XLOOKUP(J$10,Borrador!$C$10:$BP$10,Borrador!$C$11:$BP$70,"",0,1),""),"")</f>
        <v>finalizado</v>
      </c>
      <c r="K54" s="12" t="str" cm="1">
        <f t="array" ref="K54">IFERROR(_xlfn.XLOOKUP($I54,Borrador!$I$11:$I$70,_xlfn.XLOOKUP(K$10,Borrador!$C$10:$BP$10,Borrador!$C$11:$BP$70,"",0,1),""),"")</f>
        <v>finalizado</v>
      </c>
      <c r="L54" s="12" t="str" cm="1">
        <f t="array" ref="L54">IFERROR(_xlfn.XLOOKUP($I54,Borrador!$I$11:$I$70,_xlfn.XLOOKUP(L$10,Borrador!$C$10:$BP$10,Borrador!$C$11:$BP$70,"",0,1),""),"")</f>
        <v>finalizado</v>
      </c>
      <c r="M54" s="38" cm="1">
        <f t="array" ref="M54">IFERROR(_xlfn.XLOOKUP($I54,Borrador!$I$11:$I$70,_xlfn.XLOOKUP(M$10,Borrador!$C$10:$BP$10,Borrador!$C$11:$BP$70,"",0,1),""),"")</f>
        <v>46172</v>
      </c>
      <c r="N54" s="39" cm="1">
        <f t="array" ref="N54">IFERROR(_xlfn.XLOOKUP($I54,Borrador!$I$11:$I$70,_xlfn.XLOOKUP(N$10,Borrador!$C$10:$BP$10,Borrador!$C$11:$BP$70,"",0,1),""),"")</f>
        <v>46203</v>
      </c>
      <c r="O54" s="12" cm="1">
        <f t="array" ref="O54">IFERROR(_xlfn.XLOOKUP($I54,Borrador!$I$11:$I$70,_xlfn.XLOOKUP(O$10,Borrador!$C$10:$BP$10,Borrador!$C$11:$BP$70,"",0,1),""),"")</f>
        <v>0</v>
      </c>
      <c r="P54" s="12" cm="1">
        <f t="array" ref="P54">IFERROR(_xlfn.XLOOKUP($I54,Borrador!$I$11:$I$70,_xlfn.XLOOKUP(P$10,Borrador!$C$10:$BP$10,Borrador!$C$11:$BP$70,"",0,1),""),"")</f>
        <v>0</v>
      </c>
      <c r="Q54" s="12" t="str" cm="1">
        <f t="array" ref="Q54">IFERROR(_xlfn.XLOOKUP($I54,Borrador!$I$11:$I$70,_xlfn.XLOOKUP(Q$10,Borrador!$C$10:$BP$10,Borrador!$C$11:$BP$70,"",0,1),""),"")</f>
        <v>No aplica</v>
      </c>
      <c r="R54" s="12" t="str" cm="1">
        <f t="array" ref="R54">IFERROR(_xlfn.XLOOKUP($I54,Borrador!$I$11:$I$70,_xlfn.XLOOKUP(R$10,Borrador!$C$10:$BP$10,Borrador!$C$11:$BP$70,"",0,1),""),"")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IFERROR(_xlfn.XLOOKUP($I54,Borrador!$I$11:$I$70,_xlfn.XLOOKUP(W$10,Borrador!$C$10:$BP$10,Borrador!$C$11:$BP$70,"",0,1),""),"")</f>
        <v>finalizado</v>
      </c>
      <c r="X54" s="76" cm="1">
        <f t="array" ref="X54">IFERROR(_xlfn.XLOOKUP($I54,Borrador!$I$11:$I$70,_xlfn.XLOOKUP(X$10,Borrador!$C$10:$BP$10,Borrador!$C$11:$BP$70,"",0,1),""),"")</f>
        <v>0</v>
      </c>
      <c r="Y54" s="76" t="str" cm="1">
        <f t="array" ref="Y54">IFERROR(_xlfn.XLOOKUP($I54,Borrador!$I$11:$I$70,_xlfn.XLOOKUP(Y$10,Borrador!$C$10:$BP$10,Borrador!$C$11:$BP$70,"",0,1),""),"")</f>
        <v>Finalizado</v>
      </c>
      <c r="Z54" s="76" t="str" cm="1">
        <f t="array" ref="Z54">IFERROR(_xlfn.XLOOKUP($I54,Borrador!$I$11:$I$70,_xlfn.XLOOKUP(Z$10,Borrador!$C$10:$BP$10,Borrador!$C$11:$BP$70,"",0,1),""),"")</f>
        <v/>
      </c>
      <c r="AA54" s="76" t="str" cm="1">
        <f t="array" ref="AA54">IFERROR(_xlfn.XLOOKUP($I54,Borrador!$I$11:$I$70,_xlfn.XLOOKUP(AA$10,Borrador!$C$10:$BP$10,Borrador!$C$11:$BP$70,"",0,1),""),"")</f>
        <v>Modificación de Registro Calificado</v>
      </c>
      <c r="AB54" s="12" t="str" cm="1">
        <f t="array" ref="AB54">IFERROR(_xlfn.XLOOKUP($I54,Borrador!$I$11:$I$70,_xlfn.XLOOKUP(AB$10,Borrador!$C$10:$BP$10,Borrador!$C$11:$BP$70,"",0,1),""),"")</f>
        <v>Pendiente iniciar elaboración de documentos</v>
      </c>
      <c r="AC54" s="54" t="str" cm="1">
        <f t="array" ref="AC54">IFERROR(_xlfn.XLOOKUP($I54,Borrador!$I$11:$I$70,_xlfn.XLOOKUP(AC$10,Borrador!$C$10:$BP$10,Borrador!$C$11:$BP$70,"",0,1),""),"")</f>
        <v>Agosto de 2026</v>
      </c>
      <c r="AD54" s="12" t="str" cm="1">
        <f t="array" ref="AD54">IFERROR(_xlfn.XLOOKUP($I54,Borrador!$I$11:$I$70,_xlfn.XLOOKUP(AD$10,Borrador!$C$10:$BP$10,Borrador!$C$11:$BP$70,"",0,1),""),"")</f>
        <v>Se tramita en julio de 2026 aproximadamente</v>
      </c>
      <c r="AE54" s="12"/>
      <c r="AF54" s="12" t="str" cm="1">
        <f t="array" ref="AF54">IFERROR(_xlfn.XLOOKUP($I54,Borrador!$I$11:$I$70,_xlfn.XLOOKUP(AF$10,Borrador!$C$10:$BP$10,Borrador!$C$11:$BP$70,"",0,1),""),"")</f>
        <v>Sí</v>
      </c>
      <c r="AG54" s="12" t="str" cm="1">
        <f t="array" ref="AG54">IFERROR(_xlfn.XLOOKUP($I54,Borrador!$I$11:$I$70,_xlfn.XLOOKUP(AG$10,Borrador!$C$10:$BP$10,Borrador!$C$11:$BP$70,"",0,1),""),"")</f>
        <v>No</v>
      </c>
      <c r="AH54" s="12" t="str" cm="1">
        <f t="array" ref="AH54">IFERROR(_xlfn.XLOOKUP($I54,Borrador!$I$11:$I$70,_xlfn.XLOOKUP(AH$10,Borrador!$C$10:$BP$10,Borrador!$C$11:$BP$70,"",0,1),""),"")</f>
        <v>No aplica</v>
      </c>
      <c r="AI54" s="12" t="str" cm="1">
        <f t="array" ref="AI54">IFERROR(_xlfn.XLOOKUP($I54,Borrador!$I$11:$I$70,_xlfn.XLOOKUP(AI$10,Borrador!$C$10:$BP$10,Borrador!$C$11:$BP$70,"",0,1),""),"")</f>
        <v/>
      </c>
      <c r="AJ54" s="12"/>
      <c r="AK54" s="12"/>
      <c r="AL54" s="11" t="str" cm="1">
        <f t="array" ref="AL54">IFERROR(_xlfn.XLOOKUP($I54,Borrador!$I$11:$I$70,_xlfn.XLOOKUP(AL$10,Borrador!$C$10:$BP$10,Borrador!$C$11:$BP$70,"",0,1),""),"")</f>
        <v>No aplica</v>
      </c>
      <c r="AM54" s="11" t="str" cm="1">
        <f t="array" ref="AM54">IFERROR(_xlfn.XLOOKUP($I54,Borrador!$I$11:$I$70,_xlfn.XLOOKUP(AM$10,Borrador!$C$10:$BP$10,Borrador!$C$11:$BP$70,"",0,1),""),"")</f>
        <v>No aplica</v>
      </c>
      <c r="AN54" s="11" t="str" cm="1">
        <f t="array" ref="AN54">IFERROR(_xlfn.XLOOKUP($I54,Borrador!$I$11:$I$70,_xlfn.XLOOKUP(AN$10,Borrador!$C$10:$BP$10,Borrador!$C$11:$BP$70,"",0,1),""),"")</f>
        <v>No aplica</v>
      </c>
      <c r="AO54" s="11" cm="1">
        <f t="array" ref="AO54">IFERROR(_xlfn.XLOOKUP($I54,Borrador!$I$11:$I$70,_xlfn.XLOOKUP(AO$10,Borrador!$C$10:$BP$10,Borrador!$C$11:$BP$70,"",0,1),""),"")</f>
        <v>0</v>
      </c>
      <c r="AP54" s="11" cm="1">
        <f t="array" ref="AP54">IFERROR(_xlfn.XLOOKUP($I54,Borrador!$I$11:$I$70,_xlfn.XLOOKUP(AP$10,Borrador!$C$10:$BP$10,Borrador!$C$11:$BP$70,"",0,1),""),"")</f>
        <v>0</v>
      </c>
      <c r="AQ54" s="11" t="str" cm="1">
        <f t="array" ref="AQ54">IFERROR(_xlfn.XLOOKUP($I54,Borrador!$I$11:$I$70,_xlfn.XLOOKUP(AQ$10,Borrador!$C$10:$BP$10,Borrador!$C$11:$BP$70,"",0,1),""),"")</f>
        <v>No aplica</v>
      </c>
      <c r="AR54" s="12" t="str" cm="1">
        <f t="array" ref="AR54">IFERROR(_xlfn.XLOOKUP($I54,Borrador!$I$11:$I$70,_xlfn.XLOOKUP(AR$10,Borrador!$C$10:$BP$10,Borrador!$C$11:$BP$70,"",0,1),""),"")</f>
        <v/>
      </c>
      <c r="AS54" s="12" t="str" cm="1">
        <f t="array" ref="AS54">IFERROR(_xlfn.XLOOKUP($I54,Borrador!$I$11:$I$70,_xlfn.XLOOKUP(AS$10,Borrador!$C$10:$BP$10,Borrador!$C$11:$BP$70,"",0,1),""),"")</f>
        <v/>
      </c>
      <c r="AT54" s="12" t="str" cm="1">
        <f t="array" ref="AT54">IFERROR(_xlfn.XLOOKUP($I54,Borrador!$I$11:$I$70,_xlfn.XLOOKUP(AT$10,Borrador!$C$10:$BP$10,Borrador!$C$11:$BP$70,"",0,1),""),"")</f>
        <v/>
      </c>
      <c r="AU54" s="12" t="str" cm="1">
        <f t="array" ref="AU54">IFERROR(_xlfn.XLOOKUP($I54,Borrador!$I$11:$I$70,_xlfn.XLOOKUP(AU$10,Borrador!$C$10:$BP$10,Borrador!$C$11:$BP$70,"",0,1),""),"")</f>
        <v>No aplica</v>
      </c>
      <c r="AV54" s="12" t="str" cm="1">
        <f t="array" ref="AV54">IFERROR(_xlfn.XLOOKUP($I54,Borrador!$I$11:$I$70,_xlfn.XLOOKUP(AV$10,Borrador!$C$10:$BP$10,Borrador!$C$11:$BP$70,"",0,1),""),"")</f>
        <v>No aplica</v>
      </c>
      <c r="AW54" s="12" t="str">
        <f>IFERROR(_xlfn.XLOOKUP($I54,Borrador!$I$11:$I$70,Borrador!$AU$11:$AU$70,""),"")</f>
        <v>No aplica</v>
      </c>
      <c r="AX54" s="12" t="str">
        <f>IFERROR(_xlfn.XLOOKUP($I54,Borrador!$I$11:$I$70,Borrador!$AV$11:$AV$70,""),"")</f>
        <v>No aplica</v>
      </c>
      <c r="AY54" s="12" t="str">
        <f>IFERROR(_xlfn.XLOOKUP($I54,Borrador!$I$11:$I$70,Borrador!$AW$11:$AW$70,""),"")</f>
        <v>No aplica</v>
      </c>
      <c r="AZ54" s="11" t="str" cm="1">
        <f t="array" ref="AZ54">IFERROR(_xlfn.XLOOKUP($I54,Borrador!$I$11:$I$70,_xlfn.XLOOKUP(AZ$10,Borrador!$C$10:$BP$10,Borrador!$C$11:$BP$70,"",0,1),""),"")</f>
        <v>No aplica</v>
      </c>
      <c r="BA54" s="11" t="str" cm="1">
        <f t="array" ref="BA54">IFERROR(_xlfn.XLOOKUP($I54,Borrador!$I$11:$I$70,_xlfn.XLOOKUP(BA$10,Borrador!$C$10:$BP$10,Borrador!$C$11:$BP$70,"",0,1),""),"")</f>
        <v>No aplica</v>
      </c>
      <c r="BB54" s="11">
        <f>IFERROR(_xlfn.XLOOKUP($I54,Borrador!$I$11:$I$70,Borrador!$BD$11:$BD$70,""),"")</f>
        <v>0</v>
      </c>
      <c r="BC54" s="11">
        <f>IFERROR(_xlfn.XLOOKUP($I54,Borrador!$I$11:$I$70,Borrador!$BE$11:$BE$70,""),"")</f>
        <v>0</v>
      </c>
      <c r="BD54" s="12" t="str" cm="1">
        <f t="array" ref="BD54">IFERROR(_xlfn.XLOOKUP($I54,Borrador!$I$11:$I$70,_xlfn.XLOOKUP(BD$10,Borrador!$C$10:$BP$10,Borrador!$C$11:$BP$70,"",0,1),""),"")</f>
        <v>No aplica</v>
      </c>
      <c r="BE54" s="12" t="str" cm="1">
        <f t="array" ref="BE54">IFERROR(_xlfn.XLOOKUP($I54,Borrador!$I$11:$I$70,_xlfn.XLOOKUP(BE$10,Borrador!$C$10:$BP$10,Borrador!$C$11:$BP$70,"",0,1),""),"")</f>
        <v>No aplica</v>
      </c>
      <c r="BF54" s="12" t="str" cm="1">
        <f t="array" ref="BF54">IFERROR(_xlfn.XLOOKUP($I54,Borrador!$I$11:$I$70,_xlfn.XLOOKUP(BF$10,Borrador!$C$10:$BP$10,Borrador!$C$11:$BP$70,"",0,1),""),"")</f>
        <v>No aplica</v>
      </c>
      <c r="BG54" s="12" t="str" cm="1">
        <f t="array" ref="BG54">IFERROR(_xlfn.XLOOKUP($I54,Borrador!$I$11:$I$70,_xlfn.XLOOKUP(BG$10,Borrador!$C$10:$BP$10,Borrador!$C$11:$BP$70,"",0,1),""),"")</f>
        <v>No aplica</v>
      </c>
      <c r="BH54" s="12" t="str" cm="1">
        <f t="array" ref="BH54">IFERROR(_xlfn.XLOOKUP($I54,Borrador!$I$11:$I$70,_xlfn.XLOOKUP(BH$10,Borrador!$C$10:$BP$10,Borrador!$C$11:$BP$70,"",0,1),""),"")</f>
        <v>No aplica</v>
      </c>
      <c r="BI54" s="12" t="str" cm="1">
        <f t="array" ref="BI54">IFERROR(_xlfn.XLOOKUP($I54,Borrador!$I$11:$I$70,_xlfn.XLOOKUP(BI$10,Borrador!$C$10:$BP$10,Borrador!$C$11:$BP$70,"",0,1),""),"")</f>
        <v>sin iniciar</v>
      </c>
      <c r="BJ54" s="12" t="str" cm="1">
        <f t="array" ref="BJ54">IFERROR(_xlfn.XLOOKUP($I54,Borrador!$I$11:$I$70,_xlfn.XLOOKUP(BJ$10,Borrador!$C$10:$BP$10,Borrador!$C$11:$BP$70,"",0,1),""),"")</f>
        <v>No aplica</v>
      </c>
      <c r="BK54" s="12" cm="1">
        <f t="array" ref="BK54">IFERROR(_xlfn.XLOOKUP($I54,Borrador!$I$11:$I$70,_xlfn.XLOOKUP(BK$10,Borrador!$C$10:$BP$10,Borrador!$C$11:$BP$70,"",0,1),""),"")</f>
        <v>0</v>
      </c>
      <c r="BL54" s="12" cm="1">
        <f t="array" ref="BL54">IFERROR(_xlfn.XLOOKUP($I54,Borrador!$I$11:$I$70,_xlfn.XLOOKUP(BL$10,Borrador!$C$10:$BP$10,Borrador!$C$11:$BP$70,"",0,1),""),"")</f>
        <v>0</v>
      </c>
      <c r="BM54" s="12">
        <f>IFERROR(_xlfn.XLOOKUP($I54,Borrador!$I$11:$I$70,Borrador!$BJ$11:$BJ$70,""),"")</f>
        <v>0</v>
      </c>
      <c r="BN54" s="12">
        <f>IFERROR(_xlfn.XLOOKUP($I54,Borrador!$I$11:$I$70,Borrador!$BK$11:$BK$70,""),"")</f>
        <v>0</v>
      </c>
      <c r="BO54" s="12">
        <f>IFERROR(_xlfn.XLOOKUP($I54,Borrador!$I$11:$I$70,Borrador!$BL$11:$BL$70,""),"")</f>
        <v>0</v>
      </c>
      <c r="BP54" s="12" t="str" cm="1">
        <f t="array" ref="BP54">IFERROR(_xlfn.XLOOKUP($I54,Borrador!$I$11:$I$70,_xlfn.XLOOKUP(BP$10,Borrador!$C$10:$BP$10,Borrador!$C$11:$BP$70,"",0,1),""),"")</f>
        <v>sin iniciar</v>
      </c>
      <c r="BQ54" s="12">
        <f>IFERROR(_xlfn.XLOOKUP($I54,Borrador!$I$11:$I$70,Borrador!$BG$11:$BG$70,""),"")</f>
        <v>0</v>
      </c>
      <c r="BR54" s="12">
        <f>IFERROR(_xlfn.XLOOKUP($I54,Borrador!$I$11:$I$70,Borrador!$BH$11:$BH$70,""),"")</f>
        <v>0</v>
      </c>
      <c r="BS54" s="12">
        <f>IFERROR(_xlfn.XLOOKUP($I54,Borrador!$I$11:$I$70,Borrador!$BI$11:$BI$70,""),"")</f>
        <v>0</v>
      </c>
      <c r="BT54" s="11">
        <f>IFERROR(_xlfn.XLOOKUP($I54,Borrador!$I$11:$I$70,Borrador!$BM$11:$BM$70,""),"")</f>
        <v>0</v>
      </c>
      <c r="BU54" s="11">
        <f>IFERROR(_xlfn.XLOOKUP($I54,Borrador!$I$11:$I$70,Borrador!$BN$11:$BN$70,""),"")</f>
        <v>0</v>
      </c>
      <c r="BV54" s="34" t="str">
        <f>IFERROR(_xlfn.XLOOKUP($I54,Borrador!$I$11:$I$70,Borrador!$BO$11:$BO$70,""),"")</f>
        <v>2027-2</v>
      </c>
      <c r="BW54" s="12">
        <f>IFERROR(_xlfn.XLOOKUP($I54,Borrador!$I$11:$I$70,Borrador!$BP$11:$BP$70,""),"")</f>
        <v>0</v>
      </c>
    </row>
    <row r="55" spans="3:75" ht="52.35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IFERROR(_xlfn.XLOOKUP($I55,Borrador!$I$11:$I$70,_xlfn.XLOOKUP(J$10,Borrador!$C$10:$BP$10,Borrador!$C$11:$BP$70,"",0,1),""),"")</f>
        <v>finalizado</v>
      </c>
      <c r="K55" s="12" t="str" cm="1">
        <f t="array" ref="K55">IFERROR(_xlfn.XLOOKUP($I55,Borrador!$I$11:$I$70,_xlfn.XLOOKUP(K$10,Borrador!$C$10:$BP$10,Borrador!$C$11:$BP$70,"",0,1),""),"")</f>
        <v>finalizado</v>
      </c>
      <c r="L55" s="12" t="str" cm="1">
        <f t="array" ref="L55">IFERROR(_xlfn.XLOOKUP($I55,Borrador!$I$11:$I$70,_xlfn.XLOOKUP(L$10,Borrador!$C$10:$BP$10,Borrador!$C$11:$BP$70,"",0,1),""),"")</f>
        <v>finalizado</v>
      </c>
      <c r="M55" s="38" t="str" cm="1">
        <f t="array" ref="M55">IFERROR(_xlfn.XLOOKUP($I55,Borrador!$I$11:$I$70,_xlfn.XLOOKUP(M$10,Borrador!$C$10:$BP$10,Borrador!$C$11:$BP$70,"",0,1),""),"")</f>
        <v>ok</v>
      </c>
      <c r="N55" s="39" t="str" cm="1">
        <f t="array" ref="N55">IFERROR(_xlfn.XLOOKUP($I55,Borrador!$I$11:$I$70,_xlfn.XLOOKUP(N$10,Borrador!$C$10:$BP$10,Borrador!$C$11:$BP$70,"",0,1),""),"")</f>
        <v>ok</v>
      </c>
      <c r="O55" s="12" cm="1">
        <f t="array" ref="O55">IFERROR(_xlfn.XLOOKUP($I55,Borrador!$I$11:$I$70,_xlfn.XLOOKUP(O$10,Borrador!$C$10:$BP$10,Borrador!$C$11:$BP$70,"",0,1),""),"")</f>
        <v>0</v>
      </c>
      <c r="P55" s="12" t="str" cm="1">
        <f t="array" ref="P55">IFERROR(_xlfn.XLOOKUP($I55,Borrador!$I$11:$I$70,_xlfn.XLOOKUP(P$10,Borrador!$C$10:$BP$10,Borrador!$C$11:$BP$70,"",0,1),""),"")</f>
        <v>Si</v>
      </c>
      <c r="Q55" s="12" cm="1">
        <f t="array" ref="Q55">IFERROR(_xlfn.XLOOKUP($I55,Borrador!$I$11:$I$70,_xlfn.XLOOKUP(Q$10,Borrador!$C$10:$BP$10,Borrador!$C$11:$BP$70,"",0,1),""),"")</f>
        <v>0</v>
      </c>
      <c r="R55" s="12" t="str" cm="1">
        <f t="array" ref="R55">IFERROR(_xlfn.XLOOKUP($I55,Borrador!$I$11:$I$70,_xlfn.XLOOKUP(R$10,Borrador!$C$10:$BP$10,Borrador!$C$11:$BP$70,"",0,1),""),"")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IFERROR(_xlfn.XLOOKUP($I55,Borrador!$I$11:$I$70,_xlfn.XLOOKUP(W$10,Borrador!$C$10:$BP$10,Borrador!$C$11:$BP$70,"",0,1),""),"")</f>
        <v>finalizado</v>
      </c>
      <c r="X55" s="76" cm="1">
        <f t="array" ref="X55">IFERROR(_xlfn.XLOOKUP($I55,Borrador!$I$11:$I$70,_xlfn.XLOOKUP(X$10,Borrador!$C$10:$BP$10,Borrador!$C$11:$BP$70,"",0,1),""),"")</f>
        <v>0</v>
      </c>
      <c r="Y55" s="76" t="str" cm="1">
        <f t="array" ref="Y55">IFERROR(_xlfn.XLOOKUP($I55,Borrador!$I$11:$I$70,_xlfn.XLOOKUP(Y$10,Borrador!$C$10:$BP$10,Borrador!$C$11:$BP$70,"",0,1),""),"")</f>
        <v>Finalizado</v>
      </c>
      <c r="Z55" s="76" t="str" cm="1">
        <f t="array" ref="Z55">IFERROR(_xlfn.XLOOKUP($I55,Borrador!$I$11:$I$70,_xlfn.XLOOKUP(Z$10,Borrador!$C$10:$BP$10,Borrador!$C$11:$BP$70,"",0,1),""),"")</f>
        <v/>
      </c>
      <c r="AA55" s="76" t="str" cm="1">
        <f t="array" ref="AA55">IFERROR(_xlfn.XLOOKUP($I55,Borrador!$I$11:$I$70,_xlfn.XLOOKUP(AA$10,Borrador!$C$10:$BP$10,Borrador!$C$11:$BP$70,"",0,1),""),"")</f>
        <v>No aplica</v>
      </c>
      <c r="AB55" s="12" t="str" cm="1">
        <f t="array" ref="AB55">IFERROR(_xlfn.XLOOKUP($I55,Borrador!$I$11:$I$70,_xlfn.XLOOKUP(AB$10,Borrador!$C$10:$BP$10,Borrador!$C$11:$BP$70,"",0,1),""),"")</f>
        <v>No aplica</v>
      </c>
      <c r="AC55" s="54" t="str" cm="1">
        <f t="array" ref="AC55">IFERROR(_xlfn.XLOOKUP($I55,Borrador!$I$11:$I$70,_xlfn.XLOOKUP(AC$10,Borrador!$C$10:$BP$10,Borrador!$C$11:$BP$70,"",0,1),""),"")</f>
        <v>No aplica</v>
      </c>
      <c r="AD55" s="12" t="str" cm="1">
        <f t="array" ref="AD55">IFERROR(_xlfn.XLOOKUP($I55,Borrador!$I$11:$I$70,_xlfn.XLOOKUP(AD$10,Borrador!$C$10:$BP$10,Borrador!$C$11:$BP$70,"",0,1),""),"")</f>
        <v>No aplica</v>
      </c>
      <c r="AE55" s="12"/>
      <c r="AF55" s="12" t="str" cm="1">
        <f t="array" ref="AF55">IFERROR(_xlfn.XLOOKUP($I55,Borrador!$I$11:$I$70,_xlfn.XLOOKUP(AF$10,Borrador!$C$10:$BP$10,Borrador!$C$11:$BP$70,"",0,1),""),"")</f>
        <v>No aplica</v>
      </c>
      <c r="AG55" s="12" t="str" cm="1">
        <f t="array" ref="AG55">IFERROR(_xlfn.XLOOKUP($I55,Borrador!$I$11:$I$70,_xlfn.XLOOKUP(AG$10,Borrador!$C$10:$BP$10,Borrador!$C$11:$BP$70,"",0,1),""),"")</f>
        <v>No</v>
      </c>
      <c r="AH55" s="12" t="str" cm="1">
        <f t="array" ref="AH55">IFERROR(_xlfn.XLOOKUP($I55,Borrador!$I$11:$I$70,_xlfn.XLOOKUP(AH$10,Borrador!$C$10:$BP$10,Borrador!$C$11:$BP$70,"",0,1),""),"")</f>
        <v>No aplica</v>
      </c>
      <c r="AI55" s="12" t="str" cm="1">
        <f t="array" ref="AI55">IFERROR(_xlfn.XLOOKUP($I55,Borrador!$I$11:$I$70,_xlfn.XLOOKUP(AI$10,Borrador!$C$10:$BP$10,Borrador!$C$11:$BP$70,"",0,1),""),"")</f>
        <v/>
      </c>
      <c r="AJ55" s="12"/>
      <c r="AK55" s="12"/>
      <c r="AL55" s="11" cm="1">
        <f t="array" ref="AL55">IFERROR(_xlfn.XLOOKUP($I55,Borrador!$I$11:$I$70,_xlfn.XLOOKUP(AL$10,Borrador!$C$10:$BP$10,Borrador!$C$11:$BP$70,"",0,1),""),"")</f>
        <v>0</v>
      </c>
      <c r="AM55" s="11" cm="1">
        <f t="array" ref="AM55">IFERROR(_xlfn.XLOOKUP($I55,Borrador!$I$11:$I$70,_xlfn.XLOOKUP(AM$10,Borrador!$C$10:$BP$10,Borrador!$C$11:$BP$70,"",0,1),""),"")</f>
        <v>0</v>
      </c>
      <c r="AN55" s="11" cm="1">
        <f t="array" ref="AN55">IFERROR(_xlfn.XLOOKUP($I55,Borrador!$I$11:$I$70,_xlfn.XLOOKUP(AN$10,Borrador!$C$10:$BP$10,Borrador!$C$11:$BP$70,"",0,1),""),"")</f>
        <v>0</v>
      </c>
      <c r="AO55" s="11" cm="1">
        <f t="array" ref="AO55">IFERROR(_xlfn.XLOOKUP($I55,Borrador!$I$11:$I$70,_xlfn.XLOOKUP(AO$10,Borrador!$C$10:$BP$10,Borrador!$C$11:$BP$70,"",0,1),""),"")</f>
        <v>0</v>
      </c>
      <c r="AP55" s="11" cm="1">
        <f t="array" ref="AP55">IFERROR(_xlfn.XLOOKUP($I55,Borrador!$I$11:$I$70,_xlfn.XLOOKUP(AP$10,Borrador!$C$10:$BP$10,Borrador!$C$11:$BP$70,"",0,1),""),"")</f>
        <v>0</v>
      </c>
      <c r="AQ55" s="11" t="str" cm="1">
        <f t="array" ref="AQ55">IFERROR(_xlfn.XLOOKUP($I55,Borrador!$I$11:$I$70,_xlfn.XLOOKUP(AQ$10,Borrador!$C$10:$BP$10,Borrador!$C$11:$BP$70,"",0,1),""),"")</f>
        <v>No aplica</v>
      </c>
      <c r="AR55" s="12" t="str" cm="1">
        <f t="array" ref="AR55">IFERROR(_xlfn.XLOOKUP($I55,Borrador!$I$11:$I$70,_xlfn.XLOOKUP(AR$10,Borrador!$C$10:$BP$10,Borrador!$C$11:$BP$70,"",0,1),""),"")</f>
        <v/>
      </c>
      <c r="AS55" s="12" t="str" cm="1">
        <f t="array" ref="AS55">IFERROR(_xlfn.XLOOKUP($I55,Borrador!$I$11:$I$70,_xlfn.XLOOKUP(AS$10,Borrador!$C$10:$BP$10,Borrador!$C$11:$BP$70,"",0,1),""),"")</f>
        <v/>
      </c>
      <c r="AT55" s="12" t="str" cm="1">
        <f t="array" ref="AT55">IFERROR(_xlfn.XLOOKUP($I55,Borrador!$I$11:$I$70,_xlfn.XLOOKUP(AT$10,Borrador!$C$10:$BP$10,Borrador!$C$11:$BP$70,"",0,1),""),"")</f>
        <v/>
      </c>
      <c r="AU55" s="12" t="str" cm="1">
        <f t="array" ref="AU55">IFERROR(_xlfn.XLOOKUP($I55,Borrador!$I$11:$I$70,_xlfn.XLOOKUP(AU$10,Borrador!$C$10:$BP$10,Borrador!$C$11:$BP$70,"",0,1),""),"")</f>
        <v>No aplica</v>
      </c>
      <c r="AV55" s="12" t="str" cm="1">
        <f t="array" ref="AV55">IFERROR(_xlfn.XLOOKUP($I55,Borrador!$I$11:$I$70,_xlfn.XLOOKUP(AV$10,Borrador!$C$10:$BP$10,Borrador!$C$11:$BP$70,"",0,1),""),"")</f>
        <v>No aplica</v>
      </c>
      <c r="AW55" s="12" t="str">
        <f>IFERROR(_xlfn.XLOOKUP($I55,Borrador!$I$11:$I$70,Borrador!$AU$11:$AU$70,""),"")</f>
        <v>No aplica</v>
      </c>
      <c r="AX55" s="12" t="str">
        <f>IFERROR(_xlfn.XLOOKUP($I55,Borrador!$I$11:$I$70,Borrador!$AV$11:$AV$70,""),"")</f>
        <v>No aplica</v>
      </c>
      <c r="AY55" s="12" t="str">
        <f>IFERROR(_xlfn.XLOOKUP($I55,Borrador!$I$11:$I$70,Borrador!$AW$11:$AW$70,""),"")</f>
        <v>No aplica</v>
      </c>
      <c r="AZ55" s="11" t="str" cm="1">
        <f t="array" ref="AZ55">IFERROR(_xlfn.XLOOKUP($I55,Borrador!$I$11:$I$70,_xlfn.XLOOKUP(AZ$10,Borrador!$C$10:$BP$10,Borrador!$C$11:$BP$70,"",0,1),""),"")</f>
        <v>No aplica</v>
      </c>
      <c r="BA55" s="11" cm="1">
        <f t="array" ref="BA55">IFERROR(_xlfn.XLOOKUP($I55,Borrador!$I$11:$I$70,_xlfn.XLOOKUP(BA$10,Borrador!$C$10:$BP$10,Borrador!$C$11:$BP$70,"",0,1),""),"")</f>
        <v>1</v>
      </c>
      <c r="BB55" s="11">
        <f>IFERROR(_xlfn.XLOOKUP($I55,Borrador!$I$11:$I$70,Borrador!$BD$11:$BD$70,""),"")</f>
        <v>0</v>
      </c>
      <c r="BC55" s="11">
        <f>IFERROR(_xlfn.XLOOKUP($I55,Borrador!$I$11:$I$70,Borrador!$BE$11:$BE$70,""),"")</f>
        <v>0</v>
      </c>
      <c r="BD55" s="12" t="str" cm="1">
        <f t="array" ref="BD55">IFERROR(_xlfn.XLOOKUP($I55,Borrador!$I$11:$I$70,_xlfn.XLOOKUP(BD$10,Borrador!$C$10:$BP$10,Borrador!$C$11:$BP$70,"",0,1),""),"")</f>
        <v>finalizado</v>
      </c>
      <c r="BE55" s="12" t="str" cm="1">
        <f t="array" ref="BE55">IFERROR(_xlfn.XLOOKUP($I55,Borrador!$I$11:$I$70,_xlfn.XLOOKUP(BE$10,Borrador!$C$10:$BP$10,Borrador!$C$11:$BP$70,"",0,1),""),"")</f>
        <v>finalizado</v>
      </c>
      <c r="BF55" s="12" t="str" cm="1">
        <f t="array" ref="BF55">IFERROR(_xlfn.XLOOKUP($I55,Borrador!$I$11:$I$70,_xlfn.XLOOKUP(BF$10,Borrador!$C$10:$BP$10,Borrador!$C$11:$BP$70,"",0,1),""),"")</f>
        <v>finalizado</v>
      </c>
      <c r="BG55" s="12" cm="1">
        <f t="array" ref="BG55">IFERROR(_xlfn.XLOOKUP($I55,Borrador!$I$11:$I$70,_xlfn.XLOOKUP(BG$10,Borrador!$C$10:$BP$10,Borrador!$C$11:$BP$70,"",0,1),""),"")</f>
        <v>0</v>
      </c>
      <c r="BH55" s="12" cm="1">
        <f t="array" ref="BH55">IFERROR(_xlfn.XLOOKUP($I55,Borrador!$I$11:$I$70,_xlfn.XLOOKUP(BH$10,Borrador!$C$10:$BP$10,Borrador!$C$11:$BP$70,"",0,1),""),"")</f>
        <v>0</v>
      </c>
      <c r="BI55" s="12" t="str" cm="1">
        <f t="array" ref="BI55">IFERROR(_xlfn.XLOOKUP($I55,Borrador!$I$11:$I$70,_xlfn.XLOOKUP(BI$10,Borrador!$C$10:$BP$10,Borrador!$C$11:$BP$70,"",0,1),""),"")</f>
        <v>sin iniciar</v>
      </c>
      <c r="BJ55" s="12" cm="1">
        <f t="array" ref="BJ55">IFERROR(_xlfn.XLOOKUP($I55,Borrador!$I$11:$I$70,_xlfn.XLOOKUP(BJ$10,Borrador!$C$10:$BP$10,Borrador!$C$11:$BP$70,"",0,1),""),"")</f>
        <v>1</v>
      </c>
      <c r="BK55" s="12" cm="1">
        <f t="array" ref="BK55">IFERROR(_xlfn.XLOOKUP($I55,Borrador!$I$11:$I$70,_xlfn.XLOOKUP(BK$10,Borrador!$C$10:$BP$10,Borrador!$C$11:$BP$70,"",0,1),""),"")</f>
        <v>0</v>
      </c>
      <c r="BL55" s="12" t="str" cm="1">
        <f t="array" ref="BL55">IFERROR(_xlfn.XLOOKUP($I55,Borrador!$I$11:$I$70,_xlfn.XLOOKUP(BL$10,Borrador!$C$10:$BP$10,Borrador!$C$11:$BP$70,"",0,1),""),"")</f>
        <v>Si</v>
      </c>
      <c r="BM55" s="12">
        <f>IFERROR(_xlfn.XLOOKUP($I55,Borrador!$I$11:$I$70,Borrador!$BJ$11:$BJ$70,""),"")</f>
        <v>0</v>
      </c>
      <c r="BN55" s="12">
        <f>IFERROR(_xlfn.XLOOKUP($I55,Borrador!$I$11:$I$70,Borrador!$BK$11:$BK$70,""),"")</f>
        <v>0</v>
      </c>
      <c r="BO55" s="12">
        <f>IFERROR(_xlfn.XLOOKUP($I55,Borrador!$I$11:$I$70,Borrador!$BL$11:$BL$70,""),"")</f>
        <v>1</v>
      </c>
      <c r="BP55" s="12" t="str" cm="1">
        <f t="array" ref="BP55">IFERROR(_xlfn.XLOOKUP($I55,Borrador!$I$11:$I$70,_xlfn.XLOOKUP(BP$10,Borrador!$C$10:$BP$10,Borrador!$C$11:$BP$70,"",0,1),""),"")</f>
        <v>sin iniciar</v>
      </c>
      <c r="BQ55" s="12">
        <f>IFERROR(_xlfn.XLOOKUP($I55,Borrador!$I$11:$I$70,Borrador!$BG$11:$BG$70,""),"")</f>
        <v>0</v>
      </c>
      <c r="BR55" s="12" t="str">
        <f>IFERROR(_xlfn.XLOOKUP($I55,Borrador!$I$11:$I$70,Borrador!$BH$11:$BH$70,""),"")</f>
        <v>Si</v>
      </c>
      <c r="BS55" s="12">
        <f>IFERROR(_xlfn.XLOOKUP($I55,Borrador!$I$11:$I$70,Borrador!$BI$11:$BI$70,""),"")</f>
        <v>0</v>
      </c>
      <c r="BT55" s="11">
        <f>IFERROR(_xlfn.XLOOKUP($I55,Borrador!$I$11:$I$70,Borrador!$BM$11:$BM$70,""),"")</f>
        <v>0</v>
      </c>
      <c r="BU55" s="11">
        <f>IFERROR(_xlfn.XLOOKUP($I55,Borrador!$I$11:$I$70,Borrador!$BN$11:$BN$70,""),"")</f>
        <v>0</v>
      </c>
      <c r="BV55" s="34" t="str">
        <f>IFERROR(_xlfn.XLOOKUP($I55,Borrador!$I$11:$I$70,Borrador!$BO$11:$BO$70,""),"")</f>
        <v>Ya está en oferta</v>
      </c>
      <c r="BW55" s="12">
        <f>IFERROR(_xlfn.XLOOKUP($I55,Borrador!$I$11:$I$70,Borrador!$BP$11:$BP$70,""),"")</f>
        <v>0</v>
      </c>
    </row>
    <row r="56" spans="3:75" ht="52.35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IFERROR(_xlfn.XLOOKUP($I56,Borrador!$I$11:$I$70,_xlfn.XLOOKUP(J$10,Borrador!$C$10:$BP$10,Borrador!$C$11:$BP$70,"",0,1),""),"")</f>
        <v>finalizado</v>
      </c>
      <c r="K56" s="12" t="str" cm="1">
        <f t="array" ref="K56">IFERROR(_xlfn.XLOOKUP($I56,Borrador!$I$11:$I$70,_xlfn.XLOOKUP(K$10,Borrador!$C$10:$BP$10,Borrador!$C$11:$BP$70,"",0,1),""),"")</f>
        <v>finalizado</v>
      </c>
      <c r="L56" s="12" t="str" cm="1">
        <f t="array" ref="L56">IFERROR(_xlfn.XLOOKUP($I56,Borrador!$I$11:$I$70,_xlfn.XLOOKUP(L$10,Borrador!$C$10:$BP$10,Borrador!$C$11:$BP$70,"",0,1),""),"")</f>
        <v>finalizado</v>
      </c>
      <c r="M56" s="38" t="str" cm="1">
        <f t="array" ref="M56">IFERROR(_xlfn.XLOOKUP($I56,Borrador!$I$11:$I$70,_xlfn.XLOOKUP(M$10,Borrador!$C$10:$BP$10,Borrador!$C$11:$BP$70,"",0,1),""),"")</f>
        <v>ok</v>
      </c>
      <c r="N56" s="39" t="str" cm="1">
        <f t="array" ref="N56">IFERROR(_xlfn.XLOOKUP($I56,Borrador!$I$11:$I$70,_xlfn.XLOOKUP(N$10,Borrador!$C$10:$BP$10,Borrador!$C$11:$BP$70,"",0,1),""),"")</f>
        <v>ok</v>
      </c>
      <c r="O56" s="12" cm="1">
        <f t="array" ref="O56">IFERROR(_xlfn.XLOOKUP($I56,Borrador!$I$11:$I$70,_xlfn.XLOOKUP(O$10,Borrador!$C$10:$BP$10,Borrador!$C$11:$BP$70,"",0,1),""),"")</f>
        <v>0</v>
      </c>
      <c r="P56" s="12" t="str" cm="1">
        <f t="array" ref="P56">IFERROR(_xlfn.XLOOKUP($I56,Borrador!$I$11:$I$70,_xlfn.XLOOKUP(P$10,Borrador!$C$10:$BP$10,Borrador!$C$11:$BP$70,"",0,1),""),"")</f>
        <v>Si</v>
      </c>
      <c r="Q56" s="12" cm="1">
        <f t="array" ref="Q56">IFERROR(_xlfn.XLOOKUP($I56,Borrador!$I$11:$I$70,_xlfn.XLOOKUP(Q$10,Borrador!$C$10:$BP$10,Borrador!$C$11:$BP$70,"",0,1),""),"")</f>
        <v>2</v>
      </c>
      <c r="R56" s="12" t="str" cm="1">
        <f t="array" ref="R56">IFERROR(_xlfn.XLOOKUP($I56,Borrador!$I$11:$I$70,_xlfn.XLOOKUP(R$10,Borrador!$C$10:$BP$10,Borrador!$C$11:$BP$70,"",0,1),""),"")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IFERROR(_xlfn.XLOOKUP($I56,Borrador!$I$11:$I$70,_xlfn.XLOOKUP(W$10,Borrador!$C$10:$BP$10,Borrador!$C$11:$BP$70,"",0,1),""),"")</f>
        <v>finalizado</v>
      </c>
      <c r="X56" s="76" cm="1">
        <f t="array" ref="X56">IFERROR(_xlfn.XLOOKUP($I56,Borrador!$I$11:$I$70,_xlfn.XLOOKUP(X$10,Borrador!$C$10:$BP$10,Borrador!$C$11:$BP$70,"",0,1),""),"")</f>
        <v>0</v>
      </c>
      <c r="Y56" s="76" t="str" cm="1">
        <f t="array" ref="Y56">IFERROR(_xlfn.XLOOKUP($I56,Borrador!$I$11:$I$70,_xlfn.XLOOKUP(Y$10,Borrador!$C$10:$BP$10,Borrador!$C$11:$BP$70,"",0,1),""),"")</f>
        <v>Finalizado</v>
      </c>
      <c r="Z56" s="76" t="str" cm="1">
        <f t="array" ref="Z56">IFERROR(_xlfn.XLOOKUP($I56,Borrador!$I$11:$I$70,_xlfn.XLOOKUP(Z$10,Borrador!$C$10:$BP$10,Borrador!$C$11:$BP$70,"",0,1),""),"")</f>
        <v/>
      </c>
      <c r="AA56" s="76" t="str" cm="1">
        <f t="array" ref="AA56">IFERROR(_xlfn.XLOOKUP($I56,Borrador!$I$11:$I$70,_xlfn.XLOOKUP(AA$10,Borrador!$C$10:$BP$10,Borrador!$C$11:$BP$70,"",0,1),""),"")</f>
        <v>Renovación de Registro Calificado</v>
      </c>
      <c r="AB56" s="12" t="str" cm="1">
        <f t="array" ref="AB56">IFERROR(_xlfn.XLOOKUP($I56,Borrador!$I$11:$I$70,_xlfn.XLOOKUP(AB$10,Borrador!$C$10:$BP$10,Borrador!$C$11:$BP$70,"",0,1),""),"")</f>
        <v>Con resolución RC</v>
      </c>
      <c r="AC56" s="54" t="str" cm="1">
        <f t="array" ref="AC56">IFERROR(_xlfn.XLOOKUP($I56,Borrador!$I$11:$I$70,_xlfn.XLOOKUP(AC$10,Borrador!$C$10:$BP$10,Borrador!$C$11:$BP$70,"",0,1),""),"")</f>
        <v>Julio de 2024</v>
      </c>
      <c r="AD56" s="12" t="str" cm="1">
        <f t="array" ref="AD56">IFERROR(_xlfn.XLOOKUP($I56,Borrador!$I$11:$I$70,_xlfn.XLOOKUP(AD$10,Borrador!$C$10:$BP$10,Borrador!$C$11:$BP$70,"",0,1),""),"")</f>
        <v>Junio de 2024</v>
      </c>
      <c r="AE56" s="12"/>
      <c r="AF56" s="12" t="str" cm="1">
        <f t="array" ref="AF56">IFERROR(_xlfn.XLOOKUP($I56,Borrador!$I$11:$I$70,_xlfn.XLOOKUP(AF$10,Borrador!$C$10:$BP$10,Borrador!$C$11:$BP$70,"",0,1),""),"")</f>
        <v>Sí</v>
      </c>
      <c r="AG56" s="12" t="str" cm="1">
        <f t="array" ref="AG56">IFERROR(_xlfn.XLOOKUP($I56,Borrador!$I$11:$I$70,_xlfn.XLOOKUP(AG$10,Borrador!$C$10:$BP$10,Borrador!$C$11:$BP$70,"",0,1),""),"")</f>
        <v>Sí</v>
      </c>
      <c r="AH56" s="12" t="str" cm="1">
        <f t="array" ref="AH56">IFERROR(_xlfn.XLOOKUP($I56,Borrador!$I$11:$I$70,_xlfn.XLOOKUP(AH$10,Borrador!$C$10:$BP$10,Borrador!$C$11:$BP$70,"",0,1),""),"")</f>
        <v>Sí</v>
      </c>
      <c r="AI56" s="12" t="str" cm="1">
        <f t="array" ref="AI56">IFERROR(_xlfn.XLOOKUP($I56,Borrador!$I$11:$I$70,_xlfn.XLOOKUP(AI$10,Borrador!$C$10:$BP$10,Borrador!$C$11:$BP$70,"",0,1),""),"")</f>
        <v/>
      </c>
      <c r="AJ56" s="12"/>
      <c r="AK56" s="12"/>
      <c r="AL56" s="11" cm="1">
        <f t="array" ref="AL56">IFERROR(_xlfn.XLOOKUP($I56,Borrador!$I$11:$I$70,_xlfn.XLOOKUP(AL$10,Borrador!$C$10:$BP$10,Borrador!$C$11:$BP$70,"",0,1),""),"")</f>
        <v>0</v>
      </c>
      <c r="AM56" s="11" cm="1">
        <f t="array" ref="AM56">IFERROR(_xlfn.XLOOKUP($I56,Borrador!$I$11:$I$70,_xlfn.XLOOKUP(AM$10,Borrador!$C$10:$BP$10,Borrador!$C$11:$BP$70,"",0,1),""),"")</f>
        <v>2</v>
      </c>
      <c r="AN56" s="11" cm="1">
        <f t="array" ref="AN56">IFERROR(_xlfn.XLOOKUP($I56,Borrador!$I$11:$I$70,_xlfn.XLOOKUP(AN$10,Borrador!$C$10:$BP$10,Borrador!$C$11:$BP$70,"",0,1),""),"")</f>
        <v>2</v>
      </c>
      <c r="AO56" s="11" cm="1">
        <f t="array" ref="AO56">IFERROR(_xlfn.XLOOKUP($I56,Borrador!$I$11:$I$70,_xlfn.XLOOKUP(AO$10,Borrador!$C$10:$BP$10,Borrador!$C$11:$BP$70,"",0,1),""),"")</f>
        <v>0</v>
      </c>
      <c r="AP56" s="11" cm="1">
        <f t="array" ref="AP56">IFERROR(_xlfn.XLOOKUP($I56,Borrador!$I$11:$I$70,_xlfn.XLOOKUP(AP$10,Borrador!$C$10:$BP$10,Borrador!$C$11:$BP$70,"",0,1),""),"")</f>
        <v>0</v>
      </c>
      <c r="AQ56" s="11" t="str" cm="1">
        <f t="array" ref="AQ56">IFERROR(_xlfn.XLOOKUP($I56,Borrador!$I$11:$I$70,_xlfn.XLOOKUP(AQ$10,Borrador!$C$10:$BP$10,Borrador!$C$11:$BP$70,"",0,1),""),"")</f>
        <v>No aplica</v>
      </c>
      <c r="AR56" s="12" t="str" cm="1">
        <f t="array" ref="AR56">IFERROR(_xlfn.XLOOKUP($I56,Borrador!$I$11:$I$70,_xlfn.XLOOKUP(AR$10,Borrador!$C$10:$BP$10,Borrador!$C$11:$BP$70,"",0,1),""),"")</f>
        <v/>
      </c>
      <c r="AS56" s="12" t="str" cm="1">
        <f t="array" ref="AS56">IFERROR(_xlfn.XLOOKUP($I56,Borrador!$I$11:$I$70,_xlfn.XLOOKUP(AS$10,Borrador!$C$10:$BP$10,Borrador!$C$11:$BP$70,"",0,1),""),"")</f>
        <v/>
      </c>
      <c r="AT56" s="12" t="str" cm="1">
        <f t="array" ref="AT56">IFERROR(_xlfn.XLOOKUP($I56,Borrador!$I$11:$I$70,_xlfn.XLOOKUP(AT$10,Borrador!$C$10:$BP$10,Borrador!$C$11:$BP$70,"",0,1),""),"")</f>
        <v/>
      </c>
      <c r="AU56" s="12" t="str" cm="1">
        <f t="array" ref="AU56">IFERROR(_xlfn.XLOOKUP($I56,Borrador!$I$11:$I$70,_xlfn.XLOOKUP(AU$10,Borrador!$C$10:$BP$10,Borrador!$C$11:$BP$70,"",0,1),""),"")</f>
        <v>No aplica</v>
      </c>
      <c r="AV56" s="12" t="str" cm="1">
        <f t="array" ref="AV56">IFERROR(_xlfn.XLOOKUP($I56,Borrador!$I$11:$I$70,_xlfn.XLOOKUP(AV$10,Borrador!$C$10:$BP$10,Borrador!$C$11:$BP$70,"",0,1),""),"")</f>
        <v>No aplica</v>
      </c>
      <c r="AW56" s="12" t="str">
        <f>IFERROR(_xlfn.XLOOKUP($I56,Borrador!$I$11:$I$70,Borrador!$AU$11:$AU$70,""),"")</f>
        <v>No aplica</v>
      </c>
      <c r="AX56" s="12" t="str">
        <f>IFERROR(_xlfn.XLOOKUP($I56,Borrador!$I$11:$I$70,Borrador!$AV$11:$AV$70,""),"")</f>
        <v>No aplica</v>
      </c>
      <c r="AY56" s="12" t="str">
        <f>IFERROR(_xlfn.XLOOKUP($I56,Borrador!$I$11:$I$70,Borrador!$AW$11:$AW$70,""),"")</f>
        <v>No aplica</v>
      </c>
      <c r="AZ56" s="11" t="str" cm="1">
        <f t="array" ref="AZ56">IFERROR(_xlfn.XLOOKUP($I56,Borrador!$I$11:$I$70,_xlfn.XLOOKUP(AZ$10,Borrador!$C$10:$BP$10,Borrador!$C$11:$BP$70,"",0,1),""),"")</f>
        <v>No aplica</v>
      </c>
      <c r="BA56" s="11" cm="1">
        <f t="array" ref="BA56">IFERROR(_xlfn.XLOOKUP($I56,Borrador!$I$11:$I$70,_xlfn.XLOOKUP(BA$10,Borrador!$C$10:$BP$10,Borrador!$C$11:$BP$70,"",0,1),""),"")</f>
        <v>1</v>
      </c>
      <c r="BB56" s="11">
        <f>IFERROR(_xlfn.XLOOKUP($I56,Borrador!$I$11:$I$70,Borrador!$BD$11:$BD$70,""),"")</f>
        <v>0</v>
      </c>
      <c r="BC56" s="11">
        <f>IFERROR(_xlfn.XLOOKUP($I56,Borrador!$I$11:$I$70,Borrador!$BE$11:$BE$70,""),"")</f>
        <v>0</v>
      </c>
      <c r="BD56" s="12" t="str" cm="1">
        <f t="array" ref="BD56">IFERROR(_xlfn.XLOOKUP($I56,Borrador!$I$11:$I$70,_xlfn.XLOOKUP(BD$10,Borrador!$C$10:$BP$10,Borrador!$C$11:$BP$70,"",0,1),""),"")</f>
        <v>en proceso</v>
      </c>
      <c r="BE56" s="12" t="str" cm="1">
        <f t="array" ref="BE56">IFERROR(_xlfn.XLOOKUP($I56,Borrador!$I$11:$I$70,_xlfn.XLOOKUP(BE$10,Borrador!$C$10:$BP$10,Borrador!$C$11:$BP$70,"",0,1),""),"")</f>
        <v>finalizado</v>
      </c>
      <c r="BF56" s="12" t="str" cm="1">
        <f t="array" ref="BF56">IFERROR(_xlfn.XLOOKUP($I56,Borrador!$I$11:$I$70,_xlfn.XLOOKUP(BF$10,Borrador!$C$10:$BP$10,Borrador!$C$11:$BP$70,"",0,1),""),"")</f>
        <v>finalizado</v>
      </c>
      <c r="BG56" s="12" cm="1">
        <f t="array" ref="BG56">IFERROR(_xlfn.XLOOKUP($I56,Borrador!$I$11:$I$70,_xlfn.XLOOKUP(BG$10,Borrador!$C$10:$BP$10,Borrador!$C$11:$BP$70,"",0,1),""),"")</f>
        <v>2</v>
      </c>
      <c r="BH56" s="12" cm="1">
        <f t="array" ref="BH56">IFERROR(_xlfn.XLOOKUP($I56,Borrador!$I$11:$I$70,_xlfn.XLOOKUP(BH$10,Borrador!$C$10:$BP$10,Borrador!$C$11:$BP$70,"",0,1),""),"")</f>
        <v>2</v>
      </c>
      <c r="BI56" s="12" t="str" cm="1">
        <f t="array" ref="BI56">IFERROR(_xlfn.XLOOKUP($I56,Borrador!$I$11:$I$70,_xlfn.XLOOKUP(BI$10,Borrador!$C$10:$BP$10,Borrador!$C$11:$BP$70,"",0,1),""),"")</f>
        <v>sin iniciar</v>
      </c>
      <c r="BJ56" s="12" cm="1">
        <f t="array" ref="BJ56">IFERROR(_xlfn.XLOOKUP($I56,Borrador!$I$11:$I$70,_xlfn.XLOOKUP(BJ$10,Borrador!$C$10:$BP$10,Borrador!$C$11:$BP$70,"",0,1),""),"")</f>
        <v>1</v>
      </c>
      <c r="BK56" s="12" cm="1">
        <f t="array" ref="BK56">IFERROR(_xlfn.XLOOKUP($I56,Borrador!$I$11:$I$70,_xlfn.XLOOKUP(BK$10,Borrador!$C$10:$BP$10,Borrador!$C$11:$BP$70,"",0,1),""),"")</f>
        <v>0</v>
      </c>
      <c r="BL56" s="12" t="str" cm="1">
        <f t="array" ref="BL56">IFERROR(_xlfn.XLOOKUP($I56,Borrador!$I$11:$I$70,_xlfn.XLOOKUP(BL$10,Borrador!$C$10:$BP$10,Borrador!$C$11:$BP$70,"",0,1),""),"")</f>
        <v>Si</v>
      </c>
      <c r="BM56" s="12">
        <f>IFERROR(_xlfn.XLOOKUP($I56,Borrador!$I$11:$I$70,Borrador!$BJ$11:$BJ$70,""),"")</f>
        <v>0</v>
      </c>
      <c r="BN56" s="12">
        <f>IFERROR(_xlfn.XLOOKUP($I56,Borrador!$I$11:$I$70,Borrador!$BK$11:$BK$70,""),"")</f>
        <v>0</v>
      </c>
      <c r="BO56" s="12">
        <f>IFERROR(_xlfn.XLOOKUP($I56,Borrador!$I$11:$I$70,Borrador!$BL$11:$BL$70,""),"")</f>
        <v>1</v>
      </c>
      <c r="BP56" s="12" t="str" cm="1">
        <f t="array" ref="BP56">IFERROR(_xlfn.XLOOKUP($I56,Borrador!$I$11:$I$70,_xlfn.XLOOKUP(BP$10,Borrador!$C$10:$BP$10,Borrador!$C$11:$BP$70,"",0,1),""),"")</f>
        <v>sin iniciar</v>
      </c>
      <c r="BQ56" s="12">
        <f>IFERROR(_xlfn.XLOOKUP($I56,Borrador!$I$11:$I$70,Borrador!$BG$11:$BG$70,""),"")</f>
        <v>0</v>
      </c>
      <c r="BR56" s="12" t="str">
        <f>IFERROR(_xlfn.XLOOKUP($I56,Borrador!$I$11:$I$70,Borrador!$BH$11:$BH$70,""),"")</f>
        <v>Si</v>
      </c>
      <c r="BS56" s="12">
        <f>IFERROR(_xlfn.XLOOKUP($I56,Borrador!$I$11:$I$70,Borrador!$BI$11:$BI$70,""),"")</f>
        <v>0</v>
      </c>
      <c r="BT56" s="11">
        <f>IFERROR(_xlfn.XLOOKUP($I56,Borrador!$I$11:$I$70,Borrador!$BM$11:$BM$70,""),"")</f>
        <v>0</v>
      </c>
      <c r="BU56" s="11">
        <f>IFERROR(_xlfn.XLOOKUP($I56,Borrador!$I$11:$I$70,Borrador!$BN$11:$BN$70,""),"")</f>
        <v>0</v>
      </c>
      <c r="BV56" s="34" t="str">
        <f>IFERROR(_xlfn.XLOOKUP($I56,Borrador!$I$11:$I$70,Borrador!$BO$11:$BO$70,""),"")</f>
        <v>Ya está en oferta</v>
      </c>
      <c r="BW56" s="12">
        <f>IFERROR(_xlfn.XLOOKUP($I56,Borrador!$I$11:$I$70,Borrador!$BP$11:$BP$70,""),"")</f>
        <v>0</v>
      </c>
    </row>
    <row r="57" spans="3:75" ht="52.35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IFERROR(_xlfn.XLOOKUP($I57,Borrador!$I$11:$I$70,_xlfn.XLOOKUP(J$10,Borrador!$C$10:$BP$10,Borrador!$C$11:$BP$70,"",0,1),""),"")</f>
        <v>finalizado</v>
      </c>
      <c r="K57" s="12" t="str" cm="1">
        <f t="array" ref="K57">IFERROR(_xlfn.XLOOKUP($I57,Borrador!$I$11:$I$70,_xlfn.XLOOKUP(K$10,Borrador!$C$10:$BP$10,Borrador!$C$11:$BP$70,"",0,1),""),"")</f>
        <v>finalizado</v>
      </c>
      <c r="L57" s="12" t="str" cm="1">
        <f t="array" ref="L57">IFERROR(_xlfn.XLOOKUP($I57,Borrador!$I$11:$I$70,_xlfn.XLOOKUP(L$10,Borrador!$C$10:$BP$10,Borrador!$C$11:$BP$70,"",0,1),""),"")</f>
        <v>finalizado</v>
      </c>
      <c r="M57" s="38" t="str" cm="1">
        <f t="array" ref="M57">IFERROR(_xlfn.XLOOKUP($I57,Borrador!$I$11:$I$70,_xlfn.XLOOKUP(M$10,Borrador!$C$10:$BP$10,Borrador!$C$11:$BP$70,"",0,1),""),"")</f>
        <v>ok</v>
      </c>
      <c r="N57" s="39" t="str" cm="1">
        <f t="array" ref="N57">IFERROR(_xlfn.XLOOKUP($I57,Borrador!$I$11:$I$70,_xlfn.XLOOKUP(N$10,Borrador!$C$10:$BP$10,Borrador!$C$11:$BP$70,"",0,1),""),"")</f>
        <v>ok</v>
      </c>
      <c r="O57" s="12" cm="1">
        <f t="array" ref="O57">IFERROR(_xlfn.XLOOKUP($I57,Borrador!$I$11:$I$70,_xlfn.XLOOKUP(O$10,Borrador!$C$10:$BP$10,Borrador!$C$11:$BP$70,"",0,1),""),"")</f>
        <v>0</v>
      </c>
      <c r="P57" s="12" cm="1">
        <f t="array" ref="P57">IFERROR(_xlfn.XLOOKUP($I57,Borrador!$I$11:$I$70,_xlfn.XLOOKUP(P$10,Borrador!$C$10:$BP$10,Borrador!$C$11:$BP$70,"",0,1),""),"")</f>
        <v>0</v>
      </c>
      <c r="Q57" s="12" t="str" cm="1">
        <f t="array" ref="Q57">IFERROR(_xlfn.XLOOKUP($I57,Borrador!$I$11:$I$70,_xlfn.XLOOKUP(Q$10,Borrador!$C$10:$BP$10,Borrador!$C$11:$BP$70,"",0,1),""),"")</f>
        <v>No aplica</v>
      </c>
      <c r="R57" s="12" t="str" cm="1">
        <f t="array" ref="R57">IFERROR(_xlfn.XLOOKUP($I57,Borrador!$I$11:$I$70,_xlfn.XLOOKUP(R$10,Borrador!$C$10:$BP$10,Borrador!$C$11:$BP$70,"",0,1),""),"")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IFERROR(_xlfn.XLOOKUP($I57,Borrador!$I$11:$I$70,_xlfn.XLOOKUP(W$10,Borrador!$C$10:$BP$10,Borrador!$C$11:$BP$70,"",0,1),""),"")</f>
        <v>finalizado</v>
      </c>
      <c r="X57" s="76" cm="1">
        <f t="array" ref="X57">IFERROR(_xlfn.XLOOKUP($I57,Borrador!$I$11:$I$70,_xlfn.XLOOKUP(X$10,Borrador!$C$10:$BP$10,Borrador!$C$11:$BP$70,"",0,1),""),"")</f>
        <v>0</v>
      </c>
      <c r="Y57" s="76" t="str" cm="1">
        <f t="array" ref="Y57">IFERROR(_xlfn.XLOOKUP($I57,Borrador!$I$11:$I$70,_xlfn.XLOOKUP(Y$10,Borrador!$C$10:$BP$10,Borrador!$C$11:$BP$70,"",0,1),""),"")</f>
        <v>Finalizado</v>
      </c>
      <c r="Z57" s="76" t="str" cm="1">
        <f t="array" ref="Z57">IFERROR(_xlfn.XLOOKUP($I57,Borrador!$I$11:$I$70,_xlfn.XLOOKUP(Z$10,Borrador!$C$10:$BP$10,Borrador!$C$11:$BP$70,"",0,1),""),"")</f>
        <v/>
      </c>
      <c r="AA57" s="76" t="str" cm="1">
        <f t="array" ref="AA57">IFERROR(_xlfn.XLOOKUP($I57,Borrador!$I$11:$I$70,_xlfn.XLOOKUP(AA$10,Borrador!$C$10:$BP$10,Borrador!$C$11:$BP$70,"",0,1),""),"")</f>
        <v>Renovación de Registro Calificado</v>
      </c>
      <c r="AB57" s="12" t="str" cm="1">
        <f t="array" ref="AB57">IFERROR(_xlfn.XLOOKUP($I57,Borrador!$I$11:$I$70,_xlfn.XLOOKUP(AB$10,Borrador!$C$10:$BP$10,Borrador!$C$11:$BP$70,"",0,1),""),"")</f>
        <v>En evaluación de sala</v>
      </c>
      <c r="AC57" s="54" t="str" cm="1">
        <f t="array" ref="AC57">IFERROR(_xlfn.XLOOKUP($I57,Borrador!$I$11:$I$70,_xlfn.XLOOKUP(AC$10,Borrador!$C$10:$BP$10,Borrador!$C$11:$BP$70,"",0,1),""),"")</f>
        <v>Junio de 2025</v>
      </c>
      <c r="AD57" s="12" t="str" cm="1">
        <f t="array" ref="AD57">IFERROR(_xlfn.XLOOKUP($I57,Borrador!$I$11:$I$70,_xlfn.XLOOKUP(AD$10,Borrador!$C$10:$BP$10,Borrador!$C$11:$BP$70,"",0,1),""),"")</f>
        <v>Mayo de 2024</v>
      </c>
      <c r="AE57" s="12"/>
      <c r="AF57" s="12" t="str" cm="1">
        <f t="array" ref="AF57">IFERROR(_xlfn.XLOOKUP($I57,Borrador!$I$11:$I$70,_xlfn.XLOOKUP(AF$10,Borrador!$C$10:$BP$10,Borrador!$C$11:$BP$70,"",0,1),""),"")</f>
        <v>Sí</v>
      </c>
      <c r="AG57" s="12" t="str" cm="1">
        <f t="array" ref="AG57">IFERROR(_xlfn.XLOOKUP($I57,Borrador!$I$11:$I$70,_xlfn.XLOOKUP(AG$10,Borrador!$C$10:$BP$10,Borrador!$C$11:$BP$70,"",0,1),""),"")</f>
        <v>Sí</v>
      </c>
      <c r="AH57" s="12" t="str" cm="1">
        <f t="array" ref="AH57">IFERROR(_xlfn.XLOOKUP($I57,Borrador!$I$11:$I$70,_xlfn.XLOOKUP(AH$10,Borrador!$C$10:$BP$10,Borrador!$C$11:$BP$70,"",0,1),""),"")</f>
        <v>Sí</v>
      </c>
      <c r="AI57" s="12" t="str" cm="1">
        <f t="array" ref="AI57">IFERROR(_xlfn.XLOOKUP($I57,Borrador!$I$11:$I$70,_xlfn.XLOOKUP(AI$10,Borrador!$C$10:$BP$10,Borrador!$C$11:$BP$70,"",0,1),""),"")</f>
        <v/>
      </c>
      <c r="AJ57" s="12"/>
      <c r="AK57" s="12"/>
      <c r="AL57" s="11" t="str" cm="1">
        <f t="array" ref="AL57">IFERROR(_xlfn.XLOOKUP($I57,Borrador!$I$11:$I$70,_xlfn.XLOOKUP(AL$10,Borrador!$C$10:$BP$10,Borrador!$C$11:$BP$70,"",0,1),""),"")</f>
        <v>No aplica</v>
      </c>
      <c r="AM57" s="11" t="str" cm="1">
        <f t="array" ref="AM57">IFERROR(_xlfn.XLOOKUP($I57,Borrador!$I$11:$I$70,_xlfn.XLOOKUP(AM$10,Borrador!$C$10:$BP$10,Borrador!$C$11:$BP$70,"",0,1),""),"")</f>
        <v>No aplica</v>
      </c>
      <c r="AN57" s="11" t="str" cm="1">
        <f t="array" ref="AN57">IFERROR(_xlfn.XLOOKUP($I57,Borrador!$I$11:$I$70,_xlfn.XLOOKUP(AN$10,Borrador!$C$10:$BP$10,Borrador!$C$11:$BP$70,"",0,1),""),"")</f>
        <v>No aplica</v>
      </c>
      <c r="AO57" s="11" cm="1">
        <f t="array" ref="AO57">IFERROR(_xlfn.XLOOKUP($I57,Borrador!$I$11:$I$70,_xlfn.XLOOKUP(AO$10,Borrador!$C$10:$BP$10,Borrador!$C$11:$BP$70,"",0,1),""),"")</f>
        <v>0</v>
      </c>
      <c r="AP57" s="11" cm="1">
        <f t="array" ref="AP57">IFERROR(_xlfn.XLOOKUP($I57,Borrador!$I$11:$I$70,_xlfn.XLOOKUP(AP$10,Borrador!$C$10:$BP$10,Borrador!$C$11:$BP$70,"",0,1),""),"")</f>
        <v>0</v>
      </c>
      <c r="AQ57" s="11" t="str" cm="1">
        <f t="array" ref="AQ57">IFERROR(_xlfn.XLOOKUP($I57,Borrador!$I$11:$I$70,_xlfn.XLOOKUP(AQ$10,Borrador!$C$10:$BP$10,Borrador!$C$11:$BP$70,"",0,1),""),"")</f>
        <v>No aplica</v>
      </c>
      <c r="AR57" s="12" t="str" cm="1">
        <f t="array" ref="AR57">IFERROR(_xlfn.XLOOKUP($I57,Borrador!$I$11:$I$70,_xlfn.XLOOKUP(AR$10,Borrador!$C$10:$BP$10,Borrador!$C$11:$BP$70,"",0,1),""),"")</f>
        <v/>
      </c>
      <c r="AS57" s="12" t="str" cm="1">
        <f t="array" ref="AS57">IFERROR(_xlfn.XLOOKUP($I57,Borrador!$I$11:$I$70,_xlfn.XLOOKUP(AS$10,Borrador!$C$10:$BP$10,Borrador!$C$11:$BP$70,"",0,1),""),"")</f>
        <v/>
      </c>
      <c r="AT57" s="12" t="str" cm="1">
        <f t="array" ref="AT57">IFERROR(_xlfn.XLOOKUP($I57,Borrador!$I$11:$I$70,_xlfn.XLOOKUP(AT$10,Borrador!$C$10:$BP$10,Borrador!$C$11:$BP$70,"",0,1),""),"")</f>
        <v/>
      </c>
      <c r="AU57" s="12" t="str" cm="1">
        <f t="array" ref="AU57">IFERROR(_xlfn.XLOOKUP($I57,Borrador!$I$11:$I$70,_xlfn.XLOOKUP(AU$10,Borrador!$C$10:$BP$10,Borrador!$C$11:$BP$70,"",0,1),""),"")</f>
        <v>No aplica</v>
      </c>
      <c r="AV57" s="12" t="str" cm="1">
        <f t="array" ref="AV57">IFERROR(_xlfn.XLOOKUP($I57,Borrador!$I$11:$I$70,_xlfn.XLOOKUP(AV$10,Borrador!$C$10:$BP$10,Borrador!$C$11:$BP$70,"",0,1),""),"")</f>
        <v>No aplica</v>
      </c>
      <c r="AW57" s="12" t="str">
        <f>IFERROR(_xlfn.XLOOKUP($I57,Borrador!$I$11:$I$70,Borrador!$AU$11:$AU$70,""),"")</f>
        <v>No aplica</v>
      </c>
      <c r="AX57" s="12" t="str">
        <f>IFERROR(_xlfn.XLOOKUP($I57,Borrador!$I$11:$I$70,Borrador!$AV$11:$AV$70,""),"")</f>
        <v>No aplica</v>
      </c>
      <c r="AY57" s="12" t="str">
        <f>IFERROR(_xlfn.XLOOKUP($I57,Borrador!$I$11:$I$70,Borrador!$AW$11:$AW$70,""),"")</f>
        <v>No aplica</v>
      </c>
      <c r="AZ57" s="11" t="str" cm="1">
        <f t="array" ref="AZ57">IFERROR(_xlfn.XLOOKUP($I57,Borrador!$I$11:$I$70,_xlfn.XLOOKUP(AZ$10,Borrador!$C$10:$BP$10,Borrador!$C$11:$BP$70,"",0,1),""),"")</f>
        <v>No aplica</v>
      </c>
      <c r="BA57" s="11" t="str" cm="1">
        <f t="array" ref="BA57">IFERROR(_xlfn.XLOOKUP($I57,Borrador!$I$11:$I$70,_xlfn.XLOOKUP(BA$10,Borrador!$C$10:$BP$10,Borrador!$C$11:$BP$70,"",0,1),""),"")</f>
        <v>No aplica</v>
      </c>
      <c r="BB57" s="11">
        <f>IFERROR(_xlfn.XLOOKUP($I57,Borrador!$I$11:$I$70,Borrador!$BD$11:$BD$70,""),"")</f>
        <v>0</v>
      </c>
      <c r="BC57" s="11">
        <f>IFERROR(_xlfn.XLOOKUP($I57,Borrador!$I$11:$I$70,Borrador!$BE$11:$BE$70,""),"")</f>
        <v>0</v>
      </c>
      <c r="BD57" s="12" t="str" cm="1">
        <f t="array" ref="BD57">IFERROR(_xlfn.XLOOKUP($I57,Borrador!$I$11:$I$70,_xlfn.XLOOKUP(BD$10,Borrador!$C$10:$BP$10,Borrador!$C$11:$BP$70,"",0,1),""),"")</f>
        <v>No aplica</v>
      </c>
      <c r="BE57" s="12" t="str" cm="1">
        <f t="array" ref="BE57">IFERROR(_xlfn.XLOOKUP($I57,Borrador!$I$11:$I$70,_xlfn.XLOOKUP(BE$10,Borrador!$C$10:$BP$10,Borrador!$C$11:$BP$70,"",0,1),""),"")</f>
        <v>No aplica</v>
      </c>
      <c r="BF57" s="12" t="str" cm="1">
        <f t="array" ref="BF57">IFERROR(_xlfn.XLOOKUP($I57,Borrador!$I$11:$I$70,_xlfn.XLOOKUP(BF$10,Borrador!$C$10:$BP$10,Borrador!$C$11:$BP$70,"",0,1),""),"")</f>
        <v>No aplica</v>
      </c>
      <c r="BG57" s="12" t="str" cm="1">
        <f t="array" ref="BG57">IFERROR(_xlfn.XLOOKUP($I57,Borrador!$I$11:$I$70,_xlfn.XLOOKUP(BG$10,Borrador!$C$10:$BP$10,Borrador!$C$11:$BP$70,"",0,1),""),"")</f>
        <v>No aplica</v>
      </c>
      <c r="BH57" s="12" t="str" cm="1">
        <f t="array" ref="BH57">IFERROR(_xlfn.XLOOKUP($I57,Borrador!$I$11:$I$70,_xlfn.XLOOKUP(BH$10,Borrador!$C$10:$BP$10,Borrador!$C$11:$BP$70,"",0,1),""),"")</f>
        <v>No aplica</v>
      </c>
      <c r="BI57" s="12" t="str" cm="1">
        <f t="array" ref="BI57">IFERROR(_xlfn.XLOOKUP($I57,Borrador!$I$11:$I$70,_xlfn.XLOOKUP(BI$10,Borrador!$C$10:$BP$10,Borrador!$C$11:$BP$70,"",0,1),""),"")</f>
        <v>sin iniciar</v>
      </c>
      <c r="BJ57" s="12" t="str" cm="1">
        <f t="array" ref="BJ57">IFERROR(_xlfn.XLOOKUP($I57,Borrador!$I$11:$I$70,_xlfn.XLOOKUP(BJ$10,Borrador!$C$10:$BP$10,Borrador!$C$11:$BP$70,"",0,1),""),"")</f>
        <v>No aplica</v>
      </c>
      <c r="BK57" s="12" cm="1">
        <f t="array" ref="BK57">IFERROR(_xlfn.XLOOKUP($I57,Borrador!$I$11:$I$70,_xlfn.XLOOKUP(BK$10,Borrador!$C$10:$BP$10,Borrador!$C$11:$BP$70,"",0,1),""),"")</f>
        <v>0</v>
      </c>
      <c r="BL57" s="12" cm="1">
        <f t="array" ref="BL57">IFERROR(_xlfn.XLOOKUP($I57,Borrador!$I$11:$I$70,_xlfn.XLOOKUP(BL$10,Borrador!$C$10:$BP$10,Borrador!$C$11:$BP$70,"",0,1),""),"")</f>
        <v>0</v>
      </c>
      <c r="BM57" s="12">
        <f>IFERROR(_xlfn.XLOOKUP($I57,Borrador!$I$11:$I$70,Borrador!$BJ$11:$BJ$70,""),"")</f>
        <v>0</v>
      </c>
      <c r="BN57" s="12">
        <f>IFERROR(_xlfn.XLOOKUP($I57,Borrador!$I$11:$I$70,Borrador!$BK$11:$BK$70,""),"")</f>
        <v>0</v>
      </c>
      <c r="BO57" s="12">
        <f>IFERROR(_xlfn.XLOOKUP($I57,Borrador!$I$11:$I$70,Borrador!$BL$11:$BL$70,""),"")</f>
        <v>0</v>
      </c>
      <c r="BP57" s="12" t="str" cm="1">
        <f t="array" ref="BP57">IFERROR(_xlfn.XLOOKUP($I57,Borrador!$I$11:$I$70,_xlfn.XLOOKUP(BP$10,Borrador!$C$10:$BP$10,Borrador!$C$11:$BP$70,"",0,1),""),"")</f>
        <v>sin iniciar</v>
      </c>
      <c r="BQ57" s="12">
        <f>IFERROR(_xlfn.XLOOKUP($I57,Borrador!$I$11:$I$70,Borrador!$BG$11:$BG$70,""),"")</f>
        <v>0</v>
      </c>
      <c r="BR57" s="12">
        <f>IFERROR(_xlfn.XLOOKUP($I57,Borrador!$I$11:$I$70,Borrador!$BH$11:$BH$70,""),"")</f>
        <v>0</v>
      </c>
      <c r="BS57" s="12">
        <f>IFERROR(_xlfn.XLOOKUP($I57,Borrador!$I$11:$I$70,Borrador!$BI$11:$BI$70,""),"")</f>
        <v>0</v>
      </c>
      <c r="BT57" s="11">
        <f>IFERROR(_xlfn.XLOOKUP($I57,Borrador!$I$11:$I$70,Borrador!$BM$11:$BM$70,""),"")</f>
        <v>0</v>
      </c>
      <c r="BU57" s="11">
        <f>IFERROR(_xlfn.XLOOKUP($I57,Borrador!$I$11:$I$70,Borrador!$BN$11:$BN$70,""),"")</f>
        <v>0</v>
      </c>
      <c r="BV57" s="34" t="str">
        <f>IFERROR(_xlfn.XLOOKUP($I57,Borrador!$I$11:$I$70,Borrador!$BO$11:$BO$70,""),"")</f>
        <v>2027-2</v>
      </c>
      <c r="BW57" s="12">
        <f>IFERROR(_xlfn.XLOOKUP($I57,Borrador!$I$11:$I$70,Borrador!$BP$11:$BP$70,""),"")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IFERROR(_xlfn.XLOOKUP($I58,Borrador!$I$11:$I$70,_xlfn.XLOOKUP(J$10,Borrador!$C$10:$BP$10,Borrador!$C$11:$BP$70,"",0,1),""),"")</f>
        <v>finalizado</v>
      </c>
      <c r="K58" s="12" t="str" cm="1">
        <f t="array" ref="K58">IFERROR(_xlfn.XLOOKUP($I58,Borrador!$I$11:$I$70,_xlfn.XLOOKUP(K$10,Borrador!$C$10:$BP$10,Borrador!$C$11:$BP$70,"",0,1),""),"")</f>
        <v>finalizado</v>
      </c>
      <c r="L58" s="12" t="str" cm="1">
        <f t="array" ref="L58">IFERROR(_xlfn.XLOOKUP($I58,Borrador!$I$11:$I$70,_xlfn.XLOOKUP(L$10,Borrador!$C$10:$BP$10,Borrador!$C$11:$BP$70,"",0,1),""),"")</f>
        <v>finalizado</v>
      </c>
      <c r="M58" s="38" t="str" cm="1">
        <f t="array" ref="M58">IFERROR(_xlfn.XLOOKUP($I58,Borrador!$I$11:$I$70,_xlfn.XLOOKUP(M$10,Borrador!$C$10:$BP$10,Borrador!$C$11:$BP$70,"",0,1),""),"")</f>
        <v>ok</v>
      </c>
      <c r="N58" s="39" t="str" cm="1">
        <f t="array" ref="N58">IFERROR(_xlfn.XLOOKUP($I58,Borrador!$I$11:$I$70,_xlfn.XLOOKUP(N$10,Borrador!$C$10:$BP$10,Borrador!$C$11:$BP$70,"",0,1),""),"")</f>
        <v>ok</v>
      </c>
      <c r="O58" s="12" cm="1">
        <f t="array" ref="O58">IFERROR(_xlfn.XLOOKUP($I58,Borrador!$I$11:$I$70,_xlfn.XLOOKUP(O$10,Borrador!$C$10:$BP$10,Borrador!$C$11:$BP$70,"",0,1),""),"")</f>
        <v>0</v>
      </c>
      <c r="P58" s="12" cm="1">
        <f t="array" ref="P58">IFERROR(_xlfn.XLOOKUP($I58,Borrador!$I$11:$I$70,_xlfn.XLOOKUP(P$10,Borrador!$C$10:$BP$10,Borrador!$C$11:$BP$70,"",0,1),""),"")</f>
        <v>0</v>
      </c>
      <c r="Q58" s="12" t="str" cm="1">
        <f t="array" ref="Q58">IFERROR(_xlfn.XLOOKUP($I58,Borrador!$I$11:$I$70,_xlfn.XLOOKUP(Q$10,Borrador!$C$10:$BP$10,Borrador!$C$11:$BP$70,"",0,1),""),"")</f>
        <v>No aplica</v>
      </c>
      <c r="R58" s="12" t="str" cm="1">
        <f t="array" ref="R58">IFERROR(_xlfn.XLOOKUP($I58,Borrador!$I$11:$I$70,_xlfn.XLOOKUP(R$10,Borrador!$C$10:$BP$10,Borrador!$C$11:$BP$70,"",0,1),""),"")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IFERROR(_xlfn.XLOOKUP($I58,Borrador!$I$11:$I$70,_xlfn.XLOOKUP(W$10,Borrador!$C$10:$BP$10,Borrador!$C$11:$BP$70,"",0,1),""),"")</f>
        <v>finalizado</v>
      </c>
      <c r="X58" s="76" cm="1">
        <f t="array" ref="X58">IFERROR(_xlfn.XLOOKUP($I58,Borrador!$I$11:$I$70,_xlfn.XLOOKUP(X$10,Borrador!$C$10:$BP$10,Borrador!$C$11:$BP$70,"",0,1),""),"")</f>
        <v>0</v>
      </c>
      <c r="Y58" s="76" t="str" cm="1">
        <f t="array" ref="Y58">IFERROR(_xlfn.XLOOKUP($I58,Borrador!$I$11:$I$70,_xlfn.XLOOKUP(Y$10,Borrador!$C$10:$BP$10,Borrador!$C$11:$BP$70,"",0,1),""),"")</f>
        <v>sin iniciar</v>
      </c>
      <c r="Z58" s="76" t="str" cm="1">
        <f t="array" ref="Z58">IFERROR(_xlfn.XLOOKUP($I58,Borrador!$I$11:$I$70,_xlfn.XLOOKUP(Z$10,Borrador!$C$10:$BP$10,Borrador!$C$11:$BP$70,"",0,1),""),"")</f>
        <v/>
      </c>
      <c r="AA58" s="76" t="str" cm="1">
        <f t="array" ref="AA58">IFERROR(_xlfn.XLOOKUP($I58,Borrador!$I$11:$I$70,_xlfn.XLOOKUP(AA$10,Borrador!$C$10:$BP$10,Borrador!$C$11:$BP$70,"",0,1),""),"")</f>
        <v>Renovación de Registro Calificado</v>
      </c>
      <c r="AB58" s="12" t="str" cm="1">
        <f t="array" ref="AB58">IFERROR(_xlfn.XLOOKUP($I58,Borrador!$I$11:$I$70,_xlfn.XLOOKUP(AB$10,Borrador!$C$10:$BP$10,Borrador!$C$11:$BP$70,"",0,1),""),"")</f>
        <v>Aprobado por el MEN</v>
      </c>
      <c r="AC58" s="54" t="str" cm="1">
        <f t="array" ref="AC58">IFERROR(_xlfn.XLOOKUP($I58,Borrador!$I$11:$I$70,_xlfn.XLOOKUP(AC$10,Borrador!$C$10:$BP$10,Borrador!$C$11:$BP$70,"",0,1),""),"")</f>
        <v>Diciembre de 2024</v>
      </c>
      <c r="AD58" s="12" t="str" cm="1">
        <f t="array" ref="AD58">IFERROR(_xlfn.XLOOKUP($I58,Borrador!$I$11:$I$70,_xlfn.XLOOKUP(AD$10,Borrador!$C$10:$BP$10,Borrador!$C$11:$BP$70,"",0,1),""),"")</f>
        <v>Noviembre de 2024</v>
      </c>
      <c r="AE58" s="12"/>
      <c r="AF58" s="12" t="str" cm="1">
        <f t="array" ref="AF58">IFERROR(_xlfn.XLOOKUP($I58,Borrador!$I$11:$I$70,_xlfn.XLOOKUP(AF$10,Borrador!$C$10:$BP$10,Borrador!$C$11:$BP$70,"",0,1),""),"")</f>
        <v>Sí</v>
      </c>
      <c r="AG58" s="12" t="str" cm="1">
        <f t="array" ref="AG58">IFERROR(_xlfn.XLOOKUP($I58,Borrador!$I$11:$I$70,_xlfn.XLOOKUP(AG$10,Borrador!$C$10:$BP$10,Borrador!$C$11:$BP$70,"",0,1),""),"")</f>
        <v>Sí</v>
      </c>
      <c r="AH58" s="12" t="str" cm="1">
        <f t="array" ref="AH58">IFERROR(_xlfn.XLOOKUP($I58,Borrador!$I$11:$I$70,_xlfn.XLOOKUP(AH$10,Borrador!$C$10:$BP$10,Borrador!$C$11:$BP$70,"",0,1),""),"")</f>
        <v>Sí</v>
      </c>
      <c r="AI58" s="12" t="str" cm="1">
        <f t="array" ref="AI58">IFERROR(_xlfn.XLOOKUP($I58,Borrador!$I$11:$I$70,_xlfn.XLOOKUP(AI$10,Borrador!$C$10:$BP$10,Borrador!$C$11:$BP$70,"",0,1),""),"")</f>
        <v/>
      </c>
      <c r="AJ58" s="12"/>
      <c r="AK58" s="12"/>
      <c r="AL58" s="11" t="str" cm="1">
        <f t="array" ref="AL58">IFERROR(_xlfn.XLOOKUP($I58,Borrador!$I$11:$I$70,_xlfn.XLOOKUP(AL$10,Borrador!$C$10:$BP$10,Borrador!$C$11:$BP$70,"",0,1),""),"")</f>
        <v>No aplica</v>
      </c>
      <c r="AM58" s="11" t="str" cm="1">
        <f t="array" ref="AM58">IFERROR(_xlfn.XLOOKUP($I58,Borrador!$I$11:$I$70,_xlfn.XLOOKUP(AM$10,Borrador!$C$10:$BP$10,Borrador!$C$11:$BP$70,"",0,1),""),"")</f>
        <v>No aplica</v>
      </c>
      <c r="AN58" s="11" t="str" cm="1">
        <f t="array" ref="AN58">IFERROR(_xlfn.XLOOKUP($I58,Borrador!$I$11:$I$70,_xlfn.XLOOKUP(AN$10,Borrador!$C$10:$BP$10,Borrador!$C$11:$BP$70,"",0,1),""),"")</f>
        <v>No aplica</v>
      </c>
      <c r="AO58" s="11" cm="1">
        <f t="array" ref="AO58">IFERROR(_xlfn.XLOOKUP($I58,Borrador!$I$11:$I$70,_xlfn.XLOOKUP(AO$10,Borrador!$C$10:$BP$10,Borrador!$C$11:$BP$70,"",0,1),""),"")</f>
        <v>0</v>
      </c>
      <c r="AP58" s="11" cm="1">
        <f t="array" ref="AP58">IFERROR(_xlfn.XLOOKUP($I58,Borrador!$I$11:$I$70,_xlfn.XLOOKUP(AP$10,Borrador!$C$10:$BP$10,Borrador!$C$11:$BP$70,"",0,1),""),"")</f>
        <v>0</v>
      </c>
      <c r="AQ58" s="11" t="str" cm="1">
        <f t="array" ref="AQ58">IFERROR(_xlfn.XLOOKUP($I58,Borrador!$I$11:$I$70,_xlfn.XLOOKUP(AQ$10,Borrador!$C$10:$BP$10,Borrador!$C$11:$BP$70,"",0,1),""),"")</f>
        <v>No aplica</v>
      </c>
      <c r="AR58" s="12" t="str" cm="1">
        <f t="array" ref="AR58">IFERROR(_xlfn.XLOOKUP($I58,Borrador!$I$11:$I$70,_xlfn.XLOOKUP(AR$10,Borrador!$C$10:$BP$10,Borrador!$C$11:$BP$70,"",0,1),""),"")</f>
        <v/>
      </c>
      <c r="AS58" s="12" t="str" cm="1">
        <f t="array" ref="AS58">IFERROR(_xlfn.XLOOKUP($I58,Borrador!$I$11:$I$70,_xlfn.XLOOKUP(AS$10,Borrador!$C$10:$BP$10,Borrador!$C$11:$BP$70,"",0,1),""),"")</f>
        <v/>
      </c>
      <c r="AT58" s="12" t="str" cm="1">
        <f t="array" ref="AT58">IFERROR(_xlfn.XLOOKUP($I58,Borrador!$I$11:$I$70,_xlfn.XLOOKUP(AT$10,Borrador!$C$10:$BP$10,Borrador!$C$11:$BP$70,"",0,1),""),"")</f>
        <v/>
      </c>
      <c r="AU58" s="12" t="str" cm="1">
        <f t="array" ref="AU58">IFERROR(_xlfn.XLOOKUP($I58,Borrador!$I$11:$I$70,_xlfn.XLOOKUP(AU$10,Borrador!$C$10:$BP$10,Borrador!$C$11:$BP$70,"",0,1),""),"")</f>
        <v>No aplica</v>
      </c>
      <c r="AV58" s="12" t="str" cm="1">
        <f t="array" ref="AV58">IFERROR(_xlfn.XLOOKUP($I58,Borrador!$I$11:$I$70,_xlfn.XLOOKUP(AV$10,Borrador!$C$10:$BP$10,Borrador!$C$11:$BP$70,"",0,1),""),"")</f>
        <v>No aplica</v>
      </c>
      <c r="AW58" s="12" t="str">
        <f>IFERROR(_xlfn.XLOOKUP($I58,Borrador!$I$11:$I$70,Borrador!$AU$11:$AU$70,""),"")</f>
        <v>No aplica</v>
      </c>
      <c r="AX58" s="12" t="str">
        <f>IFERROR(_xlfn.XLOOKUP($I58,Borrador!$I$11:$I$70,Borrador!$AV$11:$AV$70,""),"")</f>
        <v>No aplica</v>
      </c>
      <c r="AY58" s="12" t="str">
        <f>IFERROR(_xlfn.XLOOKUP($I58,Borrador!$I$11:$I$70,Borrador!$AW$11:$AW$70,""),"")</f>
        <v>No aplica</v>
      </c>
      <c r="AZ58" s="11" t="str" cm="1">
        <f t="array" ref="AZ58">IFERROR(_xlfn.XLOOKUP($I58,Borrador!$I$11:$I$70,_xlfn.XLOOKUP(AZ$10,Borrador!$C$10:$BP$10,Borrador!$C$11:$BP$70,"",0,1),""),"")</f>
        <v>No aplica</v>
      </c>
      <c r="BA58" s="11" t="str" cm="1">
        <f t="array" ref="BA58">IFERROR(_xlfn.XLOOKUP($I58,Borrador!$I$11:$I$70,_xlfn.XLOOKUP(BA$10,Borrador!$C$10:$BP$10,Borrador!$C$11:$BP$70,"",0,1),""),"")</f>
        <v>No aplica</v>
      </c>
      <c r="BB58" s="11">
        <f>IFERROR(_xlfn.XLOOKUP($I58,Borrador!$I$11:$I$70,Borrador!$BD$11:$BD$70,""),"")</f>
        <v>0</v>
      </c>
      <c r="BC58" s="11">
        <f>IFERROR(_xlfn.XLOOKUP($I58,Borrador!$I$11:$I$70,Borrador!$BE$11:$BE$70,""),"")</f>
        <v>0</v>
      </c>
      <c r="BD58" s="12" t="str" cm="1">
        <f t="array" ref="BD58">IFERROR(_xlfn.XLOOKUP($I58,Borrador!$I$11:$I$70,_xlfn.XLOOKUP(BD$10,Borrador!$C$10:$BP$10,Borrador!$C$11:$BP$70,"",0,1),""),"")</f>
        <v>No aplica</v>
      </c>
      <c r="BE58" s="12" t="str" cm="1">
        <f t="array" ref="BE58">IFERROR(_xlfn.XLOOKUP($I58,Borrador!$I$11:$I$70,_xlfn.XLOOKUP(BE$10,Borrador!$C$10:$BP$10,Borrador!$C$11:$BP$70,"",0,1),""),"")</f>
        <v>No aplica</v>
      </c>
      <c r="BF58" s="12" t="str" cm="1">
        <f t="array" ref="BF58">IFERROR(_xlfn.XLOOKUP($I58,Borrador!$I$11:$I$70,_xlfn.XLOOKUP(BF$10,Borrador!$C$10:$BP$10,Borrador!$C$11:$BP$70,"",0,1),""),"")</f>
        <v>No aplica</v>
      </c>
      <c r="BG58" s="12" t="str" cm="1">
        <f t="array" ref="BG58">IFERROR(_xlfn.XLOOKUP($I58,Borrador!$I$11:$I$70,_xlfn.XLOOKUP(BG$10,Borrador!$C$10:$BP$10,Borrador!$C$11:$BP$70,"",0,1),""),"")</f>
        <v>No aplica</v>
      </c>
      <c r="BH58" s="12" t="str" cm="1">
        <f t="array" ref="BH58">IFERROR(_xlfn.XLOOKUP($I58,Borrador!$I$11:$I$70,_xlfn.XLOOKUP(BH$10,Borrador!$C$10:$BP$10,Borrador!$C$11:$BP$70,"",0,1),""),"")</f>
        <v>No aplica</v>
      </c>
      <c r="BI58" s="12" t="str" cm="1">
        <f t="array" ref="BI58">IFERROR(_xlfn.XLOOKUP($I58,Borrador!$I$11:$I$70,_xlfn.XLOOKUP(BI$10,Borrador!$C$10:$BP$10,Borrador!$C$11:$BP$70,"",0,1),""),"")</f>
        <v>sin iniciar</v>
      </c>
      <c r="BJ58" s="12" t="str" cm="1">
        <f t="array" ref="BJ58">IFERROR(_xlfn.XLOOKUP($I58,Borrador!$I$11:$I$70,_xlfn.XLOOKUP(BJ$10,Borrador!$C$10:$BP$10,Borrador!$C$11:$BP$70,"",0,1),""),"")</f>
        <v>No aplica</v>
      </c>
      <c r="BK58" s="12" cm="1">
        <f t="array" ref="BK58">IFERROR(_xlfn.XLOOKUP($I58,Borrador!$I$11:$I$70,_xlfn.XLOOKUP(BK$10,Borrador!$C$10:$BP$10,Borrador!$C$11:$BP$70,"",0,1),""),"")</f>
        <v>0</v>
      </c>
      <c r="BL58" s="12" t="str" cm="1">
        <f t="array" ref="BL58">IFERROR(_xlfn.XLOOKUP($I58,Borrador!$I$11:$I$70,_xlfn.XLOOKUP(BL$10,Borrador!$C$10:$BP$10,Borrador!$C$11:$BP$70,"",0,1),""),"")</f>
        <v>Si</v>
      </c>
      <c r="BM58" s="12">
        <f>IFERROR(_xlfn.XLOOKUP($I58,Borrador!$I$11:$I$70,Borrador!$BJ$11:$BJ$70,""),"")</f>
        <v>0</v>
      </c>
      <c r="BN58" s="12">
        <f>IFERROR(_xlfn.XLOOKUP($I58,Borrador!$I$11:$I$70,Borrador!$BK$11:$BK$70,""),"")</f>
        <v>0</v>
      </c>
      <c r="BO58" s="12">
        <f>IFERROR(_xlfn.XLOOKUP($I58,Borrador!$I$11:$I$70,Borrador!$BL$11:$BL$70,""),"")</f>
        <v>1</v>
      </c>
      <c r="BP58" s="12" t="str" cm="1">
        <f t="array" ref="BP58">IFERROR(_xlfn.XLOOKUP($I58,Borrador!$I$11:$I$70,_xlfn.XLOOKUP(BP$10,Borrador!$C$10:$BP$10,Borrador!$C$11:$BP$70,"",0,1),""),"")</f>
        <v>sin iniciar</v>
      </c>
      <c r="BQ58" s="12">
        <f>IFERROR(_xlfn.XLOOKUP($I58,Borrador!$I$11:$I$70,Borrador!$BG$11:$BG$70,""),"")</f>
        <v>0</v>
      </c>
      <c r="BR58" s="12" t="str">
        <f>IFERROR(_xlfn.XLOOKUP($I58,Borrador!$I$11:$I$70,Borrador!$BH$11:$BH$70,""),"")</f>
        <v>Si</v>
      </c>
      <c r="BS58" s="12">
        <f>IFERROR(_xlfn.XLOOKUP($I58,Borrador!$I$11:$I$70,Borrador!$BI$11:$BI$70,""),"")</f>
        <v>0</v>
      </c>
      <c r="BT58" s="11">
        <f>IFERROR(_xlfn.XLOOKUP($I58,Borrador!$I$11:$I$70,Borrador!$BM$11:$BM$70,""),"")</f>
        <v>0</v>
      </c>
      <c r="BU58" s="11">
        <f>IFERROR(_xlfn.XLOOKUP($I58,Borrador!$I$11:$I$70,Borrador!$BN$11:$BN$70,""),"")</f>
        <v>0</v>
      </c>
      <c r="BV58" s="34" t="str">
        <f>IFERROR(_xlfn.XLOOKUP($I58,Borrador!$I$11:$I$70,Borrador!$BO$11:$BO$70,""),"")</f>
        <v>Ya está en oferta</v>
      </c>
      <c r="BW58" s="12">
        <f>IFERROR(_xlfn.XLOOKUP($I58,Borrador!$I$11:$I$70,Borrador!$BP$11:$BP$70,""),"")</f>
        <v>0</v>
      </c>
    </row>
    <row r="59" spans="3:75" ht="52.35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IFERROR(_xlfn.XLOOKUP($I59,Borrador!$I$11:$I$70,_xlfn.XLOOKUP(J$10,Borrador!$C$10:$BP$10,Borrador!$C$11:$BP$70,"",0,1),""),"")</f>
        <v>finalizado</v>
      </c>
      <c r="K59" s="12" t="str" cm="1">
        <f t="array" ref="K59">IFERROR(_xlfn.XLOOKUP($I59,Borrador!$I$11:$I$70,_xlfn.XLOOKUP(K$10,Borrador!$C$10:$BP$10,Borrador!$C$11:$BP$70,"",0,1),""),"")</f>
        <v>finalizado</v>
      </c>
      <c r="L59" s="12" t="str" cm="1">
        <f t="array" ref="L59">IFERROR(_xlfn.XLOOKUP($I59,Borrador!$I$11:$I$70,_xlfn.XLOOKUP(L$10,Borrador!$C$10:$BP$10,Borrador!$C$11:$BP$70,"",0,1),""),"")</f>
        <v>finalizado</v>
      </c>
      <c r="M59" s="38" t="str" cm="1">
        <f t="array" ref="M59">IFERROR(_xlfn.XLOOKUP($I59,Borrador!$I$11:$I$70,_xlfn.XLOOKUP(M$10,Borrador!$C$10:$BP$10,Borrador!$C$11:$BP$70,"",0,1),""),"")</f>
        <v>ok</v>
      </c>
      <c r="N59" s="39" t="str" cm="1">
        <f t="array" ref="N59">IFERROR(_xlfn.XLOOKUP($I59,Borrador!$I$11:$I$70,_xlfn.XLOOKUP(N$10,Borrador!$C$10:$BP$10,Borrador!$C$11:$BP$70,"",0,1),""),"")</f>
        <v>ok</v>
      </c>
      <c r="O59" s="12" cm="1">
        <f t="array" ref="O59">IFERROR(_xlfn.XLOOKUP($I59,Borrador!$I$11:$I$70,_xlfn.XLOOKUP(O$10,Borrador!$C$10:$BP$10,Borrador!$C$11:$BP$70,"",0,1),""),"")</f>
        <v>0</v>
      </c>
      <c r="P59" s="12" cm="1">
        <f t="array" ref="P59">IFERROR(_xlfn.XLOOKUP($I59,Borrador!$I$11:$I$70,_xlfn.XLOOKUP(P$10,Borrador!$C$10:$BP$10,Borrador!$C$11:$BP$70,"",0,1),""),"")</f>
        <v>0</v>
      </c>
      <c r="Q59" s="12" t="str" cm="1">
        <f t="array" ref="Q59">IFERROR(_xlfn.XLOOKUP($I59,Borrador!$I$11:$I$70,_xlfn.XLOOKUP(Q$10,Borrador!$C$10:$BP$10,Borrador!$C$11:$BP$70,"",0,1),""),"")</f>
        <v>No aplica</v>
      </c>
      <c r="R59" s="12" t="str" cm="1">
        <f t="array" ref="R59">IFERROR(_xlfn.XLOOKUP($I59,Borrador!$I$11:$I$70,_xlfn.XLOOKUP(R$10,Borrador!$C$10:$BP$10,Borrador!$C$11:$BP$70,"",0,1),""),"")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IFERROR(_xlfn.XLOOKUP($I59,Borrador!$I$11:$I$70,_xlfn.XLOOKUP(W$10,Borrador!$C$10:$BP$10,Borrador!$C$11:$BP$70,"",0,1),""),"")</f>
        <v>finalizado</v>
      </c>
      <c r="X59" s="76" cm="1">
        <f t="array" ref="X59">IFERROR(_xlfn.XLOOKUP($I59,Borrador!$I$11:$I$70,_xlfn.XLOOKUP(X$10,Borrador!$C$10:$BP$10,Borrador!$C$11:$BP$70,"",0,1),""),"")</f>
        <v>0</v>
      </c>
      <c r="Y59" s="76" t="str" cm="1">
        <f t="array" ref="Y59">IFERROR(_xlfn.XLOOKUP($I59,Borrador!$I$11:$I$70,_xlfn.XLOOKUP(Y$10,Borrador!$C$10:$BP$10,Borrador!$C$11:$BP$70,"",0,1),""),"")</f>
        <v>sin iniciar</v>
      </c>
      <c r="Z59" s="76" t="str" cm="1">
        <f t="array" ref="Z59">IFERROR(_xlfn.XLOOKUP($I59,Borrador!$I$11:$I$70,_xlfn.XLOOKUP(Z$10,Borrador!$C$10:$BP$10,Borrador!$C$11:$BP$70,"",0,1),""),"")</f>
        <v/>
      </c>
      <c r="AA59" s="76" t="str" cm="1">
        <f t="array" ref="AA59">IFERROR(_xlfn.XLOOKUP($I59,Borrador!$I$11:$I$70,_xlfn.XLOOKUP(AA$10,Borrador!$C$10:$BP$10,Borrador!$C$11:$BP$70,"",0,1),""),"")</f>
        <v>Renovación de Registro Calificado</v>
      </c>
      <c r="AB59" s="12" t="str" cm="1">
        <f t="array" ref="AB59">IFERROR(_xlfn.XLOOKUP($I59,Borrador!$I$11:$I$70,_xlfn.XLOOKUP(AB$10,Borrador!$C$10:$BP$10,Borrador!$C$11:$BP$70,"",0,1),""),"")</f>
        <v>En evaluación de sala</v>
      </c>
      <c r="AC59" s="54" t="str" cm="1">
        <f t="array" ref="AC59">IFERROR(_xlfn.XLOOKUP($I59,Borrador!$I$11:$I$70,_xlfn.XLOOKUP(AC$10,Borrador!$C$10:$BP$10,Borrador!$C$11:$BP$70,"",0,1),""),"")</f>
        <v>Diciembre de 2024</v>
      </c>
      <c r="AD59" s="12" t="str" cm="1">
        <f t="array" ref="AD59">IFERROR(_xlfn.XLOOKUP($I59,Borrador!$I$11:$I$70,_xlfn.XLOOKUP(AD$10,Borrador!$C$10:$BP$10,Borrador!$C$11:$BP$70,"",0,1),""),"")</f>
        <v>Noviembre de 2024</v>
      </c>
      <c r="AE59" s="12"/>
      <c r="AF59" s="12" t="str" cm="1">
        <f t="array" ref="AF59">IFERROR(_xlfn.XLOOKUP($I59,Borrador!$I$11:$I$70,_xlfn.XLOOKUP(AF$10,Borrador!$C$10:$BP$10,Borrador!$C$11:$BP$70,"",0,1),""),"")</f>
        <v>Sí</v>
      </c>
      <c r="AG59" s="12" t="str" cm="1">
        <f t="array" ref="AG59">IFERROR(_xlfn.XLOOKUP($I59,Borrador!$I$11:$I$70,_xlfn.XLOOKUP(AG$10,Borrador!$C$10:$BP$10,Borrador!$C$11:$BP$70,"",0,1),""),"")</f>
        <v>Sí</v>
      </c>
      <c r="AH59" s="12" t="str" cm="1">
        <f t="array" ref="AH59">IFERROR(_xlfn.XLOOKUP($I59,Borrador!$I$11:$I$70,_xlfn.XLOOKUP(AH$10,Borrador!$C$10:$BP$10,Borrador!$C$11:$BP$70,"",0,1),""),"")</f>
        <v>Pendiente</v>
      </c>
      <c r="AI59" s="12" t="str" cm="1">
        <f t="array" ref="AI59">IFERROR(_xlfn.XLOOKUP($I59,Borrador!$I$11:$I$70,_xlfn.XLOOKUP(AI$10,Borrador!$C$10:$BP$10,Borrador!$C$11:$BP$70,"",0,1),""),"")</f>
        <v/>
      </c>
      <c r="AJ59" s="12"/>
      <c r="AK59" s="12"/>
      <c r="AL59" s="11" t="str" cm="1">
        <f t="array" ref="AL59">IFERROR(_xlfn.XLOOKUP($I59,Borrador!$I$11:$I$70,_xlfn.XLOOKUP(AL$10,Borrador!$C$10:$BP$10,Borrador!$C$11:$BP$70,"",0,1),""),"")</f>
        <v>No aplica</v>
      </c>
      <c r="AM59" s="11" t="str" cm="1">
        <f t="array" ref="AM59">IFERROR(_xlfn.XLOOKUP($I59,Borrador!$I$11:$I$70,_xlfn.XLOOKUP(AM$10,Borrador!$C$10:$BP$10,Borrador!$C$11:$BP$70,"",0,1),""),"")</f>
        <v>No aplica</v>
      </c>
      <c r="AN59" s="11" t="str" cm="1">
        <f t="array" ref="AN59">IFERROR(_xlfn.XLOOKUP($I59,Borrador!$I$11:$I$70,_xlfn.XLOOKUP(AN$10,Borrador!$C$10:$BP$10,Borrador!$C$11:$BP$70,"",0,1),""),"")</f>
        <v>No aplica</v>
      </c>
      <c r="AO59" s="11" cm="1">
        <f t="array" ref="AO59">IFERROR(_xlfn.XLOOKUP($I59,Borrador!$I$11:$I$70,_xlfn.XLOOKUP(AO$10,Borrador!$C$10:$BP$10,Borrador!$C$11:$BP$70,"",0,1),""),"")</f>
        <v>0</v>
      </c>
      <c r="AP59" s="11" cm="1">
        <f t="array" ref="AP59">IFERROR(_xlfn.XLOOKUP($I59,Borrador!$I$11:$I$70,_xlfn.XLOOKUP(AP$10,Borrador!$C$10:$BP$10,Borrador!$C$11:$BP$70,"",0,1),""),"")</f>
        <v>0</v>
      </c>
      <c r="AQ59" s="11" t="str" cm="1">
        <f t="array" ref="AQ59">IFERROR(_xlfn.XLOOKUP($I59,Borrador!$I$11:$I$70,_xlfn.XLOOKUP(AQ$10,Borrador!$C$10:$BP$10,Borrador!$C$11:$BP$70,"",0,1),""),"")</f>
        <v>No aplica</v>
      </c>
      <c r="AR59" s="12" t="str" cm="1">
        <f t="array" ref="AR59">IFERROR(_xlfn.XLOOKUP($I59,Borrador!$I$11:$I$70,_xlfn.XLOOKUP(AR$10,Borrador!$C$10:$BP$10,Borrador!$C$11:$BP$70,"",0,1),""),"")</f>
        <v/>
      </c>
      <c r="AS59" s="12" t="str" cm="1">
        <f t="array" ref="AS59">IFERROR(_xlfn.XLOOKUP($I59,Borrador!$I$11:$I$70,_xlfn.XLOOKUP(AS$10,Borrador!$C$10:$BP$10,Borrador!$C$11:$BP$70,"",0,1),""),"")</f>
        <v/>
      </c>
      <c r="AT59" s="12" t="str" cm="1">
        <f t="array" ref="AT59">IFERROR(_xlfn.XLOOKUP($I59,Borrador!$I$11:$I$70,_xlfn.XLOOKUP(AT$10,Borrador!$C$10:$BP$10,Borrador!$C$11:$BP$70,"",0,1),""),"")</f>
        <v/>
      </c>
      <c r="AU59" s="12" t="str" cm="1">
        <f t="array" ref="AU59">IFERROR(_xlfn.XLOOKUP($I59,Borrador!$I$11:$I$70,_xlfn.XLOOKUP(AU$10,Borrador!$C$10:$BP$10,Borrador!$C$11:$BP$70,"",0,1),""),"")</f>
        <v>No aplica</v>
      </c>
      <c r="AV59" s="12" t="str" cm="1">
        <f t="array" ref="AV59">IFERROR(_xlfn.XLOOKUP($I59,Borrador!$I$11:$I$70,_xlfn.XLOOKUP(AV$10,Borrador!$C$10:$BP$10,Borrador!$C$11:$BP$70,"",0,1),""),"")</f>
        <v>No aplica</v>
      </c>
      <c r="AW59" s="12" t="str">
        <f>IFERROR(_xlfn.XLOOKUP($I59,Borrador!$I$11:$I$70,Borrador!$AU$11:$AU$70,""),"")</f>
        <v>No aplica</v>
      </c>
      <c r="AX59" s="12" t="str">
        <f>IFERROR(_xlfn.XLOOKUP($I59,Borrador!$I$11:$I$70,Borrador!$AV$11:$AV$70,""),"")</f>
        <v>No aplica</v>
      </c>
      <c r="AY59" s="12" t="str">
        <f>IFERROR(_xlfn.XLOOKUP($I59,Borrador!$I$11:$I$70,Borrador!$AW$11:$AW$70,""),"")</f>
        <v>No aplica</v>
      </c>
      <c r="AZ59" s="11" t="str" cm="1">
        <f t="array" ref="AZ59">IFERROR(_xlfn.XLOOKUP($I59,Borrador!$I$11:$I$70,_xlfn.XLOOKUP(AZ$10,Borrador!$C$10:$BP$10,Borrador!$C$11:$BP$70,"",0,1),""),"")</f>
        <v>No aplica</v>
      </c>
      <c r="BA59" s="11" t="str" cm="1">
        <f t="array" ref="BA59">IFERROR(_xlfn.XLOOKUP($I59,Borrador!$I$11:$I$70,_xlfn.XLOOKUP(BA$10,Borrador!$C$10:$BP$10,Borrador!$C$11:$BP$70,"",0,1),""),"")</f>
        <v>No aplica</v>
      </c>
      <c r="BB59" s="11">
        <f>IFERROR(_xlfn.XLOOKUP($I59,Borrador!$I$11:$I$70,Borrador!$BD$11:$BD$70,""),"")</f>
        <v>0</v>
      </c>
      <c r="BC59" s="11">
        <f>IFERROR(_xlfn.XLOOKUP($I59,Borrador!$I$11:$I$70,Borrador!$BE$11:$BE$70,""),"")</f>
        <v>0</v>
      </c>
      <c r="BD59" s="12" t="str" cm="1">
        <f t="array" ref="BD59">IFERROR(_xlfn.XLOOKUP($I59,Borrador!$I$11:$I$70,_xlfn.XLOOKUP(BD$10,Borrador!$C$10:$BP$10,Borrador!$C$11:$BP$70,"",0,1),""),"")</f>
        <v>No aplica</v>
      </c>
      <c r="BE59" s="12" t="str" cm="1">
        <f t="array" ref="BE59">IFERROR(_xlfn.XLOOKUP($I59,Borrador!$I$11:$I$70,_xlfn.XLOOKUP(BE$10,Borrador!$C$10:$BP$10,Borrador!$C$11:$BP$70,"",0,1),""),"")</f>
        <v>No aplica</v>
      </c>
      <c r="BF59" s="12" t="str" cm="1">
        <f t="array" ref="BF59">IFERROR(_xlfn.XLOOKUP($I59,Borrador!$I$11:$I$70,_xlfn.XLOOKUP(BF$10,Borrador!$C$10:$BP$10,Borrador!$C$11:$BP$70,"",0,1),""),"")</f>
        <v>No aplica</v>
      </c>
      <c r="BG59" s="12" t="str" cm="1">
        <f t="array" ref="BG59">IFERROR(_xlfn.XLOOKUP($I59,Borrador!$I$11:$I$70,_xlfn.XLOOKUP(BG$10,Borrador!$C$10:$BP$10,Borrador!$C$11:$BP$70,"",0,1),""),"")</f>
        <v>No aplica</v>
      </c>
      <c r="BH59" s="12" t="str" cm="1">
        <f t="array" ref="BH59">IFERROR(_xlfn.XLOOKUP($I59,Borrador!$I$11:$I$70,_xlfn.XLOOKUP(BH$10,Borrador!$C$10:$BP$10,Borrador!$C$11:$BP$70,"",0,1),""),"")</f>
        <v>No aplica</v>
      </c>
      <c r="BI59" s="12" t="str" cm="1">
        <f t="array" ref="BI59">IFERROR(_xlfn.XLOOKUP($I59,Borrador!$I$11:$I$70,_xlfn.XLOOKUP(BI$10,Borrador!$C$10:$BP$10,Borrador!$C$11:$BP$70,"",0,1),""),"")</f>
        <v>sin iniciar</v>
      </c>
      <c r="BJ59" s="12" t="str" cm="1">
        <f t="array" ref="BJ59">IFERROR(_xlfn.XLOOKUP($I59,Borrador!$I$11:$I$70,_xlfn.XLOOKUP(BJ$10,Borrador!$C$10:$BP$10,Borrador!$C$11:$BP$70,"",0,1),""),"")</f>
        <v>No aplica</v>
      </c>
      <c r="BK59" s="12" cm="1">
        <f t="array" ref="BK59">IFERROR(_xlfn.XLOOKUP($I59,Borrador!$I$11:$I$70,_xlfn.XLOOKUP(BK$10,Borrador!$C$10:$BP$10,Borrador!$C$11:$BP$70,"",0,1),""),"")</f>
        <v>0</v>
      </c>
      <c r="BL59" s="12" cm="1">
        <f t="array" ref="BL59">IFERROR(_xlfn.XLOOKUP($I59,Borrador!$I$11:$I$70,_xlfn.XLOOKUP(BL$10,Borrador!$C$10:$BP$10,Borrador!$C$11:$BP$70,"",0,1),""),"")</f>
        <v>0</v>
      </c>
      <c r="BM59" s="12">
        <f>IFERROR(_xlfn.XLOOKUP($I59,Borrador!$I$11:$I$70,Borrador!$BJ$11:$BJ$70,""),"")</f>
        <v>0</v>
      </c>
      <c r="BN59" s="12">
        <f>IFERROR(_xlfn.XLOOKUP($I59,Borrador!$I$11:$I$70,Borrador!$BK$11:$BK$70,""),"")</f>
        <v>0</v>
      </c>
      <c r="BO59" s="12">
        <f>IFERROR(_xlfn.XLOOKUP($I59,Borrador!$I$11:$I$70,Borrador!$BL$11:$BL$70,""),"")</f>
        <v>0</v>
      </c>
      <c r="BP59" s="12" t="str" cm="1">
        <f t="array" ref="BP59">IFERROR(_xlfn.XLOOKUP($I59,Borrador!$I$11:$I$70,_xlfn.XLOOKUP(BP$10,Borrador!$C$10:$BP$10,Borrador!$C$11:$BP$70,"",0,1),""),"")</f>
        <v>sin iniciar</v>
      </c>
      <c r="BQ59" s="12">
        <f>IFERROR(_xlfn.XLOOKUP($I59,Borrador!$I$11:$I$70,Borrador!$BG$11:$BG$70,""),"")</f>
        <v>0</v>
      </c>
      <c r="BR59" s="12">
        <f>IFERROR(_xlfn.XLOOKUP($I59,Borrador!$I$11:$I$70,Borrador!$BH$11:$BH$70,""),"")</f>
        <v>0</v>
      </c>
      <c r="BS59" s="12">
        <f>IFERROR(_xlfn.XLOOKUP($I59,Borrador!$I$11:$I$70,Borrador!$BI$11:$BI$70,""),"")</f>
        <v>0</v>
      </c>
      <c r="BT59" s="11">
        <f>IFERROR(_xlfn.XLOOKUP($I59,Borrador!$I$11:$I$70,Borrador!$BM$11:$BM$70,""),"")</f>
        <v>0</v>
      </c>
      <c r="BU59" s="11">
        <f>IFERROR(_xlfn.XLOOKUP($I59,Borrador!$I$11:$I$70,Borrador!$BN$11:$BN$70,""),"")</f>
        <v>0</v>
      </c>
      <c r="BV59" s="34" t="str">
        <f>IFERROR(_xlfn.XLOOKUP($I59,Borrador!$I$11:$I$70,Borrador!$BO$11:$BO$70,""),"")</f>
        <v>2027-2</v>
      </c>
      <c r="BW59" s="12">
        <f>IFERROR(_xlfn.XLOOKUP($I59,Borrador!$I$11:$I$70,Borrador!$BP$11:$BP$70,""),"")</f>
        <v>0</v>
      </c>
    </row>
    <row r="60" spans="3:75" ht="52.35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IFERROR(_xlfn.XLOOKUP($I60,Borrador!$I$11:$I$70,_xlfn.XLOOKUP(J$10,Borrador!$C$10:$BP$10,Borrador!$C$11:$BP$70,"",0,1),""),"")</f>
        <v>finalizado</v>
      </c>
      <c r="K60" s="12" t="str" cm="1">
        <f t="array" ref="K60">IFERROR(_xlfn.XLOOKUP($I60,Borrador!$I$11:$I$70,_xlfn.XLOOKUP(K$10,Borrador!$C$10:$BP$10,Borrador!$C$11:$BP$70,"",0,1),""),"")</f>
        <v>finalizado</v>
      </c>
      <c r="L60" s="12" t="str" cm="1">
        <f t="array" ref="L60">IFERROR(_xlfn.XLOOKUP($I60,Borrador!$I$11:$I$70,_xlfn.XLOOKUP(L$10,Borrador!$C$10:$BP$10,Borrador!$C$11:$BP$70,"",0,1),""),"")</f>
        <v>finalizado</v>
      </c>
      <c r="M60" s="38" t="str" cm="1">
        <f t="array" ref="M60">IFERROR(_xlfn.XLOOKUP($I60,Borrador!$I$11:$I$70,_xlfn.XLOOKUP(M$10,Borrador!$C$10:$BP$10,Borrador!$C$11:$BP$70,"",0,1),""),"")</f>
        <v>ok</v>
      </c>
      <c r="N60" s="39" t="str" cm="1">
        <f t="array" ref="N60">IFERROR(_xlfn.XLOOKUP($I60,Borrador!$I$11:$I$70,_xlfn.XLOOKUP(N$10,Borrador!$C$10:$BP$10,Borrador!$C$11:$BP$70,"",0,1),""),"")</f>
        <v>ok</v>
      </c>
      <c r="O60" s="12" cm="1">
        <f t="array" ref="O60">IFERROR(_xlfn.XLOOKUP($I60,Borrador!$I$11:$I$70,_xlfn.XLOOKUP(O$10,Borrador!$C$10:$BP$10,Borrador!$C$11:$BP$70,"",0,1),""),"")</f>
        <v>0</v>
      </c>
      <c r="P60" s="12" cm="1">
        <f t="array" ref="P60">IFERROR(_xlfn.XLOOKUP($I60,Borrador!$I$11:$I$70,_xlfn.XLOOKUP(P$10,Borrador!$C$10:$BP$10,Borrador!$C$11:$BP$70,"",0,1),""),"")</f>
        <v>0</v>
      </c>
      <c r="Q60" s="12" t="str" cm="1">
        <f t="array" ref="Q60">IFERROR(_xlfn.XLOOKUP($I60,Borrador!$I$11:$I$70,_xlfn.XLOOKUP(Q$10,Borrador!$C$10:$BP$10,Borrador!$C$11:$BP$70,"",0,1),""),"")</f>
        <v>No aplica</v>
      </c>
      <c r="R60" s="12" t="str" cm="1">
        <f t="array" ref="R60">IFERROR(_xlfn.XLOOKUP($I60,Borrador!$I$11:$I$70,_xlfn.XLOOKUP(R$10,Borrador!$C$10:$BP$10,Borrador!$C$11:$BP$70,"",0,1),""),"")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IFERROR(_xlfn.XLOOKUP($I60,Borrador!$I$11:$I$70,_xlfn.XLOOKUP(W$10,Borrador!$C$10:$BP$10,Borrador!$C$11:$BP$70,"",0,1),""),"")</f>
        <v>finalizado</v>
      </c>
      <c r="X60" s="76" cm="1">
        <f t="array" ref="X60">IFERROR(_xlfn.XLOOKUP($I60,Borrador!$I$11:$I$70,_xlfn.XLOOKUP(X$10,Borrador!$C$10:$BP$10,Borrador!$C$11:$BP$70,"",0,1),""),"")</f>
        <v>0</v>
      </c>
      <c r="Y60" s="76" t="str" cm="1">
        <f t="array" ref="Y60">IFERROR(_xlfn.XLOOKUP($I60,Borrador!$I$11:$I$70,_xlfn.XLOOKUP(Y$10,Borrador!$C$10:$BP$10,Borrador!$C$11:$BP$70,"",0,1),""),"")</f>
        <v>sin iniciar</v>
      </c>
      <c r="Z60" s="76" t="str" cm="1">
        <f t="array" ref="Z60">IFERROR(_xlfn.XLOOKUP($I60,Borrador!$I$11:$I$70,_xlfn.XLOOKUP(Z$10,Borrador!$C$10:$BP$10,Borrador!$C$11:$BP$70,"",0,1),""),"")</f>
        <v/>
      </c>
      <c r="AA60" s="76" t="str" cm="1">
        <f t="array" ref="AA60">IFERROR(_xlfn.XLOOKUP($I60,Borrador!$I$11:$I$70,_xlfn.XLOOKUP(AA$10,Borrador!$C$10:$BP$10,Borrador!$C$11:$BP$70,"",0,1),""),"")</f>
        <v>Renovación de Registro Calificado</v>
      </c>
      <c r="AB60" s="12" t="str" cm="1">
        <f t="array" ref="AB60">IFERROR(_xlfn.XLOOKUP($I60,Borrador!$I$11:$I$70,_xlfn.XLOOKUP(AB$10,Borrador!$C$10:$BP$10,Borrador!$C$11:$BP$70,"",0,1),""),"")</f>
        <v>En visita de pares académicos</v>
      </c>
      <c r="AC60" s="54" t="str" cm="1">
        <f t="array" ref="AC60">IFERROR(_xlfn.XLOOKUP($I60,Borrador!$I$11:$I$70,_xlfn.XLOOKUP(AC$10,Borrador!$C$10:$BP$10,Borrador!$C$11:$BP$70,"",0,1),""),"")</f>
        <v>Octubre de 2025</v>
      </c>
      <c r="AD60" s="12" t="str" cm="1">
        <f t="array" ref="AD60">IFERROR(_xlfn.XLOOKUP($I60,Borrador!$I$11:$I$70,_xlfn.XLOOKUP(AD$10,Borrador!$C$10:$BP$10,Borrador!$C$11:$BP$70,"",0,1),""),"")</f>
        <v>Septiembre de 2025</v>
      </c>
      <c r="AE60" s="12"/>
      <c r="AF60" s="12" t="str" cm="1">
        <f t="array" ref="AF60">IFERROR(_xlfn.XLOOKUP($I60,Borrador!$I$11:$I$70,_xlfn.XLOOKUP(AF$10,Borrador!$C$10:$BP$10,Borrador!$C$11:$BP$70,"",0,1),""),"")</f>
        <v>Sí</v>
      </c>
      <c r="AG60" s="12" t="str" cm="1">
        <f t="array" ref="AG60">IFERROR(_xlfn.XLOOKUP($I60,Borrador!$I$11:$I$70,_xlfn.XLOOKUP(AG$10,Borrador!$C$10:$BP$10,Borrador!$C$11:$BP$70,"",0,1),""),"")</f>
        <v>Sí</v>
      </c>
      <c r="AH60" s="12" t="str" cm="1">
        <f t="array" ref="AH60">IFERROR(_xlfn.XLOOKUP($I60,Borrador!$I$11:$I$70,_xlfn.XLOOKUP(AH$10,Borrador!$C$10:$BP$10,Borrador!$C$11:$BP$70,"",0,1),""),"")</f>
        <v>Pendiente</v>
      </c>
      <c r="AI60" s="12" t="str" cm="1">
        <f t="array" ref="AI60">IFERROR(_xlfn.XLOOKUP($I60,Borrador!$I$11:$I$70,_xlfn.XLOOKUP(AI$10,Borrador!$C$10:$BP$10,Borrador!$C$11:$BP$70,"",0,1),""),"")</f>
        <v/>
      </c>
      <c r="AJ60" s="12"/>
      <c r="AK60" s="12"/>
      <c r="AL60" s="11" t="str" cm="1">
        <f t="array" ref="AL60">IFERROR(_xlfn.XLOOKUP($I60,Borrador!$I$11:$I$70,_xlfn.XLOOKUP(AL$10,Borrador!$C$10:$BP$10,Borrador!$C$11:$BP$70,"",0,1),""),"")</f>
        <v>No aplica</v>
      </c>
      <c r="AM60" s="11" t="str" cm="1">
        <f t="array" ref="AM60">IFERROR(_xlfn.XLOOKUP($I60,Borrador!$I$11:$I$70,_xlfn.XLOOKUP(AM$10,Borrador!$C$10:$BP$10,Borrador!$C$11:$BP$70,"",0,1),""),"")</f>
        <v>No aplica</v>
      </c>
      <c r="AN60" s="11" t="str" cm="1">
        <f t="array" ref="AN60">IFERROR(_xlfn.XLOOKUP($I60,Borrador!$I$11:$I$70,_xlfn.XLOOKUP(AN$10,Borrador!$C$10:$BP$10,Borrador!$C$11:$BP$70,"",0,1),""),"")</f>
        <v>No aplica</v>
      </c>
      <c r="AO60" s="11" cm="1">
        <f t="array" ref="AO60">IFERROR(_xlfn.XLOOKUP($I60,Borrador!$I$11:$I$70,_xlfn.XLOOKUP(AO$10,Borrador!$C$10:$BP$10,Borrador!$C$11:$BP$70,"",0,1),""),"")</f>
        <v>0</v>
      </c>
      <c r="AP60" s="11" cm="1">
        <f t="array" ref="AP60">IFERROR(_xlfn.XLOOKUP($I60,Borrador!$I$11:$I$70,_xlfn.XLOOKUP(AP$10,Borrador!$C$10:$BP$10,Borrador!$C$11:$BP$70,"",0,1),""),"")</f>
        <v>0</v>
      </c>
      <c r="AQ60" s="11" cm="1">
        <f t="array" ref="AQ60">IFERROR(_xlfn.XLOOKUP($I60,Borrador!$I$11:$I$70,_xlfn.XLOOKUP(AQ$10,Borrador!$C$10:$BP$10,Borrador!$C$11:$BP$70,"",0,1),""),"")</f>
        <v>0</v>
      </c>
      <c r="AR60" s="12" t="str" cm="1">
        <f t="array" ref="AR60">IFERROR(_xlfn.XLOOKUP($I60,Borrador!$I$11:$I$70,_xlfn.XLOOKUP(AR$10,Borrador!$C$10:$BP$10,Borrador!$C$11:$BP$70,"",0,1),""),"")</f>
        <v/>
      </c>
      <c r="AS60" s="12" t="str" cm="1">
        <f t="array" ref="AS60">IFERROR(_xlfn.XLOOKUP($I60,Borrador!$I$11:$I$70,_xlfn.XLOOKUP(AS$10,Borrador!$C$10:$BP$10,Borrador!$C$11:$BP$70,"",0,1),""),"")</f>
        <v/>
      </c>
      <c r="AT60" s="12" t="str" cm="1">
        <f t="array" ref="AT60">IFERROR(_xlfn.XLOOKUP($I60,Borrador!$I$11:$I$70,_xlfn.XLOOKUP(AT$10,Borrador!$C$10:$BP$10,Borrador!$C$11:$BP$70,"",0,1),""),"")</f>
        <v/>
      </c>
      <c r="AU60" s="12" t="str" cm="1">
        <f t="array" ref="AU60">IFERROR(_xlfn.XLOOKUP($I60,Borrador!$I$11:$I$70,_xlfn.XLOOKUP(AU$10,Borrador!$C$10:$BP$10,Borrador!$C$11:$BP$70,"",0,1),""),"")</f>
        <v>sin iniciar</v>
      </c>
      <c r="AV60" s="12" t="str" cm="1">
        <f t="array" ref="AV60">IFERROR(_xlfn.XLOOKUP($I60,Borrador!$I$11:$I$70,_xlfn.XLOOKUP(AV$10,Borrador!$C$10:$BP$10,Borrador!$C$11:$BP$70,"",0,1),""),"")</f>
        <v>sin iniciar</v>
      </c>
      <c r="AW60" s="12">
        <f>IFERROR(_xlfn.XLOOKUP($I60,Borrador!$I$11:$I$70,Borrador!$AU$11:$AU$70,""),"")</f>
        <v>0</v>
      </c>
      <c r="AX60" s="12">
        <f>IFERROR(_xlfn.XLOOKUP($I60,Borrador!$I$11:$I$70,Borrador!$AV$11:$AV$70,""),"")</f>
        <v>0</v>
      </c>
      <c r="AY60" s="12">
        <f>IFERROR(_xlfn.XLOOKUP($I60,Borrador!$I$11:$I$70,Borrador!$AW$11:$AW$70,""),"")</f>
        <v>0</v>
      </c>
      <c r="AZ60" s="11" cm="1">
        <f t="array" ref="AZ60">IFERROR(_xlfn.XLOOKUP($I60,Borrador!$I$11:$I$70,_xlfn.XLOOKUP(AZ$10,Borrador!$C$10:$BP$10,Borrador!$C$11:$BP$70,"",0,1),""),"")</f>
        <v>0</v>
      </c>
      <c r="BA60" s="11" t="str" cm="1">
        <f t="array" ref="BA60">IFERROR(_xlfn.XLOOKUP($I60,Borrador!$I$11:$I$70,_xlfn.XLOOKUP(BA$10,Borrador!$C$10:$BP$10,Borrador!$C$11:$BP$70,"",0,1),""),"")</f>
        <v>No aplica</v>
      </c>
      <c r="BB60" s="11">
        <f>IFERROR(_xlfn.XLOOKUP($I60,Borrador!$I$11:$I$70,Borrador!$BD$11:$BD$70,""),"")</f>
        <v>0</v>
      </c>
      <c r="BC60" s="11">
        <f>IFERROR(_xlfn.XLOOKUP($I60,Borrador!$I$11:$I$70,Borrador!$BE$11:$BE$70,""),"")</f>
        <v>0</v>
      </c>
      <c r="BD60" s="12" t="str" cm="1">
        <f t="array" ref="BD60">IFERROR(_xlfn.XLOOKUP($I60,Borrador!$I$11:$I$70,_xlfn.XLOOKUP(BD$10,Borrador!$C$10:$BP$10,Borrador!$C$11:$BP$70,"",0,1),""),"")</f>
        <v>No aplica</v>
      </c>
      <c r="BE60" s="12" t="str" cm="1">
        <f t="array" ref="BE60">IFERROR(_xlfn.XLOOKUP($I60,Borrador!$I$11:$I$70,_xlfn.XLOOKUP(BE$10,Borrador!$C$10:$BP$10,Borrador!$C$11:$BP$70,"",0,1),""),"")</f>
        <v>No aplica</v>
      </c>
      <c r="BF60" s="12" t="str" cm="1">
        <f t="array" ref="BF60">IFERROR(_xlfn.XLOOKUP($I60,Borrador!$I$11:$I$70,_xlfn.XLOOKUP(BF$10,Borrador!$C$10:$BP$10,Borrador!$C$11:$BP$70,"",0,1),""),"")</f>
        <v>No aplica</v>
      </c>
      <c r="BG60" s="12" t="str" cm="1">
        <f t="array" ref="BG60">IFERROR(_xlfn.XLOOKUP($I60,Borrador!$I$11:$I$70,_xlfn.XLOOKUP(BG$10,Borrador!$C$10:$BP$10,Borrador!$C$11:$BP$70,"",0,1),""),"")</f>
        <v>No aplica</v>
      </c>
      <c r="BH60" s="12" t="str" cm="1">
        <f t="array" ref="BH60">IFERROR(_xlfn.XLOOKUP($I60,Borrador!$I$11:$I$70,_xlfn.XLOOKUP(BH$10,Borrador!$C$10:$BP$10,Borrador!$C$11:$BP$70,"",0,1),""),"")</f>
        <v>No aplica</v>
      </c>
      <c r="BI60" s="12" t="str" cm="1">
        <f t="array" ref="BI60">IFERROR(_xlfn.XLOOKUP($I60,Borrador!$I$11:$I$70,_xlfn.XLOOKUP(BI$10,Borrador!$C$10:$BP$10,Borrador!$C$11:$BP$70,"",0,1),""),"")</f>
        <v>sin iniciar</v>
      </c>
      <c r="BJ60" s="12" t="str" cm="1">
        <f t="array" ref="BJ60">IFERROR(_xlfn.XLOOKUP($I60,Borrador!$I$11:$I$70,_xlfn.XLOOKUP(BJ$10,Borrador!$C$10:$BP$10,Borrador!$C$11:$BP$70,"",0,1),""),"")</f>
        <v>No aplica</v>
      </c>
      <c r="BK60" s="12" cm="1">
        <f t="array" ref="BK60">IFERROR(_xlfn.XLOOKUP($I60,Borrador!$I$11:$I$70,_xlfn.XLOOKUP(BK$10,Borrador!$C$10:$BP$10,Borrador!$C$11:$BP$70,"",0,1),""),"")</f>
        <v>0</v>
      </c>
      <c r="BL60" s="12" cm="1">
        <f t="array" ref="BL60">IFERROR(_xlfn.XLOOKUP($I60,Borrador!$I$11:$I$70,_xlfn.XLOOKUP(BL$10,Borrador!$C$10:$BP$10,Borrador!$C$11:$BP$70,"",0,1),""),"")</f>
        <v>0</v>
      </c>
      <c r="BM60" s="12">
        <f>IFERROR(_xlfn.XLOOKUP($I60,Borrador!$I$11:$I$70,Borrador!$BJ$11:$BJ$70,""),"")</f>
        <v>0</v>
      </c>
      <c r="BN60" s="12">
        <f>IFERROR(_xlfn.XLOOKUP($I60,Borrador!$I$11:$I$70,Borrador!$BK$11:$BK$70,""),"")</f>
        <v>0</v>
      </c>
      <c r="BO60" s="12">
        <f>IFERROR(_xlfn.XLOOKUP($I60,Borrador!$I$11:$I$70,Borrador!$BL$11:$BL$70,""),"")</f>
        <v>0</v>
      </c>
      <c r="BP60" s="12" t="str" cm="1">
        <f t="array" ref="BP60">IFERROR(_xlfn.XLOOKUP($I60,Borrador!$I$11:$I$70,_xlfn.XLOOKUP(BP$10,Borrador!$C$10:$BP$10,Borrador!$C$11:$BP$70,"",0,1),""),"")</f>
        <v>sin iniciar</v>
      </c>
      <c r="BQ60" s="12">
        <f>IFERROR(_xlfn.XLOOKUP($I60,Borrador!$I$11:$I$70,Borrador!$BG$11:$BG$70,""),"")</f>
        <v>0</v>
      </c>
      <c r="BR60" s="12">
        <f>IFERROR(_xlfn.XLOOKUP($I60,Borrador!$I$11:$I$70,Borrador!$BH$11:$BH$70,""),"")</f>
        <v>0</v>
      </c>
      <c r="BS60" s="12">
        <f>IFERROR(_xlfn.XLOOKUP($I60,Borrador!$I$11:$I$70,Borrador!$BI$11:$BI$70,""),"")</f>
        <v>0</v>
      </c>
      <c r="BT60" s="11">
        <f>IFERROR(_xlfn.XLOOKUP($I60,Borrador!$I$11:$I$70,Borrador!$BM$11:$BM$70,""),"")</f>
        <v>0</v>
      </c>
      <c r="BU60" s="11">
        <f>IFERROR(_xlfn.XLOOKUP($I60,Borrador!$I$11:$I$70,Borrador!$BN$11:$BN$70,""),"")</f>
        <v>0</v>
      </c>
      <c r="BV60" s="34" t="str">
        <f>IFERROR(_xlfn.XLOOKUP($I60,Borrador!$I$11:$I$70,Borrador!$BO$11:$BO$70,""),"")</f>
        <v>2027-1</v>
      </c>
      <c r="BW60" s="12">
        <f>IFERROR(_xlfn.XLOOKUP($I60,Borrador!$I$11:$I$70,Borrador!$BP$11:$BP$70,""),"")</f>
        <v>0</v>
      </c>
    </row>
    <row r="61" spans="3:75" ht="52.35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IFERROR(_xlfn.XLOOKUP($I61,Borrador!$I$11:$I$70,_xlfn.XLOOKUP(J$10,Borrador!$C$10:$BP$10,Borrador!$C$11:$BP$70,"",0,1),""),"")</f>
        <v>finalizado</v>
      </c>
      <c r="K61" s="12" t="str" cm="1">
        <f t="array" ref="K61">IFERROR(_xlfn.XLOOKUP($I61,Borrador!$I$11:$I$70,_xlfn.XLOOKUP(K$10,Borrador!$C$10:$BP$10,Borrador!$C$11:$BP$70,"",0,1),""),"")</f>
        <v>finalizado</v>
      </c>
      <c r="L61" s="12" t="str" cm="1">
        <f t="array" ref="L61">IFERROR(_xlfn.XLOOKUP($I61,Borrador!$I$11:$I$70,_xlfn.XLOOKUP(L$10,Borrador!$C$10:$BP$10,Borrador!$C$11:$BP$70,"",0,1),""),"")</f>
        <v>finalizado</v>
      </c>
      <c r="M61" s="38" t="str" cm="1">
        <f t="array" ref="M61">IFERROR(_xlfn.XLOOKUP($I61,Borrador!$I$11:$I$70,_xlfn.XLOOKUP(M$10,Borrador!$C$10:$BP$10,Borrador!$C$11:$BP$70,"",0,1),""),"")</f>
        <v>ok</v>
      </c>
      <c r="N61" s="39" t="str" cm="1">
        <f t="array" ref="N61">IFERROR(_xlfn.XLOOKUP($I61,Borrador!$I$11:$I$70,_xlfn.XLOOKUP(N$10,Borrador!$C$10:$BP$10,Borrador!$C$11:$BP$70,"",0,1),""),"")</f>
        <v>ok</v>
      </c>
      <c r="O61" s="12" cm="1">
        <f t="array" ref="O61">IFERROR(_xlfn.XLOOKUP($I61,Borrador!$I$11:$I$70,_xlfn.XLOOKUP(O$10,Borrador!$C$10:$BP$10,Borrador!$C$11:$BP$70,"",0,1),""),"")</f>
        <v>0</v>
      </c>
      <c r="P61" s="12" t="str" cm="1">
        <f t="array" ref="P61">IFERROR(_xlfn.XLOOKUP($I61,Borrador!$I$11:$I$70,_xlfn.XLOOKUP(P$10,Borrador!$C$10:$BP$10,Borrador!$C$11:$BP$70,"",0,1),""),"")</f>
        <v>Si</v>
      </c>
      <c r="Q61" s="12" cm="1">
        <f t="array" ref="Q61">IFERROR(_xlfn.XLOOKUP($I61,Borrador!$I$11:$I$70,_xlfn.XLOOKUP(Q$10,Borrador!$C$10:$BP$10,Borrador!$C$11:$BP$70,"",0,1),""),"")</f>
        <v>13</v>
      </c>
      <c r="R61" s="12" t="str" cm="1">
        <f t="array" ref="R61">IFERROR(_xlfn.XLOOKUP($I61,Borrador!$I$11:$I$70,_xlfn.XLOOKUP(R$10,Borrador!$C$10:$BP$10,Borrador!$C$11:$BP$70,"",0,1),""),"")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IFERROR(_xlfn.XLOOKUP($I61,Borrador!$I$11:$I$70,_xlfn.XLOOKUP(W$10,Borrador!$C$10:$BP$10,Borrador!$C$11:$BP$70,"",0,1),""),"")</f>
        <v>finalizado</v>
      </c>
      <c r="X61" s="76" cm="1">
        <f t="array" ref="X61">IFERROR(_xlfn.XLOOKUP($I61,Borrador!$I$11:$I$70,_xlfn.XLOOKUP(X$10,Borrador!$C$10:$BP$10,Borrador!$C$11:$BP$70,"",0,1),""),"")</f>
        <v>0</v>
      </c>
      <c r="Y61" s="76" t="str" cm="1">
        <f t="array" ref="Y61">IFERROR(_xlfn.XLOOKUP($I61,Borrador!$I$11:$I$70,_xlfn.XLOOKUP(Y$10,Borrador!$C$10:$BP$10,Borrador!$C$11:$BP$70,"",0,1),""),"")</f>
        <v>Finalizado</v>
      </c>
      <c r="Z61" s="76" t="str" cm="1">
        <f t="array" ref="Z61">IFERROR(_xlfn.XLOOKUP($I61,Borrador!$I$11:$I$70,_xlfn.XLOOKUP(Z$10,Borrador!$C$10:$BP$10,Borrador!$C$11:$BP$70,"",0,1),""),"")</f>
        <v/>
      </c>
      <c r="AA61" s="76" t="str" cm="1">
        <f t="array" ref="AA61">IFERROR(_xlfn.XLOOKUP($I61,Borrador!$I$11:$I$70,_xlfn.XLOOKUP(AA$10,Borrador!$C$10:$BP$10,Borrador!$C$11:$BP$70,"",0,1),""),"")</f>
        <v>Renovación de Registro Calificado</v>
      </c>
      <c r="AB61" s="12" t="str" cm="1">
        <f t="array" ref="AB61">IFERROR(_xlfn.XLOOKUP($I61,Borrador!$I$11:$I$70,_xlfn.XLOOKUP(AB$10,Borrador!$C$10:$BP$10,Borrador!$C$11:$BP$70,"",0,1),""),"")</f>
        <v>En visita de pares</v>
      </c>
      <c r="AC61" s="54" t="str" cm="1">
        <f t="array" ref="AC61">IFERROR(_xlfn.XLOOKUP($I61,Borrador!$I$11:$I$70,_xlfn.XLOOKUP(AC$10,Borrador!$C$10:$BP$10,Borrador!$C$11:$BP$70,"",0,1),""),"")</f>
        <v>Diciembre de 2025</v>
      </c>
      <c r="AD61" s="12" t="str" cm="1">
        <f t="array" ref="AD61">IFERROR(_xlfn.XLOOKUP($I61,Borrador!$I$11:$I$70,_xlfn.XLOOKUP(AD$10,Borrador!$C$10:$BP$10,Borrador!$C$11:$BP$70,"",0,1),""),"")</f>
        <v>Noviembre de 2025</v>
      </c>
      <c r="AE61" s="12"/>
      <c r="AF61" s="12" t="str" cm="1">
        <f t="array" ref="AF61">IFERROR(_xlfn.XLOOKUP($I61,Borrador!$I$11:$I$70,_xlfn.XLOOKUP(AF$10,Borrador!$C$10:$BP$10,Borrador!$C$11:$BP$70,"",0,1),""),"")</f>
        <v>Sí</v>
      </c>
      <c r="AG61" s="12" t="str" cm="1">
        <f t="array" ref="AG61">IFERROR(_xlfn.XLOOKUP($I61,Borrador!$I$11:$I$70,_xlfn.XLOOKUP(AG$10,Borrador!$C$10:$BP$10,Borrador!$C$11:$BP$70,"",0,1),""),"")</f>
        <v>Sí</v>
      </c>
      <c r="AH61" s="12" t="str" cm="1">
        <f t="array" ref="AH61">IFERROR(_xlfn.XLOOKUP($I61,Borrador!$I$11:$I$70,_xlfn.XLOOKUP(AH$10,Borrador!$C$10:$BP$10,Borrador!$C$11:$BP$70,"",0,1),""),"")</f>
        <v>Pendiente</v>
      </c>
      <c r="AI61" s="12" t="str" cm="1">
        <f t="array" ref="AI61">IFERROR(_xlfn.XLOOKUP($I61,Borrador!$I$11:$I$70,_xlfn.XLOOKUP(AI$10,Borrador!$C$10:$BP$10,Borrador!$C$11:$BP$70,"",0,1),""),"")</f>
        <v/>
      </c>
      <c r="AJ61" s="12"/>
      <c r="AK61" s="12"/>
      <c r="AL61" s="11" cm="1">
        <f t="array" ref="AL61">IFERROR(_xlfn.XLOOKUP($I61,Borrador!$I$11:$I$70,_xlfn.XLOOKUP(AL$10,Borrador!$C$10:$BP$10,Borrador!$C$11:$BP$70,"",0,1),""),"")</f>
        <v>3</v>
      </c>
      <c r="AM61" s="11" cm="1">
        <f t="array" ref="AM61">IFERROR(_xlfn.XLOOKUP($I61,Borrador!$I$11:$I$70,_xlfn.XLOOKUP(AM$10,Borrador!$C$10:$BP$10,Borrador!$C$11:$BP$70,"",0,1),""),"")</f>
        <v>10</v>
      </c>
      <c r="AN61" s="11" cm="1">
        <f t="array" ref="AN61">IFERROR(_xlfn.XLOOKUP($I61,Borrador!$I$11:$I$70,_xlfn.XLOOKUP(AN$10,Borrador!$C$10:$BP$10,Borrador!$C$11:$BP$70,"",0,1),""),"")</f>
        <v>13</v>
      </c>
      <c r="AO61" s="11" cm="1">
        <f t="array" ref="AO61">IFERROR(_xlfn.XLOOKUP($I61,Borrador!$I$11:$I$70,_xlfn.XLOOKUP(AO$10,Borrador!$C$10:$BP$10,Borrador!$C$11:$BP$70,"",0,1),""),"")</f>
        <v>0</v>
      </c>
      <c r="AP61" s="11" cm="1">
        <f t="array" ref="AP61">IFERROR(_xlfn.XLOOKUP($I61,Borrador!$I$11:$I$70,_xlfn.XLOOKUP(AP$10,Borrador!$C$10:$BP$10,Borrador!$C$11:$BP$70,"",0,1),""),"")</f>
        <v>0</v>
      </c>
      <c r="AQ61" s="11" t="str" cm="1">
        <f t="array" ref="AQ61">IFERROR(_xlfn.XLOOKUP($I61,Borrador!$I$11:$I$70,_xlfn.XLOOKUP(AQ$10,Borrador!$C$10:$BP$10,Borrador!$C$11:$BP$70,"",0,1),""),"")</f>
        <v>No aplica</v>
      </c>
      <c r="AR61" s="12" t="str" cm="1">
        <f t="array" ref="AR61">IFERROR(_xlfn.XLOOKUP($I61,Borrador!$I$11:$I$70,_xlfn.XLOOKUP(AR$10,Borrador!$C$10:$BP$10,Borrador!$C$11:$BP$70,"",0,1),""),"")</f>
        <v/>
      </c>
      <c r="AS61" s="12" t="str" cm="1">
        <f t="array" ref="AS61">IFERROR(_xlfn.XLOOKUP($I61,Borrador!$I$11:$I$70,_xlfn.XLOOKUP(AS$10,Borrador!$C$10:$BP$10,Borrador!$C$11:$BP$70,"",0,1),""),"")</f>
        <v/>
      </c>
      <c r="AT61" s="12" t="str" cm="1">
        <f t="array" ref="AT61">IFERROR(_xlfn.XLOOKUP($I61,Borrador!$I$11:$I$70,_xlfn.XLOOKUP(AT$10,Borrador!$C$10:$BP$10,Borrador!$C$11:$BP$70,"",0,1),""),"")</f>
        <v/>
      </c>
      <c r="AU61" s="12" t="str" cm="1">
        <f t="array" ref="AU61">IFERROR(_xlfn.XLOOKUP($I61,Borrador!$I$11:$I$70,_xlfn.XLOOKUP(AU$10,Borrador!$C$10:$BP$10,Borrador!$C$11:$BP$70,"",0,1),""),"")</f>
        <v>No aplica</v>
      </c>
      <c r="AV61" s="12" t="str" cm="1">
        <f t="array" ref="AV61">IFERROR(_xlfn.XLOOKUP($I61,Borrador!$I$11:$I$70,_xlfn.XLOOKUP(AV$10,Borrador!$C$10:$BP$10,Borrador!$C$11:$BP$70,"",0,1),""),"")</f>
        <v>No aplica</v>
      </c>
      <c r="AW61" s="12" t="str">
        <f>IFERROR(_xlfn.XLOOKUP($I61,Borrador!$I$11:$I$70,Borrador!$AU$11:$AU$70,""),"")</f>
        <v>No aplica</v>
      </c>
      <c r="AX61" s="12" t="str">
        <f>IFERROR(_xlfn.XLOOKUP($I61,Borrador!$I$11:$I$70,Borrador!$AV$11:$AV$70,""),"")</f>
        <v>No aplica</v>
      </c>
      <c r="AY61" s="12" t="str">
        <f>IFERROR(_xlfn.XLOOKUP($I61,Borrador!$I$11:$I$70,Borrador!$AW$11:$AW$70,""),"")</f>
        <v>No aplica</v>
      </c>
      <c r="AZ61" s="11" t="str" cm="1">
        <f t="array" ref="AZ61">IFERROR(_xlfn.XLOOKUP($I61,Borrador!$I$11:$I$70,_xlfn.XLOOKUP(AZ$10,Borrador!$C$10:$BP$10,Borrador!$C$11:$BP$70,"",0,1),""),"")</f>
        <v>No aplica</v>
      </c>
      <c r="BA61" s="11" cm="1">
        <f t="array" ref="BA61">IFERROR(_xlfn.XLOOKUP($I61,Borrador!$I$11:$I$70,_xlfn.XLOOKUP(BA$10,Borrador!$C$10:$BP$10,Borrador!$C$11:$BP$70,"",0,1),""),"")</f>
        <v>0.1</v>
      </c>
      <c r="BB61" s="11">
        <f>IFERROR(_xlfn.XLOOKUP($I61,Borrador!$I$11:$I$70,Borrador!$BD$11:$BD$70,""),"")</f>
        <v>0</v>
      </c>
      <c r="BC61" s="11">
        <f>IFERROR(_xlfn.XLOOKUP($I61,Borrador!$I$11:$I$70,Borrador!$BE$11:$BE$70,""),"")</f>
        <v>0</v>
      </c>
      <c r="BD61" s="12" t="str" cm="1">
        <f t="array" ref="BD61">IFERROR(_xlfn.XLOOKUP($I61,Borrador!$I$11:$I$70,_xlfn.XLOOKUP(BD$10,Borrador!$C$10:$BP$10,Borrador!$C$11:$BP$70,"",0,1),""),"")</f>
        <v>sin iniciar</v>
      </c>
      <c r="BE61" s="12" t="str" cm="1">
        <f t="array" ref="BE61">IFERROR(_xlfn.XLOOKUP($I61,Borrador!$I$11:$I$70,_xlfn.XLOOKUP(BE$10,Borrador!$C$10:$BP$10,Borrador!$C$11:$BP$70,"",0,1),""),"")</f>
        <v>sin iniciar</v>
      </c>
      <c r="BF61" s="12" t="str" cm="1">
        <f t="array" ref="BF61">IFERROR(_xlfn.XLOOKUP($I61,Borrador!$I$11:$I$70,_xlfn.XLOOKUP(BF$10,Borrador!$C$10:$BP$10,Borrador!$C$11:$BP$70,"",0,1),""),"")</f>
        <v>sin iniciar</v>
      </c>
      <c r="BG61" s="12" cm="1">
        <f t="array" ref="BG61">IFERROR(_xlfn.XLOOKUP($I61,Borrador!$I$11:$I$70,_xlfn.XLOOKUP(BG$10,Borrador!$C$10:$BP$10,Borrador!$C$11:$BP$70,"",0,1),""),"")</f>
        <v>13</v>
      </c>
      <c r="BH61" s="12" cm="1">
        <f t="array" ref="BH61">IFERROR(_xlfn.XLOOKUP($I61,Borrador!$I$11:$I$70,_xlfn.XLOOKUP(BH$10,Borrador!$C$10:$BP$10,Borrador!$C$11:$BP$70,"",0,1),""),"")</f>
        <v>0</v>
      </c>
      <c r="BI61" s="12" t="str" cm="1">
        <f t="array" ref="BI61">IFERROR(_xlfn.XLOOKUP($I61,Borrador!$I$11:$I$70,_xlfn.XLOOKUP(BI$10,Borrador!$C$10:$BP$10,Borrador!$C$11:$BP$70,"",0,1),""),"")</f>
        <v>sin iniciar</v>
      </c>
      <c r="BJ61" s="12" cm="1">
        <f t="array" ref="BJ61">IFERROR(_xlfn.XLOOKUP($I61,Borrador!$I$11:$I$70,_xlfn.XLOOKUP(BJ$10,Borrador!$C$10:$BP$10,Borrador!$C$11:$BP$70,"",0,1),""),"")</f>
        <v>0</v>
      </c>
      <c r="BK61" s="12" cm="1">
        <f t="array" ref="BK61">IFERROR(_xlfn.XLOOKUP($I61,Borrador!$I$11:$I$70,_xlfn.XLOOKUP(BK$10,Borrador!$C$10:$BP$10,Borrador!$C$11:$BP$70,"",0,1),""),"")</f>
        <v>0</v>
      </c>
      <c r="BL61" s="12" cm="1">
        <f t="array" ref="BL61">IFERROR(_xlfn.XLOOKUP($I61,Borrador!$I$11:$I$70,_xlfn.XLOOKUP(BL$10,Borrador!$C$10:$BP$10,Borrador!$C$11:$BP$70,"",0,1),""),"")</f>
        <v>0</v>
      </c>
      <c r="BM61" s="12">
        <f>IFERROR(_xlfn.XLOOKUP($I61,Borrador!$I$11:$I$70,Borrador!$BJ$11:$BJ$70,""),"")</f>
        <v>0</v>
      </c>
      <c r="BN61" s="12">
        <f>IFERROR(_xlfn.XLOOKUP($I61,Borrador!$I$11:$I$70,Borrador!$BK$11:$BK$70,""),"")</f>
        <v>0</v>
      </c>
      <c r="BO61" s="12">
        <f>IFERROR(_xlfn.XLOOKUP($I61,Borrador!$I$11:$I$70,Borrador!$BL$11:$BL$70,""),"")</f>
        <v>0</v>
      </c>
      <c r="BP61" s="12" t="str" cm="1">
        <f t="array" ref="BP61">IFERROR(_xlfn.XLOOKUP($I61,Borrador!$I$11:$I$70,_xlfn.XLOOKUP(BP$10,Borrador!$C$10:$BP$10,Borrador!$C$11:$BP$70,"",0,1),""),"")</f>
        <v>sin iniciar</v>
      </c>
      <c r="BQ61" s="12">
        <f>IFERROR(_xlfn.XLOOKUP($I61,Borrador!$I$11:$I$70,Borrador!$BG$11:$BG$70,""),"")</f>
        <v>0</v>
      </c>
      <c r="BR61" s="12">
        <f>IFERROR(_xlfn.XLOOKUP($I61,Borrador!$I$11:$I$70,Borrador!$BH$11:$BH$70,""),"")</f>
        <v>0</v>
      </c>
      <c r="BS61" s="12">
        <f>IFERROR(_xlfn.XLOOKUP($I61,Borrador!$I$11:$I$70,Borrador!$BI$11:$BI$70,""),"")</f>
        <v>0</v>
      </c>
      <c r="BT61" s="11">
        <f>IFERROR(_xlfn.XLOOKUP($I61,Borrador!$I$11:$I$70,Borrador!$BM$11:$BM$70,""),"")</f>
        <v>0</v>
      </c>
      <c r="BU61" s="11">
        <f>IFERROR(_xlfn.XLOOKUP($I61,Borrador!$I$11:$I$70,Borrador!$BN$11:$BN$70,""),"")</f>
        <v>0</v>
      </c>
      <c r="BV61" s="34" t="str">
        <f>IFERROR(_xlfn.XLOOKUP($I61,Borrador!$I$11:$I$70,Borrador!$BO$11:$BO$70,""),"")</f>
        <v>2027-2</v>
      </c>
      <c r="BW61" s="12">
        <f>IFERROR(_xlfn.XLOOKUP($I61,Borrador!$I$11:$I$70,Borrador!$BP$11:$BP$70,""),"")</f>
        <v>0</v>
      </c>
    </row>
    <row r="62" spans="3:75" ht="52.35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IFERROR(_xlfn.XLOOKUP($I62,Borrador!$I$11:$I$70,_xlfn.XLOOKUP(J$10,Borrador!$C$10:$BP$10,Borrador!$C$11:$BP$70,"",0,1),""),"")</f>
        <v>finalizado</v>
      </c>
      <c r="K62" s="12" t="str" cm="1">
        <f t="array" ref="K62">IFERROR(_xlfn.XLOOKUP($I62,Borrador!$I$11:$I$70,_xlfn.XLOOKUP(K$10,Borrador!$C$10:$BP$10,Borrador!$C$11:$BP$70,"",0,1),""),"")</f>
        <v>finalizado</v>
      </c>
      <c r="L62" s="12" t="str" cm="1">
        <f t="array" ref="L62">IFERROR(_xlfn.XLOOKUP($I62,Borrador!$I$11:$I$70,_xlfn.XLOOKUP(L$10,Borrador!$C$10:$BP$10,Borrador!$C$11:$BP$70,"",0,1),""),"")</f>
        <v>finalizado</v>
      </c>
      <c r="M62" s="38" t="str" cm="1">
        <f t="array" ref="M62">IFERROR(_xlfn.XLOOKUP($I62,Borrador!$I$11:$I$70,_xlfn.XLOOKUP(M$10,Borrador!$C$10:$BP$10,Borrador!$C$11:$BP$70,"",0,1),""),"")</f>
        <v>ok</v>
      </c>
      <c r="N62" s="39" t="str" cm="1">
        <f t="array" ref="N62">IFERROR(_xlfn.XLOOKUP($I62,Borrador!$I$11:$I$70,_xlfn.XLOOKUP(N$10,Borrador!$C$10:$BP$10,Borrador!$C$11:$BP$70,"",0,1),""),"")</f>
        <v>ok</v>
      </c>
      <c r="O62" s="12" cm="1">
        <f t="array" ref="O62">IFERROR(_xlfn.XLOOKUP($I62,Borrador!$I$11:$I$70,_xlfn.XLOOKUP(O$10,Borrador!$C$10:$BP$10,Borrador!$C$11:$BP$70,"",0,1),""),"")</f>
        <v>0</v>
      </c>
      <c r="P62" s="12" cm="1">
        <f t="array" ref="P62">IFERROR(_xlfn.XLOOKUP($I62,Borrador!$I$11:$I$70,_xlfn.XLOOKUP(P$10,Borrador!$C$10:$BP$10,Borrador!$C$11:$BP$70,"",0,1),""),"")</f>
        <v>0</v>
      </c>
      <c r="Q62" s="12" t="str" cm="1">
        <f t="array" ref="Q62">IFERROR(_xlfn.XLOOKUP($I62,Borrador!$I$11:$I$70,_xlfn.XLOOKUP(Q$10,Borrador!$C$10:$BP$10,Borrador!$C$11:$BP$70,"",0,1),""),"")</f>
        <v>No aplica</v>
      </c>
      <c r="R62" s="12" t="str" cm="1">
        <f t="array" ref="R62">IFERROR(_xlfn.XLOOKUP($I62,Borrador!$I$11:$I$70,_xlfn.XLOOKUP(R$10,Borrador!$C$10:$BP$10,Borrador!$C$11:$BP$70,"",0,1),""),"")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 xml:space="preserve">Finalizado 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IFERROR(_xlfn.XLOOKUP($I62,Borrador!$I$11:$I$70,_xlfn.XLOOKUP(W$10,Borrador!$C$10:$BP$10,Borrador!$C$11:$BP$70,"",0,1),""),"")</f>
        <v>finalizado</v>
      </c>
      <c r="X62" s="76" cm="1">
        <f t="array" ref="X62">IFERROR(_xlfn.XLOOKUP($I62,Borrador!$I$11:$I$70,_xlfn.XLOOKUP(X$10,Borrador!$C$10:$BP$10,Borrador!$C$11:$BP$70,"",0,1),""),"")</f>
        <v>0</v>
      </c>
      <c r="Y62" s="76" t="str" cm="1">
        <f t="array" ref="Y62">IFERROR(_xlfn.XLOOKUP($I62,Borrador!$I$11:$I$70,_xlfn.XLOOKUP(Y$10,Borrador!$C$10:$BP$10,Borrador!$C$11:$BP$70,"",0,1),""),"")</f>
        <v xml:space="preserve">Finalizado </v>
      </c>
      <c r="Z62" s="76" t="str" cm="1">
        <f t="array" ref="Z62">IFERROR(_xlfn.XLOOKUP($I62,Borrador!$I$11:$I$70,_xlfn.XLOOKUP(Z$10,Borrador!$C$10:$BP$10,Borrador!$C$11:$BP$70,"",0,1),""),"")</f>
        <v/>
      </c>
      <c r="AA62" s="76" t="str" cm="1">
        <f t="array" ref="AA62">IFERROR(_xlfn.XLOOKUP($I62,Borrador!$I$11:$I$70,_xlfn.XLOOKUP(AA$10,Borrador!$C$10:$BP$10,Borrador!$C$11:$BP$70,"",0,1),""),"")</f>
        <v>Modificación de Registro Calificado</v>
      </c>
      <c r="AB62" s="12" t="str" cm="1">
        <f t="array" ref="AB62">IFERROR(_xlfn.XLOOKUP($I62,Borrador!$I$11:$I$70,_xlfn.XLOOKUP(AB$10,Borrador!$C$10:$BP$10,Borrador!$C$11:$BP$70,"",0,1),""),"")</f>
        <v>Notificado al MEN</v>
      </c>
      <c r="AC62" s="54" t="str" cm="1">
        <f t="array" ref="AC62">IFERROR(_xlfn.XLOOKUP($I62,Borrador!$I$11:$I$70,_xlfn.XLOOKUP(AC$10,Borrador!$C$10:$BP$10,Borrador!$C$11:$BP$70,"",0,1),""),"")</f>
        <v>Agosto de 2024</v>
      </c>
      <c r="AD62" s="12" t="str" cm="1">
        <f t="array" ref="AD62">IFERROR(_xlfn.XLOOKUP($I62,Borrador!$I$11:$I$70,_xlfn.XLOOKUP(AD$10,Borrador!$C$10:$BP$10,Borrador!$C$11:$BP$70,"",0,1),""),"")</f>
        <v>Agosto de 2024</v>
      </c>
      <c r="AE62" s="12"/>
      <c r="AF62" s="12" t="str" cm="1">
        <f t="array" ref="AF62">IFERROR(_xlfn.XLOOKUP($I62,Borrador!$I$11:$I$70,_xlfn.XLOOKUP(AF$10,Borrador!$C$10:$BP$10,Borrador!$C$11:$BP$70,"",0,1),""),"")</f>
        <v>Sí</v>
      </c>
      <c r="AG62" s="12" t="str" cm="1">
        <f t="array" ref="AG62">IFERROR(_xlfn.XLOOKUP($I62,Borrador!$I$11:$I$70,_xlfn.XLOOKUP(AG$10,Borrador!$C$10:$BP$10,Borrador!$C$11:$BP$70,"",0,1),""),"")</f>
        <v>Sí</v>
      </c>
      <c r="AH62" s="12" t="str" cm="1">
        <f t="array" ref="AH62">IFERROR(_xlfn.XLOOKUP($I62,Borrador!$I$11:$I$70,_xlfn.XLOOKUP(AH$10,Borrador!$C$10:$BP$10,Borrador!$C$11:$BP$70,"",0,1),""),"")</f>
        <v>No aplica</v>
      </c>
      <c r="AI62" s="12" t="str" cm="1">
        <f t="array" ref="AI62">IFERROR(_xlfn.XLOOKUP($I62,Borrador!$I$11:$I$70,_xlfn.XLOOKUP(AI$10,Borrador!$C$10:$BP$10,Borrador!$C$11:$BP$70,"",0,1),""),"")</f>
        <v/>
      </c>
      <c r="AJ62" s="12"/>
      <c r="AK62" s="12"/>
      <c r="AL62" s="11" t="str" cm="1">
        <f t="array" ref="AL62">IFERROR(_xlfn.XLOOKUP($I62,Borrador!$I$11:$I$70,_xlfn.XLOOKUP(AL$10,Borrador!$C$10:$BP$10,Borrador!$C$11:$BP$70,"",0,1),""),"")</f>
        <v>No aplica</v>
      </c>
      <c r="AM62" s="11" t="str" cm="1">
        <f t="array" ref="AM62">IFERROR(_xlfn.XLOOKUP($I62,Borrador!$I$11:$I$70,_xlfn.XLOOKUP(AM$10,Borrador!$C$10:$BP$10,Borrador!$C$11:$BP$70,"",0,1),""),"")</f>
        <v>No aplica</v>
      </c>
      <c r="AN62" s="11" t="str" cm="1">
        <f t="array" ref="AN62">IFERROR(_xlfn.XLOOKUP($I62,Borrador!$I$11:$I$70,_xlfn.XLOOKUP(AN$10,Borrador!$C$10:$BP$10,Borrador!$C$11:$BP$70,"",0,1),""),"")</f>
        <v>No aplica</v>
      </c>
      <c r="AO62" s="11" cm="1">
        <f t="array" ref="AO62">IFERROR(_xlfn.XLOOKUP($I62,Borrador!$I$11:$I$70,_xlfn.XLOOKUP(AO$10,Borrador!$C$10:$BP$10,Borrador!$C$11:$BP$70,"",0,1),""),"")</f>
        <v>0</v>
      </c>
      <c r="AP62" s="11" cm="1">
        <f t="array" ref="AP62">IFERROR(_xlfn.XLOOKUP($I62,Borrador!$I$11:$I$70,_xlfn.XLOOKUP(AP$10,Borrador!$C$10:$BP$10,Borrador!$C$11:$BP$70,"",0,1),""),"")</f>
        <v>0</v>
      </c>
      <c r="AQ62" s="11" t="str" cm="1">
        <f t="array" ref="AQ62">IFERROR(_xlfn.XLOOKUP($I62,Borrador!$I$11:$I$70,_xlfn.XLOOKUP(AQ$10,Borrador!$C$10:$BP$10,Borrador!$C$11:$BP$70,"",0,1),""),"")</f>
        <v>No aplica</v>
      </c>
      <c r="AR62" s="12" t="str" cm="1">
        <f t="array" ref="AR62">IFERROR(_xlfn.XLOOKUP($I62,Borrador!$I$11:$I$70,_xlfn.XLOOKUP(AR$10,Borrador!$C$10:$BP$10,Borrador!$C$11:$BP$70,"",0,1),""),"")</f>
        <v/>
      </c>
      <c r="AS62" s="12" t="str" cm="1">
        <f t="array" ref="AS62">IFERROR(_xlfn.XLOOKUP($I62,Borrador!$I$11:$I$70,_xlfn.XLOOKUP(AS$10,Borrador!$C$10:$BP$10,Borrador!$C$11:$BP$70,"",0,1),""),"")</f>
        <v/>
      </c>
      <c r="AT62" s="12" t="str" cm="1">
        <f t="array" ref="AT62">IFERROR(_xlfn.XLOOKUP($I62,Borrador!$I$11:$I$70,_xlfn.XLOOKUP(AT$10,Borrador!$C$10:$BP$10,Borrador!$C$11:$BP$70,"",0,1),""),"")</f>
        <v/>
      </c>
      <c r="AU62" s="12" t="str" cm="1">
        <f t="array" ref="AU62">IFERROR(_xlfn.XLOOKUP($I62,Borrador!$I$11:$I$70,_xlfn.XLOOKUP(AU$10,Borrador!$C$10:$BP$10,Borrador!$C$11:$BP$70,"",0,1),""),"")</f>
        <v>No aplica</v>
      </c>
      <c r="AV62" s="12" t="str" cm="1">
        <f t="array" ref="AV62">IFERROR(_xlfn.XLOOKUP($I62,Borrador!$I$11:$I$70,_xlfn.XLOOKUP(AV$10,Borrador!$C$10:$BP$10,Borrador!$C$11:$BP$70,"",0,1),""),"")</f>
        <v>No aplica</v>
      </c>
      <c r="AW62" s="12" t="str">
        <f>IFERROR(_xlfn.XLOOKUP($I62,Borrador!$I$11:$I$70,Borrador!$AU$11:$AU$70,""),"")</f>
        <v>No aplica</v>
      </c>
      <c r="AX62" s="12" t="str">
        <f>IFERROR(_xlfn.XLOOKUP($I62,Borrador!$I$11:$I$70,Borrador!$AV$11:$AV$70,""),"")</f>
        <v>No aplica</v>
      </c>
      <c r="AY62" s="12" t="str">
        <f>IFERROR(_xlfn.XLOOKUP($I62,Borrador!$I$11:$I$70,Borrador!$AW$11:$AW$70,""),"")</f>
        <v>No aplica</v>
      </c>
      <c r="AZ62" s="11" t="str" cm="1">
        <f t="array" ref="AZ62">IFERROR(_xlfn.XLOOKUP($I62,Borrador!$I$11:$I$70,_xlfn.XLOOKUP(AZ$10,Borrador!$C$10:$BP$10,Borrador!$C$11:$BP$70,"",0,1),""),"")</f>
        <v>No aplica</v>
      </c>
      <c r="BA62" s="11" t="str" cm="1">
        <f t="array" ref="BA62">IFERROR(_xlfn.XLOOKUP($I62,Borrador!$I$11:$I$70,_xlfn.XLOOKUP(BA$10,Borrador!$C$10:$BP$10,Borrador!$C$11:$BP$70,"",0,1),""),"")</f>
        <v>No aplica</v>
      </c>
      <c r="BB62" s="11">
        <f>IFERROR(_xlfn.XLOOKUP($I62,Borrador!$I$11:$I$70,Borrador!$BD$11:$BD$70,""),"")</f>
        <v>0</v>
      </c>
      <c r="BC62" s="11">
        <f>IFERROR(_xlfn.XLOOKUP($I62,Borrador!$I$11:$I$70,Borrador!$BE$11:$BE$70,""),"")</f>
        <v>0</v>
      </c>
      <c r="BD62" s="12" t="str" cm="1">
        <f t="array" ref="BD62">IFERROR(_xlfn.XLOOKUP($I62,Borrador!$I$11:$I$70,_xlfn.XLOOKUP(BD$10,Borrador!$C$10:$BP$10,Borrador!$C$11:$BP$70,"",0,1),""),"")</f>
        <v>No aplica</v>
      </c>
      <c r="BE62" s="12" t="str" cm="1">
        <f t="array" ref="BE62">IFERROR(_xlfn.XLOOKUP($I62,Borrador!$I$11:$I$70,_xlfn.XLOOKUP(BE$10,Borrador!$C$10:$BP$10,Borrador!$C$11:$BP$70,"",0,1),""),"")</f>
        <v>No aplica</v>
      </c>
      <c r="BF62" s="12" t="str" cm="1">
        <f t="array" ref="BF62">IFERROR(_xlfn.XLOOKUP($I62,Borrador!$I$11:$I$70,_xlfn.XLOOKUP(BF$10,Borrador!$C$10:$BP$10,Borrador!$C$11:$BP$70,"",0,1),""),"")</f>
        <v>No aplica</v>
      </c>
      <c r="BG62" s="12" t="str" cm="1">
        <f t="array" ref="BG62">IFERROR(_xlfn.XLOOKUP($I62,Borrador!$I$11:$I$70,_xlfn.XLOOKUP(BG$10,Borrador!$C$10:$BP$10,Borrador!$C$11:$BP$70,"",0,1),""),"")</f>
        <v>No aplica</v>
      </c>
      <c r="BH62" s="12" t="str" cm="1">
        <f t="array" ref="BH62">IFERROR(_xlfn.XLOOKUP($I62,Borrador!$I$11:$I$70,_xlfn.XLOOKUP(BH$10,Borrador!$C$10:$BP$10,Borrador!$C$11:$BP$70,"",0,1),""),"")</f>
        <v>No aplica</v>
      </c>
      <c r="BI62" s="12" t="str" cm="1">
        <f t="array" ref="BI62">IFERROR(_xlfn.XLOOKUP($I62,Borrador!$I$11:$I$70,_xlfn.XLOOKUP(BI$10,Borrador!$C$10:$BP$10,Borrador!$C$11:$BP$70,"",0,1),""),"")</f>
        <v>sin iniciar</v>
      </c>
      <c r="BJ62" s="12" t="str" cm="1">
        <f t="array" ref="BJ62">IFERROR(_xlfn.XLOOKUP($I62,Borrador!$I$11:$I$70,_xlfn.XLOOKUP(BJ$10,Borrador!$C$10:$BP$10,Borrador!$C$11:$BP$70,"",0,1),""),"")</f>
        <v>No aplica</v>
      </c>
      <c r="BK62" s="12" cm="1">
        <f t="array" ref="BK62">IFERROR(_xlfn.XLOOKUP($I62,Borrador!$I$11:$I$70,_xlfn.XLOOKUP(BK$10,Borrador!$C$10:$BP$10,Borrador!$C$11:$BP$70,"",0,1),""),"")</f>
        <v>0</v>
      </c>
      <c r="BL62" s="12" t="str" cm="1">
        <f t="array" ref="BL62">IFERROR(_xlfn.XLOOKUP($I62,Borrador!$I$11:$I$70,_xlfn.XLOOKUP(BL$10,Borrador!$C$10:$BP$10,Borrador!$C$11:$BP$70,"",0,1),""),"")</f>
        <v>Si</v>
      </c>
      <c r="BM62" s="12">
        <f>IFERROR(_xlfn.XLOOKUP($I62,Borrador!$I$11:$I$70,Borrador!$BJ$11:$BJ$70,""),"")</f>
        <v>0</v>
      </c>
      <c r="BN62" s="12">
        <f>IFERROR(_xlfn.XLOOKUP($I62,Borrador!$I$11:$I$70,Borrador!$BK$11:$BK$70,""),"")</f>
        <v>0</v>
      </c>
      <c r="BO62" s="12">
        <f>IFERROR(_xlfn.XLOOKUP($I62,Borrador!$I$11:$I$70,Borrador!$BL$11:$BL$70,""),"")</f>
        <v>1</v>
      </c>
      <c r="BP62" s="12" t="str" cm="1">
        <f t="array" ref="BP62">IFERROR(_xlfn.XLOOKUP($I62,Borrador!$I$11:$I$70,_xlfn.XLOOKUP(BP$10,Borrador!$C$10:$BP$10,Borrador!$C$11:$BP$70,"",0,1),""),"")</f>
        <v>sin iniciar</v>
      </c>
      <c r="BQ62" s="12">
        <f>IFERROR(_xlfn.XLOOKUP($I62,Borrador!$I$11:$I$70,Borrador!$BG$11:$BG$70,""),"")</f>
        <v>0</v>
      </c>
      <c r="BR62" s="12" t="str">
        <f>IFERROR(_xlfn.XLOOKUP($I62,Borrador!$I$11:$I$70,Borrador!$BH$11:$BH$70,""),"")</f>
        <v>Si</v>
      </c>
      <c r="BS62" s="12">
        <f>IFERROR(_xlfn.XLOOKUP($I62,Borrador!$I$11:$I$70,Borrador!$BI$11:$BI$70,""),"")</f>
        <v>0</v>
      </c>
      <c r="BT62" s="11">
        <f>IFERROR(_xlfn.XLOOKUP($I62,Borrador!$I$11:$I$70,Borrador!$BM$11:$BM$70,""),"")</f>
        <v>0</v>
      </c>
      <c r="BU62" s="11">
        <f>IFERROR(_xlfn.XLOOKUP($I62,Borrador!$I$11:$I$70,Borrador!$BN$11:$BN$70,""),"")</f>
        <v>0</v>
      </c>
      <c r="BV62" s="34" t="str">
        <f>IFERROR(_xlfn.XLOOKUP($I62,Borrador!$I$11:$I$70,Borrador!$BO$11:$BO$70,""),"")</f>
        <v>Ya está en oferta</v>
      </c>
      <c r="BW62" s="12">
        <f>IFERROR(_xlfn.XLOOKUP($I62,Borrador!$I$11:$I$70,Borrador!$BP$11:$BP$70,""),"")</f>
        <v>0</v>
      </c>
    </row>
    <row r="63" spans="3:75" ht="52.35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IFERROR(_xlfn.XLOOKUP($I63,Borrador!$I$11:$I$70,_xlfn.XLOOKUP(J$10,Borrador!$C$10:$BP$10,Borrador!$C$11:$BP$70,"",0,1),""),"")</f>
        <v>finalizado</v>
      </c>
      <c r="K63" s="12" t="str" cm="1">
        <f t="array" ref="K63">IFERROR(_xlfn.XLOOKUP($I63,Borrador!$I$11:$I$70,_xlfn.XLOOKUP(K$10,Borrador!$C$10:$BP$10,Borrador!$C$11:$BP$70,"",0,1),""),"")</f>
        <v>finalizado</v>
      </c>
      <c r="L63" s="12" t="str" cm="1">
        <f t="array" ref="L63">IFERROR(_xlfn.XLOOKUP($I63,Borrador!$I$11:$I$70,_xlfn.XLOOKUP(L$10,Borrador!$C$10:$BP$10,Borrador!$C$11:$BP$70,"",0,1),""),"")</f>
        <v>finalizado</v>
      </c>
      <c r="M63" s="38" t="str" cm="1">
        <f t="array" ref="M63">IFERROR(_xlfn.XLOOKUP($I63,Borrador!$I$11:$I$70,_xlfn.XLOOKUP(M$10,Borrador!$C$10:$BP$10,Borrador!$C$11:$BP$70,"",0,1),""),"")</f>
        <v>ok</v>
      </c>
      <c r="N63" s="39" t="str" cm="1">
        <f t="array" ref="N63">IFERROR(_xlfn.XLOOKUP($I63,Borrador!$I$11:$I$70,_xlfn.XLOOKUP(N$10,Borrador!$C$10:$BP$10,Borrador!$C$11:$BP$70,"",0,1),""),"")</f>
        <v>ok</v>
      </c>
      <c r="O63" s="12" cm="1">
        <f t="array" ref="O63">IFERROR(_xlfn.XLOOKUP($I63,Borrador!$I$11:$I$70,_xlfn.XLOOKUP(O$10,Borrador!$C$10:$BP$10,Borrador!$C$11:$BP$70,"",0,1),""),"")</f>
        <v>0</v>
      </c>
      <c r="P63" s="12" t="str" cm="1">
        <f t="array" ref="P63">IFERROR(_xlfn.XLOOKUP($I63,Borrador!$I$11:$I$70,_xlfn.XLOOKUP(P$10,Borrador!$C$10:$BP$10,Borrador!$C$11:$BP$70,"",0,1),""),"")</f>
        <v>Si</v>
      </c>
      <c r="Q63" s="12" cm="1">
        <f t="array" ref="Q63">IFERROR(_xlfn.XLOOKUP($I63,Borrador!$I$11:$I$70,_xlfn.XLOOKUP(Q$10,Borrador!$C$10:$BP$10,Borrador!$C$11:$BP$70,"",0,1),""),"")</f>
        <v>7</v>
      </c>
      <c r="R63" s="12" t="str" cm="1">
        <f t="array" ref="R63">IFERROR(_xlfn.XLOOKUP($I63,Borrador!$I$11:$I$70,_xlfn.XLOOKUP(R$10,Borrador!$C$10:$BP$10,Borrador!$C$11:$BP$70,"",0,1),""),"")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IFERROR(_xlfn.XLOOKUP($I63,Borrador!$I$11:$I$70,_xlfn.XLOOKUP(W$10,Borrador!$C$10:$BP$10,Borrador!$C$11:$BP$70,"",0,1),""),"")</f>
        <v>finalizado</v>
      </c>
      <c r="X63" s="76" cm="1">
        <f t="array" ref="X63">IFERROR(_xlfn.XLOOKUP($I63,Borrador!$I$11:$I$70,_xlfn.XLOOKUP(X$10,Borrador!$C$10:$BP$10,Borrador!$C$11:$BP$70,"",0,1),""),"")</f>
        <v>0</v>
      </c>
      <c r="Y63" s="76" t="str" cm="1">
        <f t="array" ref="Y63">IFERROR(_xlfn.XLOOKUP($I63,Borrador!$I$11:$I$70,_xlfn.XLOOKUP(Y$10,Borrador!$C$10:$BP$10,Borrador!$C$11:$BP$70,"",0,1),""),"")</f>
        <v>Finalizado</v>
      </c>
      <c r="Z63" s="76" t="str" cm="1">
        <f t="array" ref="Z63">IFERROR(_xlfn.XLOOKUP($I63,Borrador!$I$11:$I$70,_xlfn.XLOOKUP(Z$10,Borrador!$C$10:$BP$10,Borrador!$C$11:$BP$70,"",0,1),""),"")</f>
        <v/>
      </c>
      <c r="AA63" s="76" t="str" cm="1">
        <f t="array" ref="AA63">IFERROR(_xlfn.XLOOKUP($I63,Borrador!$I$11:$I$70,_xlfn.XLOOKUP(AA$10,Borrador!$C$10:$BP$10,Borrador!$C$11:$BP$70,"",0,1),""),"")</f>
        <v>Renovación de Registro Calificado</v>
      </c>
      <c r="AB63" s="12" t="str" cm="1">
        <f t="array" ref="AB63">IFERROR(_xlfn.XLOOKUP($I63,Borrador!$I$11:$I$70,_xlfn.XLOOKUP(AB$10,Borrador!$C$10:$BP$10,Borrador!$C$11:$BP$70,"",0,1),""),"")</f>
        <v>En evaluación de sala</v>
      </c>
      <c r="AC63" s="54" t="str" cm="1">
        <f t="array" ref="AC63">IFERROR(_xlfn.XLOOKUP($I63,Borrador!$I$11:$I$70,_xlfn.XLOOKUP(AC$10,Borrador!$C$10:$BP$10,Borrador!$C$11:$BP$70,"",0,1),""),"")</f>
        <v>Julio de 2025</v>
      </c>
      <c r="AD63" s="12" t="str" cm="1">
        <f t="array" ref="AD63">IFERROR(_xlfn.XLOOKUP($I63,Borrador!$I$11:$I$70,_xlfn.XLOOKUP(AD$10,Borrador!$C$10:$BP$10,Borrador!$C$11:$BP$70,"",0,1),""),"")</f>
        <v>Junio de 2025</v>
      </c>
      <c r="AE63" s="12"/>
      <c r="AF63" s="12" t="str" cm="1">
        <f t="array" ref="AF63">IFERROR(_xlfn.XLOOKUP($I63,Borrador!$I$11:$I$70,_xlfn.XLOOKUP(AF$10,Borrador!$C$10:$BP$10,Borrador!$C$11:$BP$70,"",0,1),""),"")</f>
        <v>Sí</v>
      </c>
      <c r="AG63" s="12" t="str" cm="1">
        <f t="array" ref="AG63">IFERROR(_xlfn.XLOOKUP($I63,Borrador!$I$11:$I$70,_xlfn.XLOOKUP(AG$10,Borrador!$C$10:$BP$10,Borrador!$C$11:$BP$70,"",0,1),""),"")</f>
        <v>Sí</v>
      </c>
      <c r="AH63" s="12" t="str" cm="1">
        <f t="array" ref="AH63">IFERROR(_xlfn.XLOOKUP($I63,Borrador!$I$11:$I$70,_xlfn.XLOOKUP(AH$10,Borrador!$C$10:$BP$10,Borrador!$C$11:$BP$70,"",0,1),""),"")</f>
        <v>Pendiente</v>
      </c>
      <c r="AI63" s="12" t="str" cm="1">
        <f t="array" ref="AI63">IFERROR(_xlfn.XLOOKUP($I63,Borrador!$I$11:$I$70,_xlfn.XLOOKUP(AI$10,Borrador!$C$10:$BP$10,Borrador!$C$11:$BP$70,"",0,1),""),"")</f>
        <v/>
      </c>
      <c r="AJ63" s="12"/>
      <c r="AK63" s="12"/>
      <c r="AL63" s="11" cm="1">
        <f t="array" ref="AL63">IFERROR(_xlfn.XLOOKUP($I63,Borrador!$I$11:$I$70,_xlfn.XLOOKUP(AL$10,Borrador!$C$10:$BP$10,Borrador!$C$11:$BP$70,"",0,1),""),"")</f>
        <v>1</v>
      </c>
      <c r="AM63" s="11" cm="1">
        <f t="array" ref="AM63">IFERROR(_xlfn.XLOOKUP($I63,Borrador!$I$11:$I$70,_xlfn.XLOOKUP(AM$10,Borrador!$C$10:$BP$10,Borrador!$C$11:$BP$70,"",0,1),""),"")</f>
        <v>6</v>
      </c>
      <c r="AN63" s="11" cm="1">
        <f t="array" ref="AN63">IFERROR(_xlfn.XLOOKUP($I63,Borrador!$I$11:$I$70,_xlfn.XLOOKUP(AN$10,Borrador!$C$10:$BP$10,Borrador!$C$11:$BP$70,"",0,1),""),"")</f>
        <v>7</v>
      </c>
      <c r="AO63" s="11" cm="1">
        <f t="array" ref="AO63">IFERROR(_xlfn.XLOOKUP($I63,Borrador!$I$11:$I$70,_xlfn.XLOOKUP(AO$10,Borrador!$C$10:$BP$10,Borrador!$C$11:$BP$70,"",0,1),""),"")</f>
        <v>46063</v>
      </c>
      <c r="AP63" s="11" cm="1">
        <f t="array" ref="AP63">IFERROR(_xlfn.XLOOKUP($I63,Borrador!$I$11:$I$70,_xlfn.XLOOKUP(AP$10,Borrador!$C$10:$BP$10,Borrador!$C$11:$BP$70,"",0,1),""),"")</f>
        <v>46122</v>
      </c>
      <c r="AQ63" s="11" cm="1">
        <f t="array" ref="AQ63">IFERROR(_xlfn.XLOOKUP($I63,Borrador!$I$11:$I$70,_xlfn.XLOOKUP(AQ$10,Borrador!$C$10:$BP$10,Borrador!$C$11:$BP$70,"",0,1),""),"")</f>
        <v>0</v>
      </c>
      <c r="AR63" s="12" t="str" cm="1">
        <f t="array" ref="AR63">IFERROR(_xlfn.XLOOKUP($I63,Borrador!$I$11:$I$70,_xlfn.XLOOKUP(AR$10,Borrador!$C$10:$BP$10,Borrador!$C$11:$BP$70,"",0,1),""),"")</f>
        <v/>
      </c>
      <c r="AS63" s="12" t="str" cm="1">
        <f t="array" ref="AS63">IFERROR(_xlfn.XLOOKUP($I63,Borrador!$I$11:$I$70,_xlfn.XLOOKUP(AS$10,Borrador!$C$10:$BP$10,Borrador!$C$11:$BP$70,"",0,1),""),"")</f>
        <v/>
      </c>
      <c r="AT63" s="12" t="str" cm="1">
        <f t="array" ref="AT63">IFERROR(_xlfn.XLOOKUP($I63,Borrador!$I$11:$I$70,_xlfn.XLOOKUP(AT$10,Borrador!$C$10:$BP$10,Borrador!$C$11:$BP$70,"",0,1),""),"")</f>
        <v/>
      </c>
      <c r="AU63" s="12" t="str" cm="1">
        <f t="array" ref="AU63">IFERROR(_xlfn.XLOOKUP($I63,Borrador!$I$11:$I$70,_xlfn.XLOOKUP(AU$10,Borrador!$C$10:$BP$10,Borrador!$C$11:$BP$70,"",0,1),""),"")</f>
        <v>sin iniciar</v>
      </c>
      <c r="AV63" s="12" t="str" cm="1">
        <f t="array" ref="AV63">IFERROR(_xlfn.XLOOKUP($I63,Borrador!$I$11:$I$70,_xlfn.XLOOKUP(AV$10,Borrador!$C$10:$BP$10,Borrador!$C$11:$BP$70,"",0,1),""),"")</f>
        <v>sin iniciar</v>
      </c>
      <c r="AW63" s="12">
        <f>IFERROR(_xlfn.XLOOKUP($I63,Borrador!$I$11:$I$70,Borrador!$AU$11:$AU$70,""),"")</f>
        <v>0</v>
      </c>
      <c r="AX63" s="12">
        <f>IFERROR(_xlfn.XLOOKUP($I63,Borrador!$I$11:$I$70,Borrador!$AV$11:$AV$70,""),"")</f>
        <v>0</v>
      </c>
      <c r="AY63" s="12">
        <f>IFERROR(_xlfn.XLOOKUP($I63,Borrador!$I$11:$I$70,Borrador!$AW$11:$AW$70,""),"")</f>
        <v>0</v>
      </c>
      <c r="AZ63" s="11" cm="1">
        <f t="array" ref="AZ63">IFERROR(_xlfn.XLOOKUP($I63,Borrador!$I$11:$I$70,_xlfn.XLOOKUP(AZ$10,Borrador!$C$10:$BP$10,Borrador!$C$11:$BP$70,"",0,1),""),"")</f>
        <v>0</v>
      </c>
      <c r="BA63" s="11" cm="1">
        <f t="array" ref="BA63">IFERROR(_xlfn.XLOOKUP($I63,Borrador!$I$11:$I$70,_xlfn.XLOOKUP(BA$10,Borrador!$C$10:$BP$10,Borrador!$C$11:$BP$70,"",0,1),""),"")</f>
        <v>0.98</v>
      </c>
      <c r="BB63" s="11">
        <f>IFERROR(_xlfn.XLOOKUP($I63,Borrador!$I$11:$I$70,Borrador!$BD$11:$BD$70,""),"")</f>
        <v>0</v>
      </c>
      <c r="BC63" s="11">
        <f>IFERROR(_xlfn.XLOOKUP($I63,Borrador!$I$11:$I$70,Borrador!$BE$11:$BE$70,""),"")</f>
        <v>0</v>
      </c>
      <c r="BD63" s="12" t="str" cm="1">
        <f t="array" ref="BD63">IFERROR(_xlfn.XLOOKUP($I63,Borrador!$I$11:$I$70,_xlfn.XLOOKUP(BD$10,Borrador!$C$10:$BP$10,Borrador!$C$11:$BP$70,"",0,1),""),"")</f>
        <v>en proceso</v>
      </c>
      <c r="BE63" s="12" t="str" cm="1">
        <f t="array" ref="BE63">IFERROR(_xlfn.XLOOKUP($I63,Borrador!$I$11:$I$70,_xlfn.XLOOKUP(BE$10,Borrador!$C$10:$BP$10,Borrador!$C$11:$BP$70,"",0,1),""),"")</f>
        <v>sin iniciar</v>
      </c>
      <c r="BF63" s="12" t="str" cm="1">
        <f t="array" ref="BF63">IFERROR(_xlfn.XLOOKUP($I63,Borrador!$I$11:$I$70,_xlfn.XLOOKUP(BF$10,Borrador!$C$10:$BP$10,Borrador!$C$11:$BP$70,"",0,1),""),"")</f>
        <v>sin iniciar</v>
      </c>
      <c r="BG63" s="12" cm="1">
        <f t="array" ref="BG63">IFERROR(_xlfn.XLOOKUP($I63,Borrador!$I$11:$I$70,_xlfn.XLOOKUP(BG$10,Borrador!$C$10:$BP$10,Borrador!$C$11:$BP$70,"",0,1),""),"")</f>
        <v>22</v>
      </c>
      <c r="BH63" s="12" cm="1">
        <f t="array" ref="BH63">IFERROR(_xlfn.XLOOKUP($I63,Borrador!$I$11:$I$70,_xlfn.XLOOKUP(BH$10,Borrador!$C$10:$BP$10,Borrador!$C$11:$BP$70,"",0,1),""),"")</f>
        <v>15</v>
      </c>
      <c r="BI63" s="12" t="str" cm="1">
        <f t="array" ref="BI63">IFERROR(_xlfn.XLOOKUP($I63,Borrador!$I$11:$I$70,_xlfn.XLOOKUP(BI$10,Borrador!$C$10:$BP$10,Borrador!$C$11:$BP$70,"",0,1),""),"")</f>
        <v>sin iniciar</v>
      </c>
      <c r="BJ63" s="12" cm="1">
        <f t="array" ref="BJ63">IFERROR(_xlfn.XLOOKUP($I63,Borrador!$I$11:$I$70,_xlfn.XLOOKUP(BJ$10,Borrador!$C$10:$BP$10,Borrador!$C$11:$BP$70,"",0,1),""),"")</f>
        <v>0.68181818181818177</v>
      </c>
      <c r="BK63" s="12" cm="1">
        <f t="array" ref="BK63">IFERROR(_xlfn.XLOOKUP($I63,Borrador!$I$11:$I$70,_xlfn.XLOOKUP(BK$10,Borrador!$C$10:$BP$10,Borrador!$C$11:$BP$70,"",0,1),""),"")</f>
        <v>0</v>
      </c>
      <c r="BL63" s="12" cm="1">
        <f t="array" ref="BL63">IFERROR(_xlfn.XLOOKUP($I63,Borrador!$I$11:$I$70,_xlfn.XLOOKUP(BL$10,Borrador!$C$10:$BP$10,Borrador!$C$11:$BP$70,"",0,1),""),"")</f>
        <v>0</v>
      </c>
      <c r="BM63" s="12">
        <f>IFERROR(_xlfn.XLOOKUP($I63,Borrador!$I$11:$I$70,Borrador!$BJ$11:$BJ$70,""),"")</f>
        <v>0</v>
      </c>
      <c r="BN63" s="12">
        <f>IFERROR(_xlfn.XLOOKUP($I63,Borrador!$I$11:$I$70,Borrador!$BK$11:$BK$70,""),"")</f>
        <v>0</v>
      </c>
      <c r="BO63" s="12">
        <f>IFERROR(_xlfn.XLOOKUP($I63,Borrador!$I$11:$I$70,Borrador!$BL$11:$BL$70,""),"")</f>
        <v>0</v>
      </c>
      <c r="BP63" s="12" t="str" cm="1">
        <f t="array" ref="BP63">IFERROR(_xlfn.XLOOKUP($I63,Borrador!$I$11:$I$70,_xlfn.XLOOKUP(BP$10,Borrador!$C$10:$BP$10,Borrador!$C$11:$BP$70,"",0,1),""),"")</f>
        <v>sin iniciar</v>
      </c>
      <c r="BQ63" s="12">
        <f>IFERROR(_xlfn.XLOOKUP($I63,Borrador!$I$11:$I$70,Borrador!$BG$11:$BG$70,""),"")</f>
        <v>0</v>
      </c>
      <c r="BR63" s="12">
        <f>IFERROR(_xlfn.XLOOKUP($I63,Borrador!$I$11:$I$70,Borrador!$BH$11:$BH$70,""),"")</f>
        <v>0</v>
      </c>
      <c r="BS63" s="12">
        <f>IFERROR(_xlfn.XLOOKUP($I63,Borrador!$I$11:$I$70,Borrador!$BI$11:$BI$70,""),"")</f>
        <v>0</v>
      </c>
      <c r="BT63" s="11">
        <f>IFERROR(_xlfn.XLOOKUP($I63,Borrador!$I$11:$I$70,Borrador!$BM$11:$BM$70,""),"")</f>
        <v>0</v>
      </c>
      <c r="BU63" s="11">
        <f>IFERROR(_xlfn.XLOOKUP($I63,Borrador!$I$11:$I$70,Borrador!$BN$11:$BN$70,""),"")</f>
        <v>0</v>
      </c>
      <c r="BV63" s="34" t="str">
        <f>IFERROR(_xlfn.XLOOKUP($I63,Borrador!$I$11:$I$70,Borrador!$BO$11:$BO$70,""),"")</f>
        <v>2027-1</v>
      </c>
      <c r="BW63" s="12">
        <f>IFERROR(_xlfn.XLOOKUP($I63,Borrador!$I$11:$I$70,Borrador!$BP$11:$BP$70,""),"")</f>
        <v>0</v>
      </c>
    </row>
    <row r="64" spans="3:75" ht="52.35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IFERROR(_xlfn.XLOOKUP($I64,Borrador!$I$11:$I$70,_xlfn.XLOOKUP(J$10,Borrador!$C$10:$BP$10,Borrador!$C$11:$BP$70,"",0,1),""),"")</f>
        <v>finalizado</v>
      </c>
      <c r="K64" s="12" t="str" cm="1">
        <f t="array" ref="K64">IFERROR(_xlfn.XLOOKUP($I64,Borrador!$I$11:$I$70,_xlfn.XLOOKUP(K$10,Borrador!$C$10:$BP$10,Borrador!$C$11:$BP$70,"",0,1),""),"")</f>
        <v>finalizado</v>
      </c>
      <c r="L64" s="12" t="str" cm="1">
        <f t="array" ref="L64">IFERROR(_xlfn.XLOOKUP($I64,Borrador!$I$11:$I$70,_xlfn.XLOOKUP(L$10,Borrador!$C$10:$BP$10,Borrador!$C$11:$BP$70,"",0,1),""),"")</f>
        <v>finalizado</v>
      </c>
      <c r="M64" s="38" t="str" cm="1">
        <f t="array" ref="M64">IFERROR(_xlfn.XLOOKUP($I64,Borrador!$I$11:$I$70,_xlfn.XLOOKUP(M$10,Borrador!$C$10:$BP$10,Borrador!$C$11:$BP$70,"",0,1),""),"")</f>
        <v>ok</v>
      </c>
      <c r="N64" s="39" t="str" cm="1">
        <f t="array" ref="N64">IFERROR(_xlfn.XLOOKUP($I64,Borrador!$I$11:$I$70,_xlfn.XLOOKUP(N$10,Borrador!$C$10:$BP$10,Borrador!$C$11:$BP$70,"",0,1),""),"")</f>
        <v>ok</v>
      </c>
      <c r="O64" s="12" cm="1">
        <f t="array" ref="O64">IFERROR(_xlfn.XLOOKUP($I64,Borrador!$I$11:$I$70,_xlfn.XLOOKUP(O$10,Borrador!$C$10:$BP$10,Borrador!$C$11:$BP$70,"",0,1),""),"")</f>
        <v>0</v>
      </c>
      <c r="P64" s="12" t="str" cm="1">
        <f t="array" ref="P64">IFERROR(_xlfn.XLOOKUP($I64,Borrador!$I$11:$I$70,_xlfn.XLOOKUP(P$10,Borrador!$C$10:$BP$10,Borrador!$C$11:$BP$70,"",0,1),""),"")</f>
        <v>Si</v>
      </c>
      <c r="Q64" s="12" cm="1">
        <f t="array" ref="Q64">IFERROR(_xlfn.XLOOKUP($I64,Borrador!$I$11:$I$70,_xlfn.XLOOKUP(Q$10,Borrador!$C$10:$BP$10,Borrador!$C$11:$BP$70,"",0,1),""),"")</f>
        <v>10</v>
      </c>
      <c r="R64" s="12" t="str" cm="1">
        <f t="array" ref="R64">IFERROR(_xlfn.XLOOKUP($I64,Borrador!$I$11:$I$70,_xlfn.XLOOKUP(R$10,Borrador!$C$10:$BP$10,Borrador!$C$11:$BP$70,"",0,1),""),"")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IFERROR(_xlfn.XLOOKUP($I64,Borrador!$I$11:$I$70,_xlfn.XLOOKUP(W$10,Borrador!$C$10:$BP$10,Borrador!$C$11:$BP$70,"",0,1),""),"")</f>
        <v>finalizado</v>
      </c>
      <c r="X64" s="76" cm="1">
        <f t="array" ref="X64">IFERROR(_xlfn.XLOOKUP($I64,Borrador!$I$11:$I$70,_xlfn.XLOOKUP(X$10,Borrador!$C$10:$BP$10,Borrador!$C$11:$BP$70,"",0,1),""),"")</f>
        <v>0</v>
      </c>
      <c r="Y64" s="76" t="str" cm="1">
        <f t="array" ref="Y64">IFERROR(_xlfn.XLOOKUP($I64,Borrador!$I$11:$I$70,_xlfn.XLOOKUP(Y$10,Borrador!$C$10:$BP$10,Borrador!$C$11:$BP$70,"",0,1),""),"")</f>
        <v>Finalizado</v>
      </c>
      <c r="Z64" s="76" t="str" cm="1">
        <f t="array" ref="Z64">IFERROR(_xlfn.XLOOKUP($I64,Borrador!$I$11:$I$70,_xlfn.XLOOKUP(Z$10,Borrador!$C$10:$BP$10,Borrador!$C$11:$BP$70,"",0,1),""),"")</f>
        <v/>
      </c>
      <c r="AA64" s="76" t="str" cm="1">
        <f t="array" ref="AA64">IFERROR(_xlfn.XLOOKUP($I64,Borrador!$I$11:$I$70,_xlfn.XLOOKUP(AA$10,Borrador!$C$10:$BP$10,Borrador!$C$11:$BP$70,"",0,1),""),"")</f>
        <v>No aplica</v>
      </c>
      <c r="AB64" s="12" t="str" cm="1">
        <f t="array" ref="AB64">IFERROR(_xlfn.XLOOKUP($I64,Borrador!$I$11:$I$70,_xlfn.XLOOKUP(AB$10,Borrador!$C$10:$BP$10,Borrador!$C$11:$BP$70,"",0,1),""),"")</f>
        <v>No aplica</v>
      </c>
      <c r="AC64" s="54" t="str" cm="1">
        <f t="array" ref="AC64">IFERROR(_xlfn.XLOOKUP($I64,Borrador!$I$11:$I$70,_xlfn.XLOOKUP(AC$10,Borrador!$C$10:$BP$10,Borrador!$C$11:$BP$70,"",0,1),""),"")</f>
        <v>No aplica</v>
      </c>
      <c r="AD64" s="12" t="str" cm="1">
        <f t="array" ref="AD64">IFERROR(_xlfn.XLOOKUP($I64,Borrador!$I$11:$I$70,_xlfn.XLOOKUP(AD$10,Borrador!$C$10:$BP$10,Borrador!$C$11:$BP$70,"",0,1),""),"")</f>
        <v>No aplica</v>
      </c>
      <c r="AE64" s="12"/>
      <c r="AF64" s="12" t="str" cm="1">
        <f t="array" ref="AF64">IFERROR(_xlfn.XLOOKUP($I64,Borrador!$I$11:$I$70,_xlfn.XLOOKUP(AF$10,Borrador!$C$10:$BP$10,Borrador!$C$11:$BP$70,"",0,1),""),"")</f>
        <v>No aplica</v>
      </c>
      <c r="AG64" s="12" t="str" cm="1">
        <f t="array" ref="AG64">IFERROR(_xlfn.XLOOKUP($I64,Borrador!$I$11:$I$70,_xlfn.XLOOKUP(AG$10,Borrador!$C$10:$BP$10,Borrador!$C$11:$BP$70,"",0,1),""),"")</f>
        <v>No</v>
      </c>
      <c r="AH64" s="12" t="str" cm="1">
        <f t="array" ref="AH64">IFERROR(_xlfn.XLOOKUP($I64,Borrador!$I$11:$I$70,_xlfn.XLOOKUP(AH$10,Borrador!$C$10:$BP$10,Borrador!$C$11:$BP$70,"",0,1),""),"")</f>
        <v>No aplica</v>
      </c>
      <c r="AI64" s="12" t="str" cm="1">
        <f t="array" ref="AI64">IFERROR(_xlfn.XLOOKUP($I64,Borrador!$I$11:$I$70,_xlfn.XLOOKUP(AI$10,Borrador!$C$10:$BP$10,Borrador!$C$11:$BP$70,"",0,1),""),"")</f>
        <v/>
      </c>
      <c r="AJ64" s="12"/>
      <c r="AK64" s="12"/>
      <c r="AL64" s="11" cm="1">
        <f t="array" ref="AL64">IFERROR(_xlfn.XLOOKUP($I64,Borrador!$I$11:$I$70,_xlfn.XLOOKUP(AL$10,Borrador!$C$10:$BP$10,Borrador!$C$11:$BP$70,"",0,1),""),"")</f>
        <v>1</v>
      </c>
      <c r="AM64" s="11" cm="1">
        <f t="array" ref="AM64">IFERROR(_xlfn.XLOOKUP($I64,Borrador!$I$11:$I$70,_xlfn.XLOOKUP(AM$10,Borrador!$C$10:$BP$10,Borrador!$C$11:$BP$70,"",0,1),""),"")</f>
        <v>9</v>
      </c>
      <c r="AN64" s="11" cm="1">
        <f t="array" ref="AN64">IFERROR(_xlfn.XLOOKUP($I64,Borrador!$I$11:$I$70,_xlfn.XLOOKUP(AN$10,Borrador!$C$10:$BP$10,Borrador!$C$11:$BP$70,"",0,1),""),"")</f>
        <v>10</v>
      </c>
      <c r="AO64" s="11" cm="1">
        <f t="array" ref="AO64">IFERROR(_xlfn.XLOOKUP($I64,Borrador!$I$11:$I$70,_xlfn.XLOOKUP(AO$10,Borrador!$C$10:$BP$10,Borrador!$C$11:$BP$70,"",0,1),""),"")</f>
        <v>0</v>
      </c>
      <c r="AP64" s="11" cm="1">
        <f t="array" ref="AP64">IFERROR(_xlfn.XLOOKUP($I64,Borrador!$I$11:$I$70,_xlfn.XLOOKUP(AP$10,Borrador!$C$10:$BP$10,Borrador!$C$11:$BP$70,"",0,1),""),"")</f>
        <v>0</v>
      </c>
      <c r="AQ64" s="11" t="str" cm="1">
        <f t="array" ref="AQ64">IFERROR(_xlfn.XLOOKUP($I64,Borrador!$I$11:$I$70,_xlfn.XLOOKUP(AQ$10,Borrador!$C$10:$BP$10,Borrador!$C$11:$BP$70,"",0,1),""),"")</f>
        <v>No aplica</v>
      </c>
      <c r="AR64" s="12" t="str" cm="1">
        <f t="array" ref="AR64">IFERROR(_xlfn.XLOOKUP($I64,Borrador!$I$11:$I$70,_xlfn.XLOOKUP(AR$10,Borrador!$C$10:$BP$10,Borrador!$C$11:$BP$70,"",0,1),""),"")</f>
        <v/>
      </c>
      <c r="AS64" s="12" t="str" cm="1">
        <f t="array" ref="AS64">IFERROR(_xlfn.XLOOKUP($I64,Borrador!$I$11:$I$70,_xlfn.XLOOKUP(AS$10,Borrador!$C$10:$BP$10,Borrador!$C$11:$BP$70,"",0,1),""),"")</f>
        <v/>
      </c>
      <c r="AT64" s="12" t="str" cm="1">
        <f t="array" ref="AT64">IFERROR(_xlfn.XLOOKUP($I64,Borrador!$I$11:$I$70,_xlfn.XLOOKUP(AT$10,Borrador!$C$10:$BP$10,Borrador!$C$11:$BP$70,"",0,1),""),"")</f>
        <v/>
      </c>
      <c r="AU64" s="12" t="str" cm="1">
        <f t="array" ref="AU64">IFERROR(_xlfn.XLOOKUP($I64,Borrador!$I$11:$I$70,_xlfn.XLOOKUP(AU$10,Borrador!$C$10:$BP$10,Borrador!$C$11:$BP$70,"",0,1),""),"")</f>
        <v>No aplica</v>
      </c>
      <c r="AV64" s="12" t="str" cm="1">
        <f t="array" ref="AV64">IFERROR(_xlfn.XLOOKUP($I64,Borrador!$I$11:$I$70,_xlfn.XLOOKUP(AV$10,Borrador!$C$10:$BP$10,Borrador!$C$11:$BP$70,"",0,1),""),"")</f>
        <v>No aplica</v>
      </c>
      <c r="AW64" s="12" t="str">
        <f>IFERROR(_xlfn.XLOOKUP($I64,Borrador!$I$11:$I$70,Borrador!$AU$11:$AU$70,""),"")</f>
        <v>No aplica</v>
      </c>
      <c r="AX64" s="12" t="str">
        <f>IFERROR(_xlfn.XLOOKUP($I64,Borrador!$I$11:$I$70,Borrador!$AV$11:$AV$70,""),"")</f>
        <v>No aplica</v>
      </c>
      <c r="AY64" s="12" t="str">
        <f>IFERROR(_xlfn.XLOOKUP($I64,Borrador!$I$11:$I$70,Borrador!$AW$11:$AW$70,""),"")</f>
        <v>No aplica</v>
      </c>
      <c r="AZ64" s="11" t="str" cm="1">
        <f t="array" ref="AZ64">IFERROR(_xlfn.XLOOKUP($I64,Borrador!$I$11:$I$70,_xlfn.XLOOKUP(AZ$10,Borrador!$C$10:$BP$10,Borrador!$C$11:$BP$70,"",0,1),""),"")</f>
        <v>No aplica</v>
      </c>
      <c r="BA64" s="11" cm="1">
        <f t="array" ref="BA64">IFERROR(_xlfn.XLOOKUP($I64,Borrador!$I$11:$I$70,_xlfn.XLOOKUP(BA$10,Borrador!$C$10:$BP$10,Borrador!$C$11:$BP$70,"",0,1),""),"")</f>
        <v>1</v>
      </c>
      <c r="BB64" s="11">
        <f>IFERROR(_xlfn.XLOOKUP($I64,Borrador!$I$11:$I$70,Borrador!$BD$11:$BD$70,""),"")</f>
        <v>0</v>
      </c>
      <c r="BC64" s="11">
        <f>IFERROR(_xlfn.XLOOKUP($I64,Borrador!$I$11:$I$70,Borrador!$BE$11:$BE$70,""),"")</f>
        <v>0</v>
      </c>
      <c r="BD64" s="12" t="str" cm="1">
        <f t="array" ref="BD64">IFERROR(_xlfn.XLOOKUP($I64,Borrador!$I$11:$I$70,_xlfn.XLOOKUP(BD$10,Borrador!$C$10:$BP$10,Borrador!$C$11:$BP$70,"",0,1),""),"")</f>
        <v>en proceso</v>
      </c>
      <c r="BE64" s="12" t="str" cm="1">
        <f t="array" ref="BE64">IFERROR(_xlfn.XLOOKUP($I64,Borrador!$I$11:$I$70,_xlfn.XLOOKUP(BE$10,Borrador!$C$10:$BP$10,Borrador!$C$11:$BP$70,"",0,1),""),"")</f>
        <v>finalizado</v>
      </c>
      <c r="BF64" s="12" t="str" cm="1">
        <f t="array" ref="BF64">IFERROR(_xlfn.XLOOKUP($I64,Borrador!$I$11:$I$70,_xlfn.XLOOKUP(BF$10,Borrador!$C$10:$BP$10,Borrador!$C$11:$BP$70,"",0,1),""),"")</f>
        <v>finalizado</v>
      </c>
      <c r="BG64" s="12" cm="1">
        <f t="array" ref="BG64">IFERROR(_xlfn.XLOOKUP($I64,Borrador!$I$11:$I$70,_xlfn.XLOOKUP(BG$10,Borrador!$C$10:$BP$10,Borrador!$C$11:$BP$70,"",0,1),""),"")</f>
        <v>10</v>
      </c>
      <c r="BH64" s="12" cm="1">
        <f t="array" ref="BH64">IFERROR(_xlfn.XLOOKUP($I64,Borrador!$I$11:$I$70,_xlfn.XLOOKUP(BH$10,Borrador!$C$10:$BP$10,Borrador!$C$11:$BP$70,"",0,1),""),"")</f>
        <v>10</v>
      </c>
      <c r="BI64" s="12" t="str" cm="1">
        <f t="array" ref="BI64">IFERROR(_xlfn.XLOOKUP($I64,Borrador!$I$11:$I$70,_xlfn.XLOOKUP(BI$10,Borrador!$C$10:$BP$10,Borrador!$C$11:$BP$70,"",0,1),""),"")</f>
        <v>sin iniciar</v>
      </c>
      <c r="BJ64" s="12" cm="1">
        <f t="array" ref="BJ64">IFERROR(_xlfn.XLOOKUP($I64,Borrador!$I$11:$I$70,_xlfn.XLOOKUP(BJ$10,Borrador!$C$10:$BP$10,Borrador!$C$11:$BP$70,"",0,1),""),"")</f>
        <v>1</v>
      </c>
      <c r="BK64" s="12" cm="1">
        <f t="array" ref="BK64">IFERROR(_xlfn.XLOOKUP($I64,Borrador!$I$11:$I$70,_xlfn.XLOOKUP(BK$10,Borrador!$C$10:$BP$10,Borrador!$C$11:$BP$70,"",0,1),""),"")</f>
        <v>0</v>
      </c>
      <c r="BL64" s="12" t="str" cm="1">
        <f t="array" ref="BL64">IFERROR(_xlfn.XLOOKUP($I64,Borrador!$I$11:$I$70,_xlfn.XLOOKUP(BL$10,Borrador!$C$10:$BP$10,Borrador!$C$11:$BP$70,"",0,1),""),"")</f>
        <v>Si</v>
      </c>
      <c r="BM64" s="12">
        <f>IFERROR(_xlfn.XLOOKUP($I64,Borrador!$I$11:$I$70,Borrador!$BJ$11:$BJ$70,""),"")</f>
        <v>0</v>
      </c>
      <c r="BN64" s="12">
        <f>IFERROR(_xlfn.XLOOKUP($I64,Borrador!$I$11:$I$70,Borrador!$BK$11:$BK$70,""),"")</f>
        <v>0</v>
      </c>
      <c r="BO64" s="12">
        <f>IFERROR(_xlfn.XLOOKUP($I64,Borrador!$I$11:$I$70,Borrador!$BL$11:$BL$70,""),"")</f>
        <v>1</v>
      </c>
      <c r="BP64" s="12" t="str" cm="1">
        <f t="array" ref="BP64">IFERROR(_xlfn.XLOOKUP($I64,Borrador!$I$11:$I$70,_xlfn.XLOOKUP(BP$10,Borrador!$C$10:$BP$10,Borrador!$C$11:$BP$70,"",0,1),""),"")</f>
        <v>sin iniciar</v>
      </c>
      <c r="BQ64" s="12">
        <f>IFERROR(_xlfn.XLOOKUP($I64,Borrador!$I$11:$I$70,Borrador!$BG$11:$BG$70,""),"")</f>
        <v>0</v>
      </c>
      <c r="BR64" s="12" t="str">
        <f>IFERROR(_xlfn.XLOOKUP($I64,Borrador!$I$11:$I$70,Borrador!$BH$11:$BH$70,""),"")</f>
        <v>Si</v>
      </c>
      <c r="BS64" s="12">
        <f>IFERROR(_xlfn.XLOOKUP($I64,Borrador!$I$11:$I$70,Borrador!$BI$11:$BI$70,""),"")</f>
        <v>0</v>
      </c>
      <c r="BT64" s="11">
        <f>IFERROR(_xlfn.XLOOKUP($I64,Borrador!$I$11:$I$70,Borrador!$BM$11:$BM$70,""),"")</f>
        <v>0</v>
      </c>
      <c r="BU64" s="11">
        <f>IFERROR(_xlfn.XLOOKUP($I64,Borrador!$I$11:$I$70,Borrador!$BN$11:$BN$70,""),"")</f>
        <v>0</v>
      </c>
      <c r="BV64" s="34" t="str">
        <f>IFERROR(_xlfn.XLOOKUP($I64,Borrador!$I$11:$I$70,Borrador!$BO$11:$BO$70,""),"")</f>
        <v>Ya está en oferta</v>
      </c>
      <c r="BW64" s="12">
        <f>IFERROR(_xlfn.XLOOKUP($I64,Borrador!$I$11:$I$70,Borrador!$BP$11:$BP$70,""),"")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IFERROR(_xlfn.XLOOKUP($I65,Borrador!$I$11:$I$70,_xlfn.XLOOKUP(J$10,Borrador!$C$10:$BP$10,Borrador!$C$11:$BP$70,"",0,1),""),"")</f>
        <v>finalizado</v>
      </c>
      <c r="K65" s="12" t="str" cm="1">
        <f t="array" ref="K65">IFERROR(_xlfn.XLOOKUP($I65,Borrador!$I$11:$I$70,_xlfn.XLOOKUP(K$10,Borrador!$C$10:$BP$10,Borrador!$C$11:$BP$70,"",0,1),""),"")</f>
        <v>finalizado</v>
      </c>
      <c r="L65" s="12" t="str" cm="1">
        <f t="array" ref="L65">IFERROR(_xlfn.XLOOKUP($I65,Borrador!$I$11:$I$70,_xlfn.XLOOKUP(L$10,Borrador!$C$10:$BP$10,Borrador!$C$11:$BP$70,"",0,1),""),"")</f>
        <v>finalizado</v>
      </c>
      <c r="M65" s="38" cm="1">
        <f t="array" ref="M65">IFERROR(_xlfn.XLOOKUP($I65,Borrador!$I$11:$I$70,_xlfn.XLOOKUP(M$10,Borrador!$C$10:$BP$10,Borrador!$C$11:$BP$70,"",0,1),""),"")</f>
        <v>46111</v>
      </c>
      <c r="N65" s="39" cm="1">
        <f t="array" ref="N65">IFERROR(_xlfn.XLOOKUP($I65,Borrador!$I$11:$I$70,_xlfn.XLOOKUP(N$10,Borrador!$C$10:$BP$10,Borrador!$C$11:$BP$70,"",0,1),""),"")</f>
        <v>46111</v>
      </c>
      <c r="O65" s="12" cm="1">
        <f t="array" ref="O65">IFERROR(_xlfn.XLOOKUP($I65,Borrador!$I$11:$I$70,_xlfn.XLOOKUP(O$10,Borrador!$C$10:$BP$10,Borrador!$C$11:$BP$70,"",0,1),""),"")</f>
        <v>0</v>
      </c>
      <c r="P65" s="12" cm="1">
        <f t="array" ref="P65">IFERROR(_xlfn.XLOOKUP($I65,Borrador!$I$11:$I$70,_xlfn.XLOOKUP(P$10,Borrador!$C$10:$BP$10,Borrador!$C$11:$BP$70,"",0,1),""),"")</f>
        <v>0</v>
      </c>
      <c r="Q65" s="12" t="str" cm="1">
        <f t="array" ref="Q65">IFERROR(_xlfn.XLOOKUP($I65,Borrador!$I$11:$I$70,_xlfn.XLOOKUP(Q$10,Borrador!$C$10:$BP$10,Borrador!$C$11:$BP$70,"",0,1),""),"")</f>
        <v>No aplica</v>
      </c>
      <c r="R65" s="12" t="str" cm="1">
        <f t="array" ref="R65">IFERROR(_xlfn.XLOOKUP($I65,Borrador!$I$11:$I$70,_xlfn.XLOOKUP(R$10,Borrador!$C$10:$BP$10,Borrador!$C$11:$BP$70,"",0,1),""),"")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IFERROR(_xlfn.XLOOKUP($I65,Borrador!$I$11:$I$70,_xlfn.XLOOKUP(W$10,Borrador!$C$10:$BP$10,Borrador!$C$11:$BP$70,"",0,1),""),"")</f>
        <v>finalizado</v>
      </c>
      <c r="X65" s="76" cm="1">
        <f t="array" ref="X65">IFERROR(_xlfn.XLOOKUP($I65,Borrador!$I$11:$I$70,_xlfn.XLOOKUP(X$10,Borrador!$C$10:$BP$10,Borrador!$C$11:$BP$70,"",0,1),""),"")</f>
        <v>0</v>
      </c>
      <c r="Y65" s="76" t="str" cm="1">
        <f t="array" ref="Y65">IFERROR(_xlfn.XLOOKUP($I65,Borrador!$I$11:$I$70,_xlfn.XLOOKUP(Y$10,Borrador!$C$10:$BP$10,Borrador!$C$11:$BP$70,"",0,1),""),"")</f>
        <v>sin iniciar</v>
      </c>
      <c r="Z65" s="76" t="str" cm="1">
        <f t="array" ref="Z65">IFERROR(_xlfn.XLOOKUP($I65,Borrador!$I$11:$I$70,_xlfn.XLOOKUP(Z$10,Borrador!$C$10:$BP$10,Borrador!$C$11:$BP$70,"",0,1),""),"")</f>
        <v/>
      </c>
      <c r="AA65" s="76" t="str" cm="1">
        <f t="array" ref="AA65">IFERROR(_xlfn.XLOOKUP($I65,Borrador!$I$11:$I$70,_xlfn.XLOOKUP(AA$10,Borrador!$C$10:$BP$10,Borrador!$C$11:$BP$70,"",0,1),""),"")</f>
        <v>Modificación de Registro Calificado</v>
      </c>
      <c r="AB65" s="12" t="str" cm="1">
        <f t="array" ref="AB65">IFERROR(_xlfn.XLOOKUP($I65,Borrador!$I$11:$I$70,_xlfn.XLOOKUP(AB$10,Borrador!$C$10:$BP$10,Borrador!$C$11:$BP$70,"",0,1),""),"")</f>
        <v>En elaboración de documentación</v>
      </c>
      <c r="AC65" s="54" t="str" cm="1">
        <f t="array" ref="AC65">IFERROR(_xlfn.XLOOKUP($I65,Borrador!$I$11:$I$70,_xlfn.XLOOKUP(AC$10,Borrador!$C$10:$BP$10,Borrador!$C$11:$BP$70,"",0,1),""),"")</f>
        <v>Abril de 2026</v>
      </c>
      <c r="AD65" s="12" t="str" cm="1">
        <f t="array" ref="AD65">IFERROR(_xlfn.XLOOKUP($I65,Borrador!$I$11:$I$70,_xlfn.XLOOKUP(AD$10,Borrador!$C$10:$BP$10,Borrador!$C$11:$BP$70,"",0,1),""),"")</f>
        <v>Se tramita en marzo de 2026</v>
      </c>
      <c r="AE65" s="12"/>
      <c r="AF65" s="12" t="str" cm="1">
        <f t="array" ref="AF65">IFERROR(_xlfn.XLOOKUP($I65,Borrador!$I$11:$I$70,_xlfn.XLOOKUP(AF$10,Borrador!$C$10:$BP$10,Borrador!$C$11:$BP$70,"",0,1),""),"")</f>
        <v>Sí</v>
      </c>
      <c r="AG65" s="12" t="str" cm="1">
        <f t="array" ref="AG65">IFERROR(_xlfn.XLOOKUP($I65,Borrador!$I$11:$I$70,_xlfn.XLOOKUP(AG$10,Borrador!$C$10:$BP$10,Borrador!$C$11:$BP$70,"",0,1),""),"")</f>
        <v>No</v>
      </c>
      <c r="AH65" s="12" t="str" cm="1">
        <f t="array" ref="AH65">IFERROR(_xlfn.XLOOKUP($I65,Borrador!$I$11:$I$70,_xlfn.XLOOKUP(AH$10,Borrador!$C$10:$BP$10,Borrador!$C$11:$BP$70,"",0,1),""),"")</f>
        <v>No aplica</v>
      </c>
      <c r="AI65" s="12" t="str" cm="1">
        <f t="array" ref="AI65">IFERROR(_xlfn.XLOOKUP($I65,Borrador!$I$11:$I$70,_xlfn.XLOOKUP(AI$10,Borrador!$C$10:$BP$10,Borrador!$C$11:$BP$70,"",0,1),""),"")</f>
        <v/>
      </c>
      <c r="AJ65" s="12"/>
      <c r="AK65" s="12"/>
      <c r="AL65" s="11" t="str" cm="1">
        <f t="array" ref="AL65">IFERROR(_xlfn.XLOOKUP($I65,Borrador!$I$11:$I$70,_xlfn.XLOOKUP(AL$10,Borrador!$C$10:$BP$10,Borrador!$C$11:$BP$70,"",0,1),""),"")</f>
        <v>No aplica</v>
      </c>
      <c r="AM65" s="11" t="str" cm="1">
        <f t="array" ref="AM65">IFERROR(_xlfn.XLOOKUP($I65,Borrador!$I$11:$I$70,_xlfn.XLOOKUP(AM$10,Borrador!$C$10:$BP$10,Borrador!$C$11:$BP$70,"",0,1),""),"")</f>
        <v>No aplica</v>
      </c>
      <c r="AN65" s="11" t="str" cm="1">
        <f t="array" ref="AN65">IFERROR(_xlfn.XLOOKUP($I65,Borrador!$I$11:$I$70,_xlfn.XLOOKUP(AN$10,Borrador!$C$10:$BP$10,Borrador!$C$11:$BP$70,"",0,1),""),"")</f>
        <v>No aplica</v>
      </c>
      <c r="AO65" s="11" cm="1">
        <f t="array" ref="AO65">IFERROR(_xlfn.XLOOKUP($I65,Borrador!$I$11:$I$70,_xlfn.XLOOKUP(AO$10,Borrador!$C$10:$BP$10,Borrador!$C$11:$BP$70,"",0,1),""),"")</f>
        <v>0</v>
      </c>
      <c r="AP65" s="11" cm="1">
        <f t="array" ref="AP65">IFERROR(_xlfn.XLOOKUP($I65,Borrador!$I$11:$I$70,_xlfn.XLOOKUP(AP$10,Borrador!$C$10:$BP$10,Borrador!$C$11:$BP$70,"",0,1),""),"")</f>
        <v>0</v>
      </c>
      <c r="AQ65" s="11" t="str" cm="1">
        <f t="array" ref="AQ65">IFERROR(_xlfn.XLOOKUP($I65,Borrador!$I$11:$I$70,_xlfn.XLOOKUP(AQ$10,Borrador!$C$10:$BP$10,Borrador!$C$11:$BP$70,"",0,1),""),"")</f>
        <v>No aplica</v>
      </c>
      <c r="AR65" s="12" t="str" cm="1">
        <f t="array" ref="AR65">IFERROR(_xlfn.XLOOKUP($I65,Borrador!$I$11:$I$70,_xlfn.XLOOKUP(AR$10,Borrador!$C$10:$BP$10,Borrador!$C$11:$BP$70,"",0,1),""),"")</f>
        <v/>
      </c>
      <c r="AS65" s="12" t="str" cm="1">
        <f t="array" ref="AS65">IFERROR(_xlfn.XLOOKUP($I65,Borrador!$I$11:$I$70,_xlfn.XLOOKUP(AS$10,Borrador!$C$10:$BP$10,Borrador!$C$11:$BP$70,"",0,1),""),"")</f>
        <v/>
      </c>
      <c r="AT65" s="12" t="str" cm="1">
        <f t="array" ref="AT65">IFERROR(_xlfn.XLOOKUP($I65,Borrador!$I$11:$I$70,_xlfn.XLOOKUP(AT$10,Borrador!$C$10:$BP$10,Borrador!$C$11:$BP$70,"",0,1),""),"")</f>
        <v/>
      </c>
      <c r="AU65" s="12" t="str" cm="1">
        <f t="array" ref="AU65">IFERROR(_xlfn.XLOOKUP($I65,Borrador!$I$11:$I$70,_xlfn.XLOOKUP(AU$10,Borrador!$C$10:$BP$10,Borrador!$C$11:$BP$70,"",0,1),""),"")</f>
        <v>No aplica</v>
      </c>
      <c r="AV65" s="12" t="str" cm="1">
        <f t="array" ref="AV65">IFERROR(_xlfn.XLOOKUP($I65,Borrador!$I$11:$I$70,_xlfn.XLOOKUP(AV$10,Borrador!$C$10:$BP$10,Borrador!$C$11:$BP$70,"",0,1),""),"")</f>
        <v>No aplica</v>
      </c>
      <c r="AW65" s="12" t="str">
        <f>IFERROR(_xlfn.XLOOKUP($I65,Borrador!$I$11:$I$70,Borrador!$AU$11:$AU$70,""),"")</f>
        <v>No aplica</v>
      </c>
      <c r="AX65" s="12" t="str">
        <f>IFERROR(_xlfn.XLOOKUP($I65,Borrador!$I$11:$I$70,Borrador!$AV$11:$AV$70,""),"")</f>
        <v>No aplica</v>
      </c>
      <c r="AY65" s="12" t="str">
        <f>IFERROR(_xlfn.XLOOKUP($I65,Borrador!$I$11:$I$70,Borrador!$AW$11:$AW$70,""),"")</f>
        <v>No aplica</v>
      </c>
      <c r="AZ65" s="11" t="str" cm="1">
        <f t="array" ref="AZ65">IFERROR(_xlfn.XLOOKUP($I65,Borrador!$I$11:$I$70,_xlfn.XLOOKUP(AZ$10,Borrador!$C$10:$BP$10,Borrador!$C$11:$BP$70,"",0,1),""),"")</f>
        <v>No aplica</v>
      </c>
      <c r="BA65" s="11" t="str" cm="1">
        <f t="array" ref="BA65">IFERROR(_xlfn.XLOOKUP($I65,Borrador!$I$11:$I$70,_xlfn.XLOOKUP(BA$10,Borrador!$C$10:$BP$10,Borrador!$C$11:$BP$70,"",0,1),""),"")</f>
        <v>No aplica</v>
      </c>
      <c r="BB65" s="11">
        <f>IFERROR(_xlfn.XLOOKUP($I65,Borrador!$I$11:$I$70,Borrador!$BD$11:$BD$70,""),"")</f>
        <v>0</v>
      </c>
      <c r="BC65" s="11">
        <f>IFERROR(_xlfn.XLOOKUP($I65,Borrador!$I$11:$I$70,Borrador!$BE$11:$BE$70,""),"")</f>
        <v>0</v>
      </c>
      <c r="BD65" s="12" t="str" cm="1">
        <f t="array" ref="BD65">IFERROR(_xlfn.XLOOKUP($I65,Borrador!$I$11:$I$70,_xlfn.XLOOKUP(BD$10,Borrador!$C$10:$BP$10,Borrador!$C$11:$BP$70,"",0,1),""),"")</f>
        <v>No aplica</v>
      </c>
      <c r="BE65" s="12" t="str" cm="1">
        <f t="array" ref="BE65">IFERROR(_xlfn.XLOOKUP($I65,Borrador!$I$11:$I$70,_xlfn.XLOOKUP(BE$10,Borrador!$C$10:$BP$10,Borrador!$C$11:$BP$70,"",0,1),""),"")</f>
        <v>No aplica</v>
      </c>
      <c r="BF65" s="12" t="str" cm="1">
        <f t="array" ref="BF65">IFERROR(_xlfn.XLOOKUP($I65,Borrador!$I$11:$I$70,_xlfn.XLOOKUP(BF$10,Borrador!$C$10:$BP$10,Borrador!$C$11:$BP$70,"",0,1),""),"")</f>
        <v>No aplica</v>
      </c>
      <c r="BG65" s="12" t="str" cm="1">
        <f t="array" ref="BG65">IFERROR(_xlfn.XLOOKUP($I65,Borrador!$I$11:$I$70,_xlfn.XLOOKUP(BG$10,Borrador!$C$10:$BP$10,Borrador!$C$11:$BP$70,"",0,1),""),"")</f>
        <v>No aplica</v>
      </c>
      <c r="BH65" s="12" t="str" cm="1">
        <f t="array" ref="BH65">IFERROR(_xlfn.XLOOKUP($I65,Borrador!$I$11:$I$70,_xlfn.XLOOKUP(BH$10,Borrador!$C$10:$BP$10,Borrador!$C$11:$BP$70,"",0,1),""),"")</f>
        <v>No aplica</v>
      </c>
      <c r="BI65" s="12" t="str" cm="1">
        <f t="array" ref="BI65">IFERROR(_xlfn.XLOOKUP($I65,Borrador!$I$11:$I$70,_xlfn.XLOOKUP(BI$10,Borrador!$C$10:$BP$10,Borrador!$C$11:$BP$70,"",0,1),""),"")</f>
        <v>sin iniciar</v>
      </c>
      <c r="BJ65" s="12" t="str" cm="1">
        <f t="array" ref="BJ65">IFERROR(_xlfn.XLOOKUP($I65,Borrador!$I$11:$I$70,_xlfn.XLOOKUP(BJ$10,Borrador!$C$10:$BP$10,Borrador!$C$11:$BP$70,"",0,1),""),"")</f>
        <v>No aplica</v>
      </c>
      <c r="BK65" s="12" cm="1">
        <f t="array" ref="BK65">IFERROR(_xlfn.XLOOKUP($I65,Borrador!$I$11:$I$70,_xlfn.XLOOKUP(BK$10,Borrador!$C$10:$BP$10,Borrador!$C$11:$BP$70,"",0,1),""),"")</f>
        <v>0</v>
      </c>
      <c r="BL65" s="12" t="str" cm="1">
        <f t="array" ref="BL65">IFERROR(_xlfn.XLOOKUP($I65,Borrador!$I$11:$I$70,_xlfn.XLOOKUP(BL$10,Borrador!$C$10:$BP$10,Borrador!$C$11:$BP$70,"",0,1),""),"")</f>
        <v>Si</v>
      </c>
      <c r="BM65" s="12">
        <f>IFERROR(_xlfn.XLOOKUP($I65,Borrador!$I$11:$I$70,Borrador!$BJ$11:$BJ$70,""),"")</f>
        <v>0</v>
      </c>
      <c r="BN65" s="12">
        <f>IFERROR(_xlfn.XLOOKUP($I65,Borrador!$I$11:$I$70,Borrador!$BK$11:$BK$70,""),"")</f>
        <v>0</v>
      </c>
      <c r="BO65" s="12">
        <f>IFERROR(_xlfn.XLOOKUP($I65,Borrador!$I$11:$I$70,Borrador!$BL$11:$BL$70,""),"")</f>
        <v>1</v>
      </c>
      <c r="BP65" s="12" t="str" cm="1">
        <f t="array" ref="BP65">IFERROR(_xlfn.XLOOKUP($I65,Borrador!$I$11:$I$70,_xlfn.XLOOKUP(BP$10,Borrador!$C$10:$BP$10,Borrador!$C$11:$BP$70,"",0,1),""),"")</f>
        <v>sin iniciar</v>
      </c>
      <c r="BQ65" s="12">
        <f>IFERROR(_xlfn.XLOOKUP($I65,Borrador!$I$11:$I$70,Borrador!$BG$11:$BG$70,""),"")</f>
        <v>0</v>
      </c>
      <c r="BR65" s="12" t="str">
        <f>IFERROR(_xlfn.XLOOKUP($I65,Borrador!$I$11:$I$70,Borrador!$BH$11:$BH$70,""),"")</f>
        <v>Si</v>
      </c>
      <c r="BS65" s="12">
        <f>IFERROR(_xlfn.XLOOKUP($I65,Borrador!$I$11:$I$70,Borrador!$BI$11:$BI$70,""),"")</f>
        <v>0</v>
      </c>
      <c r="BT65" s="11">
        <f>IFERROR(_xlfn.XLOOKUP($I65,Borrador!$I$11:$I$70,Borrador!$BM$11:$BM$70,""),"")</f>
        <v>0</v>
      </c>
      <c r="BU65" s="11">
        <f>IFERROR(_xlfn.XLOOKUP($I65,Borrador!$I$11:$I$70,Borrador!$BN$11:$BN$70,""),"")</f>
        <v>0</v>
      </c>
      <c r="BV65" s="34" t="str">
        <f>IFERROR(_xlfn.XLOOKUP($I65,Borrador!$I$11:$I$70,Borrador!$BO$11:$BO$70,""),"")</f>
        <v>Ya está en oferta</v>
      </c>
      <c r="BW65" s="12">
        <f>IFERROR(_xlfn.XLOOKUP($I65,Borrador!$I$11:$I$70,Borrador!$BP$11:$BP$70,""),"")</f>
        <v>0</v>
      </c>
    </row>
    <row r="66" spans="3:75" ht="52.35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IFERROR(_xlfn.XLOOKUP($I66,Borrador!$I$11:$I$70,_xlfn.XLOOKUP(J$10,Borrador!$C$10:$BP$10,Borrador!$C$11:$BP$70,"",0,1),""),"")</f>
        <v>finalizado</v>
      </c>
      <c r="K66" s="12" t="str" cm="1">
        <f t="array" ref="K66">IFERROR(_xlfn.XLOOKUP($I66,Borrador!$I$11:$I$70,_xlfn.XLOOKUP(K$10,Borrador!$C$10:$BP$10,Borrador!$C$11:$BP$70,"",0,1),""),"")</f>
        <v>finalizado</v>
      </c>
      <c r="L66" s="12" t="str" cm="1">
        <f t="array" ref="L66">IFERROR(_xlfn.XLOOKUP($I66,Borrador!$I$11:$I$70,_xlfn.XLOOKUP(L$10,Borrador!$C$10:$BP$10,Borrador!$C$11:$BP$70,"",0,1),""),"")</f>
        <v>finalizado</v>
      </c>
      <c r="M66" s="38" cm="1">
        <f t="array" ref="M66">IFERROR(_xlfn.XLOOKUP($I66,Borrador!$I$11:$I$70,_xlfn.XLOOKUP(M$10,Borrador!$C$10:$BP$10,Borrador!$C$11:$BP$70,"",0,1),""),"")</f>
        <v>46112</v>
      </c>
      <c r="N66" s="39" cm="1">
        <f t="array" ref="N66">IFERROR(_xlfn.XLOOKUP($I66,Borrador!$I$11:$I$70,_xlfn.XLOOKUP(N$10,Borrador!$C$10:$BP$10,Borrador!$C$11:$BP$70,"",0,1),""),"")</f>
        <v>46142</v>
      </c>
      <c r="O66" s="12" cm="1">
        <f t="array" ref="O66">IFERROR(_xlfn.XLOOKUP($I66,Borrador!$I$11:$I$70,_xlfn.XLOOKUP(O$10,Borrador!$C$10:$BP$10,Borrador!$C$11:$BP$70,"",0,1),""),"")</f>
        <v>0</v>
      </c>
      <c r="P66" s="12" cm="1">
        <f t="array" ref="P66">IFERROR(_xlfn.XLOOKUP($I66,Borrador!$I$11:$I$70,_xlfn.XLOOKUP(P$10,Borrador!$C$10:$BP$10,Borrador!$C$11:$BP$70,"",0,1),""),"")</f>
        <v>0</v>
      </c>
      <c r="Q66" s="12" t="str" cm="1">
        <f t="array" ref="Q66">IFERROR(_xlfn.XLOOKUP($I66,Borrador!$I$11:$I$70,_xlfn.XLOOKUP(Q$10,Borrador!$C$10:$BP$10,Borrador!$C$11:$BP$70,"",0,1),""),"")</f>
        <v>No aplica</v>
      </c>
      <c r="R66" s="12" t="str" cm="1">
        <f t="array" ref="R66">IFERROR(_xlfn.XLOOKUP($I66,Borrador!$I$11:$I$70,_xlfn.XLOOKUP(R$10,Borrador!$C$10:$BP$10,Borrador!$C$11:$BP$70,"",0,1),""),"")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IFERROR(_xlfn.XLOOKUP($I66,Borrador!$I$11:$I$70,_xlfn.XLOOKUP(W$10,Borrador!$C$10:$BP$10,Borrador!$C$11:$BP$70,"",0,1),""),"")</f>
        <v>finalizado</v>
      </c>
      <c r="X66" s="76" cm="1">
        <f t="array" ref="X66">IFERROR(_xlfn.XLOOKUP($I66,Borrador!$I$11:$I$70,_xlfn.XLOOKUP(X$10,Borrador!$C$10:$BP$10,Borrador!$C$11:$BP$70,"",0,1),""),"")</f>
        <v>0</v>
      </c>
      <c r="Y66" s="76" t="str" cm="1">
        <f t="array" ref="Y66">IFERROR(_xlfn.XLOOKUP($I66,Borrador!$I$11:$I$70,_xlfn.XLOOKUP(Y$10,Borrador!$C$10:$BP$10,Borrador!$C$11:$BP$70,"",0,1),""),"")</f>
        <v>Finalizado</v>
      </c>
      <c r="Z66" s="76" t="str" cm="1">
        <f t="array" ref="Z66">IFERROR(_xlfn.XLOOKUP($I66,Borrador!$I$11:$I$70,_xlfn.XLOOKUP(Z$10,Borrador!$C$10:$BP$10,Borrador!$C$11:$BP$70,"",0,1),""),"")</f>
        <v/>
      </c>
      <c r="AA66" s="76" t="str" cm="1">
        <f t="array" ref="AA66">IFERROR(_xlfn.XLOOKUP($I66,Borrador!$I$11:$I$70,_xlfn.XLOOKUP(AA$10,Borrador!$C$10:$BP$10,Borrador!$C$11:$BP$70,"",0,1),""),"")</f>
        <v>Modificación de Registro Calificado</v>
      </c>
      <c r="AB66" s="12" t="str" cm="1">
        <f t="array" ref="AB66">IFERROR(_xlfn.XLOOKUP($I66,Borrador!$I$11:$I$70,_xlfn.XLOOKUP(AB$10,Borrador!$C$10:$BP$10,Borrador!$C$11:$BP$70,"",0,1),""),"")</f>
        <v>Notificado al MEN</v>
      </c>
      <c r="AC66" s="54" t="str" cm="1">
        <f t="array" ref="AC66">IFERROR(_xlfn.XLOOKUP($I66,Borrador!$I$11:$I$70,_xlfn.XLOOKUP(AC$10,Borrador!$C$10:$BP$10,Borrador!$C$11:$BP$70,"",0,1),""),"")</f>
        <v>Octubre de 2024</v>
      </c>
      <c r="AD66" s="12" t="str" cm="1">
        <f t="array" ref="AD66">IFERROR(_xlfn.XLOOKUP($I66,Borrador!$I$11:$I$70,_xlfn.XLOOKUP(AD$10,Borrador!$C$10:$BP$10,Borrador!$C$11:$BP$70,"",0,1),""),"")</f>
        <v>Junio de 2024</v>
      </c>
      <c r="AE66" s="12"/>
      <c r="AF66" s="12" t="str" cm="1">
        <f t="array" ref="AF66">IFERROR(_xlfn.XLOOKUP($I66,Borrador!$I$11:$I$70,_xlfn.XLOOKUP(AF$10,Borrador!$C$10:$BP$10,Borrador!$C$11:$BP$70,"",0,1),""),"")</f>
        <v>Sí</v>
      </c>
      <c r="AG66" s="12" t="str" cm="1">
        <f t="array" ref="AG66">IFERROR(_xlfn.XLOOKUP($I66,Borrador!$I$11:$I$70,_xlfn.XLOOKUP(AG$10,Borrador!$C$10:$BP$10,Borrador!$C$11:$BP$70,"",0,1),""),"")</f>
        <v>No</v>
      </c>
      <c r="AH66" s="12" t="str" cm="1">
        <f t="array" ref="AH66">IFERROR(_xlfn.XLOOKUP($I66,Borrador!$I$11:$I$70,_xlfn.XLOOKUP(AH$10,Borrador!$C$10:$BP$10,Borrador!$C$11:$BP$70,"",0,1),""),"")</f>
        <v>No aplica</v>
      </c>
      <c r="AI66" s="12" t="str" cm="1">
        <f t="array" ref="AI66">IFERROR(_xlfn.XLOOKUP($I66,Borrador!$I$11:$I$70,_xlfn.XLOOKUP(AI$10,Borrador!$C$10:$BP$10,Borrador!$C$11:$BP$70,"",0,1),""),"")</f>
        <v/>
      </c>
      <c r="AJ66" s="12"/>
      <c r="AK66" s="12"/>
      <c r="AL66" s="11" t="str" cm="1">
        <f t="array" ref="AL66">IFERROR(_xlfn.XLOOKUP($I66,Borrador!$I$11:$I$70,_xlfn.XLOOKUP(AL$10,Borrador!$C$10:$BP$10,Borrador!$C$11:$BP$70,"",0,1),""),"")</f>
        <v>No aplica</v>
      </c>
      <c r="AM66" s="11" t="str" cm="1">
        <f t="array" ref="AM66">IFERROR(_xlfn.XLOOKUP($I66,Borrador!$I$11:$I$70,_xlfn.XLOOKUP(AM$10,Borrador!$C$10:$BP$10,Borrador!$C$11:$BP$70,"",0,1),""),"")</f>
        <v>No aplica</v>
      </c>
      <c r="AN66" s="11" t="str" cm="1">
        <f t="array" ref="AN66">IFERROR(_xlfn.XLOOKUP($I66,Borrador!$I$11:$I$70,_xlfn.XLOOKUP(AN$10,Borrador!$C$10:$BP$10,Borrador!$C$11:$BP$70,"",0,1),""),"")</f>
        <v>No aplica</v>
      </c>
      <c r="AO66" s="11" cm="1">
        <f t="array" ref="AO66">IFERROR(_xlfn.XLOOKUP($I66,Borrador!$I$11:$I$70,_xlfn.XLOOKUP(AO$10,Borrador!$C$10:$BP$10,Borrador!$C$11:$BP$70,"",0,1),""),"")</f>
        <v>0</v>
      </c>
      <c r="AP66" s="11" cm="1">
        <f t="array" ref="AP66">IFERROR(_xlfn.XLOOKUP($I66,Borrador!$I$11:$I$70,_xlfn.XLOOKUP(AP$10,Borrador!$C$10:$BP$10,Borrador!$C$11:$BP$70,"",0,1),""),"")</f>
        <v>0</v>
      </c>
      <c r="AQ66" s="11" t="str" cm="1">
        <f t="array" ref="AQ66">IFERROR(_xlfn.XLOOKUP($I66,Borrador!$I$11:$I$70,_xlfn.XLOOKUP(AQ$10,Borrador!$C$10:$BP$10,Borrador!$C$11:$BP$70,"",0,1),""),"")</f>
        <v>No aplica</v>
      </c>
      <c r="AR66" s="12" t="str" cm="1">
        <f t="array" ref="AR66">IFERROR(_xlfn.XLOOKUP($I66,Borrador!$I$11:$I$70,_xlfn.XLOOKUP(AR$10,Borrador!$C$10:$BP$10,Borrador!$C$11:$BP$70,"",0,1),""),"")</f>
        <v/>
      </c>
      <c r="AS66" s="12" t="str" cm="1">
        <f t="array" ref="AS66">IFERROR(_xlfn.XLOOKUP($I66,Borrador!$I$11:$I$70,_xlfn.XLOOKUP(AS$10,Borrador!$C$10:$BP$10,Borrador!$C$11:$BP$70,"",0,1),""),"")</f>
        <v/>
      </c>
      <c r="AT66" s="12" t="str" cm="1">
        <f t="array" ref="AT66">IFERROR(_xlfn.XLOOKUP($I66,Borrador!$I$11:$I$70,_xlfn.XLOOKUP(AT$10,Borrador!$C$10:$BP$10,Borrador!$C$11:$BP$70,"",0,1),""),"")</f>
        <v/>
      </c>
      <c r="AU66" s="12" t="str" cm="1">
        <f t="array" ref="AU66">IFERROR(_xlfn.XLOOKUP($I66,Borrador!$I$11:$I$70,_xlfn.XLOOKUP(AU$10,Borrador!$C$10:$BP$10,Borrador!$C$11:$BP$70,"",0,1),""),"")</f>
        <v>No aplica</v>
      </c>
      <c r="AV66" s="12" t="str" cm="1">
        <f t="array" ref="AV66">IFERROR(_xlfn.XLOOKUP($I66,Borrador!$I$11:$I$70,_xlfn.XLOOKUP(AV$10,Borrador!$C$10:$BP$10,Borrador!$C$11:$BP$70,"",0,1),""),"")</f>
        <v>No aplica</v>
      </c>
      <c r="AW66" s="12" t="str">
        <f>IFERROR(_xlfn.XLOOKUP($I66,Borrador!$I$11:$I$70,Borrador!$AU$11:$AU$70,""),"")</f>
        <v>No aplica</v>
      </c>
      <c r="AX66" s="12" t="str">
        <f>IFERROR(_xlfn.XLOOKUP($I66,Borrador!$I$11:$I$70,Borrador!$AV$11:$AV$70,""),"")</f>
        <v>No aplica</v>
      </c>
      <c r="AY66" s="12" t="str">
        <f>IFERROR(_xlfn.XLOOKUP($I66,Borrador!$I$11:$I$70,Borrador!$AW$11:$AW$70,""),"")</f>
        <v>No aplica</v>
      </c>
      <c r="AZ66" s="11" t="str" cm="1">
        <f t="array" ref="AZ66">IFERROR(_xlfn.XLOOKUP($I66,Borrador!$I$11:$I$70,_xlfn.XLOOKUP(AZ$10,Borrador!$C$10:$BP$10,Borrador!$C$11:$BP$70,"",0,1),""),"")</f>
        <v>No aplica</v>
      </c>
      <c r="BA66" s="11" t="str" cm="1">
        <f t="array" ref="BA66">IFERROR(_xlfn.XLOOKUP($I66,Borrador!$I$11:$I$70,_xlfn.XLOOKUP(BA$10,Borrador!$C$10:$BP$10,Borrador!$C$11:$BP$70,"",0,1),""),"")</f>
        <v>No aplica</v>
      </c>
      <c r="BB66" s="11">
        <f>IFERROR(_xlfn.XLOOKUP($I66,Borrador!$I$11:$I$70,Borrador!$BD$11:$BD$70,""),"")</f>
        <v>0</v>
      </c>
      <c r="BC66" s="11">
        <f>IFERROR(_xlfn.XLOOKUP($I66,Borrador!$I$11:$I$70,Borrador!$BE$11:$BE$70,""),"")</f>
        <v>0</v>
      </c>
      <c r="BD66" s="12" t="str" cm="1">
        <f t="array" ref="BD66">IFERROR(_xlfn.XLOOKUP($I66,Borrador!$I$11:$I$70,_xlfn.XLOOKUP(BD$10,Borrador!$C$10:$BP$10,Borrador!$C$11:$BP$70,"",0,1),""),"")</f>
        <v>No aplica</v>
      </c>
      <c r="BE66" s="12" t="str" cm="1">
        <f t="array" ref="BE66">IFERROR(_xlfn.XLOOKUP($I66,Borrador!$I$11:$I$70,_xlfn.XLOOKUP(BE$10,Borrador!$C$10:$BP$10,Borrador!$C$11:$BP$70,"",0,1),""),"")</f>
        <v>No aplica</v>
      </c>
      <c r="BF66" s="12" t="str" cm="1">
        <f t="array" ref="BF66">IFERROR(_xlfn.XLOOKUP($I66,Borrador!$I$11:$I$70,_xlfn.XLOOKUP(BF$10,Borrador!$C$10:$BP$10,Borrador!$C$11:$BP$70,"",0,1),""),"")</f>
        <v>No aplica</v>
      </c>
      <c r="BG66" s="12" t="str" cm="1">
        <f t="array" ref="BG66">IFERROR(_xlfn.XLOOKUP($I66,Borrador!$I$11:$I$70,_xlfn.XLOOKUP(BG$10,Borrador!$C$10:$BP$10,Borrador!$C$11:$BP$70,"",0,1),""),"")</f>
        <v>No aplica</v>
      </c>
      <c r="BH66" s="12" t="str" cm="1">
        <f t="array" ref="BH66">IFERROR(_xlfn.XLOOKUP($I66,Borrador!$I$11:$I$70,_xlfn.XLOOKUP(BH$10,Borrador!$C$10:$BP$10,Borrador!$C$11:$BP$70,"",0,1),""),"")</f>
        <v>No aplica</v>
      </c>
      <c r="BI66" s="12" t="str" cm="1">
        <f t="array" ref="BI66">IFERROR(_xlfn.XLOOKUP($I66,Borrador!$I$11:$I$70,_xlfn.XLOOKUP(BI$10,Borrador!$C$10:$BP$10,Borrador!$C$11:$BP$70,"",0,1),""),"")</f>
        <v>sin iniciar</v>
      </c>
      <c r="BJ66" s="12" t="str" cm="1">
        <f t="array" ref="BJ66">IFERROR(_xlfn.XLOOKUP($I66,Borrador!$I$11:$I$70,_xlfn.XLOOKUP(BJ$10,Borrador!$C$10:$BP$10,Borrador!$C$11:$BP$70,"",0,1),""),"")</f>
        <v>No aplica</v>
      </c>
      <c r="BK66" s="12" cm="1">
        <f t="array" ref="BK66">IFERROR(_xlfn.XLOOKUP($I66,Borrador!$I$11:$I$70,_xlfn.XLOOKUP(BK$10,Borrador!$C$10:$BP$10,Borrador!$C$11:$BP$70,"",0,1),""),"")</f>
        <v>0</v>
      </c>
      <c r="BL66" s="12" cm="1">
        <f t="array" ref="BL66">IFERROR(_xlfn.XLOOKUP($I66,Borrador!$I$11:$I$70,_xlfn.XLOOKUP(BL$10,Borrador!$C$10:$BP$10,Borrador!$C$11:$BP$70,"",0,1),""),"")</f>
        <v>0</v>
      </c>
      <c r="BM66" s="12">
        <f>IFERROR(_xlfn.XLOOKUP($I66,Borrador!$I$11:$I$70,Borrador!$BJ$11:$BJ$70,""),"")</f>
        <v>0</v>
      </c>
      <c r="BN66" s="12">
        <f>IFERROR(_xlfn.XLOOKUP($I66,Borrador!$I$11:$I$70,Borrador!$BK$11:$BK$70,""),"")</f>
        <v>0</v>
      </c>
      <c r="BO66" s="12">
        <f>IFERROR(_xlfn.XLOOKUP($I66,Borrador!$I$11:$I$70,Borrador!$BL$11:$BL$70,""),"")</f>
        <v>0</v>
      </c>
      <c r="BP66" s="12" t="str" cm="1">
        <f t="array" ref="BP66">IFERROR(_xlfn.XLOOKUP($I66,Borrador!$I$11:$I$70,_xlfn.XLOOKUP(BP$10,Borrador!$C$10:$BP$10,Borrador!$C$11:$BP$70,"",0,1),""),"")</f>
        <v>sin iniciar</v>
      </c>
      <c r="BQ66" s="12">
        <f>IFERROR(_xlfn.XLOOKUP($I66,Borrador!$I$11:$I$70,Borrador!$BG$11:$BG$70,""),"")</f>
        <v>0</v>
      </c>
      <c r="BR66" s="12">
        <f>IFERROR(_xlfn.XLOOKUP($I66,Borrador!$I$11:$I$70,Borrador!$BH$11:$BH$70,""),"")</f>
        <v>0</v>
      </c>
      <c r="BS66" s="12">
        <f>IFERROR(_xlfn.XLOOKUP($I66,Borrador!$I$11:$I$70,Borrador!$BI$11:$BI$70,""),"")</f>
        <v>0</v>
      </c>
      <c r="BT66" s="11">
        <f>IFERROR(_xlfn.XLOOKUP($I66,Borrador!$I$11:$I$70,Borrador!$BM$11:$BM$70,""),"")</f>
        <v>0</v>
      </c>
      <c r="BU66" s="11">
        <f>IFERROR(_xlfn.XLOOKUP($I66,Borrador!$I$11:$I$70,Borrador!$BN$11:$BN$70,""),"")</f>
        <v>0</v>
      </c>
      <c r="BV66" s="34" t="str">
        <f>IFERROR(_xlfn.XLOOKUP($I66,Borrador!$I$11:$I$70,Borrador!$BO$11:$BO$70,""),"")</f>
        <v>2027-2</v>
      </c>
      <c r="BW66" s="12">
        <f>IFERROR(_xlfn.XLOOKUP($I66,Borrador!$I$11:$I$70,Borrador!$BP$11:$BP$70,""),"")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IFERROR(_xlfn.XLOOKUP($I67,Borrador!$I$11:$I$70,_xlfn.XLOOKUP(J$10,Borrador!$C$10:$BP$10,Borrador!$C$11:$BP$70,"",0,1),""),"")</f>
        <v>finalizado</v>
      </c>
      <c r="K67" s="12" t="str" cm="1">
        <f t="array" ref="K67">IFERROR(_xlfn.XLOOKUP($I67,Borrador!$I$11:$I$70,_xlfn.XLOOKUP(K$10,Borrador!$C$10:$BP$10,Borrador!$C$11:$BP$70,"",0,1),""),"")</f>
        <v>finalizado</v>
      </c>
      <c r="L67" s="12" t="str" cm="1">
        <f t="array" ref="L67">IFERROR(_xlfn.XLOOKUP($I67,Borrador!$I$11:$I$70,_xlfn.XLOOKUP(L$10,Borrador!$C$10:$BP$10,Borrador!$C$11:$BP$70,"",0,1),""),"")</f>
        <v>finalizado</v>
      </c>
      <c r="M67" s="38" cm="1">
        <f t="array" ref="M67">IFERROR(_xlfn.XLOOKUP($I67,Borrador!$I$11:$I$70,_xlfn.XLOOKUP(M$10,Borrador!$C$10:$BP$10,Borrador!$C$11:$BP$70,"",0,1),""),"")</f>
        <v>46112</v>
      </c>
      <c r="N67" s="39" cm="1">
        <f t="array" ref="N67">IFERROR(_xlfn.XLOOKUP($I67,Borrador!$I$11:$I$70,_xlfn.XLOOKUP(N$10,Borrador!$C$10:$BP$10,Borrador!$C$11:$BP$70,"",0,1),""),"")</f>
        <v>46142</v>
      </c>
      <c r="O67" s="12" cm="1">
        <f t="array" ref="O67">IFERROR(_xlfn.XLOOKUP($I67,Borrador!$I$11:$I$70,_xlfn.XLOOKUP(O$10,Borrador!$C$10:$BP$10,Borrador!$C$11:$BP$70,"",0,1),""),"")</f>
        <v>0</v>
      </c>
      <c r="P67" s="12" cm="1">
        <f t="array" ref="P67">IFERROR(_xlfn.XLOOKUP($I67,Borrador!$I$11:$I$70,_xlfn.XLOOKUP(P$10,Borrador!$C$10:$BP$10,Borrador!$C$11:$BP$70,"",0,1),""),"")</f>
        <v>0</v>
      </c>
      <c r="Q67" s="12" t="str" cm="1">
        <f t="array" ref="Q67">IFERROR(_xlfn.XLOOKUP($I67,Borrador!$I$11:$I$70,_xlfn.XLOOKUP(Q$10,Borrador!$C$10:$BP$10,Borrador!$C$11:$BP$70,"",0,1),""),"")</f>
        <v>No aplica</v>
      </c>
      <c r="R67" s="12" t="str" cm="1">
        <f t="array" ref="R67">IFERROR(_xlfn.XLOOKUP($I67,Borrador!$I$11:$I$70,_xlfn.XLOOKUP(R$10,Borrador!$C$10:$BP$10,Borrador!$C$11:$BP$70,"",0,1),""),"")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Devuelto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IFERROR(_xlfn.XLOOKUP($I67,Borrador!$I$11:$I$70,_xlfn.XLOOKUP(W$10,Borrador!$C$10:$BP$10,Borrador!$C$11:$BP$70,"",0,1),""),"")</f>
        <v>finalizado</v>
      </c>
      <c r="X67" s="76" cm="1">
        <f t="array" ref="X67">IFERROR(_xlfn.XLOOKUP($I67,Borrador!$I$11:$I$70,_xlfn.XLOOKUP(X$10,Borrador!$C$10:$BP$10,Borrador!$C$11:$BP$70,"",0,1),""),"")</f>
        <v>0</v>
      </c>
      <c r="Y67" s="76" t="str" cm="1">
        <f t="array" ref="Y67">IFERROR(_xlfn.XLOOKUP($I67,Borrador!$I$11:$I$70,_xlfn.XLOOKUP(Y$10,Borrador!$C$10:$BP$10,Borrador!$C$11:$BP$70,"",0,1),""),"")</f>
        <v>Devuelto</v>
      </c>
      <c r="Z67" s="76" t="str" cm="1">
        <f t="array" ref="Z67">IFERROR(_xlfn.XLOOKUP($I67,Borrador!$I$11:$I$70,_xlfn.XLOOKUP(Z$10,Borrador!$C$10:$BP$10,Borrador!$C$11:$BP$70,"",0,1),""),"")</f>
        <v/>
      </c>
      <c r="AA67" s="76" t="str" cm="1">
        <f t="array" ref="AA67">IFERROR(_xlfn.XLOOKUP($I67,Borrador!$I$11:$I$70,_xlfn.XLOOKUP(AA$10,Borrador!$C$10:$BP$10,Borrador!$C$11:$BP$70,"",0,1),""),"")</f>
        <v>Modificación de Registro Calificado</v>
      </c>
      <c r="AB67" s="12" t="str" cm="1">
        <f t="array" ref="AB67">IFERROR(_xlfn.XLOOKUP($I67,Borrador!$I$11:$I$70,_xlfn.XLOOKUP(AB$10,Borrador!$C$10:$BP$10,Borrador!$C$11:$BP$70,"",0,1),""),"")</f>
        <v>En elaboración de documentación</v>
      </c>
      <c r="AC67" s="54" t="str" cm="1">
        <f t="array" ref="AC67">IFERROR(_xlfn.XLOOKUP($I67,Borrador!$I$11:$I$70,_xlfn.XLOOKUP(AC$10,Borrador!$C$10:$BP$10,Borrador!$C$11:$BP$70,"",0,1),""),"")</f>
        <v>Junio de 2026</v>
      </c>
      <c r="AD67" s="12" t="str" cm="1">
        <f t="array" ref="AD67">IFERROR(_xlfn.XLOOKUP($I67,Borrador!$I$11:$I$70,_xlfn.XLOOKUP(AD$10,Borrador!$C$10:$BP$10,Borrador!$C$11:$BP$70,"",0,1),""),"")</f>
        <v>Se tramita en mayo de 2026</v>
      </c>
      <c r="AE67" s="12"/>
      <c r="AF67" s="12" t="str" cm="1">
        <f t="array" ref="AF67">IFERROR(_xlfn.XLOOKUP($I67,Borrador!$I$11:$I$70,_xlfn.XLOOKUP(AF$10,Borrador!$C$10:$BP$10,Borrador!$C$11:$BP$70,"",0,1),""),"")</f>
        <v>Sí</v>
      </c>
      <c r="AG67" s="12" t="str" cm="1">
        <f t="array" ref="AG67">IFERROR(_xlfn.XLOOKUP($I67,Borrador!$I$11:$I$70,_xlfn.XLOOKUP(AG$10,Borrador!$C$10:$BP$10,Borrador!$C$11:$BP$70,"",0,1),""),"")</f>
        <v>No</v>
      </c>
      <c r="AH67" s="12" t="str" cm="1">
        <f t="array" ref="AH67">IFERROR(_xlfn.XLOOKUP($I67,Borrador!$I$11:$I$70,_xlfn.XLOOKUP(AH$10,Borrador!$C$10:$BP$10,Borrador!$C$11:$BP$70,"",0,1),""),"")</f>
        <v>No aplica</v>
      </c>
      <c r="AI67" s="12" t="str" cm="1">
        <f t="array" ref="AI67">IFERROR(_xlfn.XLOOKUP($I67,Borrador!$I$11:$I$70,_xlfn.XLOOKUP(AI$10,Borrador!$C$10:$BP$10,Borrador!$C$11:$BP$70,"",0,1),""),"")</f>
        <v/>
      </c>
      <c r="AJ67" s="12"/>
      <c r="AK67" s="12"/>
      <c r="AL67" s="11" t="str" cm="1">
        <f t="array" ref="AL67">IFERROR(_xlfn.XLOOKUP($I67,Borrador!$I$11:$I$70,_xlfn.XLOOKUP(AL$10,Borrador!$C$10:$BP$10,Borrador!$C$11:$BP$70,"",0,1),""),"")</f>
        <v>No aplica</v>
      </c>
      <c r="AM67" s="11" t="str" cm="1">
        <f t="array" ref="AM67">IFERROR(_xlfn.XLOOKUP($I67,Borrador!$I$11:$I$70,_xlfn.XLOOKUP(AM$10,Borrador!$C$10:$BP$10,Borrador!$C$11:$BP$70,"",0,1),""),"")</f>
        <v>No aplica</v>
      </c>
      <c r="AN67" s="11" t="str" cm="1">
        <f t="array" ref="AN67">IFERROR(_xlfn.XLOOKUP($I67,Borrador!$I$11:$I$70,_xlfn.XLOOKUP(AN$10,Borrador!$C$10:$BP$10,Borrador!$C$11:$BP$70,"",0,1),""),"")</f>
        <v>No aplica</v>
      </c>
      <c r="AO67" s="11" cm="1">
        <f t="array" ref="AO67">IFERROR(_xlfn.XLOOKUP($I67,Borrador!$I$11:$I$70,_xlfn.XLOOKUP(AO$10,Borrador!$C$10:$BP$10,Borrador!$C$11:$BP$70,"",0,1),""),"")</f>
        <v>0</v>
      </c>
      <c r="AP67" s="11" cm="1">
        <f t="array" ref="AP67">IFERROR(_xlfn.XLOOKUP($I67,Borrador!$I$11:$I$70,_xlfn.XLOOKUP(AP$10,Borrador!$C$10:$BP$10,Borrador!$C$11:$BP$70,"",0,1),""),"")</f>
        <v>0</v>
      </c>
      <c r="AQ67" s="11" t="str" cm="1">
        <f t="array" ref="AQ67">IFERROR(_xlfn.XLOOKUP($I67,Borrador!$I$11:$I$70,_xlfn.XLOOKUP(AQ$10,Borrador!$C$10:$BP$10,Borrador!$C$11:$BP$70,"",0,1),""),"")</f>
        <v>No aplica</v>
      </c>
      <c r="AR67" s="12" t="str" cm="1">
        <f t="array" ref="AR67">IFERROR(_xlfn.XLOOKUP($I67,Borrador!$I$11:$I$70,_xlfn.XLOOKUP(AR$10,Borrador!$C$10:$BP$10,Borrador!$C$11:$BP$70,"",0,1),""),"")</f>
        <v/>
      </c>
      <c r="AS67" s="12" t="str" cm="1">
        <f t="array" ref="AS67">IFERROR(_xlfn.XLOOKUP($I67,Borrador!$I$11:$I$70,_xlfn.XLOOKUP(AS$10,Borrador!$C$10:$BP$10,Borrador!$C$11:$BP$70,"",0,1),""),"")</f>
        <v/>
      </c>
      <c r="AT67" s="12" t="str" cm="1">
        <f t="array" ref="AT67">IFERROR(_xlfn.XLOOKUP($I67,Borrador!$I$11:$I$70,_xlfn.XLOOKUP(AT$10,Borrador!$C$10:$BP$10,Borrador!$C$11:$BP$70,"",0,1),""),"")</f>
        <v/>
      </c>
      <c r="AU67" s="12" t="str" cm="1">
        <f t="array" ref="AU67">IFERROR(_xlfn.XLOOKUP($I67,Borrador!$I$11:$I$70,_xlfn.XLOOKUP(AU$10,Borrador!$C$10:$BP$10,Borrador!$C$11:$BP$70,"",0,1),""),"")</f>
        <v>No aplica</v>
      </c>
      <c r="AV67" s="12" t="str" cm="1">
        <f t="array" ref="AV67">IFERROR(_xlfn.XLOOKUP($I67,Borrador!$I$11:$I$70,_xlfn.XLOOKUP(AV$10,Borrador!$C$10:$BP$10,Borrador!$C$11:$BP$70,"",0,1),""),"")</f>
        <v>No aplica</v>
      </c>
      <c r="AW67" s="12" t="str">
        <f>IFERROR(_xlfn.XLOOKUP($I67,Borrador!$I$11:$I$70,Borrador!$AU$11:$AU$70,""),"")</f>
        <v>No aplica</v>
      </c>
      <c r="AX67" s="12" t="str">
        <f>IFERROR(_xlfn.XLOOKUP($I67,Borrador!$I$11:$I$70,Borrador!$AV$11:$AV$70,""),"")</f>
        <v>No aplica</v>
      </c>
      <c r="AY67" s="12" t="str">
        <f>IFERROR(_xlfn.XLOOKUP($I67,Borrador!$I$11:$I$70,Borrador!$AW$11:$AW$70,""),"")</f>
        <v>No aplica</v>
      </c>
      <c r="AZ67" s="11" t="str" cm="1">
        <f t="array" ref="AZ67">IFERROR(_xlfn.XLOOKUP($I67,Borrador!$I$11:$I$70,_xlfn.XLOOKUP(AZ$10,Borrador!$C$10:$BP$10,Borrador!$C$11:$BP$70,"",0,1),""),"")</f>
        <v>No aplica</v>
      </c>
      <c r="BA67" s="11" t="str" cm="1">
        <f t="array" ref="BA67">IFERROR(_xlfn.XLOOKUP($I67,Borrador!$I$11:$I$70,_xlfn.XLOOKUP(BA$10,Borrador!$C$10:$BP$10,Borrador!$C$11:$BP$70,"",0,1),""),"")</f>
        <v>No aplica</v>
      </c>
      <c r="BB67" s="11">
        <f>IFERROR(_xlfn.XLOOKUP($I67,Borrador!$I$11:$I$70,Borrador!$BD$11:$BD$70,""),"")</f>
        <v>0</v>
      </c>
      <c r="BC67" s="11">
        <f>IFERROR(_xlfn.XLOOKUP($I67,Borrador!$I$11:$I$70,Borrador!$BE$11:$BE$70,""),"")</f>
        <v>0</v>
      </c>
      <c r="BD67" s="12" t="str" cm="1">
        <f t="array" ref="BD67">IFERROR(_xlfn.XLOOKUP($I67,Borrador!$I$11:$I$70,_xlfn.XLOOKUP(BD$10,Borrador!$C$10:$BP$10,Borrador!$C$11:$BP$70,"",0,1),""),"")</f>
        <v>No aplica</v>
      </c>
      <c r="BE67" s="12" t="str" cm="1">
        <f t="array" ref="BE67">IFERROR(_xlfn.XLOOKUP($I67,Borrador!$I$11:$I$70,_xlfn.XLOOKUP(BE$10,Borrador!$C$10:$BP$10,Borrador!$C$11:$BP$70,"",0,1),""),"")</f>
        <v>No aplica</v>
      </c>
      <c r="BF67" s="12" t="str" cm="1">
        <f t="array" ref="BF67">IFERROR(_xlfn.XLOOKUP($I67,Borrador!$I$11:$I$70,_xlfn.XLOOKUP(BF$10,Borrador!$C$10:$BP$10,Borrador!$C$11:$BP$70,"",0,1),""),"")</f>
        <v>No aplica</v>
      </c>
      <c r="BG67" s="12" t="str" cm="1">
        <f t="array" ref="BG67">IFERROR(_xlfn.XLOOKUP($I67,Borrador!$I$11:$I$70,_xlfn.XLOOKUP(BG$10,Borrador!$C$10:$BP$10,Borrador!$C$11:$BP$70,"",0,1),""),"")</f>
        <v>No aplica</v>
      </c>
      <c r="BH67" s="12" t="str" cm="1">
        <f t="array" ref="BH67">IFERROR(_xlfn.XLOOKUP($I67,Borrador!$I$11:$I$70,_xlfn.XLOOKUP(BH$10,Borrador!$C$10:$BP$10,Borrador!$C$11:$BP$70,"",0,1),""),"")</f>
        <v>No aplica</v>
      </c>
      <c r="BI67" s="12" t="str" cm="1">
        <f t="array" ref="BI67">IFERROR(_xlfn.XLOOKUP($I67,Borrador!$I$11:$I$70,_xlfn.XLOOKUP(BI$10,Borrador!$C$10:$BP$10,Borrador!$C$11:$BP$70,"",0,1),""),"")</f>
        <v>sin iniciar</v>
      </c>
      <c r="BJ67" s="12" t="str" cm="1">
        <f t="array" ref="BJ67">IFERROR(_xlfn.XLOOKUP($I67,Borrador!$I$11:$I$70,_xlfn.XLOOKUP(BJ$10,Borrador!$C$10:$BP$10,Borrador!$C$11:$BP$70,"",0,1),""),"")</f>
        <v>No aplica</v>
      </c>
      <c r="BK67" s="12" cm="1">
        <f t="array" ref="BK67">IFERROR(_xlfn.XLOOKUP($I67,Borrador!$I$11:$I$70,_xlfn.XLOOKUP(BK$10,Borrador!$C$10:$BP$10,Borrador!$C$11:$BP$70,"",0,1),""),"")</f>
        <v>0</v>
      </c>
      <c r="BL67" s="12" cm="1">
        <f t="array" ref="BL67">IFERROR(_xlfn.XLOOKUP($I67,Borrador!$I$11:$I$70,_xlfn.XLOOKUP(BL$10,Borrador!$C$10:$BP$10,Borrador!$C$11:$BP$70,"",0,1),""),"")</f>
        <v>0</v>
      </c>
      <c r="BM67" s="12">
        <f>IFERROR(_xlfn.XLOOKUP($I67,Borrador!$I$11:$I$70,Borrador!$BJ$11:$BJ$70,""),"")</f>
        <v>0</v>
      </c>
      <c r="BN67" s="12">
        <f>IFERROR(_xlfn.XLOOKUP($I67,Borrador!$I$11:$I$70,Borrador!$BK$11:$BK$70,""),"")</f>
        <v>0</v>
      </c>
      <c r="BO67" s="12">
        <f>IFERROR(_xlfn.XLOOKUP($I67,Borrador!$I$11:$I$70,Borrador!$BL$11:$BL$70,""),"")</f>
        <v>0</v>
      </c>
      <c r="BP67" s="12" t="str" cm="1">
        <f t="array" ref="BP67">IFERROR(_xlfn.XLOOKUP($I67,Borrador!$I$11:$I$70,_xlfn.XLOOKUP(BP$10,Borrador!$C$10:$BP$10,Borrador!$C$11:$BP$70,"",0,1),""),"")</f>
        <v>sin iniciar</v>
      </c>
      <c r="BQ67" s="12">
        <f>IFERROR(_xlfn.XLOOKUP($I67,Borrador!$I$11:$I$70,Borrador!$BG$11:$BG$70,""),"")</f>
        <v>0</v>
      </c>
      <c r="BR67" s="12">
        <f>IFERROR(_xlfn.XLOOKUP($I67,Borrador!$I$11:$I$70,Borrador!$BH$11:$BH$70,""),"")</f>
        <v>0</v>
      </c>
      <c r="BS67" s="12">
        <f>IFERROR(_xlfn.XLOOKUP($I67,Borrador!$I$11:$I$70,Borrador!$BI$11:$BI$70,""),"")</f>
        <v>0</v>
      </c>
      <c r="BT67" s="11">
        <f>IFERROR(_xlfn.XLOOKUP($I67,Borrador!$I$11:$I$70,Borrador!$BM$11:$BM$70,""),"")</f>
        <v>0</v>
      </c>
      <c r="BU67" s="11">
        <f>IFERROR(_xlfn.XLOOKUP($I67,Borrador!$I$11:$I$70,Borrador!$BN$11:$BN$70,""),"")</f>
        <v>0</v>
      </c>
      <c r="BV67" s="34" t="str">
        <f>IFERROR(_xlfn.XLOOKUP($I67,Borrador!$I$11:$I$70,Borrador!$BO$11:$BO$70,""),"")</f>
        <v>2027-1</v>
      </c>
      <c r="BW67" s="12">
        <f>IFERROR(_xlfn.XLOOKUP($I67,Borrador!$I$11:$I$70,Borrador!$BP$11:$BP$70,""),"")</f>
        <v>0</v>
      </c>
    </row>
    <row r="68" spans="3:75" ht="52.35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IFERROR(_xlfn.XLOOKUP($I68,Borrador!$I$11:$I$70,_xlfn.XLOOKUP(J$10,Borrador!$C$10:$BP$10,Borrador!$C$11:$BP$70,"",0,1),""),"")</f>
        <v>finalizado</v>
      </c>
      <c r="K68" s="12" t="str" cm="1">
        <f t="array" ref="K68">IFERROR(_xlfn.XLOOKUP($I68,Borrador!$I$11:$I$70,_xlfn.XLOOKUP(K$10,Borrador!$C$10:$BP$10,Borrador!$C$11:$BP$70,"",0,1),""),"")</f>
        <v>finalizado</v>
      </c>
      <c r="L68" s="12" t="str" cm="1">
        <f t="array" ref="L68">IFERROR(_xlfn.XLOOKUP($I68,Borrador!$I$11:$I$70,_xlfn.XLOOKUP(L$10,Borrador!$C$10:$BP$10,Borrador!$C$11:$BP$70,"",0,1),""),"")</f>
        <v>finalizado</v>
      </c>
      <c r="M68" s="38" cm="1">
        <f t="array" ref="M68">IFERROR(_xlfn.XLOOKUP($I68,Borrador!$I$11:$I$70,_xlfn.XLOOKUP(M$10,Borrador!$C$10:$BP$10,Borrador!$C$11:$BP$70,"",0,1),""),"")</f>
        <v>45960</v>
      </c>
      <c r="N68" s="39" t="str" cm="1">
        <f t="array" ref="N68">IFERROR(_xlfn.XLOOKUP($I68,Borrador!$I$11:$I$70,_xlfn.XLOOKUP(N$10,Borrador!$C$10:$BP$10,Borrador!$C$11:$BP$70,"",0,1),""),"")</f>
        <v>30/11/2025
05/12/2025</v>
      </c>
      <c r="O68" s="12" cm="1">
        <f t="array" ref="O68">IFERROR(_xlfn.XLOOKUP($I68,Borrador!$I$11:$I$70,_xlfn.XLOOKUP(O$10,Borrador!$C$10:$BP$10,Borrador!$C$11:$BP$70,"",0,1),""),"")</f>
        <v>0</v>
      </c>
      <c r="P68" s="12" t="str" cm="1">
        <f t="array" ref="P68">IFERROR(_xlfn.XLOOKUP($I68,Borrador!$I$11:$I$70,_xlfn.XLOOKUP(P$10,Borrador!$C$10:$BP$10,Borrador!$C$11:$BP$70,"",0,1),""),"")</f>
        <v>Si</v>
      </c>
      <c r="Q68" s="12" cm="1">
        <f t="array" ref="Q68">IFERROR(_xlfn.XLOOKUP($I68,Borrador!$I$11:$I$70,_xlfn.XLOOKUP(Q$10,Borrador!$C$10:$BP$10,Borrador!$C$11:$BP$70,"",0,1),""),"")</f>
        <v>3</v>
      </c>
      <c r="R68" s="12" t="str" cm="1">
        <f t="array" ref="R68">IFERROR(_xlfn.XLOOKUP($I68,Borrador!$I$11:$I$70,_xlfn.XLOOKUP(R$10,Borrador!$C$10:$BP$10,Borrador!$C$11:$BP$70,"",0,1),""),"")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Finalizado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IFERROR(_xlfn.XLOOKUP($I68,Borrador!$I$11:$I$70,_xlfn.XLOOKUP(W$10,Borrador!$C$10:$BP$10,Borrador!$C$11:$BP$70,"",0,1),""),"")</f>
        <v>finalizado</v>
      </c>
      <c r="X68" s="76" cm="1">
        <f t="array" ref="X68">IFERROR(_xlfn.XLOOKUP($I68,Borrador!$I$11:$I$70,_xlfn.XLOOKUP(X$10,Borrador!$C$10:$BP$10,Borrador!$C$11:$BP$70,"",0,1),""),"")</f>
        <v>0</v>
      </c>
      <c r="Y68" s="76" t="str" cm="1">
        <f t="array" ref="Y68">IFERROR(_xlfn.XLOOKUP($I68,Borrador!$I$11:$I$70,_xlfn.XLOOKUP(Y$10,Borrador!$C$10:$BP$10,Borrador!$C$11:$BP$70,"",0,1),""),"")</f>
        <v>Finalizado</v>
      </c>
      <c r="Z68" s="76" t="str" cm="1">
        <f t="array" ref="Z68">IFERROR(_xlfn.XLOOKUP($I68,Borrador!$I$11:$I$70,_xlfn.XLOOKUP(Z$10,Borrador!$C$10:$BP$10,Borrador!$C$11:$BP$70,"",0,1),""),"")</f>
        <v/>
      </c>
      <c r="AA68" s="76" t="str" cm="1">
        <f t="array" ref="AA68">IFERROR(_xlfn.XLOOKUP($I68,Borrador!$I$11:$I$70,_xlfn.XLOOKUP(AA$10,Borrador!$C$10:$BP$10,Borrador!$C$11:$BP$70,"",0,1),""),"")</f>
        <v>Renovación de Registro Calificado</v>
      </c>
      <c r="AB68" s="12" t="str" cm="1">
        <f t="array" ref="AB68">IFERROR(_xlfn.XLOOKUP($I68,Borrador!$I$11:$I$70,_xlfn.XLOOKUP(AB$10,Borrador!$C$10:$BP$10,Borrador!$C$11:$BP$70,"",0,1),""),"")</f>
        <v>En elaboración de documentación</v>
      </c>
      <c r="AC68" s="54" t="str" cm="1">
        <f t="array" ref="AC68">IFERROR(_xlfn.XLOOKUP($I68,Borrador!$I$11:$I$70,_xlfn.XLOOKUP(AC$10,Borrador!$C$10:$BP$10,Borrador!$C$11:$BP$70,"",0,1),""),"")</f>
        <v>Diciembre de 2026</v>
      </c>
      <c r="AD68" s="12" t="str" cm="1">
        <f t="array" ref="AD68">IFERROR(_xlfn.XLOOKUP($I68,Borrador!$I$11:$I$70,_xlfn.XLOOKUP(AD$10,Borrador!$C$10:$BP$10,Borrador!$C$11:$BP$70,"",0,1),""),"")</f>
        <v>Se tramita en noviembre de 2026</v>
      </c>
      <c r="AE68" s="12"/>
      <c r="AF68" s="12" t="str" cm="1">
        <f t="array" ref="AF68">IFERROR(_xlfn.XLOOKUP($I68,Borrador!$I$11:$I$70,_xlfn.XLOOKUP(AF$10,Borrador!$C$10:$BP$10,Borrador!$C$11:$BP$70,"",0,1),""),"")</f>
        <v>Sí</v>
      </c>
      <c r="AG68" s="12" t="str" cm="1">
        <f t="array" ref="AG68">IFERROR(_xlfn.XLOOKUP($I68,Borrador!$I$11:$I$70,_xlfn.XLOOKUP(AG$10,Borrador!$C$10:$BP$10,Borrador!$C$11:$BP$70,"",0,1),""),"")</f>
        <v>Sí</v>
      </c>
      <c r="AH68" s="12" t="str" cm="1">
        <f t="array" ref="AH68">IFERROR(_xlfn.XLOOKUP($I68,Borrador!$I$11:$I$70,_xlfn.XLOOKUP(AH$10,Borrador!$C$10:$BP$10,Borrador!$C$11:$BP$70,"",0,1),""),"")</f>
        <v>Pendiente</v>
      </c>
      <c r="AI68" s="12" t="str" cm="1">
        <f t="array" ref="AI68">IFERROR(_xlfn.XLOOKUP($I68,Borrador!$I$11:$I$70,_xlfn.XLOOKUP(AI$10,Borrador!$C$10:$BP$10,Borrador!$C$11:$BP$70,"",0,1),""),"")</f>
        <v/>
      </c>
      <c r="AJ68" s="12"/>
      <c r="AK68" s="12"/>
      <c r="AL68" s="11" cm="1">
        <f t="array" ref="AL68">IFERROR(_xlfn.XLOOKUP($I68,Borrador!$I$11:$I$70,_xlfn.XLOOKUP(AL$10,Borrador!$C$10:$BP$10,Borrador!$C$11:$BP$70,"",0,1),""),"")</f>
        <v>0</v>
      </c>
      <c r="AM68" s="11" cm="1">
        <f t="array" ref="AM68">IFERROR(_xlfn.XLOOKUP($I68,Borrador!$I$11:$I$70,_xlfn.XLOOKUP(AM$10,Borrador!$C$10:$BP$10,Borrador!$C$11:$BP$70,"",0,1),""),"")</f>
        <v>3</v>
      </c>
      <c r="AN68" s="11" cm="1">
        <f t="array" ref="AN68">IFERROR(_xlfn.XLOOKUP($I68,Borrador!$I$11:$I$70,_xlfn.XLOOKUP(AN$10,Borrador!$C$10:$BP$10,Borrador!$C$11:$BP$70,"",0,1),""),"")</f>
        <v>3</v>
      </c>
      <c r="AO68" s="11" cm="1">
        <f t="array" ref="AO68">IFERROR(_xlfn.XLOOKUP($I68,Borrador!$I$11:$I$70,_xlfn.XLOOKUP(AO$10,Borrador!$C$10:$BP$10,Borrador!$C$11:$BP$70,"",0,1),""),"")</f>
        <v>46233</v>
      </c>
      <c r="AP68" s="11" cm="1">
        <f t="array" ref="AP68">IFERROR(_xlfn.XLOOKUP($I68,Borrador!$I$11:$I$70,_xlfn.XLOOKUP(AP$10,Borrador!$C$10:$BP$10,Borrador!$C$11:$BP$70,"",0,1),""),"")</f>
        <v>46325</v>
      </c>
      <c r="AQ68" s="11" t="str" cm="1">
        <f t="array" ref="AQ68">IFERROR(_xlfn.XLOOKUP($I68,Borrador!$I$11:$I$70,_xlfn.XLOOKUP(AQ$10,Borrador!$C$10:$BP$10,Borrador!$C$11:$BP$70,"",0,1),""),"")</f>
        <v>No aplica</v>
      </c>
      <c r="AR68" s="12" t="str" cm="1">
        <f t="array" ref="AR68">IFERROR(_xlfn.XLOOKUP($I68,Borrador!$I$11:$I$70,_xlfn.XLOOKUP(AR$10,Borrador!$C$10:$BP$10,Borrador!$C$11:$BP$70,"",0,1),""),"")</f>
        <v/>
      </c>
      <c r="AS68" s="12" t="str" cm="1">
        <f t="array" ref="AS68">IFERROR(_xlfn.XLOOKUP($I68,Borrador!$I$11:$I$70,_xlfn.XLOOKUP(AS$10,Borrador!$C$10:$BP$10,Borrador!$C$11:$BP$70,"",0,1),""),"")</f>
        <v/>
      </c>
      <c r="AT68" s="12" t="str" cm="1">
        <f t="array" ref="AT68">IFERROR(_xlfn.XLOOKUP($I68,Borrador!$I$11:$I$70,_xlfn.XLOOKUP(AT$10,Borrador!$C$10:$BP$10,Borrador!$C$11:$BP$70,"",0,1),""),"")</f>
        <v/>
      </c>
      <c r="AU68" s="12" t="str" cm="1">
        <f t="array" ref="AU68">IFERROR(_xlfn.XLOOKUP($I68,Borrador!$I$11:$I$70,_xlfn.XLOOKUP(AU$10,Borrador!$C$10:$BP$10,Borrador!$C$11:$BP$70,"",0,1),""),"")</f>
        <v>No aplica</v>
      </c>
      <c r="AV68" s="12" t="str" cm="1">
        <f t="array" ref="AV68">IFERROR(_xlfn.XLOOKUP($I68,Borrador!$I$11:$I$70,_xlfn.XLOOKUP(AV$10,Borrador!$C$10:$BP$10,Borrador!$C$11:$BP$70,"",0,1),""),"")</f>
        <v>No aplica</v>
      </c>
      <c r="AW68" s="12" t="str">
        <f>IFERROR(_xlfn.XLOOKUP($I68,Borrador!$I$11:$I$70,Borrador!$AU$11:$AU$70,""),"")</f>
        <v>No aplica</v>
      </c>
      <c r="AX68" s="12" t="str">
        <f>IFERROR(_xlfn.XLOOKUP($I68,Borrador!$I$11:$I$70,Borrador!$AV$11:$AV$70,""),"")</f>
        <v>No aplica</v>
      </c>
      <c r="AY68" s="12" t="str">
        <f>IFERROR(_xlfn.XLOOKUP($I68,Borrador!$I$11:$I$70,Borrador!$AW$11:$AW$70,""),"")</f>
        <v>No aplica</v>
      </c>
      <c r="AZ68" s="11" t="str" cm="1">
        <f t="array" ref="AZ68">IFERROR(_xlfn.XLOOKUP($I68,Borrador!$I$11:$I$70,_xlfn.XLOOKUP(AZ$10,Borrador!$C$10:$BP$10,Borrador!$C$11:$BP$70,"",0,1),""),"")</f>
        <v>No aplica</v>
      </c>
      <c r="BA68" s="11" cm="1">
        <f t="array" ref="BA68">IFERROR(_xlfn.XLOOKUP($I68,Borrador!$I$11:$I$70,_xlfn.XLOOKUP(BA$10,Borrador!$C$10:$BP$10,Borrador!$C$11:$BP$70,"",0,1),""),"")</f>
        <v>0</v>
      </c>
      <c r="BB68" s="11">
        <f>IFERROR(_xlfn.XLOOKUP($I68,Borrador!$I$11:$I$70,Borrador!$BD$11:$BD$70,""),"")</f>
        <v>0</v>
      </c>
      <c r="BC68" s="11">
        <f>IFERROR(_xlfn.XLOOKUP($I68,Borrador!$I$11:$I$70,Borrador!$BE$11:$BE$70,""),"")</f>
        <v>0</v>
      </c>
      <c r="BD68" s="12" t="str" cm="1">
        <f t="array" ref="BD68">IFERROR(_xlfn.XLOOKUP($I68,Borrador!$I$11:$I$70,_xlfn.XLOOKUP(BD$10,Borrador!$C$10:$BP$10,Borrador!$C$11:$BP$70,"",0,1),""),"")</f>
        <v>sin iniciar</v>
      </c>
      <c r="BE68" s="12" t="str" cm="1">
        <f t="array" ref="BE68">IFERROR(_xlfn.XLOOKUP($I68,Borrador!$I$11:$I$70,_xlfn.XLOOKUP(BE$10,Borrador!$C$10:$BP$10,Borrador!$C$11:$BP$70,"",0,1),""),"")</f>
        <v>sin iniciar</v>
      </c>
      <c r="BF68" s="12" t="str" cm="1">
        <f t="array" ref="BF68">IFERROR(_xlfn.XLOOKUP($I68,Borrador!$I$11:$I$70,_xlfn.XLOOKUP(BF$10,Borrador!$C$10:$BP$10,Borrador!$C$11:$BP$70,"",0,1),""),"")</f>
        <v>sin iniciar</v>
      </c>
      <c r="BG68" s="12" cm="1">
        <f t="array" ref="BG68">IFERROR(_xlfn.XLOOKUP($I68,Borrador!$I$11:$I$70,_xlfn.XLOOKUP(BG$10,Borrador!$C$10:$BP$10,Borrador!$C$11:$BP$70,"",0,1),""),"")</f>
        <v>3</v>
      </c>
      <c r="BH68" s="12" cm="1">
        <f t="array" ref="BH68">IFERROR(_xlfn.XLOOKUP($I68,Borrador!$I$11:$I$70,_xlfn.XLOOKUP(BH$10,Borrador!$C$10:$BP$10,Borrador!$C$11:$BP$70,"",0,1),""),"")</f>
        <v>0</v>
      </c>
      <c r="BI68" s="12" t="str" cm="1">
        <f t="array" ref="BI68">IFERROR(_xlfn.XLOOKUP($I68,Borrador!$I$11:$I$70,_xlfn.XLOOKUP(BI$10,Borrador!$C$10:$BP$10,Borrador!$C$11:$BP$70,"",0,1),""),"")</f>
        <v>sin iniciar</v>
      </c>
      <c r="BJ68" s="12" cm="1">
        <f t="array" ref="BJ68">IFERROR(_xlfn.XLOOKUP($I68,Borrador!$I$11:$I$70,_xlfn.XLOOKUP(BJ$10,Borrador!$C$10:$BP$10,Borrador!$C$11:$BP$70,"",0,1),""),"")</f>
        <v>0</v>
      </c>
      <c r="BK68" s="12" cm="1">
        <f t="array" ref="BK68">IFERROR(_xlfn.XLOOKUP($I68,Borrador!$I$11:$I$70,_xlfn.XLOOKUP(BK$10,Borrador!$C$10:$BP$10,Borrador!$C$11:$BP$70,"",0,1),""),"")</f>
        <v>0</v>
      </c>
      <c r="BL68" s="12" cm="1">
        <f t="array" ref="BL68">IFERROR(_xlfn.XLOOKUP($I68,Borrador!$I$11:$I$70,_xlfn.XLOOKUP(BL$10,Borrador!$C$10:$BP$10,Borrador!$C$11:$BP$70,"",0,1),""),"")</f>
        <v>0</v>
      </c>
      <c r="BM68" s="12">
        <f>IFERROR(_xlfn.XLOOKUP($I68,Borrador!$I$11:$I$70,Borrador!$BJ$11:$BJ$70,""),"")</f>
        <v>0</v>
      </c>
      <c r="BN68" s="12">
        <f>IFERROR(_xlfn.XLOOKUP($I68,Borrador!$I$11:$I$70,Borrador!$BK$11:$BK$70,""),"")</f>
        <v>0</v>
      </c>
      <c r="BO68" s="12">
        <f>IFERROR(_xlfn.XLOOKUP($I68,Borrador!$I$11:$I$70,Borrador!$BL$11:$BL$70,""),"")</f>
        <v>0</v>
      </c>
      <c r="BP68" s="12" t="str" cm="1">
        <f t="array" ref="BP68">IFERROR(_xlfn.XLOOKUP($I68,Borrador!$I$11:$I$70,_xlfn.XLOOKUP(BP$10,Borrador!$C$10:$BP$10,Borrador!$C$11:$BP$70,"",0,1),""),"")</f>
        <v>sin iniciar</v>
      </c>
      <c r="BQ68" s="12">
        <f>IFERROR(_xlfn.XLOOKUP($I68,Borrador!$I$11:$I$70,Borrador!$BG$11:$BG$70,""),"")</f>
        <v>0</v>
      </c>
      <c r="BR68" s="12">
        <f>IFERROR(_xlfn.XLOOKUP($I68,Borrador!$I$11:$I$70,Borrador!$BH$11:$BH$70,""),"")</f>
        <v>0</v>
      </c>
      <c r="BS68" s="12">
        <f>IFERROR(_xlfn.XLOOKUP($I68,Borrador!$I$11:$I$70,Borrador!$BI$11:$BI$70,""),"")</f>
        <v>0</v>
      </c>
      <c r="BT68" s="11">
        <f>IFERROR(_xlfn.XLOOKUP($I68,Borrador!$I$11:$I$70,Borrador!$BM$11:$BM$70,""),"")</f>
        <v>0</v>
      </c>
      <c r="BU68" s="11">
        <f>IFERROR(_xlfn.XLOOKUP($I68,Borrador!$I$11:$I$70,Borrador!$BN$11:$BN$70,""),"")</f>
        <v>0</v>
      </c>
      <c r="BV68" s="34" t="str">
        <f>IFERROR(_xlfn.XLOOKUP($I68,Borrador!$I$11:$I$70,Borrador!$BO$11:$BO$70,""),"")</f>
        <v>2027-2</v>
      </c>
      <c r="BW68" s="12">
        <f>IFERROR(_xlfn.XLOOKUP($I68,Borrador!$I$11:$I$70,Borrador!$BP$11:$BP$70,""),"")</f>
        <v>0</v>
      </c>
    </row>
    <row r="69" spans="3:75" ht="52.35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IFERROR(_xlfn.XLOOKUP($I69,Borrador!$I$11:$I$70,_xlfn.XLOOKUP(J$10,Borrador!$C$10:$BP$10,Borrador!$C$11:$BP$70,"",0,1),""),"")</f>
        <v>finalizado</v>
      </c>
      <c r="K69" s="12" t="str" cm="1">
        <f t="array" ref="K69">IFERROR(_xlfn.XLOOKUP($I69,Borrador!$I$11:$I$70,_xlfn.XLOOKUP(K$10,Borrador!$C$10:$BP$10,Borrador!$C$11:$BP$70,"",0,1),""),"")</f>
        <v>finalizado</v>
      </c>
      <c r="L69" s="12" t="str" cm="1">
        <f t="array" ref="L69">IFERROR(_xlfn.XLOOKUP($I69,Borrador!$I$11:$I$70,_xlfn.XLOOKUP(L$10,Borrador!$C$10:$BP$10,Borrador!$C$11:$BP$70,"",0,1),""),"")</f>
        <v>finalizado</v>
      </c>
      <c r="M69" s="38" cm="1">
        <f t="array" ref="M69">IFERROR(_xlfn.XLOOKUP($I69,Borrador!$I$11:$I$70,_xlfn.XLOOKUP(M$10,Borrador!$C$10:$BP$10,Borrador!$C$11:$BP$70,"",0,1),""),"")</f>
        <v>45960</v>
      </c>
      <c r="N69" s="39" t="str" cm="1">
        <f t="array" ref="N69">IFERROR(_xlfn.XLOOKUP($I69,Borrador!$I$11:$I$70,_xlfn.XLOOKUP(N$10,Borrador!$C$10:$BP$10,Borrador!$C$11:$BP$70,"",0,1),""),"")</f>
        <v>30/11/2025
05/12/2025</v>
      </c>
      <c r="O69" s="12" cm="1">
        <f t="array" ref="O69">IFERROR(_xlfn.XLOOKUP($I69,Borrador!$I$11:$I$70,_xlfn.XLOOKUP(O$10,Borrador!$C$10:$BP$10,Borrador!$C$11:$BP$70,"",0,1),""),"")</f>
        <v>0</v>
      </c>
      <c r="P69" s="12" t="str" cm="1">
        <f t="array" ref="P69">IFERROR(_xlfn.XLOOKUP($I69,Borrador!$I$11:$I$70,_xlfn.XLOOKUP(P$10,Borrador!$C$10:$BP$10,Borrador!$C$11:$BP$70,"",0,1),""),"")</f>
        <v>Si</v>
      </c>
      <c r="Q69" s="12" cm="1">
        <f t="array" ref="Q69">IFERROR(_xlfn.XLOOKUP($I69,Borrador!$I$11:$I$70,_xlfn.XLOOKUP(Q$10,Borrador!$C$10:$BP$10,Borrador!$C$11:$BP$70,"",0,1),""),"")</f>
        <v>3</v>
      </c>
      <c r="R69" s="12" t="str" cm="1">
        <f t="array" ref="R69">IFERROR(_xlfn.XLOOKUP($I69,Borrador!$I$11:$I$70,_xlfn.XLOOKUP(R$10,Borrador!$C$10:$BP$10,Borrador!$C$11:$BP$70,"",0,1),""),"")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Finalizado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IFERROR(_xlfn.XLOOKUP($I69,Borrador!$I$11:$I$70,_xlfn.XLOOKUP(W$10,Borrador!$C$10:$BP$10,Borrador!$C$11:$BP$70,"",0,1),""),"")</f>
        <v>finalizado</v>
      </c>
      <c r="X69" s="76" cm="1">
        <f t="array" ref="X69">IFERROR(_xlfn.XLOOKUP($I69,Borrador!$I$11:$I$70,_xlfn.XLOOKUP(X$10,Borrador!$C$10:$BP$10,Borrador!$C$11:$BP$70,"",0,1),""),"")</f>
        <v>0</v>
      </c>
      <c r="Y69" s="76" t="str" cm="1">
        <f t="array" ref="Y69">IFERROR(_xlfn.XLOOKUP($I69,Borrador!$I$11:$I$70,_xlfn.XLOOKUP(Y$10,Borrador!$C$10:$BP$10,Borrador!$C$11:$BP$70,"",0,1),""),"")</f>
        <v>Finalizado</v>
      </c>
      <c r="Z69" s="76" t="str" cm="1">
        <f t="array" ref="Z69">IFERROR(_xlfn.XLOOKUP($I69,Borrador!$I$11:$I$70,_xlfn.XLOOKUP(Z$10,Borrador!$C$10:$BP$10,Borrador!$C$11:$BP$70,"",0,1),""),"")</f>
        <v/>
      </c>
      <c r="AA69" s="76" t="str" cm="1">
        <f t="array" ref="AA69">IFERROR(_xlfn.XLOOKUP($I69,Borrador!$I$11:$I$70,_xlfn.XLOOKUP(AA$10,Borrador!$C$10:$BP$10,Borrador!$C$11:$BP$70,"",0,1),""),"")</f>
        <v>Renovación de Registro Calificado</v>
      </c>
      <c r="AB69" s="12" t="str" cm="1">
        <f t="array" ref="AB69">IFERROR(_xlfn.XLOOKUP($I69,Borrador!$I$11:$I$70,_xlfn.XLOOKUP(AB$10,Borrador!$C$10:$BP$10,Borrador!$C$11:$BP$70,"",0,1),""),"")</f>
        <v>En elaboración de documentación</v>
      </c>
      <c r="AC69" s="54" t="str" cm="1">
        <f t="array" ref="AC69">IFERROR(_xlfn.XLOOKUP($I69,Borrador!$I$11:$I$70,_xlfn.XLOOKUP(AC$10,Borrador!$C$10:$BP$10,Borrador!$C$11:$BP$70,"",0,1),""),"")</f>
        <v>Diciembre de 2026</v>
      </c>
      <c r="AD69" s="12" t="str" cm="1">
        <f t="array" ref="AD69">IFERROR(_xlfn.XLOOKUP($I69,Borrador!$I$11:$I$70,_xlfn.XLOOKUP(AD$10,Borrador!$C$10:$BP$10,Borrador!$C$11:$BP$70,"",0,1),""),"")</f>
        <v>Se tramita en noviembre de 2026</v>
      </c>
      <c r="AE69" s="12"/>
      <c r="AF69" s="12" t="str" cm="1">
        <f t="array" ref="AF69">IFERROR(_xlfn.XLOOKUP($I69,Borrador!$I$11:$I$70,_xlfn.XLOOKUP(AF$10,Borrador!$C$10:$BP$10,Borrador!$C$11:$BP$70,"",0,1),""),"")</f>
        <v>Sí</v>
      </c>
      <c r="AG69" s="12" t="str" cm="1">
        <f t="array" ref="AG69">IFERROR(_xlfn.XLOOKUP($I69,Borrador!$I$11:$I$70,_xlfn.XLOOKUP(AG$10,Borrador!$C$10:$BP$10,Borrador!$C$11:$BP$70,"",0,1),""),"")</f>
        <v>Sí</v>
      </c>
      <c r="AH69" s="12" t="str" cm="1">
        <f t="array" ref="AH69">IFERROR(_xlfn.XLOOKUP($I69,Borrador!$I$11:$I$70,_xlfn.XLOOKUP(AH$10,Borrador!$C$10:$BP$10,Borrador!$C$11:$BP$70,"",0,1),""),"")</f>
        <v>Pendiente</v>
      </c>
      <c r="AI69" s="12" t="str" cm="1">
        <f t="array" ref="AI69">IFERROR(_xlfn.XLOOKUP($I69,Borrador!$I$11:$I$70,_xlfn.XLOOKUP(AI$10,Borrador!$C$10:$BP$10,Borrador!$C$11:$BP$70,"",0,1),""),"")</f>
        <v/>
      </c>
      <c r="AJ69" s="12"/>
      <c r="AK69" s="12"/>
      <c r="AL69" s="11" cm="1">
        <f t="array" ref="AL69">IFERROR(_xlfn.XLOOKUP($I69,Borrador!$I$11:$I$70,_xlfn.XLOOKUP(AL$10,Borrador!$C$10:$BP$10,Borrador!$C$11:$BP$70,"",0,1),""),"")</f>
        <v>0</v>
      </c>
      <c r="AM69" s="11" cm="1">
        <f t="array" ref="AM69">IFERROR(_xlfn.XLOOKUP($I69,Borrador!$I$11:$I$70,_xlfn.XLOOKUP(AM$10,Borrador!$C$10:$BP$10,Borrador!$C$11:$BP$70,"",0,1),""),"")</f>
        <v>3</v>
      </c>
      <c r="AN69" s="11" cm="1">
        <f t="array" ref="AN69">IFERROR(_xlfn.XLOOKUP($I69,Borrador!$I$11:$I$70,_xlfn.XLOOKUP(AN$10,Borrador!$C$10:$BP$10,Borrador!$C$11:$BP$70,"",0,1),""),"")</f>
        <v>3</v>
      </c>
      <c r="AO69" s="11" cm="1">
        <f t="array" ref="AO69">IFERROR(_xlfn.XLOOKUP($I69,Borrador!$I$11:$I$70,_xlfn.XLOOKUP(AO$10,Borrador!$C$10:$BP$10,Borrador!$C$11:$BP$70,"",0,1),""),"")</f>
        <v>46233</v>
      </c>
      <c r="AP69" s="11" cm="1">
        <f t="array" ref="AP69">IFERROR(_xlfn.XLOOKUP($I69,Borrador!$I$11:$I$70,_xlfn.XLOOKUP(AP$10,Borrador!$C$10:$BP$10,Borrador!$C$11:$BP$70,"",0,1),""),"")</f>
        <v>46325</v>
      </c>
      <c r="AQ69" s="11" t="str" cm="1">
        <f t="array" ref="AQ69">IFERROR(_xlfn.XLOOKUP($I69,Borrador!$I$11:$I$70,_xlfn.XLOOKUP(AQ$10,Borrador!$C$10:$BP$10,Borrador!$C$11:$BP$70,"",0,1),""),"")</f>
        <v>No aplica</v>
      </c>
      <c r="AR69" s="12" t="str" cm="1">
        <f t="array" ref="AR69">IFERROR(_xlfn.XLOOKUP($I69,Borrador!$I$11:$I$70,_xlfn.XLOOKUP(AR$10,Borrador!$C$10:$BP$10,Borrador!$C$11:$BP$70,"",0,1),""),"")</f>
        <v/>
      </c>
      <c r="AS69" s="12" t="str" cm="1">
        <f t="array" ref="AS69">IFERROR(_xlfn.XLOOKUP($I69,Borrador!$I$11:$I$70,_xlfn.XLOOKUP(AS$10,Borrador!$C$10:$BP$10,Borrador!$C$11:$BP$70,"",0,1),""),"")</f>
        <v/>
      </c>
      <c r="AT69" s="12" t="str" cm="1">
        <f t="array" ref="AT69">IFERROR(_xlfn.XLOOKUP($I69,Borrador!$I$11:$I$70,_xlfn.XLOOKUP(AT$10,Borrador!$C$10:$BP$10,Borrador!$C$11:$BP$70,"",0,1),""),"")</f>
        <v/>
      </c>
      <c r="AU69" s="12" t="str" cm="1">
        <f t="array" ref="AU69">IFERROR(_xlfn.XLOOKUP($I69,Borrador!$I$11:$I$70,_xlfn.XLOOKUP(AU$10,Borrador!$C$10:$BP$10,Borrador!$C$11:$BP$70,"",0,1),""),"")</f>
        <v>No aplica</v>
      </c>
      <c r="AV69" s="12" t="str" cm="1">
        <f t="array" ref="AV69">IFERROR(_xlfn.XLOOKUP($I69,Borrador!$I$11:$I$70,_xlfn.XLOOKUP(AV$10,Borrador!$C$10:$BP$10,Borrador!$C$11:$BP$70,"",0,1),""),"")</f>
        <v>No aplica</v>
      </c>
      <c r="AW69" s="12" t="str">
        <f>IFERROR(_xlfn.XLOOKUP($I69,Borrador!$I$11:$I$70,Borrador!$AU$11:$AU$70,""),"")</f>
        <v>No aplica</v>
      </c>
      <c r="AX69" s="12" t="str">
        <f>IFERROR(_xlfn.XLOOKUP($I69,Borrador!$I$11:$I$70,Borrador!$AV$11:$AV$70,""),"")</f>
        <v>No aplica</v>
      </c>
      <c r="AY69" s="12" t="str">
        <f>IFERROR(_xlfn.XLOOKUP($I69,Borrador!$I$11:$I$70,Borrador!$AW$11:$AW$70,""),"")</f>
        <v>No aplica</v>
      </c>
      <c r="AZ69" s="11" t="str" cm="1">
        <f t="array" ref="AZ69">IFERROR(_xlfn.XLOOKUP($I69,Borrador!$I$11:$I$70,_xlfn.XLOOKUP(AZ$10,Borrador!$C$10:$BP$10,Borrador!$C$11:$BP$70,"",0,1),""),"")</f>
        <v>No aplica</v>
      </c>
      <c r="BA69" s="11" cm="1">
        <f t="array" ref="BA69">IFERROR(_xlfn.XLOOKUP($I69,Borrador!$I$11:$I$70,_xlfn.XLOOKUP(BA$10,Borrador!$C$10:$BP$10,Borrador!$C$11:$BP$70,"",0,1),""),"")</f>
        <v>0</v>
      </c>
      <c r="BB69" s="11">
        <f>IFERROR(_xlfn.XLOOKUP($I69,Borrador!$I$11:$I$70,Borrador!$BD$11:$BD$70,""),"")</f>
        <v>0</v>
      </c>
      <c r="BC69" s="11">
        <f>IFERROR(_xlfn.XLOOKUP($I69,Borrador!$I$11:$I$70,Borrador!$BE$11:$BE$70,""),"")</f>
        <v>0</v>
      </c>
      <c r="BD69" s="12" t="str" cm="1">
        <f t="array" ref="BD69">IFERROR(_xlfn.XLOOKUP($I69,Borrador!$I$11:$I$70,_xlfn.XLOOKUP(BD$10,Borrador!$C$10:$BP$10,Borrador!$C$11:$BP$70,"",0,1),""),"")</f>
        <v>sin iniciar</v>
      </c>
      <c r="BE69" s="12" t="str" cm="1">
        <f t="array" ref="BE69">IFERROR(_xlfn.XLOOKUP($I69,Borrador!$I$11:$I$70,_xlfn.XLOOKUP(BE$10,Borrador!$C$10:$BP$10,Borrador!$C$11:$BP$70,"",0,1),""),"")</f>
        <v>sin iniciar</v>
      </c>
      <c r="BF69" s="12" t="str" cm="1">
        <f t="array" ref="BF69">IFERROR(_xlfn.XLOOKUP($I69,Borrador!$I$11:$I$70,_xlfn.XLOOKUP(BF$10,Borrador!$C$10:$BP$10,Borrador!$C$11:$BP$70,"",0,1),""),"")</f>
        <v>sin iniciar</v>
      </c>
      <c r="BG69" s="12" cm="1">
        <f t="array" ref="BG69">IFERROR(_xlfn.XLOOKUP($I69,Borrador!$I$11:$I$70,_xlfn.XLOOKUP(BG$10,Borrador!$C$10:$BP$10,Borrador!$C$11:$BP$70,"",0,1),""),"")</f>
        <v>3</v>
      </c>
      <c r="BH69" s="12" cm="1">
        <f t="array" ref="BH69">IFERROR(_xlfn.XLOOKUP($I69,Borrador!$I$11:$I$70,_xlfn.XLOOKUP(BH$10,Borrador!$C$10:$BP$10,Borrador!$C$11:$BP$70,"",0,1),""),"")</f>
        <v>0</v>
      </c>
      <c r="BI69" s="12" t="str" cm="1">
        <f t="array" ref="BI69">IFERROR(_xlfn.XLOOKUP($I69,Borrador!$I$11:$I$70,_xlfn.XLOOKUP(BI$10,Borrador!$C$10:$BP$10,Borrador!$C$11:$BP$70,"",0,1),""),"")</f>
        <v>sin iniciar</v>
      </c>
      <c r="BJ69" s="12" cm="1">
        <f t="array" ref="BJ69">IFERROR(_xlfn.XLOOKUP($I69,Borrador!$I$11:$I$70,_xlfn.XLOOKUP(BJ$10,Borrador!$C$10:$BP$10,Borrador!$C$11:$BP$70,"",0,1),""),"")</f>
        <v>0</v>
      </c>
      <c r="BK69" s="12" cm="1">
        <f t="array" ref="BK69">IFERROR(_xlfn.XLOOKUP($I69,Borrador!$I$11:$I$70,_xlfn.XLOOKUP(BK$10,Borrador!$C$10:$BP$10,Borrador!$C$11:$BP$70,"",0,1),""),"")</f>
        <v>0</v>
      </c>
      <c r="BL69" s="12" cm="1">
        <f t="array" ref="BL69">IFERROR(_xlfn.XLOOKUP($I69,Borrador!$I$11:$I$70,_xlfn.XLOOKUP(BL$10,Borrador!$C$10:$BP$10,Borrador!$C$11:$BP$70,"",0,1),""),"")</f>
        <v>0</v>
      </c>
      <c r="BM69" s="12">
        <f>IFERROR(_xlfn.XLOOKUP($I69,Borrador!$I$11:$I$70,Borrador!$BJ$11:$BJ$70,""),"")</f>
        <v>0</v>
      </c>
      <c r="BN69" s="12">
        <f>IFERROR(_xlfn.XLOOKUP($I69,Borrador!$I$11:$I$70,Borrador!$BK$11:$BK$70,""),"")</f>
        <v>0</v>
      </c>
      <c r="BO69" s="12">
        <f>IFERROR(_xlfn.XLOOKUP($I69,Borrador!$I$11:$I$70,Borrador!$BL$11:$BL$70,""),"")</f>
        <v>0</v>
      </c>
      <c r="BP69" s="12" t="str" cm="1">
        <f t="array" ref="BP69">IFERROR(_xlfn.XLOOKUP($I69,Borrador!$I$11:$I$70,_xlfn.XLOOKUP(BP$10,Borrador!$C$10:$BP$10,Borrador!$C$11:$BP$70,"",0,1),""),"")</f>
        <v>sin iniciar</v>
      </c>
      <c r="BQ69" s="12">
        <f>IFERROR(_xlfn.XLOOKUP($I69,Borrador!$I$11:$I$70,Borrador!$BG$11:$BG$70,""),"")</f>
        <v>0</v>
      </c>
      <c r="BR69" s="12">
        <f>IFERROR(_xlfn.XLOOKUP($I69,Borrador!$I$11:$I$70,Borrador!$BH$11:$BH$70,""),"")</f>
        <v>0</v>
      </c>
      <c r="BS69" s="12">
        <f>IFERROR(_xlfn.XLOOKUP($I69,Borrador!$I$11:$I$70,Borrador!$BI$11:$BI$70,""),"")</f>
        <v>0</v>
      </c>
      <c r="BT69" s="11">
        <f>IFERROR(_xlfn.XLOOKUP($I69,Borrador!$I$11:$I$70,Borrador!$BM$11:$BM$70,""),"")</f>
        <v>0</v>
      </c>
      <c r="BU69" s="11">
        <f>IFERROR(_xlfn.XLOOKUP($I69,Borrador!$I$11:$I$70,Borrador!$BN$11:$BN$70,""),"")</f>
        <v>0</v>
      </c>
      <c r="BV69" s="34" t="str">
        <f>IFERROR(_xlfn.XLOOKUP($I69,Borrador!$I$11:$I$70,Borrador!$BO$11:$BO$70,""),"")</f>
        <v>2027-2</v>
      </c>
      <c r="BW69" s="12">
        <f>IFERROR(_xlfn.XLOOKUP($I69,Borrador!$I$11:$I$70,Borrador!$BP$11:$BP$70,""),"")</f>
        <v>0</v>
      </c>
    </row>
    <row r="70" spans="3:75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IFERROR(_xlfn.XLOOKUP($I70,Borrador!$I$11:$I$70,_xlfn.XLOOKUP(J$10,Borrador!$A$10:$BQ$10,Borrador!$A$11:$BQ$70,"",0,1),""),"")</f>
        <v>finalizado</v>
      </c>
      <c r="K70" s="12" t="str" cm="1">
        <f t="array" ref="K70">IFERROR(_xlfn.XLOOKUP($I70,Borrador!$I$11:$I$70,_xlfn.XLOOKUP(K$10,Borrador!$A$10:$BQ$10,Borrador!$A$11:$BQ$70,"",0,1),""),"")</f>
        <v>finalizado</v>
      </c>
      <c r="L70" s="12" t="str" cm="1">
        <f t="array" ref="L70">IFERROR(_xlfn.XLOOKUP($I70,Borrador!$I$11:$I$70,_xlfn.XLOOKUP(L$10,Borrador!$A$10:$BQ$10,Borrador!$A$11:$BQ$70,"",0,1),""),"")</f>
        <v>finalizado</v>
      </c>
      <c r="M70" s="38" cm="1">
        <f t="array" ref="M70">IFERROR(_xlfn.XLOOKUP($I70,Borrador!$I$11:$I$70,_xlfn.XLOOKUP(M$10,Borrador!$A$10:$BQ$10,Borrador!$A$11:$BQ$70,"",0,1),""),"")</f>
        <v>45961</v>
      </c>
      <c r="N70" s="38" cm="1">
        <f t="array" ref="N70">IFERROR(_xlfn.XLOOKUP($I70,Borrador!$I$11:$I$70,_xlfn.XLOOKUP(N$10,Borrador!$A$10:$BQ$10,Borrador!$A$11:$BQ$70,"",0,1),""),"")</f>
        <v>45991</v>
      </c>
      <c r="O70" s="12" cm="1">
        <f t="array" ref="O70">IFERROR(_xlfn.XLOOKUP($I70,Borrador!$I$11:$I$70,_xlfn.XLOOKUP(O$10,Borrador!$A$10:$BQ$10,Borrador!$A$11:$BQ$70,"",0,1),""),"")</f>
        <v>0</v>
      </c>
      <c r="P70" s="12" t="str" cm="1">
        <f t="array" ref="P70">IFERROR(_xlfn.XLOOKUP($I70,Borrador!$I$11:$I$70,_xlfn.XLOOKUP(P$10,Borrador!$A$10:$BQ$10,Borrador!$A$11:$BQ$70,"",0,1),""),"")</f>
        <v>Si</v>
      </c>
      <c r="Q70" s="12" cm="1">
        <f t="array" ref="Q70">IFERROR(_xlfn.XLOOKUP($I70,Borrador!$I$11:$I$70,_xlfn.XLOOKUP(Q$10,Borrador!$A$10:$BQ$10,Borrador!$A$11:$BQ$70,"",0,1),""),"")</f>
        <v>0</v>
      </c>
      <c r="R70" s="12" t="str" cm="1">
        <f t="array" ref="R70">IFERROR(_xlfn.XLOOKUP($I70,Borrador!$I$11:$I$70,_xlfn.XLOOKUP(R$10,Borrador!$A$10:$BQ$10,Borrador!$A$11:$BQ$70,"",0,1),""),"")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IFERROR(_xlfn.XLOOKUP($I70,Borrador!$I$11:$I$70,_xlfn.XLOOKUP(W$10,Borrador!$A$10:$BQ$10,Borrador!$A$11:$BQ$70,"",0,1),""),"")</f>
        <v>finalizado</v>
      </c>
      <c r="X70" s="76" cm="1">
        <f t="array" ref="X70">IFERROR(_xlfn.XLOOKUP($I70,Borrador!$I$11:$I$70,_xlfn.XLOOKUP(X$10,Borrador!$A$10:$BQ$10,Borrador!$A$11:$BQ$70,"",0,1),""),"")</f>
        <v>0</v>
      </c>
      <c r="Y70" s="76" t="str" cm="1">
        <f t="array" ref="Y70">IFERROR(_xlfn.XLOOKUP($I70,Borrador!$I$11:$I$70,_xlfn.XLOOKUP(Y$10,Borrador!$A$10:$BQ$10,Borrador!$A$11:$BQ$70,"",0,1),""),"")</f>
        <v>Devuelto</v>
      </c>
      <c r="Z70" s="76" t="str" cm="1">
        <f t="array" ref="Z70">IFERROR(_xlfn.XLOOKUP($I70,Borrador!$I$11:$I$70,_xlfn.XLOOKUP(Z$10,Borrador!$A$10:$BQ$10,Borrador!$A$11:$BQ$70,"",0,1),""),"")</f>
        <v/>
      </c>
      <c r="AA70" s="76" t="str" cm="1">
        <f t="array" ref="AA70">IFERROR(_xlfn.XLOOKUP($I70,Borrador!$I$11:$I$70,_xlfn.XLOOKUP(AA$10,Borrador!$A$10:$BQ$10,Borrador!$A$11:$BQ$70,"",0,1),""),"")</f>
        <v>Renovación de Registro Calificado</v>
      </c>
      <c r="AB70" s="12" t="str" cm="1">
        <f t="array" ref="AB70">IFERROR(_xlfn.XLOOKUP($I70,Borrador!$I$11:$I$70,_xlfn.XLOOKUP(AB$10,Borrador!$A$10:$BQ$10,Borrador!$A$11:$BQ$70,"",0,1),""),"")</f>
        <v>En elaboración de documentación</v>
      </c>
      <c r="AC70" s="66" t="str" cm="1">
        <f t="array" ref="AC70">IFERROR(_xlfn.XLOOKUP($I70,Borrador!$I$11:$I$70,_xlfn.XLOOKUP(AC$10,Borrador!$A$10:$BQ$10,Borrador!$A$11:$BQ$70,"",0,1),""),"")</f>
        <v>Diciembre de 2026</v>
      </c>
      <c r="AD70" s="12" t="str" cm="1">
        <f t="array" ref="AD70">IFERROR(_xlfn.XLOOKUP($I70,Borrador!$I$11:$I$70,_xlfn.XLOOKUP(AD$10,Borrador!$A$10:$BQ$10,Borrador!$A$11:$BQ$70,"",0,1),""),"")</f>
        <v>Se tramita en noviembre de 2026</v>
      </c>
      <c r="AE70" s="12"/>
      <c r="AF70" s="12" t="str" cm="1">
        <f t="array" ref="AF70">IFERROR(_xlfn.XLOOKUP($I70,Borrador!$I$11:$I$70,_xlfn.XLOOKUP(AF$10,Borrador!$A$10:$BQ$10,Borrador!$A$11:$BQ$70,"",0,1),""),"")</f>
        <v>Sí</v>
      </c>
      <c r="AG70" s="12" t="str" cm="1">
        <f t="array" ref="AG70">IFERROR(_xlfn.XLOOKUP($I70,Borrador!$I$11:$I$70,_xlfn.XLOOKUP(AG$10,Borrador!$A$10:$BQ$10,Borrador!$A$11:$BQ$70,"",0,1),""),"")</f>
        <v>Sí</v>
      </c>
      <c r="AH70" s="12" t="str" cm="1">
        <f t="array" ref="AH70">IFERROR(_xlfn.XLOOKUP($I70,Borrador!$I$11:$I$70,_xlfn.XLOOKUP(AH$10,Borrador!$A$10:$BQ$10,Borrador!$A$11:$BQ$70,"",0,1),""),"")</f>
        <v>Pendiente</v>
      </c>
      <c r="AI70" s="12" t="str" cm="1">
        <f t="array" ref="AI70">IFERROR(_xlfn.XLOOKUP($I70,Borrador!$I$11:$I$70,_xlfn.XLOOKUP(AI$10,Borrador!$A$10:$BQ$10,Borrador!$A$11:$BQ$70,"",0,1),""),"")</f>
        <v/>
      </c>
      <c r="AJ70" s="12"/>
      <c r="AK70" s="12"/>
      <c r="AL70" s="11" cm="1">
        <f t="array" ref="AL70">IFERROR(_xlfn.XLOOKUP($I70,Borrador!$I$11:$I$70,_xlfn.XLOOKUP(AL$10,Borrador!$A$10:$BQ$10,Borrador!$A$11:$BQ$70,"",0,1),""),"")</f>
        <v>1</v>
      </c>
      <c r="AM70" s="11" cm="1">
        <f t="array" ref="AM70">IFERROR(_xlfn.XLOOKUP($I70,Borrador!$I$11:$I$70,_xlfn.XLOOKUP(AM$10,Borrador!$A$10:$BQ$10,Borrador!$A$11:$BQ$70,"",0,1),""),"")</f>
        <v>6</v>
      </c>
      <c r="AN70" s="11" cm="1">
        <f t="array" ref="AN70">IFERROR(_xlfn.XLOOKUP($I70,Borrador!$I$11:$I$70,_xlfn.XLOOKUP(AN$10,Borrador!$A$10:$BQ$10,Borrador!$A$11:$BQ$70,"",0,1),""),"")</f>
        <v>7</v>
      </c>
      <c r="AO70" s="11" cm="1">
        <f t="array" ref="AO70">IFERROR(_xlfn.XLOOKUP($I70,Borrador!$I$11:$I$70,_xlfn.XLOOKUP(AO$10,Borrador!$A$10:$BQ$10,Borrador!$A$11:$BQ$70,"",0,1),""),"")</f>
        <v>46233</v>
      </c>
      <c r="AP70" s="11" cm="1">
        <f t="array" ref="AP70">IFERROR(_xlfn.XLOOKUP($I70,Borrador!$I$11:$I$70,_xlfn.XLOOKUP(AP$10,Borrador!$A$10:$BQ$10,Borrador!$A$11:$BQ$70,"",0,1),""),"")</f>
        <v>46325</v>
      </c>
      <c r="AQ70" s="70" t="str" cm="1">
        <f t="array" ref="AQ70">IFERROR(_xlfn.XLOOKUP($I70,Borrador!$I$11:$I$70,_xlfn.XLOOKUP(AQ$10,Borrador!$A$10:$BQ$10,Borrador!$A$11:$BQ$70,"",0,1),""),"")</f>
        <v>No aplica</v>
      </c>
      <c r="AR70" s="12" t="str" cm="1">
        <f t="array" ref="AR70">IFERROR(_xlfn.XLOOKUP($I70,Borrador!$I$11:$I$70,_xlfn.XLOOKUP(AR$10,Borrador!$A$10:$BQ$10,Borrador!$A$11:$BQ$70,"",0,1),""),"")</f>
        <v/>
      </c>
      <c r="AS70" s="12" t="str" cm="1">
        <f t="array" ref="AS70">IFERROR(_xlfn.XLOOKUP($I70,Borrador!$I$11:$I$70,_xlfn.XLOOKUP(AS$10,Borrador!$A$10:$BQ$10,Borrador!$A$11:$BQ$70,"",0,1),""),"")</f>
        <v/>
      </c>
      <c r="AT70" s="12" t="str" cm="1">
        <f t="array" ref="AT70">IFERROR(_xlfn.XLOOKUP($I70,Borrador!$I$11:$I$70,_xlfn.XLOOKUP(AT$10,Borrador!$A$10:$BQ$10,Borrador!$A$11:$BQ$70,"",0,1),""),"")</f>
        <v/>
      </c>
      <c r="AU70" s="12" t="str" cm="1">
        <f t="array" ref="AU70">IFERROR(_xlfn.XLOOKUP($I70,Borrador!$I$11:$I$70,_xlfn.XLOOKUP(AU$10,Borrador!$A$10:$BQ$10,Borrador!$A$11:$BQ$70,"",0,1),""),"")</f>
        <v>No aplica</v>
      </c>
      <c r="AV70" s="12" t="str" cm="1">
        <f t="array" ref="AV70">IFERROR(_xlfn.XLOOKUP($I70,Borrador!$I$11:$I$70,_xlfn.XLOOKUP(AV$10,Borrador!$A$10:$BQ$10,Borrador!$A$11:$BQ$70,"",0,1),""),"")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IFERROR(_xlfn.XLOOKUP($I70,Borrador!$I$11:$I$70,_xlfn.XLOOKUP(AZ$10,Borrador!$A$10:$BQ$10,Borrador!$A$11:$BQ$70,"",0,1),""),"")</f>
        <v>No aplica</v>
      </c>
      <c r="BA70" s="11" cm="1">
        <f t="array" ref="BA70">IFERROR(_xlfn.XLOOKUP($I70,Borrador!$I$11:$I$70,_xlfn.XLOOKUP(BA$10,Borrador!$A$10:$BQ$10,Borrador!$A$11:$BQ$70,"",0,1),""),"")</f>
        <v>0</v>
      </c>
      <c r="BB70" s="11"/>
      <c r="BC70" s="11"/>
      <c r="BD70" s="12" t="str" cm="1">
        <f t="array" ref="BD70">IFERROR(_xlfn.XLOOKUP($I70,Borrador!$I$11:$I$70,_xlfn.XLOOKUP(BD$10,Borrador!$A$10:$BQ$10,Borrador!$A$11:$BQ$70,"",0,1),""),"")</f>
        <v>sin iniciar</v>
      </c>
      <c r="BE70" s="12" t="str" cm="1">
        <f t="array" ref="BE70">IFERROR(_xlfn.XLOOKUP($I70,Borrador!$I$11:$I$70,_xlfn.XLOOKUP(BE$10,Borrador!$A$10:$BQ$10,Borrador!$A$11:$BQ$70,"",0,1),""),"")</f>
        <v>sin iniciar</v>
      </c>
      <c r="BF70" s="12" t="str" cm="1">
        <f t="array" ref="BF70">IFERROR(_xlfn.XLOOKUP($I70,Borrador!$I$11:$I$70,_xlfn.XLOOKUP(BF$10,Borrador!$A$10:$BQ$10,Borrador!$A$11:$BQ$70,"",0,1),""),"")</f>
        <v>sin iniciar</v>
      </c>
      <c r="BG70" s="12" cm="1">
        <f t="array" ref="BG70">IFERROR(_xlfn.XLOOKUP($I70,Borrador!$I$11:$I$70,_xlfn.XLOOKUP(BG$10,Borrador!$A$10:$BQ$10,Borrador!$A$11:$BQ$70,"",0,1),""),"")</f>
        <v>7</v>
      </c>
      <c r="BH70" s="12" cm="1">
        <f t="array" ref="BH70">IFERROR(_xlfn.XLOOKUP($I70,Borrador!$I$11:$I$70,_xlfn.XLOOKUP(BH$10,Borrador!$A$10:$BQ$10,Borrador!$A$11:$BQ$70,"",0,1),""),"")</f>
        <v>0</v>
      </c>
      <c r="BI70" s="12" t="str" cm="1">
        <f t="array" ref="BI70">IFERROR(_xlfn.XLOOKUP($I70,Borrador!$I$11:$I$70,_xlfn.XLOOKUP(BI$10,Borrador!$A$10:$BQ$10,Borrador!$A$11:$BQ$70,"",0,1),""),"")</f>
        <v>sin iniciar</v>
      </c>
      <c r="BJ70" s="12" cm="1">
        <f t="array" ref="BJ70">IFERROR(_xlfn.XLOOKUP($I70,Borrador!$I$11:$I$70,_xlfn.XLOOKUP(BJ$10,Borrador!$A$10:$BQ$10,Borrador!$A$11:$BQ$70,"",0,1),""),"")</f>
        <v>0</v>
      </c>
      <c r="BK70" s="12" cm="1">
        <f t="array" ref="BK70">IFERROR(_xlfn.XLOOKUP($I70,Borrador!$I$11:$I$70,_xlfn.XLOOKUP(BK$10,Borrador!$A$10:$BQ$10,Borrador!$A$11:$BQ$70,"",0,1),""),"")</f>
        <v>0</v>
      </c>
      <c r="BL70" s="12" cm="1">
        <f t="array" ref="BL70">IFERROR(_xlfn.XLOOKUP($I70,Borrador!$I$11:$I$70,_xlfn.XLOOKUP(BL$10,Borrador!$A$10:$BQ$10,Borrador!$A$11:$BQ$70,"",0,1),""),"")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636" priority="1" operator="containsText" text="En Proceso">
      <formula>NOT(ISERROR(SEARCH("En Proceso",M11)))</formula>
    </cfRule>
    <cfRule type="containsText" dxfId="635" priority="2" operator="containsText" text="No">
      <formula>NOT(ISERROR(SEARCH("No",M11)))</formula>
    </cfRule>
    <cfRule type="containsText" dxfId="634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sheetPr codeName="Hoja4"/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sheetPr codeName="Hoja5" filterMode="1"/>
  <dimension ref="C1:BQ83"/>
  <sheetViews>
    <sheetView showGridLines="0" topLeftCell="A9" zoomScale="30" zoomScaleNormal="30" workbookViewId="0">
      <pane xSplit="9" ySplit="2" topLeftCell="AO11" activePane="bottomRight" state="frozen"/>
      <selection pane="topRight" activeCell="J9" sqref="J9"/>
      <selection pane="bottomLeft" activeCell="A11" sqref="A11"/>
      <selection pane="bottomRight" activeCell="BE20" sqref="BE20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19.44140625" style="316" customWidth="1"/>
    <col min="4" max="4" width="16.44140625" style="316" customWidth="1"/>
    <col min="5" max="5" width="25.44140625" style="316" customWidth="1"/>
    <col min="6" max="6" width="18.5546875" style="316" customWidth="1"/>
    <col min="7" max="7" width="14.88671875" style="316" customWidth="1"/>
    <col min="8" max="8" width="11.44140625" style="316"/>
    <col min="9" max="9" width="14.44140625" style="78" bestFit="1" customWidth="1"/>
    <col min="10" max="17" width="15.5546875" style="317" customWidth="1"/>
    <col min="18" max="24" width="18.44140625" style="316" customWidth="1"/>
    <col min="25" max="32" width="17.44140625" style="316" customWidth="1"/>
    <col min="33" max="35" width="17.44140625" style="78" customWidth="1"/>
    <col min="36" max="36" width="16" style="316" customWidth="1"/>
    <col min="37" max="37" width="14.44140625" style="316" customWidth="1"/>
    <col min="38" max="38" width="17.44140625" style="316" customWidth="1"/>
    <col min="39" max="39" width="13.5546875" style="316" customWidth="1"/>
    <col min="40" max="40" width="19.5546875" style="316" customWidth="1"/>
    <col min="41" max="44" width="25.5546875" style="316" customWidth="1"/>
    <col min="45" max="45" width="17.44140625" style="316" customWidth="1"/>
    <col min="46" max="48" width="14.5546875" style="316" customWidth="1"/>
    <col min="49" max="49" width="21.5546875" style="331" customWidth="1"/>
    <col min="50" max="51" width="11.44140625" style="316"/>
    <col min="52" max="53" width="11.44140625" style="78"/>
    <col min="54" max="57" width="11.44140625" style="316"/>
    <col min="58" max="58" width="11.44140625" style="78"/>
    <col min="59" max="63" width="11.44140625" style="316"/>
    <col min="64" max="64" width="18.5546875" style="316" customWidth="1"/>
    <col min="65" max="65" width="19.5546875" style="316" bestFit="1" customWidth="1"/>
    <col min="66" max="66" width="17.5546875" style="316" bestFit="1" customWidth="1"/>
    <col min="67" max="67" width="18.44140625" style="316" bestFit="1" customWidth="1"/>
    <col min="68" max="68" width="11.44140625" style="316"/>
    <col min="69" max="69" width="14.88671875" style="316" customWidth="1"/>
    <col min="70" max="16384" width="11.44140625" style="316"/>
  </cols>
  <sheetData>
    <row r="1" spans="3:69" ht="15" customHeight="1" x14ac:dyDescent="0.3">
      <c r="AW1" s="316"/>
    </row>
    <row r="2" spans="3:69" ht="15" customHeight="1" x14ac:dyDescent="0.3">
      <c r="AW2" s="316"/>
    </row>
    <row r="3" spans="3:69" ht="32.85" customHeight="1" x14ac:dyDescent="0.3">
      <c r="O3" s="510" t="s">
        <v>191</v>
      </c>
      <c r="P3" s="510"/>
      <c r="Q3" s="510"/>
      <c r="R3" s="510"/>
      <c r="S3" s="510"/>
      <c r="T3" s="510"/>
      <c r="U3" s="510"/>
      <c r="V3" s="510"/>
      <c r="W3" s="510"/>
      <c r="X3" s="510"/>
      <c r="Y3" s="510"/>
      <c r="AW3" s="316"/>
    </row>
    <row r="4" spans="3:69" ht="14.4" x14ac:dyDescent="0.3">
      <c r="J4" s="318" t="s">
        <v>192</v>
      </c>
      <c r="O4" s="510"/>
      <c r="P4" s="510"/>
      <c r="Q4" s="510"/>
      <c r="R4" s="510"/>
      <c r="S4" s="510"/>
      <c r="T4" s="510"/>
      <c r="U4" s="510"/>
      <c r="V4" s="510"/>
      <c r="W4" s="510"/>
      <c r="X4" s="510"/>
      <c r="Y4" s="510"/>
      <c r="AW4" s="316"/>
    </row>
    <row r="5" spans="3:69" ht="14.4" x14ac:dyDescent="0.3">
      <c r="J5" s="318" t="s">
        <v>193</v>
      </c>
      <c r="AW5" s="316"/>
    </row>
    <row r="6" spans="3:69" ht="14.4" x14ac:dyDescent="0.3">
      <c r="J6" s="318" t="s">
        <v>194</v>
      </c>
      <c r="AW6" s="316"/>
    </row>
    <row r="7" spans="3:69" ht="14.85" customHeight="1" x14ac:dyDescent="0.3">
      <c r="C7" s="4"/>
      <c r="D7" s="4"/>
      <c r="E7" s="4"/>
      <c r="F7" s="4"/>
      <c r="G7" s="4"/>
      <c r="H7" s="4"/>
      <c r="I7" s="77"/>
      <c r="AW7" s="316"/>
    </row>
    <row r="8" spans="3:69" ht="43.5" customHeight="1" x14ac:dyDescent="0.3">
      <c r="C8" s="4"/>
      <c r="D8" s="4"/>
      <c r="E8" s="4"/>
      <c r="F8" s="4"/>
      <c r="G8" s="4"/>
      <c r="H8" s="4"/>
      <c r="I8" s="77"/>
      <c r="J8" s="519" t="s">
        <v>195</v>
      </c>
      <c r="K8" s="519"/>
      <c r="L8" s="519"/>
      <c r="M8" s="519"/>
      <c r="N8" s="519"/>
      <c r="O8" s="519"/>
      <c r="P8" s="519"/>
      <c r="Q8" s="519"/>
      <c r="R8" s="5" t="s">
        <v>196</v>
      </c>
      <c r="S8" s="5"/>
      <c r="T8" s="5"/>
      <c r="U8" s="18" t="s">
        <v>197</v>
      </c>
      <c r="V8" s="75"/>
      <c r="W8" s="75"/>
      <c r="X8" s="75"/>
      <c r="Y8" s="520" t="s">
        <v>198</v>
      </c>
      <c r="Z8" s="521"/>
      <c r="AA8" s="521"/>
      <c r="AB8" s="521"/>
      <c r="AC8" s="522"/>
      <c r="AD8" s="523" t="s">
        <v>199</v>
      </c>
      <c r="AE8" s="170"/>
      <c r="AF8" s="170"/>
      <c r="AG8" s="525" t="s">
        <v>200</v>
      </c>
      <c r="AH8" s="526"/>
      <c r="AI8" s="526"/>
      <c r="AJ8" s="526"/>
      <c r="AK8" s="526"/>
      <c r="AL8" s="526"/>
      <c r="AM8" s="530" t="s">
        <v>201</v>
      </c>
      <c r="AN8" s="530"/>
      <c r="AO8" s="530"/>
      <c r="AP8" s="530"/>
      <c r="AQ8" s="530"/>
      <c r="AR8" s="530"/>
      <c r="AS8" s="530"/>
      <c r="AT8" s="530"/>
      <c r="AU8" s="530"/>
      <c r="AV8" s="530"/>
      <c r="AW8" s="530"/>
      <c r="AX8" s="536" t="s">
        <v>202</v>
      </c>
      <c r="AY8" s="536"/>
      <c r="AZ8" s="536"/>
      <c r="BA8" s="536"/>
      <c r="BB8" s="536"/>
      <c r="BC8" s="536"/>
      <c r="BD8" s="536"/>
      <c r="BE8" s="536"/>
      <c r="BF8" s="536"/>
      <c r="BG8" s="500" t="s">
        <v>203</v>
      </c>
      <c r="BH8" s="500"/>
      <c r="BI8" s="500"/>
      <c r="BJ8" s="500"/>
      <c r="BK8" s="500"/>
      <c r="BL8" s="500"/>
      <c r="BM8" s="14"/>
      <c r="BN8" s="14"/>
      <c r="BO8" s="14"/>
      <c r="BP8" s="14"/>
    </row>
    <row r="9" spans="3:69" s="319" customFormat="1" ht="23.25" customHeight="1" x14ac:dyDescent="0.3">
      <c r="C9" s="532" t="s">
        <v>204</v>
      </c>
      <c r="D9" s="532"/>
      <c r="E9" s="532"/>
      <c r="F9" s="532"/>
      <c r="G9" s="532"/>
      <c r="H9" s="532"/>
      <c r="I9" s="532"/>
      <c r="J9" s="519" t="s">
        <v>18</v>
      </c>
      <c r="K9" s="519"/>
      <c r="L9" s="519"/>
      <c r="M9" s="519"/>
      <c r="N9" s="519"/>
      <c r="O9" s="519"/>
      <c r="P9" s="519"/>
      <c r="Q9" s="519"/>
      <c r="R9" s="81"/>
      <c r="S9" s="82"/>
      <c r="T9" s="82"/>
      <c r="U9" s="82"/>
      <c r="V9" s="520" t="s">
        <v>208</v>
      </c>
      <c r="W9" s="521"/>
      <c r="X9" s="521"/>
      <c r="Y9" s="521"/>
      <c r="Z9" s="521"/>
      <c r="AA9" s="521"/>
      <c r="AB9" s="521"/>
      <c r="AC9" s="522"/>
      <c r="AD9" s="524"/>
      <c r="AE9" s="541" t="s">
        <v>209</v>
      </c>
      <c r="AF9" s="542"/>
      <c r="AG9" s="542"/>
      <c r="AH9" s="542"/>
      <c r="AI9" s="542"/>
      <c r="AJ9" s="542"/>
      <c r="AK9" s="542"/>
      <c r="AL9" s="543"/>
      <c r="AM9" s="531" t="s">
        <v>201</v>
      </c>
      <c r="AN9" s="531"/>
      <c r="AO9" s="531"/>
      <c r="AP9" s="531"/>
      <c r="AQ9" s="531"/>
      <c r="AR9" s="531"/>
      <c r="AS9" s="531"/>
      <c r="AT9" s="531"/>
      <c r="AU9" s="531"/>
      <c r="AV9" s="531"/>
      <c r="AW9" s="531"/>
      <c r="AX9" s="537" t="s">
        <v>210</v>
      </c>
      <c r="AY9" s="537"/>
      <c r="AZ9" s="537"/>
      <c r="BA9" s="537"/>
      <c r="BB9" s="537"/>
      <c r="BC9" s="539"/>
      <c r="BD9" s="539"/>
      <c r="BE9" s="539"/>
      <c r="BF9" s="539"/>
      <c r="BG9" s="540" t="s">
        <v>211</v>
      </c>
      <c r="BH9" s="538"/>
      <c r="BI9" s="538"/>
      <c r="BJ9" s="538"/>
      <c r="BK9" s="538"/>
      <c r="BL9" s="538"/>
      <c r="BM9" s="83" t="s">
        <v>212</v>
      </c>
      <c r="BN9" s="83" t="s">
        <v>213</v>
      </c>
      <c r="BO9" s="83" t="s">
        <v>214</v>
      </c>
      <c r="BP9" s="84" t="s">
        <v>215</v>
      </c>
      <c r="BQ9" s="84" t="s">
        <v>263</v>
      </c>
    </row>
    <row r="10" spans="3:69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341" t="s">
        <v>264</v>
      </c>
      <c r="Y10" s="68" t="s">
        <v>236</v>
      </c>
      <c r="Z10" s="68" t="s">
        <v>237</v>
      </c>
      <c r="AA10" s="68" t="s">
        <v>238</v>
      </c>
      <c r="AB10" s="68" t="s">
        <v>239</v>
      </c>
      <c r="AC10" s="68" t="s">
        <v>240</v>
      </c>
      <c r="AD10" s="74" t="s">
        <v>265</v>
      </c>
      <c r="AE10" s="6" t="s">
        <v>230</v>
      </c>
      <c r="AF10" s="87" t="s">
        <v>231</v>
      </c>
      <c r="AG10" s="6" t="s">
        <v>242</v>
      </c>
      <c r="AH10" s="6" t="s">
        <v>243</v>
      </c>
      <c r="AI10" s="87" t="s">
        <v>244</v>
      </c>
      <c r="AJ10" s="6" t="s">
        <v>245</v>
      </c>
      <c r="AK10" s="6" t="s">
        <v>246</v>
      </c>
      <c r="AL10" s="87" t="s">
        <v>160</v>
      </c>
      <c r="AS10" s="15" t="s">
        <v>250</v>
      </c>
      <c r="AT10" s="15" t="s">
        <v>251</v>
      </c>
      <c r="AU10" s="15" t="s">
        <v>245</v>
      </c>
      <c r="AV10" s="15" t="s">
        <v>246</v>
      </c>
      <c r="AW10" s="88" t="s">
        <v>247</v>
      </c>
      <c r="AX10" s="15" t="s">
        <v>252</v>
      </c>
      <c r="AY10" s="15" t="s">
        <v>163</v>
      </c>
      <c r="AZ10" s="182" t="s">
        <v>253</v>
      </c>
      <c r="BA10" s="182" t="s">
        <v>254</v>
      </c>
      <c r="BB10" s="15" t="s">
        <v>164</v>
      </c>
      <c r="BC10" s="88" t="s">
        <v>255</v>
      </c>
      <c r="BD10" s="15" t="s">
        <v>245</v>
      </c>
      <c r="BE10" s="15" t="s">
        <v>246</v>
      </c>
      <c r="BF10" s="178" t="s">
        <v>256</v>
      </c>
      <c r="BG10" s="320" t="s">
        <v>257</v>
      </c>
      <c r="BH10" s="321" t="s">
        <v>258</v>
      </c>
      <c r="BI10" s="320" t="s">
        <v>259</v>
      </c>
      <c r="BJ10" s="320" t="s">
        <v>245</v>
      </c>
      <c r="BK10" s="88" t="s">
        <v>246</v>
      </c>
      <c r="BL10" s="320" t="s">
        <v>256</v>
      </c>
      <c r="BM10" s="83" t="s">
        <v>212</v>
      </c>
      <c r="BN10" s="83" t="s">
        <v>213</v>
      </c>
      <c r="BO10" s="88" t="s">
        <v>214</v>
      </c>
      <c r="BP10" s="84" t="s">
        <v>215</v>
      </c>
      <c r="BQ10" s="84" t="s">
        <v>263</v>
      </c>
    </row>
    <row r="11" spans="3:69" customFormat="1" ht="52.2" hidden="1" x14ac:dyDescent="0.3">
      <c r="C11" s="22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269</v>
      </c>
      <c r="R11" s="12" t="s">
        <v>193</v>
      </c>
      <c r="S11" s="12"/>
      <c r="T11" s="348" t="s">
        <v>270</v>
      </c>
      <c r="U11" s="12"/>
      <c r="V11" s="186" t="s">
        <v>271</v>
      </c>
      <c r="W11" s="187" t="s">
        <v>272</v>
      </c>
      <c r="X11" s="186"/>
      <c r="Y11" s="188" t="s">
        <v>273</v>
      </c>
      <c r="Z11" s="189" t="s">
        <v>274</v>
      </c>
      <c r="AA11" s="189" t="s">
        <v>275</v>
      </c>
      <c r="AB11" s="189" t="s">
        <v>275</v>
      </c>
      <c r="AC11" s="189" t="s">
        <v>276</v>
      </c>
      <c r="AD11" s="12" t="s">
        <v>277</v>
      </c>
      <c r="AE11" s="11" t="s">
        <v>269</v>
      </c>
      <c r="AF11" s="11" t="s">
        <v>269</v>
      </c>
      <c r="AG11" s="11" t="s">
        <v>269</v>
      </c>
      <c r="AH11" s="11" t="s">
        <v>269</v>
      </c>
      <c r="AI11" s="11" t="s">
        <v>269</v>
      </c>
      <c r="AJ11" s="11"/>
      <c r="AK11" s="11"/>
      <c r="AL11" s="11" t="s">
        <v>269</v>
      </c>
      <c r="AM11" s="316"/>
      <c r="AN11" s="316"/>
      <c r="AO11" s="316"/>
      <c r="AP11" s="316"/>
      <c r="AQ11" s="316"/>
      <c r="AR11" s="316"/>
      <c r="AS11" s="12" t="s">
        <v>194</v>
      </c>
      <c r="AT11" s="12" t="s">
        <v>194</v>
      </c>
      <c r="AU11" s="12"/>
      <c r="AV11" s="12"/>
      <c r="AW11" s="328">
        <v>0</v>
      </c>
      <c r="AX11" s="12" t="s">
        <v>194</v>
      </c>
      <c r="AY11" s="12" t="s">
        <v>194</v>
      </c>
      <c r="AZ11" s="11" t="str">
        <f t="shared" ref="AZ11:AZ41" si="0">AI11</f>
        <v>No aplica</v>
      </c>
      <c r="BA11" s="180" t="s">
        <v>269</v>
      </c>
      <c r="BB11" s="76" t="s">
        <v>194</v>
      </c>
      <c r="BC11" s="12" t="s">
        <v>194</v>
      </c>
      <c r="BD11" s="12"/>
      <c r="BE11" s="12"/>
      <c r="BF11" s="184" t="s">
        <v>269</v>
      </c>
      <c r="BG11" s="12"/>
      <c r="BH11" s="177"/>
      <c r="BI11" s="177"/>
      <c r="BJ11" s="177"/>
      <c r="BK11" s="177"/>
      <c r="BL11" s="12"/>
      <c r="BM11" s="11"/>
      <c r="BN11" s="11"/>
      <c r="BO11" s="34" t="s">
        <v>15</v>
      </c>
      <c r="BP11" s="12"/>
    </row>
    <row r="12" spans="3:69" customFormat="1" ht="57.6" hidden="1" x14ac:dyDescent="0.3">
      <c r="C12" s="22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348" t="s">
        <v>280</v>
      </c>
      <c r="U12" s="12"/>
      <c r="V12" s="186" t="s">
        <v>281</v>
      </c>
      <c r="W12" s="187" t="s">
        <v>282</v>
      </c>
      <c r="X12" s="186"/>
      <c r="Y12" s="188" t="s">
        <v>283</v>
      </c>
      <c r="Z12" s="189" t="s">
        <v>284</v>
      </c>
      <c r="AA12" s="189" t="s">
        <v>275</v>
      </c>
      <c r="AB12" s="189" t="s">
        <v>285</v>
      </c>
      <c r="AC12" s="189" t="s">
        <v>269</v>
      </c>
      <c r="AD12" s="12" t="s">
        <v>277</v>
      </c>
      <c r="AE12" s="176" t="s">
        <v>286</v>
      </c>
      <c r="AF12" s="12">
        <v>11</v>
      </c>
      <c r="AG12" s="79">
        <v>1</v>
      </c>
      <c r="AH12" s="79">
        <v>10</v>
      </c>
      <c r="AI12" s="79">
        <v>11</v>
      </c>
      <c r="AJ12" s="11"/>
      <c r="AK12" s="11"/>
      <c r="AL12" s="70">
        <v>0.06</v>
      </c>
      <c r="AM12" s="316"/>
      <c r="AN12" s="316"/>
      <c r="AO12" s="316"/>
      <c r="AP12" s="316"/>
      <c r="AQ12" s="316"/>
      <c r="AR12" s="316"/>
      <c r="AS12" s="12" t="s">
        <v>194</v>
      </c>
      <c r="AT12" s="12" t="s">
        <v>194</v>
      </c>
      <c r="AU12" s="12"/>
      <c r="AV12" s="12"/>
      <c r="AW12" s="328">
        <v>0</v>
      </c>
      <c r="AX12" s="12" t="s">
        <v>194</v>
      </c>
      <c r="AY12" s="12" t="s">
        <v>194</v>
      </c>
      <c r="AZ12" s="79">
        <v>13</v>
      </c>
      <c r="BA12" s="183">
        <v>0</v>
      </c>
      <c r="BB12" s="76" t="s">
        <v>194</v>
      </c>
      <c r="BC12" s="333">
        <v>0.22</v>
      </c>
      <c r="BD12" s="12"/>
      <c r="BE12" s="12"/>
      <c r="BF12" s="184">
        <f>IFERROR(BA12/AZ12,"Validar datos de Aulas Master")</f>
        <v>0</v>
      </c>
      <c r="BG12" s="12"/>
      <c r="BH12" s="177"/>
      <c r="BI12" s="177"/>
      <c r="BJ12" s="177"/>
      <c r="BK12" s="177"/>
      <c r="BL12" s="12"/>
      <c r="BM12" s="335">
        <v>46199</v>
      </c>
      <c r="BN12" s="11"/>
      <c r="BO12" s="34" t="s">
        <v>15</v>
      </c>
      <c r="BP12" s="12"/>
      <c r="BQ12" s="322" t="s">
        <v>287</v>
      </c>
    </row>
    <row r="13" spans="3:69" customFormat="1" ht="52.2" hidden="1" x14ac:dyDescent="0.3">
      <c r="C13" s="22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348" t="s">
        <v>270</v>
      </c>
      <c r="U13" s="12"/>
      <c r="V13" s="186" t="s">
        <v>281</v>
      </c>
      <c r="W13" s="187" t="s">
        <v>288</v>
      </c>
      <c r="X13" s="186" t="s">
        <v>289</v>
      </c>
      <c r="Y13" s="332" t="s">
        <v>290</v>
      </c>
      <c r="Z13" s="332" t="s">
        <v>290</v>
      </c>
      <c r="AA13" s="189" t="s">
        <v>275</v>
      </c>
      <c r="AB13" s="189" t="s">
        <v>285</v>
      </c>
      <c r="AC13" s="189" t="s">
        <v>269</v>
      </c>
      <c r="AD13" s="12" t="s">
        <v>277</v>
      </c>
      <c r="AE13" s="12" t="s">
        <v>279</v>
      </c>
      <c r="AF13">
        <v>4</v>
      </c>
      <c r="AG13" s="79">
        <v>4</v>
      </c>
      <c r="AH13" s="79">
        <v>0</v>
      </c>
      <c r="AI13" s="79">
        <v>4</v>
      </c>
      <c r="AJ13" s="185">
        <v>46063</v>
      </c>
      <c r="AK13" s="185">
        <v>46129</v>
      </c>
      <c r="AL13" s="70">
        <v>0.9</v>
      </c>
      <c r="AM13" s="316"/>
      <c r="AN13" s="316"/>
      <c r="AO13" s="316"/>
      <c r="AP13" s="316"/>
      <c r="AQ13" s="316"/>
      <c r="AR13" s="316"/>
      <c r="AS13" s="12" t="s">
        <v>269</v>
      </c>
      <c r="AT13" s="12" t="s">
        <v>269</v>
      </c>
      <c r="AU13" s="12" t="s">
        <v>269</v>
      </c>
      <c r="AV13" s="12" t="s">
        <v>269</v>
      </c>
      <c r="AW13" s="330" t="s">
        <v>269</v>
      </c>
      <c r="AX13" s="12" t="s">
        <v>194</v>
      </c>
      <c r="AY13" s="12" t="s">
        <v>194</v>
      </c>
      <c r="AZ13" s="79">
        <v>4</v>
      </c>
      <c r="BA13" s="183">
        <v>0</v>
      </c>
      <c r="BB13" s="76" t="s">
        <v>194</v>
      </c>
      <c r="BC13" s="333">
        <v>0.95</v>
      </c>
      <c r="BD13" s="12"/>
      <c r="BE13" s="12"/>
      <c r="BF13" s="184">
        <f>IFERROR(BA13/AZ13,"Validar datos de Aulas Master")</f>
        <v>0</v>
      </c>
      <c r="BG13" s="12"/>
      <c r="BH13" s="177"/>
      <c r="BI13" s="177"/>
      <c r="BJ13" s="177"/>
      <c r="BK13" s="177"/>
      <c r="BL13" s="12"/>
      <c r="BM13" s="335">
        <v>46199</v>
      </c>
      <c r="BN13" s="11"/>
      <c r="BO13" s="34" t="s">
        <v>14</v>
      </c>
      <c r="BP13" s="12"/>
    </row>
    <row r="14" spans="3:69" customFormat="1" ht="52.2" hidden="1" x14ac:dyDescent="0.3">
      <c r="C14" s="22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48" t="s">
        <v>280</v>
      </c>
      <c r="U14" s="12"/>
      <c r="V14" s="186" t="s">
        <v>271</v>
      </c>
      <c r="W14" s="187" t="s">
        <v>291</v>
      </c>
      <c r="X14" s="186"/>
      <c r="Y14" s="188" t="s">
        <v>292</v>
      </c>
      <c r="Z14" s="189" t="s">
        <v>293</v>
      </c>
      <c r="AA14" s="189" t="s">
        <v>275</v>
      </c>
      <c r="AB14" s="189" t="s">
        <v>275</v>
      </c>
      <c r="AC14" s="189" t="s">
        <v>276</v>
      </c>
      <c r="AD14" s="12" t="s">
        <v>277</v>
      </c>
      <c r="AE14" s="12" t="s">
        <v>279</v>
      </c>
      <c r="AF14" s="12"/>
      <c r="AG14" s="79"/>
      <c r="AH14" s="79"/>
      <c r="AI14" s="79"/>
      <c r="AJ14" s="11"/>
      <c r="AK14" s="11"/>
      <c r="AL14" s="11" t="s">
        <v>269</v>
      </c>
      <c r="AM14" s="316"/>
      <c r="AN14" s="316"/>
      <c r="AO14" s="316"/>
      <c r="AP14" s="316"/>
      <c r="AQ14" s="316"/>
      <c r="AR14" s="316"/>
      <c r="AS14" s="12" t="s">
        <v>194</v>
      </c>
      <c r="AT14" s="12" t="s">
        <v>194</v>
      </c>
      <c r="AU14" s="12"/>
      <c r="AV14" s="12"/>
      <c r="AW14" s="328"/>
      <c r="AX14" s="12" t="s">
        <v>194</v>
      </c>
      <c r="AY14" s="12" t="s">
        <v>194</v>
      </c>
      <c r="AZ14" s="79">
        <f t="shared" si="0"/>
        <v>0</v>
      </c>
      <c r="BA14" s="183">
        <v>0</v>
      </c>
      <c r="BB14" s="76" t="s">
        <v>194</v>
      </c>
      <c r="BC14" s="12" t="s">
        <v>194</v>
      </c>
      <c r="BD14" s="12"/>
      <c r="BE14" s="12"/>
      <c r="BF14" s="184" t="s">
        <v>269</v>
      </c>
      <c r="BG14" s="12"/>
      <c r="BH14" s="177"/>
      <c r="BI14" s="177"/>
      <c r="BJ14" s="177"/>
      <c r="BK14" s="177"/>
      <c r="BL14" s="12"/>
      <c r="BM14" s="11"/>
      <c r="BN14" s="11"/>
      <c r="BO14" s="34" t="s">
        <v>15</v>
      </c>
      <c r="BP14" s="12"/>
    </row>
    <row r="15" spans="3:69" customFormat="1" ht="121.8" hidden="1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48" t="s">
        <v>194</v>
      </c>
      <c r="U15" s="12"/>
      <c r="V15" s="186" t="s">
        <v>281</v>
      </c>
      <c r="W15" s="187" t="s">
        <v>294</v>
      </c>
      <c r="X15" s="186"/>
      <c r="Y15" s="191" t="s">
        <v>295</v>
      </c>
      <c r="Z15" s="189" t="s">
        <v>296</v>
      </c>
      <c r="AA15" s="189" t="s">
        <v>275</v>
      </c>
      <c r="AB15" s="189" t="s">
        <v>285</v>
      </c>
      <c r="AC15" s="189" t="s">
        <v>269</v>
      </c>
      <c r="AD15" s="12" t="s">
        <v>277</v>
      </c>
      <c r="AE15" s="12" t="s">
        <v>279</v>
      </c>
      <c r="AF15" s="12"/>
      <c r="AG15" s="79"/>
      <c r="AH15" s="79"/>
      <c r="AI15" s="79"/>
      <c r="AJ15" s="11"/>
      <c r="AK15" s="11"/>
      <c r="AL15" s="11" t="s">
        <v>269</v>
      </c>
      <c r="AM15" s="316"/>
      <c r="AN15" s="316"/>
      <c r="AO15" s="316"/>
      <c r="AP15" s="316"/>
      <c r="AQ15" s="316"/>
      <c r="AR15" s="316"/>
      <c r="AS15" s="12" t="s">
        <v>194</v>
      </c>
      <c r="AT15" s="12" t="s">
        <v>194</v>
      </c>
      <c r="AU15" s="12"/>
      <c r="AV15" s="12"/>
      <c r="AW15" s="328">
        <v>0</v>
      </c>
      <c r="AX15" s="12" t="s">
        <v>194</v>
      </c>
      <c r="AY15" s="12" t="s">
        <v>194</v>
      </c>
      <c r="AZ15" s="79">
        <f t="shared" si="0"/>
        <v>0</v>
      </c>
      <c r="BA15" s="183">
        <v>0</v>
      </c>
      <c r="BB15" s="76" t="s">
        <v>194</v>
      </c>
      <c r="BC15" s="12" t="s">
        <v>194</v>
      </c>
      <c r="BD15" s="12"/>
      <c r="BE15" s="12"/>
      <c r="BF15" s="184" t="s">
        <v>269</v>
      </c>
      <c r="BG15" s="12"/>
      <c r="BH15" s="177"/>
      <c r="BI15" s="177"/>
      <c r="BJ15" s="177"/>
      <c r="BK15" s="177"/>
      <c r="BL15" s="12"/>
      <c r="BM15" s="13"/>
      <c r="BN15" s="13"/>
      <c r="BO15" s="20" t="s">
        <v>15</v>
      </c>
      <c r="BP15" s="12"/>
      <c r="BQ15" s="20" t="s">
        <v>297</v>
      </c>
    </row>
    <row r="16" spans="3:69" customFormat="1" ht="55.2" hidden="1" x14ac:dyDescent="0.3">
      <c r="C16" s="23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269</v>
      </c>
      <c r="R16" s="12" t="s">
        <v>193</v>
      </c>
      <c r="S16" s="12"/>
      <c r="T16" s="348" t="s">
        <v>270</v>
      </c>
      <c r="U16" s="12"/>
      <c r="V16" s="186" t="s">
        <v>281</v>
      </c>
      <c r="W16" s="187" t="s">
        <v>300</v>
      </c>
      <c r="X16" s="186"/>
      <c r="Y16" s="192" t="s">
        <v>301</v>
      </c>
      <c r="Z16" s="189" t="s">
        <v>276</v>
      </c>
      <c r="AA16" s="189" t="s">
        <v>275</v>
      </c>
      <c r="AB16" s="189" t="s">
        <v>285</v>
      </c>
      <c r="AC16" s="189" t="s">
        <v>269</v>
      </c>
      <c r="AD16" s="12" t="s">
        <v>277</v>
      </c>
      <c r="AE16" s="11" t="s">
        <v>269</v>
      </c>
      <c r="AF16" s="11" t="s">
        <v>269</v>
      </c>
      <c r="AG16" s="11" t="s">
        <v>269</v>
      </c>
      <c r="AH16" s="11" t="s">
        <v>269</v>
      </c>
      <c r="AI16" s="11" t="s">
        <v>269</v>
      </c>
      <c r="AJ16" s="11"/>
      <c r="AK16" s="11"/>
      <c r="AL16" s="11" t="s">
        <v>269</v>
      </c>
      <c r="AM16" s="316"/>
      <c r="AN16" s="316"/>
      <c r="AO16" s="316"/>
      <c r="AP16" s="316"/>
      <c r="AQ16" s="316"/>
      <c r="AR16" s="316"/>
      <c r="AS16" s="12" t="s">
        <v>194</v>
      </c>
      <c r="AT16" s="12" t="s">
        <v>194</v>
      </c>
      <c r="AU16" s="12"/>
      <c r="AV16" s="12"/>
      <c r="AW16" s="328">
        <v>0</v>
      </c>
      <c r="AX16" s="11" t="s">
        <v>269</v>
      </c>
      <c r="AY16" s="11" t="s">
        <v>269</v>
      </c>
      <c r="AZ16" s="11" t="s">
        <v>269</v>
      </c>
      <c r="BA16" s="11" t="s">
        <v>269</v>
      </c>
      <c r="BB16" s="11" t="s">
        <v>269</v>
      </c>
      <c r="BC16" s="12" t="s">
        <v>194</v>
      </c>
      <c r="BD16" s="12"/>
      <c r="BE16" s="12"/>
      <c r="BF16" s="184" t="s">
        <v>269</v>
      </c>
      <c r="BG16" s="12"/>
      <c r="BH16" s="177"/>
      <c r="BI16" s="177"/>
      <c r="BJ16" s="177"/>
      <c r="BK16" s="177"/>
      <c r="BL16" s="12"/>
      <c r="BM16" s="13"/>
      <c r="BN16" s="13"/>
      <c r="BO16" s="34" t="s">
        <v>15</v>
      </c>
      <c r="BP16" s="12"/>
    </row>
    <row r="17" spans="3:69" customFormat="1" ht="52.2" hidden="1" x14ac:dyDescent="0.3">
      <c r="C17" s="23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269</v>
      </c>
      <c r="R17" s="12" t="s">
        <v>193</v>
      </c>
      <c r="S17" s="12"/>
      <c r="T17" s="348" t="s">
        <v>270</v>
      </c>
      <c r="U17" s="12"/>
      <c r="V17" s="186" t="s">
        <v>281</v>
      </c>
      <c r="W17" s="187" t="s">
        <v>282</v>
      </c>
      <c r="X17" s="186"/>
      <c r="Y17" s="188" t="s">
        <v>283</v>
      </c>
      <c r="Z17" s="189" t="s">
        <v>284</v>
      </c>
      <c r="AA17" s="189" t="s">
        <v>275</v>
      </c>
      <c r="AB17" s="189" t="s">
        <v>285</v>
      </c>
      <c r="AC17" s="189" t="s">
        <v>269</v>
      </c>
      <c r="AD17" s="12" t="s">
        <v>277</v>
      </c>
      <c r="AE17" s="11" t="s">
        <v>269</v>
      </c>
      <c r="AF17" s="11" t="s">
        <v>269</v>
      </c>
      <c r="AG17" s="11" t="s">
        <v>269</v>
      </c>
      <c r="AH17" s="11" t="s">
        <v>269</v>
      </c>
      <c r="AI17" s="11" t="s">
        <v>269</v>
      </c>
      <c r="AJ17" s="11"/>
      <c r="AK17" s="11"/>
      <c r="AL17" s="11" t="s">
        <v>269</v>
      </c>
      <c r="AM17" s="316"/>
      <c r="AN17" s="316"/>
      <c r="AO17" s="316"/>
      <c r="AP17" s="316"/>
      <c r="AQ17" s="316"/>
      <c r="AR17" s="316"/>
      <c r="AS17" s="12" t="s">
        <v>269</v>
      </c>
      <c r="AT17" s="12" t="s">
        <v>269</v>
      </c>
      <c r="AU17" s="12" t="s">
        <v>269</v>
      </c>
      <c r="AV17" s="12" t="s">
        <v>269</v>
      </c>
      <c r="AW17" s="330" t="s">
        <v>269</v>
      </c>
      <c r="AX17" s="11" t="s">
        <v>269</v>
      </c>
      <c r="AY17" s="11" t="s">
        <v>269</v>
      </c>
      <c r="AZ17" s="11" t="s">
        <v>269</v>
      </c>
      <c r="BA17" s="11" t="s">
        <v>269</v>
      </c>
      <c r="BB17" s="11" t="s">
        <v>269</v>
      </c>
      <c r="BC17" s="12" t="s">
        <v>194</v>
      </c>
      <c r="BD17" s="12"/>
      <c r="BE17" s="12"/>
      <c r="BF17" s="184" t="s">
        <v>269</v>
      </c>
      <c r="BG17" s="12"/>
      <c r="BH17" s="177"/>
      <c r="BI17" s="177"/>
      <c r="BJ17" s="177"/>
      <c r="BK17" s="177"/>
      <c r="BL17" s="12"/>
      <c r="BM17" s="13"/>
      <c r="BN17" s="13"/>
      <c r="BO17" s="34" t="s">
        <v>15</v>
      </c>
      <c r="BP17" s="12"/>
    </row>
    <row r="18" spans="3:69" customFormat="1" ht="55.2" hidden="1" x14ac:dyDescent="0.3">
      <c r="C18" s="23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348" t="s">
        <v>270</v>
      </c>
      <c r="U18" s="12"/>
      <c r="V18" s="186" t="s">
        <v>271</v>
      </c>
      <c r="W18" s="187" t="s">
        <v>305</v>
      </c>
      <c r="X18" s="186"/>
      <c r="Y18" s="188" t="s">
        <v>306</v>
      </c>
      <c r="Z18" s="189" t="s">
        <v>307</v>
      </c>
      <c r="AA18" s="189" t="s">
        <v>275</v>
      </c>
      <c r="AB18" s="189" t="s">
        <v>275</v>
      </c>
      <c r="AC18" s="189" t="s">
        <v>276</v>
      </c>
      <c r="AD18" s="12" t="s">
        <v>277</v>
      </c>
      <c r="AE18" s="12" t="s">
        <v>279</v>
      </c>
      <c r="AF18" s="12">
        <v>1</v>
      </c>
      <c r="AG18" s="79">
        <v>1</v>
      </c>
      <c r="AH18" s="79">
        <v>0</v>
      </c>
      <c r="AI18" s="79">
        <v>1</v>
      </c>
      <c r="AJ18" s="185">
        <v>46063</v>
      </c>
      <c r="AK18" s="185">
        <v>46129</v>
      </c>
      <c r="AL18" s="70">
        <v>0.56999999999999995</v>
      </c>
      <c r="AM18" s="316"/>
      <c r="AN18" s="316"/>
      <c r="AO18" s="316"/>
      <c r="AP18" s="316"/>
      <c r="AQ18" s="316"/>
      <c r="AR18" s="316"/>
      <c r="AS18" s="12" t="s">
        <v>194</v>
      </c>
      <c r="AT18" s="12" t="s">
        <v>194</v>
      </c>
      <c r="AU18" s="12"/>
      <c r="AV18" s="12"/>
      <c r="AW18" s="328">
        <v>0</v>
      </c>
      <c r="AX18" s="12" t="s">
        <v>194</v>
      </c>
      <c r="AY18" s="12" t="s">
        <v>194</v>
      </c>
      <c r="AZ18" s="79">
        <f t="shared" si="0"/>
        <v>1</v>
      </c>
      <c r="BA18" s="183">
        <v>0</v>
      </c>
      <c r="BB18" s="76" t="s">
        <v>194</v>
      </c>
      <c r="BC18" s="12" t="s">
        <v>194</v>
      </c>
      <c r="BD18" s="12"/>
      <c r="BE18" s="12"/>
      <c r="BF18" s="184">
        <f>IFERROR(BA18/AZ18,"Validar datos de Aulas Master")</f>
        <v>0</v>
      </c>
      <c r="BG18" s="12"/>
      <c r="BH18" s="177"/>
      <c r="BI18" s="177"/>
      <c r="BJ18" s="177"/>
      <c r="BK18" s="177"/>
      <c r="BL18" s="12"/>
      <c r="BM18" s="13"/>
      <c r="BN18" s="13"/>
      <c r="BO18" s="34" t="s">
        <v>15</v>
      </c>
      <c r="BP18" s="12"/>
    </row>
    <row r="19" spans="3:69" customFormat="1" ht="52.2" hidden="1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269</v>
      </c>
      <c r="R19" s="12" t="s">
        <v>193</v>
      </c>
      <c r="S19" s="12"/>
      <c r="T19" s="348" t="s">
        <v>280</v>
      </c>
      <c r="U19" s="12"/>
      <c r="V19" s="186" t="s">
        <v>281</v>
      </c>
      <c r="W19" s="187" t="s">
        <v>282</v>
      </c>
      <c r="X19" s="186"/>
      <c r="Y19" s="191" t="s">
        <v>283</v>
      </c>
      <c r="Z19" s="189" t="s">
        <v>284</v>
      </c>
      <c r="AA19" s="189" t="s">
        <v>275</v>
      </c>
      <c r="AB19" s="189" t="s">
        <v>275</v>
      </c>
      <c r="AC19" s="189" t="s">
        <v>276</v>
      </c>
      <c r="AD19" s="12" t="s">
        <v>277</v>
      </c>
      <c r="AE19" s="11" t="s">
        <v>269</v>
      </c>
      <c r="AF19" s="11" t="s">
        <v>269</v>
      </c>
      <c r="AG19" s="11" t="s">
        <v>269</v>
      </c>
      <c r="AH19" s="11" t="s">
        <v>269</v>
      </c>
      <c r="AI19" s="11" t="s">
        <v>269</v>
      </c>
      <c r="AJ19" s="11"/>
      <c r="AK19" s="11"/>
      <c r="AL19" s="11" t="s">
        <v>269</v>
      </c>
      <c r="AM19" s="316"/>
      <c r="AN19" s="316"/>
      <c r="AO19" s="316"/>
      <c r="AP19" s="316"/>
      <c r="AQ19" s="316"/>
      <c r="AR19" s="316"/>
      <c r="AS19" s="12" t="s">
        <v>194</v>
      </c>
      <c r="AT19" s="12" t="s">
        <v>194</v>
      </c>
      <c r="AU19" s="12"/>
      <c r="AV19" s="12"/>
      <c r="AW19" s="328">
        <v>0</v>
      </c>
      <c r="AX19" s="12"/>
      <c r="AY19" s="11" t="s">
        <v>269</v>
      </c>
      <c r="AZ19" s="11" t="s">
        <v>269</v>
      </c>
      <c r="BA19" s="11" t="s">
        <v>269</v>
      </c>
      <c r="BB19" s="11" t="s">
        <v>269</v>
      </c>
      <c r="BC19" s="12" t="s">
        <v>194</v>
      </c>
      <c r="BD19" s="12"/>
      <c r="BE19" s="12"/>
      <c r="BF19" s="184" t="s">
        <v>269</v>
      </c>
      <c r="BG19" s="12"/>
      <c r="BH19" s="177"/>
      <c r="BI19" s="177"/>
      <c r="BJ19" s="177"/>
      <c r="BK19" s="177"/>
      <c r="BL19" s="12"/>
      <c r="BM19" s="13"/>
      <c r="BN19" s="13"/>
      <c r="BO19" s="34" t="s">
        <v>15</v>
      </c>
      <c r="BP19" s="12"/>
    </row>
    <row r="20" spans="3:69" customFormat="1" ht="69.599999999999994" hidden="1" x14ac:dyDescent="0.3">
      <c r="C20" s="23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 t="s">
        <v>269</v>
      </c>
      <c r="R20" s="12" t="s">
        <v>193</v>
      </c>
      <c r="S20" s="12"/>
      <c r="T20" s="348" t="s">
        <v>270</v>
      </c>
      <c r="U20" s="12"/>
      <c r="V20" s="186" t="s">
        <v>281</v>
      </c>
      <c r="W20" s="187" t="s">
        <v>282</v>
      </c>
      <c r="X20" s="186"/>
      <c r="Y20" s="191" t="s">
        <v>283</v>
      </c>
      <c r="Z20" s="189" t="s">
        <v>284</v>
      </c>
      <c r="AA20" s="189" t="s">
        <v>275</v>
      </c>
      <c r="AB20" s="189" t="s">
        <v>285</v>
      </c>
      <c r="AC20" s="189" t="s">
        <v>269</v>
      </c>
      <c r="AD20" s="12" t="s">
        <v>277</v>
      </c>
      <c r="AE20" s="11" t="s">
        <v>269</v>
      </c>
      <c r="AF20" s="11" t="s">
        <v>269</v>
      </c>
      <c r="AG20" s="11" t="s">
        <v>269</v>
      </c>
      <c r="AH20" s="11" t="s">
        <v>269</v>
      </c>
      <c r="AI20" s="11" t="s">
        <v>269</v>
      </c>
      <c r="AJ20" s="11"/>
      <c r="AK20" s="11"/>
      <c r="AL20" s="11" t="s">
        <v>269</v>
      </c>
      <c r="AM20" s="316"/>
      <c r="AN20" s="316"/>
      <c r="AO20" s="316"/>
      <c r="AP20" s="316"/>
      <c r="AQ20" s="316"/>
      <c r="AR20" s="316"/>
      <c r="AS20" s="12" t="s">
        <v>194</v>
      </c>
      <c r="AT20" s="12" t="s">
        <v>194</v>
      </c>
      <c r="AU20" s="12"/>
      <c r="AV20" s="12"/>
      <c r="AW20" s="328">
        <v>0</v>
      </c>
      <c r="AX20" s="12"/>
      <c r="AY20" s="11" t="s">
        <v>269</v>
      </c>
      <c r="AZ20" s="11" t="s">
        <v>269</v>
      </c>
      <c r="BA20" s="11" t="s">
        <v>269</v>
      </c>
      <c r="BB20" s="11" t="s">
        <v>269</v>
      </c>
      <c r="BC20" s="12" t="s">
        <v>194</v>
      </c>
      <c r="BD20" s="12"/>
      <c r="BE20" s="12"/>
      <c r="BF20" s="184" t="s">
        <v>269</v>
      </c>
      <c r="BG20" s="12"/>
      <c r="BH20" s="177"/>
      <c r="BI20" s="177"/>
      <c r="BJ20" s="177"/>
      <c r="BK20" s="177"/>
      <c r="BL20" s="12"/>
      <c r="BM20" s="13"/>
      <c r="BN20" s="13"/>
      <c r="BO20" s="34" t="s">
        <v>15</v>
      </c>
      <c r="BP20" s="12"/>
    </row>
    <row r="21" spans="3:69" customFormat="1" ht="52.2" hidden="1" x14ac:dyDescent="0.3">
      <c r="C21" s="23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269</v>
      </c>
      <c r="R21" s="12" t="s">
        <v>193</v>
      </c>
      <c r="S21" s="12"/>
      <c r="T21" s="348" t="s">
        <v>280</v>
      </c>
      <c r="U21" s="12"/>
      <c r="V21" s="186" t="s">
        <v>281</v>
      </c>
      <c r="W21" s="187" t="s">
        <v>282</v>
      </c>
      <c r="X21" s="186"/>
      <c r="Y21" s="191" t="s">
        <v>283</v>
      </c>
      <c r="Z21" s="189" t="s">
        <v>284</v>
      </c>
      <c r="AA21" s="189" t="s">
        <v>275</v>
      </c>
      <c r="AB21" s="189" t="s">
        <v>285</v>
      </c>
      <c r="AC21" s="189" t="s">
        <v>269</v>
      </c>
      <c r="AD21" s="12" t="s">
        <v>277</v>
      </c>
      <c r="AE21" s="11" t="s">
        <v>269</v>
      </c>
      <c r="AF21" s="11" t="s">
        <v>269</v>
      </c>
      <c r="AG21" s="11" t="s">
        <v>269</v>
      </c>
      <c r="AH21" s="11" t="s">
        <v>269</v>
      </c>
      <c r="AI21" s="11" t="s">
        <v>269</v>
      </c>
      <c r="AJ21" s="11"/>
      <c r="AK21" s="11"/>
      <c r="AL21" s="11" t="s">
        <v>269</v>
      </c>
      <c r="AM21" s="316"/>
      <c r="AN21" s="316"/>
      <c r="AO21" s="316"/>
      <c r="AP21" s="316"/>
      <c r="AQ21" s="316"/>
      <c r="AR21" s="316"/>
      <c r="AS21" s="12" t="s">
        <v>194</v>
      </c>
      <c r="AT21" s="12" t="s">
        <v>194</v>
      </c>
      <c r="AU21" s="12"/>
      <c r="AV21" s="12"/>
      <c r="AW21" s="328">
        <v>0</v>
      </c>
      <c r="AX21" s="12"/>
      <c r="AY21" s="11" t="s">
        <v>269</v>
      </c>
      <c r="AZ21" s="11" t="s">
        <v>269</v>
      </c>
      <c r="BA21" s="11" t="s">
        <v>269</v>
      </c>
      <c r="BB21" s="11" t="s">
        <v>269</v>
      </c>
      <c r="BC21" s="12" t="s">
        <v>194</v>
      </c>
      <c r="BD21" s="12"/>
      <c r="BE21" s="12"/>
      <c r="BF21" s="184" t="s">
        <v>269</v>
      </c>
      <c r="BG21" s="12"/>
      <c r="BH21" s="177"/>
      <c r="BI21" s="177"/>
      <c r="BJ21" s="177"/>
      <c r="BK21" s="177"/>
      <c r="BL21" s="12"/>
      <c r="BM21" s="11"/>
      <c r="BN21" s="11"/>
      <c r="BO21" s="34" t="s">
        <v>15</v>
      </c>
      <c r="BP21" s="12"/>
    </row>
    <row r="22" spans="3:69" customFormat="1" ht="52.2" x14ac:dyDescent="0.3">
      <c r="C22" s="23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269</v>
      </c>
      <c r="R22" s="12" t="s">
        <v>193</v>
      </c>
      <c r="S22" s="12"/>
      <c r="T22" s="348" t="s">
        <v>280</v>
      </c>
      <c r="U22" s="12"/>
      <c r="V22" s="186" t="s">
        <v>271</v>
      </c>
      <c r="W22" s="186" t="s">
        <v>312</v>
      </c>
      <c r="X22" s="186"/>
      <c r="Y22" s="191" t="s">
        <v>292</v>
      </c>
      <c r="Z22" s="189" t="s">
        <v>313</v>
      </c>
      <c r="AA22" s="189" t="s">
        <v>275</v>
      </c>
      <c r="AB22" s="189" t="s">
        <v>285</v>
      </c>
      <c r="AC22" s="189" t="s">
        <v>276</v>
      </c>
      <c r="AD22" s="12" t="s">
        <v>277</v>
      </c>
      <c r="AE22" s="11" t="s">
        <v>269</v>
      </c>
      <c r="AF22" s="11" t="s">
        <v>269</v>
      </c>
      <c r="AG22" s="11" t="s">
        <v>269</v>
      </c>
      <c r="AH22" s="11" t="s">
        <v>269</v>
      </c>
      <c r="AI22" s="11" t="s">
        <v>269</v>
      </c>
      <c r="AJ22" s="11"/>
      <c r="AK22" s="11"/>
      <c r="AL22" s="11" t="s">
        <v>269</v>
      </c>
      <c r="AM22" s="316"/>
      <c r="AN22" s="316"/>
      <c r="AO22" s="316"/>
      <c r="AP22" s="316"/>
      <c r="AQ22" s="316"/>
      <c r="AR22" s="316"/>
      <c r="AS22" s="12" t="s">
        <v>194</v>
      </c>
      <c r="AT22" s="12" t="s">
        <v>194</v>
      </c>
      <c r="AU22" s="12"/>
      <c r="AV22" s="12"/>
      <c r="AW22" s="328">
        <v>0</v>
      </c>
      <c r="AX22" s="12"/>
      <c r="AY22" s="11" t="s">
        <v>269</v>
      </c>
      <c r="AZ22" s="11" t="s">
        <v>269</v>
      </c>
      <c r="BA22" s="11" t="s">
        <v>269</v>
      </c>
      <c r="BB22" s="11" t="s">
        <v>269</v>
      </c>
      <c r="BC22" s="12" t="s">
        <v>194</v>
      </c>
      <c r="BD22" s="12"/>
      <c r="BE22" s="12"/>
      <c r="BF22" s="184" t="s">
        <v>269</v>
      </c>
      <c r="BG22" s="12"/>
      <c r="BH22" s="177"/>
      <c r="BI22" s="177"/>
      <c r="BJ22" s="177"/>
      <c r="BK22" s="177"/>
      <c r="BL22" s="12"/>
      <c r="BM22" s="11"/>
      <c r="BN22" s="11"/>
      <c r="BO22" s="34" t="s">
        <v>15</v>
      </c>
      <c r="BP22" s="12"/>
    </row>
    <row r="23" spans="3:69" customFormat="1" ht="55.2" hidden="1" x14ac:dyDescent="0.3">
      <c r="C23" s="23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348" t="s">
        <v>280</v>
      </c>
      <c r="U23" s="12"/>
      <c r="V23" s="186" t="s">
        <v>271</v>
      </c>
      <c r="W23" s="187" t="s">
        <v>291</v>
      </c>
      <c r="X23" s="186"/>
      <c r="Y23" s="192" t="s">
        <v>301</v>
      </c>
      <c r="Z23" s="189" t="s">
        <v>276</v>
      </c>
      <c r="AA23" s="189" t="s">
        <v>275</v>
      </c>
      <c r="AB23" s="189" t="s">
        <v>285</v>
      </c>
      <c r="AC23" s="189" t="s">
        <v>276</v>
      </c>
      <c r="AD23" s="12" t="s">
        <v>277</v>
      </c>
      <c r="AE23" s="12" t="s">
        <v>286</v>
      </c>
      <c r="AF23" s="12">
        <v>8</v>
      </c>
      <c r="AG23" s="79">
        <v>6</v>
      </c>
      <c r="AH23" s="79">
        <v>2</v>
      </c>
      <c r="AI23" s="79">
        <v>8</v>
      </c>
      <c r="AJ23" s="11"/>
      <c r="AK23" s="11"/>
      <c r="AL23" s="334">
        <v>0.1</v>
      </c>
      <c r="AM23" s="316"/>
      <c r="AN23" s="316"/>
      <c r="AO23" s="316"/>
      <c r="AP23" s="316"/>
      <c r="AQ23" s="316"/>
      <c r="AR23" s="316"/>
      <c r="AS23" s="12" t="s">
        <v>194</v>
      </c>
      <c r="AT23" s="12" t="s">
        <v>194</v>
      </c>
      <c r="AU23" s="12"/>
      <c r="AV23" s="12"/>
      <c r="AW23" s="328">
        <v>0</v>
      </c>
      <c r="AX23" s="12" t="s">
        <v>194</v>
      </c>
      <c r="AY23" s="12" t="s">
        <v>194</v>
      </c>
      <c r="AZ23" s="79">
        <f t="shared" si="0"/>
        <v>8</v>
      </c>
      <c r="BA23" s="183">
        <v>0</v>
      </c>
      <c r="BB23" s="76" t="s">
        <v>194</v>
      </c>
      <c r="BC23" s="12" t="s">
        <v>194</v>
      </c>
      <c r="BD23" s="12"/>
      <c r="BE23" s="12"/>
      <c r="BF23" s="184">
        <f>IFERROR(BA23/AZ23,"Validar datos de Aulas Master")</f>
        <v>0</v>
      </c>
      <c r="BG23" s="12"/>
      <c r="BH23" s="177"/>
      <c r="BI23" s="177"/>
      <c r="BJ23" s="177"/>
      <c r="BK23" s="177"/>
      <c r="BL23" s="12"/>
      <c r="BM23" s="11"/>
      <c r="BN23" s="11"/>
      <c r="BO23" s="36" t="s">
        <v>16</v>
      </c>
      <c r="BP23" s="12"/>
    </row>
    <row r="24" spans="3:69" customFormat="1" ht="52.2" hidden="1" x14ac:dyDescent="0.3">
      <c r="C24" s="23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48" t="s">
        <v>280</v>
      </c>
      <c r="U24" s="12"/>
      <c r="V24" s="186" t="s">
        <v>281</v>
      </c>
      <c r="W24" s="187" t="s">
        <v>282</v>
      </c>
      <c r="X24" s="186"/>
      <c r="Y24" s="191" t="s">
        <v>283</v>
      </c>
      <c r="Z24" s="189" t="s">
        <v>284</v>
      </c>
      <c r="AA24" s="189" t="s">
        <v>275</v>
      </c>
      <c r="AB24" s="189" t="s">
        <v>285</v>
      </c>
      <c r="AC24" s="189" t="s">
        <v>269</v>
      </c>
      <c r="AD24" s="12" t="s">
        <v>277</v>
      </c>
      <c r="AE24" s="12" t="s">
        <v>279</v>
      </c>
      <c r="AF24" s="12"/>
      <c r="AG24" s="79"/>
      <c r="AH24" s="79"/>
      <c r="AI24" s="79"/>
      <c r="AJ24" s="11"/>
      <c r="AK24" s="11"/>
      <c r="AL24" s="11" t="s">
        <v>269</v>
      </c>
      <c r="AM24" s="316"/>
      <c r="AN24" s="316"/>
      <c r="AO24" s="316"/>
      <c r="AP24" s="316"/>
      <c r="AQ24" s="316"/>
      <c r="AR24" s="316"/>
      <c r="AS24" s="12" t="s">
        <v>269</v>
      </c>
      <c r="AT24" s="12" t="s">
        <v>269</v>
      </c>
      <c r="AU24" s="12" t="s">
        <v>269</v>
      </c>
      <c r="AV24" s="12" t="s">
        <v>269</v>
      </c>
      <c r="AW24" s="330" t="s">
        <v>269</v>
      </c>
      <c r="AX24" s="12" t="s">
        <v>194</v>
      </c>
      <c r="AY24" s="12" t="s">
        <v>194</v>
      </c>
      <c r="AZ24" s="79">
        <f t="shared" si="0"/>
        <v>0</v>
      </c>
      <c r="BA24" s="183">
        <v>0</v>
      </c>
      <c r="BB24" s="76" t="s">
        <v>194</v>
      </c>
      <c r="BC24" s="12" t="s">
        <v>194</v>
      </c>
      <c r="BD24" s="12"/>
      <c r="BE24" s="12"/>
      <c r="BF24" s="184" t="s">
        <v>269</v>
      </c>
      <c r="BG24" s="12"/>
      <c r="BH24" s="177"/>
      <c r="BI24" s="177"/>
      <c r="BJ24" s="177"/>
      <c r="BK24" s="177"/>
      <c r="BL24" s="12"/>
      <c r="BM24" s="11"/>
      <c r="BN24" s="11"/>
      <c r="BO24" s="34" t="s">
        <v>15</v>
      </c>
      <c r="BP24" s="12"/>
    </row>
    <row r="25" spans="3:69" customFormat="1" ht="69.599999999999994" hidden="1" x14ac:dyDescent="0.3">
      <c r="C25" s="23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269</v>
      </c>
      <c r="R25" s="12" t="s">
        <v>193</v>
      </c>
      <c r="S25" s="12"/>
      <c r="T25" s="348" t="s">
        <v>280</v>
      </c>
      <c r="U25" s="12"/>
      <c r="V25" s="186" t="s">
        <v>281</v>
      </c>
      <c r="W25" s="187" t="s">
        <v>282</v>
      </c>
      <c r="X25" s="186"/>
      <c r="Y25" s="191" t="s">
        <v>283</v>
      </c>
      <c r="Z25" s="189" t="s">
        <v>284</v>
      </c>
      <c r="AA25" s="189" t="s">
        <v>275</v>
      </c>
      <c r="AB25" s="189" t="s">
        <v>285</v>
      </c>
      <c r="AC25" s="189" t="s">
        <v>269</v>
      </c>
      <c r="AD25" s="12" t="s">
        <v>277</v>
      </c>
      <c r="AE25" s="11" t="s">
        <v>269</v>
      </c>
      <c r="AF25" s="11" t="s">
        <v>269</v>
      </c>
      <c r="AG25" s="11" t="s">
        <v>269</v>
      </c>
      <c r="AH25" s="11" t="s">
        <v>269</v>
      </c>
      <c r="AI25" s="11" t="s">
        <v>269</v>
      </c>
      <c r="AJ25" s="11"/>
      <c r="AK25" s="11"/>
      <c r="AL25" s="11" t="s">
        <v>269</v>
      </c>
      <c r="AM25" s="316"/>
      <c r="AN25" s="316"/>
      <c r="AO25" s="316"/>
      <c r="AP25" s="316"/>
      <c r="AQ25" s="316"/>
      <c r="AR25" s="316"/>
      <c r="AS25" s="12" t="s">
        <v>194</v>
      </c>
      <c r="AT25" s="12" t="s">
        <v>194</v>
      </c>
      <c r="AU25" s="12"/>
      <c r="AV25" s="12"/>
      <c r="AW25" s="328">
        <v>0</v>
      </c>
      <c r="AX25" s="12"/>
      <c r="AY25" s="11" t="s">
        <v>269</v>
      </c>
      <c r="AZ25" s="11" t="s">
        <v>269</v>
      </c>
      <c r="BA25" s="11" t="s">
        <v>269</v>
      </c>
      <c r="BB25" s="11" t="s">
        <v>269</v>
      </c>
      <c r="BC25" s="12" t="s">
        <v>194</v>
      </c>
      <c r="BD25" s="12"/>
      <c r="BE25" s="12"/>
      <c r="BF25" s="184" t="s">
        <v>269</v>
      </c>
      <c r="BG25" s="12"/>
      <c r="BH25" s="177"/>
      <c r="BI25" s="177"/>
      <c r="BJ25" s="177"/>
      <c r="BK25" s="177"/>
      <c r="BL25" s="12"/>
      <c r="BM25" s="11"/>
      <c r="BN25" s="11"/>
      <c r="BO25" s="34" t="s">
        <v>15</v>
      </c>
      <c r="BP25" s="12"/>
    </row>
    <row r="26" spans="3:69" customFormat="1" ht="52.2" hidden="1" x14ac:dyDescent="0.3">
      <c r="C26" s="24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48" t="s">
        <v>280</v>
      </c>
      <c r="U26" s="12"/>
      <c r="V26" s="186" t="s">
        <v>281</v>
      </c>
      <c r="W26" s="187" t="s">
        <v>282</v>
      </c>
      <c r="X26" s="186"/>
      <c r="Y26" s="191" t="s">
        <v>283</v>
      </c>
      <c r="Z26" s="189" t="s">
        <v>284</v>
      </c>
      <c r="AA26" s="189" t="s">
        <v>275</v>
      </c>
      <c r="AB26" s="189" t="s">
        <v>285</v>
      </c>
      <c r="AC26" s="189" t="s">
        <v>269</v>
      </c>
      <c r="AD26" s="12" t="s">
        <v>277</v>
      </c>
      <c r="AE26" s="12" t="s">
        <v>279</v>
      </c>
      <c r="AF26" s="12"/>
      <c r="AG26" s="79"/>
      <c r="AH26" s="79"/>
      <c r="AI26" s="79"/>
      <c r="AJ26" s="11"/>
      <c r="AK26" s="11"/>
      <c r="AL26" s="11" t="s">
        <v>269</v>
      </c>
      <c r="AM26" s="316"/>
      <c r="AN26" s="316"/>
      <c r="AO26" s="316"/>
      <c r="AP26" s="316"/>
      <c r="AQ26" s="316"/>
      <c r="AR26" s="316"/>
      <c r="AS26" s="12" t="s">
        <v>194</v>
      </c>
      <c r="AT26" s="12" t="s">
        <v>194</v>
      </c>
      <c r="AU26" s="12"/>
      <c r="AV26" s="12"/>
      <c r="AW26" s="328">
        <v>0</v>
      </c>
      <c r="AX26" s="12" t="s">
        <v>194</v>
      </c>
      <c r="AY26" s="12" t="s">
        <v>194</v>
      </c>
      <c r="AZ26" s="79">
        <f t="shared" si="0"/>
        <v>0</v>
      </c>
      <c r="BA26" s="183">
        <v>0</v>
      </c>
      <c r="BB26" s="76" t="s">
        <v>194</v>
      </c>
      <c r="BC26" s="12" t="s">
        <v>194</v>
      </c>
      <c r="BD26" s="12"/>
      <c r="BE26" s="12"/>
      <c r="BF26" s="184" t="s">
        <v>269</v>
      </c>
      <c r="BG26" s="12"/>
      <c r="BH26" s="177"/>
      <c r="BI26" s="177"/>
      <c r="BJ26" s="177"/>
      <c r="BK26" s="177"/>
      <c r="BL26" s="12"/>
      <c r="BM26" s="11"/>
      <c r="BN26" s="11"/>
      <c r="BO26" s="34" t="s">
        <v>15</v>
      </c>
      <c r="BP26" s="12"/>
    </row>
    <row r="27" spans="3:69" customFormat="1" ht="52.2" hidden="1" x14ac:dyDescent="0.3">
      <c r="C27" s="24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269</v>
      </c>
      <c r="R27" s="12" t="s">
        <v>193</v>
      </c>
      <c r="S27" s="12"/>
      <c r="T27" s="348" t="s">
        <v>194</v>
      </c>
      <c r="U27" s="12"/>
      <c r="V27" s="186" t="s">
        <v>281</v>
      </c>
      <c r="W27" s="187" t="s">
        <v>282</v>
      </c>
      <c r="X27" s="186"/>
      <c r="Y27" s="191" t="s">
        <v>283</v>
      </c>
      <c r="Z27" s="189" t="s">
        <v>284</v>
      </c>
      <c r="AA27" s="189" t="s">
        <v>275</v>
      </c>
      <c r="AB27" s="189" t="s">
        <v>285</v>
      </c>
      <c r="AC27" s="189" t="s">
        <v>269</v>
      </c>
      <c r="AD27" s="12" t="s">
        <v>277</v>
      </c>
      <c r="AE27" s="11" t="s">
        <v>269</v>
      </c>
      <c r="AF27" s="11" t="s">
        <v>269</v>
      </c>
      <c r="AG27" s="11" t="s">
        <v>269</v>
      </c>
      <c r="AH27" s="11" t="s">
        <v>269</v>
      </c>
      <c r="AI27" s="11" t="s">
        <v>269</v>
      </c>
      <c r="AJ27" s="11"/>
      <c r="AK27" s="11"/>
      <c r="AL27" s="11" t="s">
        <v>269</v>
      </c>
      <c r="AM27" s="316"/>
      <c r="AN27" s="316"/>
      <c r="AO27" s="316"/>
      <c r="AP27" s="316"/>
      <c r="AQ27" s="316"/>
      <c r="AR27" s="316"/>
      <c r="AS27" s="12" t="s">
        <v>194</v>
      </c>
      <c r="AT27" s="12" t="s">
        <v>194</v>
      </c>
      <c r="AU27" s="12"/>
      <c r="AV27" s="12"/>
      <c r="AW27" s="328">
        <v>0</v>
      </c>
      <c r="AX27" s="12"/>
      <c r="AY27" s="11" t="s">
        <v>269</v>
      </c>
      <c r="AZ27" s="11" t="s">
        <v>269</v>
      </c>
      <c r="BA27" s="11" t="s">
        <v>269</v>
      </c>
      <c r="BB27" s="11" t="s">
        <v>269</v>
      </c>
      <c r="BC27" s="12" t="s">
        <v>194</v>
      </c>
      <c r="BD27" s="12"/>
      <c r="BE27" s="12"/>
      <c r="BF27" s="184" t="s">
        <v>269</v>
      </c>
      <c r="BG27" s="12"/>
      <c r="BH27" s="177"/>
      <c r="BI27" s="177"/>
      <c r="BJ27" s="177"/>
      <c r="BK27" s="177"/>
      <c r="BL27" s="12"/>
      <c r="BM27" s="11"/>
      <c r="BN27" s="11"/>
      <c r="BO27" s="34" t="s">
        <v>15</v>
      </c>
      <c r="BP27" s="12"/>
    </row>
    <row r="28" spans="3:69" customFormat="1" ht="100.5" customHeight="1" x14ac:dyDescent="0.3">
      <c r="C28" s="24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348" t="s">
        <v>280</v>
      </c>
      <c r="U28" s="12"/>
      <c r="V28" s="186" t="s">
        <v>271</v>
      </c>
      <c r="W28" s="187" t="s">
        <v>321</v>
      </c>
      <c r="X28" s="187" t="s">
        <v>322</v>
      </c>
      <c r="Y28" s="189" t="s">
        <v>306</v>
      </c>
      <c r="Z28" s="189" t="s">
        <v>307</v>
      </c>
      <c r="AA28" s="189" t="s">
        <v>275</v>
      </c>
      <c r="AB28" s="189" t="s">
        <v>275</v>
      </c>
      <c r="AC28" s="189" t="s">
        <v>323</v>
      </c>
      <c r="AD28" s="12" t="s">
        <v>277</v>
      </c>
      <c r="AE28" s="12" t="s">
        <v>279</v>
      </c>
      <c r="AF28" s="12">
        <v>5</v>
      </c>
      <c r="AG28" s="79">
        <v>5</v>
      </c>
      <c r="AH28" s="79">
        <v>0</v>
      </c>
      <c r="AI28" s="79">
        <v>5</v>
      </c>
      <c r="AJ28" s="11"/>
      <c r="AK28" s="11"/>
      <c r="AL28" s="70">
        <v>0.22</v>
      </c>
      <c r="AM28" s="316"/>
      <c r="AN28" s="316"/>
      <c r="AO28" s="316"/>
      <c r="AP28" s="316"/>
      <c r="AQ28" s="316"/>
      <c r="AR28" s="316"/>
      <c r="AS28" s="12" t="s">
        <v>192</v>
      </c>
      <c r="AT28" s="12" t="s">
        <v>192</v>
      </c>
      <c r="AU28" s="12"/>
      <c r="AV28" s="12"/>
      <c r="AW28" s="328">
        <v>0.6</v>
      </c>
      <c r="AX28" s="12" t="s">
        <v>194</v>
      </c>
      <c r="AY28" s="12" t="s">
        <v>194</v>
      </c>
      <c r="AZ28" s="79">
        <v>8</v>
      </c>
      <c r="BA28" s="183">
        <v>1</v>
      </c>
      <c r="BB28" s="76" t="s">
        <v>194</v>
      </c>
      <c r="BC28" s="333">
        <v>0.95</v>
      </c>
      <c r="BD28" s="12"/>
      <c r="BE28" s="12"/>
      <c r="BF28" s="184">
        <f>IFERROR(BA28/AZ28,"Validar datos de Aulas Master")</f>
        <v>0.125</v>
      </c>
      <c r="BG28" s="12"/>
      <c r="BH28" s="177"/>
      <c r="BI28" s="177"/>
      <c r="BJ28" s="177"/>
      <c r="BK28" s="177"/>
      <c r="BL28" s="12"/>
      <c r="BM28" s="11"/>
      <c r="BN28" s="11"/>
      <c r="BO28" s="34" t="s">
        <v>14</v>
      </c>
      <c r="BP28" s="12"/>
    </row>
    <row r="29" spans="3:69" customFormat="1" ht="69.599999999999994" hidden="1" x14ac:dyDescent="0.3">
      <c r="C29" s="23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348" t="s">
        <v>270</v>
      </c>
      <c r="U29" s="12"/>
      <c r="V29" s="186" t="s">
        <v>281</v>
      </c>
      <c r="W29" s="187" t="s">
        <v>282</v>
      </c>
      <c r="X29" s="186"/>
      <c r="Y29" s="191" t="s">
        <v>283</v>
      </c>
      <c r="Z29" s="189" t="s">
        <v>284</v>
      </c>
      <c r="AA29" s="189" t="s">
        <v>275</v>
      </c>
      <c r="AB29" s="189" t="s">
        <v>285</v>
      </c>
      <c r="AC29" s="189" t="s">
        <v>269</v>
      </c>
      <c r="AD29" s="12" t="s">
        <v>277</v>
      </c>
      <c r="AE29" s="12" t="s">
        <v>324</v>
      </c>
      <c r="AF29" s="12">
        <v>6</v>
      </c>
      <c r="AG29" s="79">
        <v>7</v>
      </c>
      <c r="AH29" s="79">
        <v>2</v>
      </c>
      <c r="AI29" s="79">
        <v>9</v>
      </c>
      <c r="AJ29" s="11"/>
      <c r="AK29" s="11"/>
      <c r="AL29" s="70">
        <v>0.23</v>
      </c>
      <c r="AM29" s="316"/>
      <c r="AN29" s="316"/>
      <c r="AO29" s="316"/>
      <c r="AP29" s="316"/>
      <c r="AQ29" s="316"/>
      <c r="AR29" s="316"/>
      <c r="AS29" s="12" t="s">
        <v>194</v>
      </c>
      <c r="AT29" s="12" t="s">
        <v>194</v>
      </c>
      <c r="AU29" s="12"/>
      <c r="AV29" s="12"/>
      <c r="AW29" s="328">
        <v>0</v>
      </c>
      <c r="AX29" s="12" t="s">
        <v>194</v>
      </c>
      <c r="AY29" s="12" t="s">
        <v>194</v>
      </c>
      <c r="AZ29" s="79">
        <v>9</v>
      </c>
      <c r="BA29" s="183">
        <v>0</v>
      </c>
      <c r="BB29" s="76" t="s">
        <v>194</v>
      </c>
      <c r="BC29" s="333">
        <v>0.35</v>
      </c>
      <c r="BD29" s="12"/>
      <c r="BE29" s="12"/>
      <c r="BF29" s="184">
        <f>IFERROR(BA29/AZ29,"Validar datos de Aulas Master")</f>
        <v>0</v>
      </c>
      <c r="BG29" s="12"/>
      <c r="BH29" s="177"/>
      <c r="BI29" s="177"/>
      <c r="BJ29" s="177"/>
      <c r="BK29" s="177"/>
      <c r="BL29" s="12"/>
      <c r="BM29" s="335">
        <v>46199</v>
      </c>
      <c r="BN29" s="11"/>
      <c r="BO29" s="34" t="s">
        <v>15</v>
      </c>
      <c r="BP29" s="76"/>
      <c r="BQ29" s="322" t="s">
        <v>287</v>
      </c>
    </row>
    <row r="30" spans="3:69" customFormat="1" ht="52.2" hidden="1" x14ac:dyDescent="0.3">
      <c r="C30" s="22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269</v>
      </c>
      <c r="R30" s="12" t="s">
        <v>193</v>
      </c>
      <c r="S30" s="12"/>
      <c r="T30" s="348" t="s">
        <v>270</v>
      </c>
      <c r="U30" s="12"/>
      <c r="V30" s="186" t="s">
        <v>281</v>
      </c>
      <c r="W30" s="187" t="s">
        <v>282</v>
      </c>
      <c r="X30" s="186"/>
      <c r="Y30" s="191" t="s">
        <v>283</v>
      </c>
      <c r="Z30" s="189" t="s">
        <v>284</v>
      </c>
      <c r="AA30" s="189" t="s">
        <v>275</v>
      </c>
      <c r="AB30" s="189" t="s">
        <v>285</v>
      </c>
      <c r="AC30" s="189" t="s">
        <v>269</v>
      </c>
      <c r="AD30" s="12" t="s">
        <v>277</v>
      </c>
      <c r="AE30" s="11" t="s">
        <v>269</v>
      </c>
      <c r="AF30" s="11" t="s">
        <v>269</v>
      </c>
      <c r="AG30" s="11" t="s">
        <v>269</v>
      </c>
      <c r="AH30" s="11" t="s">
        <v>269</v>
      </c>
      <c r="AI30" s="11" t="s">
        <v>269</v>
      </c>
      <c r="AJ30" s="11"/>
      <c r="AK30" s="11"/>
      <c r="AL30" s="11" t="s">
        <v>269</v>
      </c>
      <c r="AM30" s="316"/>
      <c r="AN30" s="316"/>
      <c r="AO30" s="316"/>
      <c r="AP30" s="316"/>
      <c r="AQ30" s="316"/>
      <c r="AR30" s="316"/>
      <c r="AS30" s="12" t="s">
        <v>194</v>
      </c>
      <c r="AT30" s="12" t="s">
        <v>194</v>
      </c>
      <c r="AU30" s="12"/>
      <c r="AV30" s="12"/>
      <c r="AW30" s="328">
        <v>0</v>
      </c>
      <c r="AX30" s="11" t="str">
        <f>AG30</f>
        <v>No aplica</v>
      </c>
      <c r="AY30" s="11" t="str">
        <f>AH30</f>
        <v>No aplica</v>
      </c>
      <c r="AZ30" s="11" t="str">
        <f>AI30</f>
        <v>No aplica</v>
      </c>
      <c r="BA30" s="11" t="s">
        <v>269</v>
      </c>
      <c r="BB30" s="76"/>
      <c r="BC30" s="12" t="s">
        <v>194</v>
      </c>
      <c r="BD30" s="12"/>
      <c r="BE30" s="12"/>
      <c r="BF30" s="184" t="s">
        <v>269</v>
      </c>
      <c r="BG30" s="12"/>
      <c r="BH30" s="177"/>
      <c r="BI30" s="177"/>
      <c r="BJ30" s="177"/>
      <c r="BK30" s="177"/>
      <c r="BL30" s="12"/>
      <c r="BM30" s="11"/>
      <c r="BN30" s="11"/>
      <c r="BO30" s="34" t="s">
        <v>15</v>
      </c>
      <c r="BP30" s="12"/>
    </row>
    <row r="31" spans="3:69" customFormat="1" ht="52.2" hidden="1" x14ac:dyDescent="0.3">
      <c r="C31" s="22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348" t="s">
        <v>280</v>
      </c>
      <c r="U31" s="12"/>
      <c r="V31" s="186" t="s">
        <v>281</v>
      </c>
      <c r="W31" s="187" t="s">
        <v>282</v>
      </c>
      <c r="X31" s="186" t="s">
        <v>289</v>
      </c>
      <c r="Y31" s="191" t="s">
        <v>283</v>
      </c>
      <c r="Z31" s="189" t="s">
        <v>284</v>
      </c>
      <c r="AA31" s="189" t="s">
        <v>275</v>
      </c>
      <c r="AB31" s="189" t="s">
        <v>285</v>
      </c>
      <c r="AC31" s="189" t="s">
        <v>269</v>
      </c>
      <c r="AD31" s="12" t="s">
        <v>277</v>
      </c>
      <c r="AE31" s="12" t="s">
        <v>279</v>
      </c>
      <c r="AF31" s="12">
        <v>21</v>
      </c>
      <c r="AG31" s="79">
        <v>1</v>
      </c>
      <c r="AH31" s="79">
        <v>20</v>
      </c>
      <c r="AI31" s="79">
        <v>21</v>
      </c>
      <c r="AJ31" s="185">
        <v>46063</v>
      </c>
      <c r="AK31" s="185">
        <v>46152</v>
      </c>
      <c r="AL31" s="70">
        <v>0.34</v>
      </c>
      <c r="AM31" s="316"/>
      <c r="AN31" s="316"/>
      <c r="AO31" s="316"/>
      <c r="AP31" s="316"/>
      <c r="AQ31" s="316"/>
      <c r="AR31" s="316"/>
      <c r="AS31" s="12" t="s">
        <v>192</v>
      </c>
      <c r="AT31" s="12" t="s">
        <v>192</v>
      </c>
      <c r="AU31" s="12"/>
      <c r="AV31" s="12"/>
      <c r="AW31" s="328">
        <v>0.6</v>
      </c>
      <c r="AX31" s="12" t="s">
        <v>194</v>
      </c>
      <c r="AY31" s="12" t="s">
        <v>194</v>
      </c>
      <c r="AZ31" s="79">
        <v>22</v>
      </c>
      <c r="BA31" s="183">
        <v>0</v>
      </c>
      <c r="BB31" s="76" t="s">
        <v>194</v>
      </c>
      <c r="BC31" s="333">
        <v>0.9</v>
      </c>
      <c r="BD31" s="12"/>
      <c r="BE31" s="12"/>
      <c r="BF31" s="184">
        <f>IFERROR(BA31/AZ31,"Validar datos de Aulas Master")</f>
        <v>0</v>
      </c>
      <c r="BG31" s="12"/>
      <c r="BH31" s="177"/>
      <c r="BI31" s="177"/>
      <c r="BJ31" s="177"/>
      <c r="BK31" s="177"/>
      <c r="BL31" s="12"/>
      <c r="BM31" s="335">
        <v>46199</v>
      </c>
      <c r="BN31" s="11"/>
      <c r="BO31" s="34" t="s">
        <v>14</v>
      </c>
      <c r="BP31" s="12"/>
    </row>
    <row r="32" spans="3:69" customFormat="1" ht="52.2" hidden="1" x14ac:dyDescent="0.3">
      <c r="C32" s="22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348" t="s">
        <v>280</v>
      </c>
      <c r="U32" s="12"/>
      <c r="V32" s="186" t="s">
        <v>281</v>
      </c>
      <c r="W32" s="187" t="s">
        <v>282</v>
      </c>
      <c r="X32" s="186" t="s">
        <v>289</v>
      </c>
      <c r="Y32" s="191" t="s">
        <v>283</v>
      </c>
      <c r="Z32" s="189" t="s">
        <v>284</v>
      </c>
      <c r="AA32" s="189" t="s">
        <v>275</v>
      </c>
      <c r="AB32" s="189" t="s">
        <v>285</v>
      </c>
      <c r="AC32" s="189" t="s">
        <v>269</v>
      </c>
      <c r="AD32" s="12" t="s">
        <v>277</v>
      </c>
      <c r="AE32" s="12" t="s">
        <v>279</v>
      </c>
      <c r="AF32" s="12">
        <v>22</v>
      </c>
      <c r="AG32" s="79">
        <v>3</v>
      </c>
      <c r="AH32" s="79">
        <v>19</v>
      </c>
      <c r="AI32" s="79">
        <v>22</v>
      </c>
      <c r="AJ32" s="185">
        <v>46063</v>
      </c>
      <c r="AK32" s="185">
        <v>46152</v>
      </c>
      <c r="AL32" s="70">
        <v>0.54</v>
      </c>
      <c r="AM32" s="316"/>
      <c r="AN32" s="316"/>
      <c r="AO32" s="316"/>
      <c r="AP32" s="316"/>
      <c r="AQ32" s="316"/>
      <c r="AR32" s="316"/>
      <c r="AS32" s="12" t="s">
        <v>192</v>
      </c>
      <c r="AT32" s="12" t="s">
        <v>192</v>
      </c>
      <c r="AU32" s="12"/>
      <c r="AV32" s="12"/>
      <c r="AW32" s="328">
        <v>0.6</v>
      </c>
      <c r="AX32" s="12" t="s">
        <v>194</v>
      </c>
      <c r="AY32" s="12" t="s">
        <v>194</v>
      </c>
      <c r="AZ32" s="79">
        <f t="shared" si="0"/>
        <v>22</v>
      </c>
      <c r="BA32" s="183">
        <v>0</v>
      </c>
      <c r="BB32" s="76" t="s">
        <v>194</v>
      </c>
      <c r="BC32" s="333">
        <v>0.9</v>
      </c>
      <c r="BD32" s="12"/>
      <c r="BE32" s="12"/>
      <c r="BF32" s="184">
        <f>IFERROR(BA32/AZ32,"Validar datos de Aulas Master")</f>
        <v>0</v>
      </c>
      <c r="BG32" s="177"/>
      <c r="BH32" s="316"/>
      <c r="BI32" s="177"/>
      <c r="BJ32" s="177"/>
      <c r="BK32" s="177"/>
      <c r="BL32" s="12"/>
      <c r="BM32" s="335">
        <v>46199</v>
      </c>
      <c r="BN32" s="11"/>
      <c r="BO32" s="34" t="s">
        <v>14</v>
      </c>
      <c r="BP32" s="12"/>
    </row>
    <row r="33" spans="3:69" customFormat="1" ht="52.2" hidden="1" x14ac:dyDescent="0.3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 t="s">
        <v>269</v>
      </c>
      <c r="R33" s="12" t="s">
        <v>193</v>
      </c>
      <c r="S33" s="12"/>
      <c r="T33" s="348" t="s">
        <v>280</v>
      </c>
      <c r="U33" s="12"/>
      <c r="V33" s="186" t="s">
        <v>281</v>
      </c>
      <c r="W33" s="187" t="s">
        <v>282</v>
      </c>
      <c r="X33" s="186"/>
      <c r="Y33" s="191" t="s">
        <v>283</v>
      </c>
      <c r="Z33" s="189" t="s">
        <v>284</v>
      </c>
      <c r="AA33" s="189" t="s">
        <v>275</v>
      </c>
      <c r="AB33" s="189" t="s">
        <v>285</v>
      </c>
      <c r="AC33" s="189" t="s">
        <v>269</v>
      </c>
      <c r="AD33" s="12" t="s">
        <v>277</v>
      </c>
      <c r="AE33" s="11" t="s">
        <v>269</v>
      </c>
      <c r="AF33" s="11" t="s">
        <v>269</v>
      </c>
      <c r="AG33" s="11" t="s">
        <v>269</v>
      </c>
      <c r="AH33" s="11" t="s">
        <v>269</v>
      </c>
      <c r="AI33" s="11" t="s">
        <v>269</v>
      </c>
      <c r="AJ33" s="11"/>
      <c r="AK33" s="11"/>
      <c r="AL33" s="11" t="s">
        <v>269</v>
      </c>
      <c r="AM33" s="316"/>
      <c r="AN33" s="316"/>
      <c r="AO33" s="316"/>
      <c r="AP33" s="316"/>
      <c r="AQ33" s="316"/>
      <c r="AR33" s="316"/>
      <c r="AS33" s="12" t="s">
        <v>194</v>
      </c>
      <c r="AT33" s="12" t="s">
        <v>194</v>
      </c>
      <c r="AU33" s="12"/>
      <c r="AV33" s="12"/>
      <c r="AW33" s="328">
        <v>0</v>
      </c>
      <c r="AX33" s="12"/>
      <c r="AY33" s="11" t="s">
        <v>269</v>
      </c>
      <c r="AZ33" s="11" t="s">
        <v>269</v>
      </c>
      <c r="BA33" s="11" t="s">
        <v>269</v>
      </c>
      <c r="BB33" s="11" t="s">
        <v>269</v>
      </c>
      <c r="BC33" s="12" t="s">
        <v>194</v>
      </c>
      <c r="BD33" s="12"/>
      <c r="BE33" s="12"/>
      <c r="BF33" s="184" t="s">
        <v>269</v>
      </c>
      <c r="BG33" s="12"/>
      <c r="BH33" s="177"/>
      <c r="BI33" s="177"/>
      <c r="BJ33" s="177"/>
      <c r="BK33" s="177"/>
      <c r="BL33" s="12"/>
      <c r="BM33" s="11"/>
      <c r="BN33" s="11"/>
      <c r="BO33" s="34" t="s">
        <v>15</v>
      </c>
      <c r="BP33" s="12"/>
    </row>
    <row r="34" spans="3:69" customFormat="1" ht="69.599999999999994" hidden="1" x14ac:dyDescent="0.3">
      <c r="C34" s="23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 t="s">
        <v>269</v>
      </c>
      <c r="R34" s="12" t="s">
        <v>193</v>
      </c>
      <c r="S34" s="12"/>
      <c r="T34" s="348" t="s">
        <v>270</v>
      </c>
      <c r="U34" s="12"/>
      <c r="V34" s="186" t="s">
        <v>281</v>
      </c>
      <c r="W34" s="187" t="s">
        <v>282</v>
      </c>
      <c r="X34" s="186"/>
      <c r="Y34" s="192" t="s">
        <v>295</v>
      </c>
      <c r="Z34" s="189" t="s">
        <v>296</v>
      </c>
      <c r="AA34" s="189" t="s">
        <v>275</v>
      </c>
      <c r="AB34" s="189" t="s">
        <v>285</v>
      </c>
      <c r="AC34" s="189" t="s">
        <v>269</v>
      </c>
      <c r="AD34" s="12" t="s">
        <v>277</v>
      </c>
      <c r="AE34" s="11" t="s">
        <v>269</v>
      </c>
      <c r="AF34" s="11" t="s">
        <v>269</v>
      </c>
      <c r="AG34" s="11" t="s">
        <v>269</v>
      </c>
      <c r="AH34" s="11" t="s">
        <v>269</v>
      </c>
      <c r="AI34" s="11" t="s">
        <v>269</v>
      </c>
      <c r="AJ34" s="11"/>
      <c r="AK34" s="11"/>
      <c r="AL34" s="11" t="s">
        <v>269</v>
      </c>
      <c r="AM34" s="316"/>
      <c r="AN34" s="316"/>
      <c r="AO34" s="316"/>
      <c r="AP34" s="316"/>
      <c r="AQ34" s="316"/>
      <c r="AR34" s="316"/>
      <c r="AS34" s="12" t="s">
        <v>269</v>
      </c>
      <c r="AT34" s="12" t="s">
        <v>269</v>
      </c>
      <c r="AU34" s="12" t="s">
        <v>269</v>
      </c>
      <c r="AV34" s="12" t="s">
        <v>269</v>
      </c>
      <c r="AW34" s="330" t="s">
        <v>269</v>
      </c>
      <c r="AX34" s="11" t="str">
        <f>AG34</f>
        <v>No aplica</v>
      </c>
      <c r="AY34" s="11" t="s">
        <v>269</v>
      </c>
      <c r="AZ34" s="11" t="s">
        <v>269</v>
      </c>
      <c r="BA34" s="11" t="s">
        <v>269</v>
      </c>
      <c r="BB34" s="11" t="s">
        <v>269</v>
      </c>
      <c r="BC34" s="12" t="s">
        <v>194</v>
      </c>
      <c r="BD34" s="12"/>
      <c r="BE34" s="12"/>
      <c r="BF34" s="184" t="s">
        <v>269</v>
      </c>
      <c r="BG34" s="12"/>
      <c r="BH34" s="177"/>
      <c r="BI34" s="177"/>
      <c r="BJ34" s="177"/>
      <c r="BK34" s="177"/>
      <c r="BL34" s="12"/>
      <c r="BM34" s="11"/>
      <c r="BN34" s="11"/>
      <c r="BO34" s="34" t="s">
        <v>15</v>
      </c>
      <c r="BP34" s="12"/>
    </row>
    <row r="35" spans="3:69" customFormat="1" ht="69.599999999999994" hidden="1" x14ac:dyDescent="0.3">
      <c r="C35" s="23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 t="s">
        <v>269</v>
      </c>
      <c r="R35" s="12" t="s">
        <v>193</v>
      </c>
      <c r="S35" s="12"/>
      <c r="T35" s="348" t="s">
        <v>270</v>
      </c>
      <c r="U35" s="12"/>
      <c r="V35" s="186" t="s">
        <v>281</v>
      </c>
      <c r="W35" s="187" t="s">
        <v>282</v>
      </c>
      <c r="X35" s="186"/>
      <c r="Y35" s="192" t="s">
        <v>295</v>
      </c>
      <c r="Z35" s="189" t="s">
        <v>296</v>
      </c>
      <c r="AA35" s="189" t="s">
        <v>275</v>
      </c>
      <c r="AB35" s="189" t="s">
        <v>285</v>
      </c>
      <c r="AC35" s="189" t="s">
        <v>269</v>
      </c>
      <c r="AD35" s="12" t="s">
        <v>277</v>
      </c>
      <c r="AE35" s="11" t="s">
        <v>269</v>
      </c>
      <c r="AF35" s="11" t="s">
        <v>269</v>
      </c>
      <c r="AG35" s="11" t="s">
        <v>269</v>
      </c>
      <c r="AH35" s="11" t="s">
        <v>269</v>
      </c>
      <c r="AI35" s="11" t="s">
        <v>269</v>
      </c>
      <c r="AJ35" s="11"/>
      <c r="AK35" s="11"/>
      <c r="AL35" s="11" t="s">
        <v>269</v>
      </c>
      <c r="AM35" s="316"/>
      <c r="AN35" s="316"/>
      <c r="AO35" s="316"/>
      <c r="AP35" s="316"/>
      <c r="AQ35" s="316"/>
      <c r="AR35" s="316"/>
      <c r="AS35" s="12" t="s">
        <v>194</v>
      </c>
      <c r="AT35" s="12" t="s">
        <v>194</v>
      </c>
      <c r="AU35" s="12"/>
      <c r="AV35" s="12"/>
      <c r="AW35" s="328">
        <v>0</v>
      </c>
      <c r="AX35" s="12"/>
      <c r="AY35" s="11" t="s">
        <v>269</v>
      </c>
      <c r="AZ35" s="11" t="s">
        <v>269</v>
      </c>
      <c r="BA35" s="11" t="s">
        <v>269</v>
      </c>
      <c r="BB35" s="11" t="s">
        <v>269</v>
      </c>
      <c r="BC35" s="12" t="s">
        <v>194</v>
      </c>
      <c r="BD35" s="12"/>
      <c r="BE35" s="12"/>
      <c r="BF35" s="184" t="s">
        <v>269</v>
      </c>
      <c r="BG35" s="12"/>
      <c r="BH35" s="177"/>
      <c r="BI35" s="177"/>
      <c r="BJ35" s="177"/>
      <c r="BK35" s="177"/>
      <c r="BL35" s="12"/>
      <c r="BM35" s="11"/>
      <c r="BN35" s="11"/>
      <c r="BO35" s="34" t="s">
        <v>15</v>
      </c>
      <c r="BP35" s="12"/>
    </row>
    <row r="36" spans="3:69" customFormat="1" ht="52.2" hidden="1" x14ac:dyDescent="0.3">
      <c r="C36" s="24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348" t="s">
        <v>270</v>
      </c>
      <c r="U36" s="12"/>
      <c r="V36" s="186" t="s">
        <v>281</v>
      </c>
      <c r="W36" s="187" t="s">
        <v>282</v>
      </c>
      <c r="X36" s="186"/>
      <c r="Y36" s="192" t="s">
        <v>334</v>
      </c>
      <c r="Z36" s="189" t="s">
        <v>335</v>
      </c>
      <c r="AA36" s="189" t="s">
        <v>275</v>
      </c>
      <c r="AB36" s="189" t="s">
        <v>285</v>
      </c>
      <c r="AC36" s="189" t="s">
        <v>269</v>
      </c>
      <c r="AD36" s="12" t="s">
        <v>277</v>
      </c>
      <c r="AE36" s="12" t="s">
        <v>324</v>
      </c>
      <c r="AF36" s="12">
        <v>1</v>
      </c>
      <c r="AG36" s="79">
        <v>1</v>
      </c>
      <c r="AH36" s="79">
        <v>1</v>
      </c>
      <c r="AI36" s="79">
        <v>2</v>
      </c>
      <c r="AJ36" s="11"/>
      <c r="AK36" s="11"/>
      <c r="AL36" s="70">
        <v>0.3</v>
      </c>
      <c r="AM36" s="316"/>
      <c r="AN36" s="316"/>
      <c r="AO36" s="316"/>
      <c r="AP36" s="316"/>
      <c r="AQ36" s="316"/>
      <c r="AR36" s="316"/>
      <c r="AS36" s="12" t="s">
        <v>269</v>
      </c>
      <c r="AT36" s="12" t="s">
        <v>269</v>
      </c>
      <c r="AU36" s="12" t="s">
        <v>269</v>
      </c>
      <c r="AV36" s="12" t="s">
        <v>269</v>
      </c>
      <c r="AW36" s="330" t="s">
        <v>269</v>
      </c>
      <c r="AX36" s="12" t="s">
        <v>194</v>
      </c>
      <c r="AY36" s="12" t="s">
        <v>194</v>
      </c>
      <c r="AZ36" s="79">
        <f t="shared" si="0"/>
        <v>2</v>
      </c>
      <c r="BA36" s="183">
        <v>0</v>
      </c>
      <c r="BB36" s="76" t="s">
        <v>194</v>
      </c>
      <c r="BC36" s="12" t="s">
        <v>194</v>
      </c>
      <c r="BD36" s="12"/>
      <c r="BE36" s="12"/>
      <c r="BF36" s="184">
        <f>IFERROR(BA36/AZ36,"Validar datos de Aulas Master")</f>
        <v>0</v>
      </c>
      <c r="BG36" s="12"/>
      <c r="BH36" s="177"/>
      <c r="BI36" s="177"/>
      <c r="BJ36" s="177"/>
      <c r="BK36" s="177"/>
      <c r="BL36" s="12"/>
      <c r="BM36" s="11"/>
      <c r="BN36" s="11"/>
      <c r="BO36" s="34" t="s">
        <v>15</v>
      </c>
      <c r="BP36" s="346"/>
    </row>
    <row r="37" spans="3:69" customFormat="1" ht="52.2" hidden="1" x14ac:dyDescent="0.3">
      <c r="C37" s="24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348" t="s">
        <v>280</v>
      </c>
      <c r="U37" s="12"/>
      <c r="V37" s="186" t="s">
        <v>281</v>
      </c>
      <c r="W37" s="187" t="s">
        <v>282</v>
      </c>
      <c r="X37" s="186"/>
      <c r="Y37" s="191" t="s">
        <v>283</v>
      </c>
      <c r="Z37" s="193" t="s">
        <v>284</v>
      </c>
      <c r="AA37" s="189" t="s">
        <v>275</v>
      </c>
      <c r="AB37" s="189" t="s">
        <v>285</v>
      </c>
      <c r="AC37" s="189" t="s">
        <v>269</v>
      </c>
      <c r="AD37" s="12" t="s">
        <v>277</v>
      </c>
      <c r="AE37" s="12" t="s">
        <v>324</v>
      </c>
      <c r="AF37" s="12"/>
      <c r="AG37" s="79"/>
      <c r="AH37" s="79"/>
      <c r="AI37" s="79"/>
      <c r="AJ37" s="11"/>
      <c r="AK37" s="11"/>
      <c r="AL37" s="11" t="s">
        <v>269</v>
      </c>
      <c r="AM37" s="316"/>
      <c r="AN37" s="316"/>
      <c r="AO37" s="316"/>
      <c r="AP37" s="316"/>
      <c r="AQ37" s="316"/>
      <c r="AR37" s="316"/>
      <c r="AS37" s="12" t="s">
        <v>194</v>
      </c>
      <c r="AT37" s="12" t="s">
        <v>194</v>
      </c>
      <c r="AU37" s="12"/>
      <c r="AV37" s="12"/>
      <c r="AW37" s="328">
        <v>0.1</v>
      </c>
      <c r="AX37" s="12" t="s">
        <v>194</v>
      </c>
      <c r="AY37" s="12" t="s">
        <v>194</v>
      </c>
      <c r="AZ37" s="79">
        <f t="shared" si="0"/>
        <v>0</v>
      </c>
      <c r="BA37" s="183">
        <v>0</v>
      </c>
      <c r="BB37" s="76" t="s">
        <v>194</v>
      </c>
      <c r="BC37" s="12" t="s">
        <v>194</v>
      </c>
      <c r="BD37" s="12"/>
      <c r="BE37" s="12"/>
      <c r="BF37" s="184" t="s">
        <v>269</v>
      </c>
      <c r="BG37" s="12"/>
      <c r="BH37" s="177"/>
      <c r="BI37" s="177"/>
      <c r="BJ37" s="177"/>
      <c r="BK37" s="177"/>
      <c r="BL37" s="12"/>
      <c r="BM37" s="11"/>
      <c r="BN37" s="11"/>
      <c r="BO37" s="342" t="s">
        <v>15</v>
      </c>
      <c r="BP37" s="11"/>
    </row>
    <row r="38" spans="3:69" customFormat="1" ht="52.2" hidden="1" x14ac:dyDescent="0.3">
      <c r="C38" s="24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 t="s">
        <v>269</v>
      </c>
      <c r="R38" s="12" t="s">
        <v>193</v>
      </c>
      <c r="S38" s="12"/>
      <c r="T38" s="348" t="s">
        <v>280</v>
      </c>
      <c r="U38" s="12"/>
      <c r="V38" s="186" t="s">
        <v>281</v>
      </c>
      <c r="W38" s="187" t="s">
        <v>282</v>
      </c>
      <c r="X38" s="186" t="s">
        <v>289</v>
      </c>
      <c r="Y38" s="191" t="s">
        <v>283</v>
      </c>
      <c r="Z38" s="189" t="s">
        <v>284</v>
      </c>
      <c r="AA38" s="189" t="s">
        <v>275</v>
      </c>
      <c r="AB38" s="189" t="s">
        <v>285</v>
      </c>
      <c r="AC38" s="189" t="s">
        <v>269</v>
      </c>
      <c r="AD38" s="12" t="s">
        <v>277</v>
      </c>
      <c r="AE38" s="11" t="s">
        <v>269</v>
      </c>
      <c r="AF38" s="11" t="s">
        <v>269</v>
      </c>
      <c r="AG38" s="11" t="s">
        <v>269</v>
      </c>
      <c r="AH38" s="11" t="s">
        <v>269</v>
      </c>
      <c r="AI38" s="11" t="s">
        <v>269</v>
      </c>
      <c r="AJ38" s="11"/>
      <c r="AK38" s="11"/>
      <c r="AL38" s="11" t="s">
        <v>269</v>
      </c>
      <c r="AM38" s="316"/>
      <c r="AN38" s="316"/>
      <c r="AO38" s="316"/>
      <c r="AP38" s="316"/>
      <c r="AQ38" s="316"/>
      <c r="AR38" s="316"/>
      <c r="AS38" s="12" t="s">
        <v>192</v>
      </c>
      <c r="AT38" s="12" t="s">
        <v>192</v>
      </c>
      <c r="AU38" s="12"/>
      <c r="AV38" s="12"/>
      <c r="AW38" s="328">
        <v>0.6</v>
      </c>
      <c r="AX38" s="12"/>
      <c r="AY38" s="11" t="s">
        <v>269</v>
      </c>
      <c r="AZ38" s="11" t="s">
        <v>269</v>
      </c>
      <c r="BA38" s="11" t="s">
        <v>269</v>
      </c>
      <c r="BB38" s="11" t="s">
        <v>269</v>
      </c>
      <c r="BC38" s="12" t="s">
        <v>193</v>
      </c>
      <c r="BD38" s="12"/>
      <c r="BE38" s="12"/>
      <c r="BF38" s="184">
        <v>1</v>
      </c>
      <c r="BG38" s="12"/>
      <c r="BH38" s="177"/>
      <c r="BI38" s="177"/>
      <c r="BJ38" s="177"/>
      <c r="BK38" s="177"/>
      <c r="BL38" s="12"/>
      <c r="BM38" s="335">
        <v>46199</v>
      </c>
      <c r="BN38" s="11"/>
      <c r="BO38" s="342" t="s">
        <v>14</v>
      </c>
      <c r="BP38" s="11"/>
    </row>
    <row r="39" spans="3:69" customFormat="1" ht="52.2" hidden="1" x14ac:dyDescent="0.3">
      <c r="C39" s="24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348" t="s">
        <v>270</v>
      </c>
      <c r="U39" s="12"/>
      <c r="V39" s="186" t="s">
        <v>281</v>
      </c>
      <c r="W39" s="187" t="s">
        <v>282</v>
      </c>
      <c r="X39" s="186"/>
      <c r="Y39" s="192" t="s">
        <v>334</v>
      </c>
      <c r="Z39" s="189" t="s">
        <v>335</v>
      </c>
      <c r="AA39" s="189" t="s">
        <v>275</v>
      </c>
      <c r="AB39" s="189" t="s">
        <v>285</v>
      </c>
      <c r="AC39" s="189" t="s">
        <v>269</v>
      </c>
      <c r="AD39" s="12" t="s">
        <v>277</v>
      </c>
      <c r="AE39" s="12" t="s">
        <v>286</v>
      </c>
      <c r="AF39" s="12">
        <v>9</v>
      </c>
      <c r="AG39" s="79">
        <v>7</v>
      </c>
      <c r="AH39" s="79">
        <v>2</v>
      </c>
      <c r="AI39" s="79">
        <v>9</v>
      </c>
      <c r="AJ39" s="11"/>
      <c r="AK39" s="11"/>
      <c r="AL39" s="70">
        <v>0.05</v>
      </c>
      <c r="AM39" s="316"/>
      <c r="AN39" s="316"/>
      <c r="AO39" s="316"/>
      <c r="AP39" s="316"/>
      <c r="AQ39" s="316"/>
      <c r="AR39" s="316"/>
      <c r="AS39" s="12" t="s">
        <v>194</v>
      </c>
      <c r="AT39" s="12" t="s">
        <v>194</v>
      </c>
      <c r="AU39" s="12"/>
      <c r="AV39" s="12"/>
      <c r="AW39" s="328">
        <v>0</v>
      </c>
      <c r="AX39" s="12" t="s">
        <v>194</v>
      </c>
      <c r="AY39" s="12" t="s">
        <v>194</v>
      </c>
      <c r="AZ39" s="79">
        <f t="shared" si="0"/>
        <v>9</v>
      </c>
      <c r="BA39" s="183">
        <v>0</v>
      </c>
      <c r="BB39" s="76" t="s">
        <v>194</v>
      </c>
      <c r="BC39" s="12" t="s">
        <v>194</v>
      </c>
      <c r="BD39" s="12"/>
      <c r="BE39" s="12"/>
      <c r="BF39" s="184">
        <f>IFERROR(BA39/AZ39,"Validar datos de Aulas Master")</f>
        <v>0</v>
      </c>
      <c r="BG39" s="12"/>
      <c r="BH39" s="177"/>
      <c r="BI39" s="177"/>
      <c r="BJ39" s="177"/>
      <c r="BK39" s="177"/>
      <c r="BL39" s="12"/>
      <c r="BM39" s="11"/>
      <c r="BN39" s="11"/>
      <c r="BO39" s="342" t="s">
        <v>15</v>
      </c>
      <c r="BP39" s="11"/>
    </row>
    <row r="40" spans="3:69" customFormat="1" ht="69.599999999999994" hidden="1" x14ac:dyDescent="0.3">
      <c r="C40" s="22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348" t="s">
        <v>280</v>
      </c>
      <c r="U40" s="12"/>
      <c r="V40" s="186" t="s">
        <v>281</v>
      </c>
      <c r="W40" s="187" t="s">
        <v>282</v>
      </c>
      <c r="X40" s="186" t="s">
        <v>289</v>
      </c>
      <c r="Y40" s="191" t="s">
        <v>283</v>
      </c>
      <c r="Z40" s="189" t="s">
        <v>284</v>
      </c>
      <c r="AA40" s="189" t="s">
        <v>275</v>
      </c>
      <c r="AB40" s="189" t="s">
        <v>285</v>
      </c>
      <c r="AC40" s="189" t="s">
        <v>323</v>
      </c>
      <c r="AD40" s="12" t="s">
        <v>277</v>
      </c>
      <c r="AE40" s="12" t="s">
        <v>279</v>
      </c>
      <c r="AF40" s="12">
        <v>11</v>
      </c>
      <c r="AG40" s="79">
        <v>3</v>
      </c>
      <c r="AH40" s="79">
        <v>8</v>
      </c>
      <c r="AI40" s="79">
        <v>11</v>
      </c>
      <c r="AJ40" s="11"/>
      <c r="AK40" s="11"/>
      <c r="AL40" s="73">
        <v>0</v>
      </c>
      <c r="AM40" s="316"/>
      <c r="AN40" s="316"/>
      <c r="AO40" s="316"/>
      <c r="AP40" s="316"/>
      <c r="AQ40" s="316"/>
      <c r="AR40" s="316"/>
      <c r="AS40" s="12" t="s">
        <v>194</v>
      </c>
      <c r="AT40" s="12" t="s">
        <v>194</v>
      </c>
      <c r="AU40" s="12"/>
      <c r="AV40" s="12"/>
      <c r="AW40" s="328">
        <v>0</v>
      </c>
      <c r="AX40" s="12" t="s">
        <v>194</v>
      </c>
      <c r="AY40" s="12" t="s">
        <v>194</v>
      </c>
      <c r="AZ40" s="79">
        <v>20</v>
      </c>
      <c r="BA40" s="183">
        <v>0</v>
      </c>
      <c r="BB40" s="76" t="s">
        <v>194</v>
      </c>
      <c r="BC40" s="333">
        <v>0.55000000000000004</v>
      </c>
      <c r="BD40" s="12"/>
      <c r="BE40" s="12"/>
      <c r="BF40" s="184">
        <f>IFERROR(BA40/AZ40,"Validar datos de Aulas Master")</f>
        <v>0</v>
      </c>
      <c r="BG40" s="12"/>
      <c r="BH40" s="177"/>
      <c r="BI40" s="177"/>
      <c r="BJ40" s="177"/>
      <c r="BK40" s="177"/>
      <c r="BL40" s="12"/>
      <c r="BM40" s="335">
        <v>46199</v>
      </c>
      <c r="BN40" s="11"/>
      <c r="BO40" s="342" t="s">
        <v>14</v>
      </c>
      <c r="BP40" s="11"/>
    </row>
    <row r="41" spans="3:69" customFormat="1" ht="52.2" hidden="1" x14ac:dyDescent="0.3">
      <c r="C41" s="22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348" t="s">
        <v>270</v>
      </c>
      <c r="U41" s="12"/>
      <c r="V41" s="186" t="s">
        <v>281</v>
      </c>
      <c r="W41" s="187" t="s">
        <v>282</v>
      </c>
      <c r="X41" s="186"/>
      <c r="Y41" s="191" t="s">
        <v>283</v>
      </c>
      <c r="Z41" s="189" t="s">
        <v>284</v>
      </c>
      <c r="AA41" s="189" t="s">
        <v>275</v>
      </c>
      <c r="AB41" s="189" t="s">
        <v>285</v>
      </c>
      <c r="AC41" s="189" t="s">
        <v>269</v>
      </c>
      <c r="AD41" s="12" t="s">
        <v>277</v>
      </c>
      <c r="AE41" s="12" t="s">
        <v>286</v>
      </c>
      <c r="AF41" s="12">
        <v>12</v>
      </c>
      <c r="AG41" s="79">
        <v>12</v>
      </c>
      <c r="AH41" s="79"/>
      <c r="AI41" s="79">
        <v>12</v>
      </c>
      <c r="AJ41" s="185">
        <v>46233</v>
      </c>
      <c r="AK41" s="185">
        <v>46325</v>
      </c>
      <c r="AL41" s="70">
        <v>0.13</v>
      </c>
      <c r="AM41" s="316"/>
      <c r="AN41" s="316"/>
      <c r="AO41" s="316"/>
      <c r="AP41" s="316"/>
      <c r="AQ41" s="316"/>
      <c r="AR41" s="316"/>
      <c r="AS41" s="12" t="s">
        <v>269</v>
      </c>
      <c r="AT41" s="12" t="s">
        <v>269</v>
      </c>
      <c r="AU41" s="12" t="s">
        <v>269</v>
      </c>
      <c r="AV41" s="12" t="s">
        <v>269</v>
      </c>
      <c r="AW41" s="330" t="s">
        <v>269</v>
      </c>
      <c r="AX41" s="12" t="s">
        <v>194</v>
      </c>
      <c r="AY41" s="12" t="s">
        <v>194</v>
      </c>
      <c r="AZ41" s="79">
        <f t="shared" si="0"/>
        <v>12</v>
      </c>
      <c r="BA41" s="183">
        <v>0</v>
      </c>
      <c r="BB41" s="76" t="s">
        <v>194</v>
      </c>
      <c r="BC41" s="12" t="s">
        <v>194</v>
      </c>
      <c r="BD41" s="12"/>
      <c r="BE41" s="12"/>
      <c r="BF41" s="184">
        <f>IFERROR(BA41/AZ41,"Validar datos de Aulas Master")</f>
        <v>0</v>
      </c>
      <c r="BG41" s="12"/>
      <c r="BH41" s="177"/>
      <c r="BI41" s="177"/>
      <c r="BJ41" s="177"/>
      <c r="BK41" s="177"/>
      <c r="BL41" s="12"/>
      <c r="BM41" s="11"/>
      <c r="BN41" s="11"/>
      <c r="BO41" s="342" t="s">
        <v>15</v>
      </c>
      <c r="BP41" s="11"/>
    </row>
    <row r="42" spans="3:69" customFormat="1" ht="52.2" hidden="1" x14ac:dyDescent="0.3">
      <c r="C42" s="23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 t="s">
        <v>269</v>
      </c>
      <c r="R42" s="12" t="s">
        <v>193</v>
      </c>
      <c r="S42" s="12"/>
      <c r="T42" s="348" t="s">
        <v>270</v>
      </c>
      <c r="U42" s="12"/>
      <c r="V42" s="186" t="s">
        <v>281</v>
      </c>
      <c r="W42" s="187" t="s">
        <v>282</v>
      </c>
      <c r="X42" s="186"/>
      <c r="Y42" s="191" t="s">
        <v>283</v>
      </c>
      <c r="Z42" s="189" t="s">
        <v>284</v>
      </c>
      <c r="AA42" s="189" t="s">
        <v>275</v>
      </c>
      <c r="AB42" s="189" t="s">
        <v>285</v>
      </c>
      <c r="AC42" s="189" t="s">
        <v>269</v>
      </c>
      <c r="AD42" s="12" t="s">
        <v>277</v>
      </c>
      <c r="AE42" s="11" t="s">
        <v>269</v>
      </c>
      <c r="AF42" s="11" t="s">
        <v>269</v>
      </c>
      <c r="AG42" s="11" t="s">
        <v>269</v>
      </c>
      <c r="AH42" s="11" t="s">
        <v>269</v>
      </c>
      <c r="AI42" s="11" t="s">
        <v>269</v>
      </c>
      <c r="AJ42" s="11"/>
      <c r="AK42" s="11"/>
      <c r="AL42" s="11" t="s">
        <v>269</v>
      </c>
      <c r="AM42" s="316"/>
      <c r="AN42" s="316"/>
      <c r="AO42" s="316"/>
      <c r="AP42" s="316"/>
      <c r="AQ42" s="316"/>
      <c r="AR42" s="316"/>
      <c r="AS42" s="12" t="s">
        <v>194</v>
      </c>
      <c r="AT42" s="12" t="s">
        <v>194</v>
      </c>
      <c r="AU42" s="12"/>
      <c r="AV42" s="12"/>
      <c r="AW42" s="328">
        <v>0</v>
      </c>
      <c r="AX42" s="12"/>
      <c r="AY42" s="11" t="s">
        <v>269</v>
      </c>
      <c r="AZ42" s="11" t="s">
        <v>269</v>
      </c>
      <c r="BA42" s="11" t="s">
        <v>269</v>
      </c>
      <c r="BB42" s="11" t="s">
        <v>269</v>
      </c>
      <c r="BC42" s="12" t="s">
        <v>194</v>
      </c>
      <c r="BD42" s="12"/>
      <c r="BE42" s="12"/>
      <c r="BF42" s="184" t="s">
        <v>269</v>
      </c>
      <c r="BG42" s="12"/>
      <c r="BH42" s="177"/>
      <c r="BI42" s="177"/>
      <c r="BJ42" s="177"/>
      <c r="BK42" s="177"/>
      <c r="BL42" s="12"/>
      <c r="BM42" s="11"/>
      <c r="BN42" s="11"/>
      <c r="BO42" s="342" t="s">
        <v>15</v>
      </c>
      <c r="BP42" s="11"/>
    </row>
    <row r="43" spans="3:69" customFormat="1" ht="57.6" hidden="1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348" t="s">
        <v>280</v>
      </c>
      <c r="U43" s="12"/>
      <c r="V43" s="186" t="s">
        <v>281</v>
      </c>
      <c r="W43" s="187" t="s">
        <v>282</v>
      </c>
      <c r="X43" s="186"/>
      <c r="Y43" s="191" t="s">
        <v>283</v>
      </c>
      <c r="Z43" s="189" t="s">
        <v>284</v>
      </c>
      <c r="AA43" s="189" t="s">
        <v>275</v>
      </c>
      <c r="AB43" s="189" t="s">
        <v>285</v>
      </c>
      <c r="AC43" s="189" t="s">
        <v>269</v>
      </c>
      <c r="AD43" s="12" t="s">
        <v>277</v>
      </c>
      <c r="AE43" s="12" t="s">
        <v>324</v>
      </c>
      <c r="AF43" s="12">
        <v>0</v>
      </c>
      <c r="AG43" s="79">
        <v>3</v>
      </c>
      <c r="AH43" s="79">
        <v>2</v>
      </c>
      <c r="AI43" s="79">
        <v>5</v>
      </c>
      <c r="AJ43" s="11"/>
      <c r="AK43" s="11"/>
      <c r="AL43" s="73">
        <v>0</v>
      </c>
      <c r="AM43" s="316"/>
      <c r="AN43" s="316"/>
      <c r="AO43" s="316"/>
      <c r="AP43" s="316"/>
      <c r="AQ43" s="316"/>
      <c r="AR43" s="316"/>
      <c r="AS43" s="12" t="s">
        <v>194</v>
      </c>
      <c r="AT43" s="12" t="s">
        <v>194</v>
      </c>
      <c r="AU43" s="12"/>
      <c r="AV43" s="12"/>
      <c r="AW43" s="328">
        <v>0.25</v>
      </c>
      <c r="AX43" s="12" t="s">
        <v>194</v>
      </c>
      <c r="AY43" s="12" t="s">
        <v>194</v>
      </c>
      <c r="AZ43" s="79">
        <v>18</v>
      </c>
      <c r="BA43" s="79">
        <v>0</v>
      </c>
      <c r="BB43" s="76" t="s">
        <v>194</v>
      </c>
      <c r="BC43" s="333">
        <v>0.3</v>
      </c>
      <c r="BD43" s="12"/>
      <c r="BE43" s="12"/>
      <c r="BF43" s="184">
        <f>IFERROR(BA43/AZ43,"Validar datos de Aulas Master")</f>
        <v>0</v>
      </c>
      <c r="BG43" s="12"/>
      <c r="BH43" s="177"/>
      <c r="BI43" s="177"/>
      <c r="BJ43" s="177"/>
      <c r="BK43" s="177"/>
      <c r="BL43" s="12"/>
      <c r="BM43" s="335">
        <v>46199</v>
      </c>
      <c r="BN43" s="11"/>
      <c r="BO43" s="342" t="s">
        <v>15</v>
      </c>
      <c r="BP43" s="180"/>
      <c r="BQ43" s="322" t="s">
        <v>287</v>
      </c>
    </row>
    <row r="44" spans="3:69" customFormat="1" ht="52.2" hidden="1" x14ac:dyDescent="0.3">
      <c r="C44" s="22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348" t="s">
        <v>270</v>
      </c>
      <c r="U44" s="12"/>
      <c r="V44" s="186" t="s">
        <v>271</v>
      </c>
      <c r="W44" s="187" t="s">
        <v>282</v>
      </c>
      <c r="X44" s="186"/>
      <c r="Y44" s="192" t="s">
        <v>343</v>
      </c>
      <c r="Z44" s="192" t="s">
        <v>276</v>
      </c>
      <c r="AA44" s="189" t="s">
        <v>275</v>
      </c>
      <c r="AB44" s="189" t="s">
        <v>275</v>
      </c>
      <c r="AC44" s="189" t="s">
        <v>276</v>
      </c>
      <c r="AD44" s="12" t="s">
        <v>277</v>
      </c>
      <c r="AE44" s="12" t="s">
        <v>286</v>
      </c>
      <c r="AF44" s="12">
        <v>9</v>
      </c>
      <c r="AG44" s="79">
        <v>1</v>
      </c>
      <c r="AH44" s="79">
        <v>8</v>
      </c>
      <c r="AI44" s="79">
        <v>9</v>
      </c>
      <c r="AJ44" s="11"/>
      <c r="AK44" s="11"/>
      <c r="AL44" s="70">
        <v>0</v>
      </c>
      <c r="AM44" s="316"/>
      <c r="AN44" s="316"/>
      <c r="AO44" s="316"/>
      <c r="AP44" s="316"/>
      <c r="AQ44" s="316"/>
      <c r="AR44" s="316"/>
      <c r="AS44" s="12" t="s">
        <v>269</v>
      </c>
      <c r="AT44" s="12" t="s">
        <v>269</v>
      </c>
      <c r="AU44" s="12" t="s">
        <v>269</v>
      </c>
      <c r="AV44" s="12" t="s">
        <v>269</v>
      </c>
      <c r="AW44" s="330" t="s">
        <v>269</v>
      </c>
      <c r="AX44" s="12" t="s">
        <v>194</v>
      </c>
      <c r="AY44" s="12" t="s">
        <v>194</v>
      </c>
      <c r="AZ44" s="79">
        <f t="shared" ref="AZ44:AZ70" si="1">AI44</f>
        <v>9</v>
      </c>
      <c r="BA44" s="183">
        <v>0</v>
      </c>
      <c r="BB44" s="76" t="s">
        <v>194</v>
      </c>
      <c r="BC44" s="12" t="s">
        <v>194</v>
      </c>
      <c r="BD44" s="12"/>
      <c r="BE44" s="12"/>
      <c r="BF44" s="184">
        <f>IFERROR(BA44/AZ44,"Validar datos de Aulas Master")</f>
        <v>0</v>
      </c>
      <c r="BG44" s="12"/>
      <c r="BH44" s="177"/>
      <c r="BI44" s="177"/>
      <c r="BJ44" s="177"/>
      <c r="BK44" s="177"/>
      <c r="BL44" s="12"/>
      <c r="BM44" s="11"/>
      <c r="BN44" s="11"/>
      <c r="BO44" s="343" t="s">
        <v>16</v>
      </c>
      <c r="BP44" s="11"/>
    </row>
    <row r="45" spans="3:69" customFormat="1" ht="52.2" hidden="1" x14ac:dyDescent="0.3">
      <c r="C45" s="24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269</v>
      </c>
      <c r="R45" s="12" t="s">
        <v>193</v>
      </c>
      <c r="S45" s="12"/>
      <c r="T45" s="348" t="s">
        <v>280</v>
      </c>
      <c r="U45" s="12"/>
      <c r="V45" s="186" t="s">
        <v>281</v>
      </c>
      <c r="W45" s="187" t="s">
        <v>282</v>
      </c>
      <c r="X45" s="186"/>
      <c r="Y45" s="192" t="s">
        <v>334</v>
      </c>
      <c r="Z45" s="189" t="s">
        <v>335</v>
      </c>
      <c r="AA45" s="189" t="s">
        <v>275</v>
      </c>
      <c r="AB45" s="189" t="s">
        <v>285</v>
      </c>
      <c r="AC45" s="189" t="s">
        <v>269</v>
      </c>
      <c r="AD45" s="12" t="s">
        <v>277</v>
      </c>
      <c r="AE45" s="11" t="s">
        <v>269</v>
      </c>
      <c r="AF45" s="11" t="s">
        <v>269</v>
      </c>
      <c r="AG45" s="11" t="s">
        <v>269</v>
      </c>
      <c r="AH45" s="11" t="s">
        <v>269</v>
      </c>
      <c r="AI45" s="11" t="s">
        <v>269</v>
      </c>
      <c r="AJ45" s="11"/>
      <c r="AK45" s="11"/>
      <c r="AL45" s="11" t="s">
        <v>269</v>
      </c>
      <c r="AM45" s="316"/>
      <c r="AN45" s="316"/>
      <c r="AO45" s="316"/>
      <c r="AP45" s="316"/>
      <c r="AQ45" s="316"/>
      <c r="AR45" s="316"/>
      <c r="AS45" s="12" t="s">
        <v>269</v>
      </c>
      <c r="AT45" s="12" t="s">
        <v>269</v>
      </c>
      <c r="AU45" s="12" t="s">
        <v>269</v>
      </c>
      <c r="AV45" s="12" t="s">
        <v>269</v>
      </c>
      <c r="AW45" s="330" t="s">
        <v>269</v>
      </c>
      <c r="AX45" s="11" t="s">
        <v>269</v>
      </c>
      <c r="AY45" s="11" t="s">
        <v>269</v>
      </c>
      <c r="AZ45" s="11" t="s">
        <v>269</v>
      </c>
      <c r="BA45" s="11" t="s">
        <v>269</v>
      </c>
      <c r="BB45" s="11" t="s">
        <v>269</v>
      </c>
      <c r="BC45" s="12" t="s">
        <v>194</v>
      </c>
      <c r="BD45" s="12"/>
      <c r="BE45" s="12"/>
      <c r="BF45" s="184" t="s">
        <v>269</v>
      </c>
      <c r="BG45" s="12"/>
      <c r="BH45" s="177"/>
      <c r="BI45" s="177"/>
      <c r="BJ45" s="177"/>
      <c r="BK45" s="177"/>
      <c r="BL45" s="12"/>
      <c r="BM45" s="11"/>
      <c r="BN45" s="11"/>
      <c r="BO45" s="342" t="s">
        <v>15</v>
      </c>
      <c r="BP45" s="11"/>
    </row>
    <row r="46" spans="3:69" customFormat="1" ht="52.2" hidden="1" x14ac:dyDescent="0.3">
      <c r="C46" s="24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 t="s">
        <v>269</v>
      </c>
      <c r="R46" s="12" t="s">
        <v>193</v>
      </c>
      <c r="S46" s="12"/>
      <c r="T46" s="348" t="s">
        <v>280</v>
      </c>
      <c r="U46" s="12"/>
      <c r="V46" s="186" t="s">
        <v>281</v>
      </c>
      <c r="W46" s="187" t="s">
        <v>282</v>
      </c>
      <c r="X46" s="186" t="s">
        <v>289</v>
      </c>
      <c r="Y46" s="191" t="s">
        <v>283</v>
      </c>
      <c r="Z46" s="189" t="s">
        <v>284</v>
      </c>
      <c r="AA46" s="189" t="s">
        <v>275</v>
      </c>
      <c r="AB46" s="189" t="s">
        <v>285</v>
      </c>
      <c r="AC46" s="189" t="s">
        <v>269</v>
      </c>
      <c r="AD46" s="12" t="s">
        <v>277</v>
      </c>
      <c r="AE46" s="11" t="s">
        <v>269</v>
      </c>
      <c r="AF46" s="11" t="s">
        <v>269</v>
      </c>
      <c r="AG46" s="11" t="s">
        <v>269</v>
      </c>
      <c r="AH46" s="11" t="s">
        <v>269</v>
      </c>
      <c r="AI46" s="11" t="s">
        <v>269</v>
      </c>
      <c r="AJ46" s="11"/>
      <c r="AK46" s="11"/>
      <c r="AL46" s="11" t="s">
        <v>269</v>
      </c>
      <c r="AM46" s="316"/>
      <c r="AN46" s="316"/>
      <c r="AO46" s="316"/>
      <c r="AP46" s="316"/>
      <c r="AQ46" s="316"/>
      <c r="AR46" s="316"/>
      <c r="AS46" s="12" t="s">
        <v>192</v>
      </c>
      <c r="AT46" s="12" t="s">
        <v>192</v>
      </c>
      <c r="AU46" s="12"/>
      <c r="AV46" s="12"/>
      <c r="AW46" s="328">
        <v>0.6</v>
      </c>
      <c r="AX46" s="11" t="s">
        <v>269</v>
      </c>
      <c r="AY46" s="11" t="s">
        <v>269</v>
      </c>
      <c r="AZ46" s="11" t="s">
        <v>269</v>
      </c>
      <c r="BA46" s="11" t="s">
        <v>269</v>
      </c>
      <c r="BB46" s="11" t="s">
        <v>269</v>
      </c>
      <c r="BC46" s="12" t="s">
        <v>193</v>
      </c>
      <c r="BD46" s="12"/>
      <c r="BE46" s="12"/>
      <c r="BF46" s="184">
        <v>1</v>
      </c>
      <c r="BG46" s="12"/>
      <c r="BH46" s="177"/>
      <c r="BI46" s="177"/>
      <c r="BJ46" s="177"/>
      <c r="BK46" s="177"/>
      <c r="BL46" s="12"/>
      <c r="BM46" s="335">
        <v>46199</v>
      </c>
      <c r="BN46" s="11"/>
      <c r="BO46" s="342" t="s">
        <v>14</v>
      </c>
      <c r="BP46" s="11"/>
    </row>
    <row r="47" spans="3:69" customFormat="1" ht="52.2" hidden="1" x14ac:dyDescent="0.3">
      <c r="C47" s="24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348" t="s">
        <v>280</v>
      </c>
      <c r="U47" s="12"/>
      <c r="V47" s="186" t="s">
        <v>281</v>
      </c>
      <c r="W47" s="187" t="s">
        <v>282</v>
      </c>
      <c r="X47" s="186" t="s">
        <v>289</v>
      </c>
      <c r="Y47" s="191" t="s">
        <v>283</v>
      </c>
      <c r="Z47" s="189" t="s">
        <v>284</v>
      </c>
      <c r="AA47" s="189" t="s">
        <v>275</v>
      </c>
      <c r="AB47" s="189" t="s">
        <v>285</v>
      </c>
      <c r="AC47" s="189" t="s">
        <v>269</v>
      </c>
      <c r="AD47" s="12" t="s">
        <v>277</v>
      </c>
      <c r="AE47" s="12" t="s">
        <v>286</v>
      </c>
      <c r="AF47" s="12">
        <v>12</v>
      </c>
      <c r="AG47" s="79">
        <v>2</v>
      </c>
      <c r="AH47" s="79">
        <v>10</v>
      </c>
      <c r="AI47" s="79">
        <v>12</v>
      </c>
      <c r="AJ47" s="11"/>
      <c r="AK47" s="11"/>
      <c r="AL47" s="73">
        <v>0</v>
      </c>
      <c r="AM47" s="316"/>
      <c r="AN47" s="316"/>
      <c r="AO47" s="316"/>
      <c r="AP47" s="316"/>
      <c r="AQ47" s="316"/>
      <c r="AR47" s="316"/>
      <c r="AS47" s="12" t="s">
        <v>192</v>
      </c>
      <c r="AT47" s="12" t="s">
        <v>192</v>
      </c>
      <c r="AU47" s="12"/>
      <c r="AV47" s="12"/>
      <c r="AW47" s="328">
        <v>0.6</v>
      </c>
      <c r="AX47" s="12" t="s">
        <v>194</v>
      </c>
      <c r="AY47" s="12" t="s">
        <v>194</v>
      </c>
      <c r="AZ47" s="79">
        <v>12</v>
      </c>
      <c r="BA47" s="183">
        <v>0</v>
      </c>
      <c r="BB47" s="76" t="s">
        <v>194</v>
      </c>
      <c r="BC47" s="333">
        <v>0.95</v>
      </c>
      <c r="BD47" s="12"/>
      <c r="BE47" s="12"/>
      <c r="BF47" s="184">
        <f>IFERROR(BA47/AZ47,"Validar datos de Aulas Master")</f>
        <v>0</v>
      </c>
      <c r="BG47" s="12"/>
      <c r="BH47" s="177"/>
      <c r="BI47" s="177"/>
      <c r="BJ47" s="177"/>
      <c r="BK47" s="177"/>
      <c r="BL47" s="12"/>
      <c r="BM47" s="335">
        <v>46199</v>
      </c>
      <c r="BN47" s="11"/>
      <c r="BO47" s="342" t="s">
        <v>14</v>
      </c>
      <c r="BP47" s="11"/>
    </row>
    <row r="48" spans="3:69" customFormat="1" ht="52.2" hidden="1" x14ac:dyDescent="0.3">
      <c r="C48" s="24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348" t="s">
        <v>270</v>
      </c>
      <c r="U48" s="12"/>
      <c r="V48" s="186" t="s">
        <v>271</v>
      </c>
      <c r="W48" s="187" t="s">
        <v>282</v>
      </c>
      <c r="X48" s="186"/>
      <c r="Y48" s="192" t="s">
        <v>347</v>
      </c>
      <c r="Z48" s="189" t="s">
        <v>348</v>
      </c>
      <c r="AA48" s="189" t="s">
        <v>275</v>
      </c>
      <c r="AB48" s="189" t="s">
        <v>275</v>
      </c>
      <c r="AC48" s="189" t="s">
        <v>276</v>
      </c>
      <c r="AD48" s="12" t="s">
        <v>277</v>
      </c>
      <c r="AE48" s="12" t="s">
        <v>286</v>
      </c>
      <c r="AF48" s="12">
        <v>2</v>
      </c>
      <c r="AG48" s="79">
        <v>0</v>
      </c>
      <c r="AH48" s="79">
        <v>2</v>
      </c>
      <c r="AI48" s="79">
        <v>2</v>
      </c>
      <c r="AJ48" s="11"/>
      <c r="AK48" s="11"/>
      <c r="AL48" s="70">
        <v>0</v>
      </c>
      <c r="AM48" s="316"/>
      <c r="AN48" s="316"/>
      <c r="AO48" s="316"/>
      <c r="AP48" s="316"/>
      <c r="AQ48" s="316"/>
      <c r="AR48" s="316"/>
      <c r="AS48" s="12" t="s">
        <v>269</v>
      </c>
      <c r="AT48" s="12" t="s">
        <v>269</v>
      </c>
      <c r="AU48" s="12" t="s">
        <v>269</v>
      </c>
      <c r="AV48" s="12" t="s">
        <v>269</v>
      </c>
      <c r="AW48" s="330" t="s">
        <v>269</v>
      </c>
      <c r="AX48" s="12" t="s">
        <v>194</v>
      </c>
      <c r="AY48" s="12" t="s">
        <v>194</v>
      </c>
      <c r="AZ48" s="79">
        <f t="shared" si="1"/>
        <v>2</v>
      </c>
      <c r="BA48" s="183">
        <v>0</v>
      </c>
      <c r="BB48" s="76" t="s">
        <v>194</v>
      </c>
      <c r="BC48" s="12" t="s">
        <v>194</v>
      </c>
      <c r="BD48" s="12"/>
      <c r="BE48" s="12"/>
      <c r="BF48" s="184">
        <f>IFERROR(BA48/AZ48,"Validar datos de Aulas Master")</f>
        <v>0</v>
      </c>
      <c r="BG48" s="12"/>
      <c r="BH48" s="177"/>
      <c r="BI48" s="177"/>
      <c r="BJ48" s="177"/>
      <c r="BK48" s="177"/>
      <c r="BL48" s="12"/>
      <c r="BM48" s="11"/>
      <c r="BN48" s="11"/>
      <c r="BO48" s="343" t="s">
        <v>16</v>
      </c>
      <c r="BP48" s="11"/>
    </row>
    <row r="49" spans="3:68" customFormat="1" ht="52.2" hidden="1" x14ac:dyDescent="0.3">
      <c r="C49" s="22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 t="s">
        <v>269</v>
      </c>
      <c r="R49" s="12" t="s">
        <v>193</v>
      </c>
      <c r="S49" s="12"/>
      <c r="T49" s="348" t="s">
        <v>270</v>
      </c>
      <c r="U49" s="12"/>
      <c r="V49" s="186" t="s">
        <v>271</v>
      </c>
      <c r="W49" s="187" t="s">
        <v>282</v>
      </c>
      <c r="X49" s="186"/>
      <c r="Y49" s="192" t="s">
        <v>347</v>
      </c>
      <c r="Z49" s="189" t="s">
        <v>348</v>
      </c>
      <c r="AA49" s="189" t="s">
        <v>275</v>
      </c>
      <c r="AB49" s="189" t="s">
        <v>275</v>
      </c>
      <c r="AC49" s="189" t="s">
        <v>276</v>
      </c>
      <c r="AD49" s="12" t="s">
        <v>277</v>
      </c>
      <c r="AE49" s="11" t="s">
        <v>269</v>
      </c>
      <c r="AF49" s="11" t="s">
        <v>269</v>
      </c>
      <c r="AG49" s="11" t="s">
        <v>269</v>
      </c>
      <c r="AH49" s="11" t="s">
        <v>269</v>
      </c>
      <c r="AI49" s="11" t="s">
        <v>269</v>
      </c>
      <c r="AJ49" s="11"/>
      <c r="AK49" s="11"/>
      <c r="AL49" s="11" t="s">
        <v>269</v>
      </c>
      <c r="AM49" s="316"/>
      <c r="AN49" s="316"/>
      <c r="AO49" s="316"/>
      <c r="AP49" s="316"/>
      <c r="AQ49" s="316"/>
      <c r="AR49" s="316"/>
      <c r="AS49" s="12" t="s">
        <v>277</v>
      </c>
      <c r="AT49" s="12" t="s">
        <v>277</v>
      </c>
      <c r="AU49" s="12"/>
      <c r="AV49" s="12"/>
      <c r="AW49" s="328">
        <v>0</v>
      </c>
      <c r="AX49" s="11" t="str">
        <f>AG49</f>
        <v>No aplica</v>
      </c>
      <c r="AY49" s="11" t="str">
        <f>AH49</f>
        <v>No aplica</v>
      </c>
      <c r="AZ49" s="11" t="str">
        <f t="shared" si="1"/>
        <v>No aplica</v>
      </c>
      <c r="BA49" s="11" t="s">
        <v>269</v>
      </c>
      <c r="BB49" s="76"/>
      <c r="BC49" s="12" t="s">
        <v>194</v>
      </c>
      <c r="BD49" s="12"/>
      <c r="BE49" s="12"/>
      <c r="BF49" s="184" t="s">
        <v>269</v>
      </c>
      <c r="BG49" s="12"/>
      <c r="BH49" s="177"/>
      <c r="BI49" s="177"/>
      <c r="BJ49" s="177"/>
      <c r="BK49" s="177"/>
      <c r="BL49" s="12"/>
      <c r="BM49" s="11"/>
      <c r="BN49" s="11"/>
      <c r="BO49" s="343" t="s">
        <v>16</v>
      </c>
      <c r="BP49" s="11"/>
    </row>
    <row r="50" spans="3:68" customFormat="1" ht="52.2" hidden="1" x14ac:dyDescent="0.3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 t="s">
        <v>269</v>
      </c>
      <c r="R50" s="12" t="s">
        <v>193</v>
      </c>
      <c r="S50" s="12"/>
      <c r="T50" s="348" t="s">
        <v>280</v>
      </c>
      <c r="U50" s="12"/>
      <c r="V50" s="186" t="s">
        <v>271</v>
      </c>
      <c r="W50" s="187" t="s">
        <v>282</v>
      </c>
      <c r="X50" s="186"/>
      <c r="Y50" s="192" t="s">
        <v>347</v>
      </c>
      <c r="Z50" s="189" t="s">
        <v>348</v>
      </c>
      <c r="AA50" s="189" t="s">
        <v>275</v>
      </c>
      <c r="AB50" s="189" t="s">
        <v>275</v>
      </c>
      <c r="AC50" s="189" t="s">
        <v>276</v>
      </c>
      <c r="AD50" s="12" t="s">
        <v>277</v>
      </c>
      <c r="AE50" s="11" t="s">
        <v>269</v>
      </c>
      <c r="AF50" s="11" t="s">
        <v>269</v>
      </c>
      <c r="AG50" s="11" t="s">
        <v>269</v>
      </c>
      <c r="AH50" s="11" t="s">
        <v>269</v>
      </c>
      <c r="AI50" s="11" t="s">
        <v>269</v>
      </c>
      <c r="AJ50" s="11"/>
      <c r="AK50" s="11"/>
      <c r="AL50" s="11" t="s">
        <v>269</v>
      </c>
      <c r="AM50" s="316"/>
      <c r="AN50" s="316"/>
      <c r="AO50" s="316"/>
      <c r="AP50" s="316"/>
      <c r="AQ50" s="316"/>
      <c r="AR50" s="316"/>
      <c r="AS50" s="12" t="s">
        <v>194</v>
      </c>
      <c r="AT50" s="12" t="s">
        <v>194</v>
      </c>
      <c r="AU50" s="12"/>
      <c r="AV50" s="12"/>
      <c r="AW50" s="328">
        <v>0</v>
      </c>
      <c r="AX50" s="11" t="s">
        <v>269</v>
      </c>
      <c r="AY50" s="11" t="s">
        <v>269</v>
      </c>
      <c r="AZ50" s="11" t="s">
        <v>269</v>
      </c>
      <c r="BA50" s="11" t="s">
        <v>269</v>
      </c>
      <c r="BB50" s="11" t="s">
        <v>269</v>
      </c>
      <c r="BC50" s="12" t="s">
        <v>194</v>
      </c>
      <c r="BD50" s="12"/>
      <c r="BE50" s="12"/>
      <c r="BF50" s="184" t="s">
        <v>269</v>
      </c>
      <c r="BG50" s="12"/>
      <c r="BH50" s="177"/>
      <c r="BI50" s="177"/>
      <c r="BJ50" s="177"/>
      <c r="BK50" s="177"/>
      <c r="BL50" s="12"/>
      <c r="BM50" s="11"/>
      <c r="BN50" s="11"/>
      <c r="BO50" s="343" t="s">
        <v>16</v>
      </c>
      <c r="BP50" s="11"/>
    </row>
    <row r="51" spans="3:68" customFormat="1" ht="52.2" hidden="1" x14ac:dyDescent="0.3">
      <c r="C51" s="24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348" t="s">
        <v>270</v>
      </c>
      <c r="U51" s="12"/>
      <c r="V51" s="186" t="s">
        <v>271</v>
      </c>
      <c r="W51" s="187" t="s">
        <v>282</v>
      </c>
      <c r="X51" s="186"/>
      <c r="Y51" s="192" t="s">
        <v>347</v>
      </c>
      <c r="Z51" s="189" t="s">
        <v>348</v>
      </c>
      <c r="AA51" s="189" t="s">
        <v>275</v>
      </c>
      <c r="AB51" s="189" t="s">
        <v>275</v>
      </c>
      <c r="AC51" s="189" t="s">
        <v>276</v>
      </c>
      <c r="AD51" s="12" t="s">
        <v>277</v>
      </c>
      <c r="AE51" s="12" t="s">
        <v>324</v>
      </c>
      <c r="AF51" s="12">
        <v>0</v>
      </c>
      <c r="AG51" s="79">
        <v>2</v>
      </c>
      <c r="AH51" s="79">
        <v>4</v>
      </c>
      <c r="AI51" s="79">
        <v>6</v>
      </c>
      <c r="AJ51" s="11"/>
      <c r="AK51" s="11"/>
      <c r="AL51" s="70">
        <v>0</v>
      </c>
      <c r="AM51" s="316"/>
      <c r="AN51" s="316"/>
      <c r="AO51" s="316"/>
      <c r="AP51" s="316"/>
      <c r="AQ51" s="316"/>
      <c r="AR51" s="316"/>
      <c r="AS51" s="12" t="s">
        <v>194</v>
      </c>
      <c r="AT51" s="12" t="s">
        <v>194</v>
      </c>
      <c r="AU51" s="12"/>
      <c r="AV51" s="12"/>
      <c r="AW51" s="328">
        <v>0</v>
      </c>
      <c r="AX51" s="12" t="s">
        <v>194</v>
      </c>
      <c r="AY51" s="12" t="s">
        <v>194</v>
      </c>
      <c r="AZ51" s="79">
        <f t="shared" si="1"/>
        <v>6</v>
      </c>
      <c r="BA51" s="183">
        <v>0</v>
      </c>
      <c r="BB51" s="76" t="s">
        <v>194</v>
      </c>
      <c r="BC51" s="12" t="s">
        <v>194</v>
      </c>
      <c r="BD51" s="12"/>
      <c r="BE51" s="12"/>
      <c r="BF51" s="184">
        <f>IFERROR(BA51/AZ51,"Validar datos de Aulas Master")</f>
        <v>0</v>
      </c>
      <c r="BG51" s="12"/>
      <c r="BH51" s="177"/>
      <c r="BI51" s="177"/>
      <c r="BJ51" s="177"/>
      <c r="BK51" s="177"/>
      <c r="BL51" s="12"/>
      <c r="BM51" s="11"/>
      <c r="BN51" s="11"/>
      <c r="BO51" s="343" t="s">
        <v>16</v>
      </c>
      <c r="BP51" s="11"/>
    </row>
    <row r="52" spans="3:68" customFormat="1" ht="69.599999999999994" hidden="1" x14ac:dyDescent="0.3">
      <c r="C52" s="22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269</v>
      </c>
      <c r="R52" s="12" t="s">
        <v>193</v>
      </c>
      <c r="S52" s="12"/>
      <c r="T52" s="348" t="s">
        <v>280</v>
      </c>
      <c r="U52" s="12"/>
      <c r="V52" s="186" t="s">
        <v>271</v>
      </c>
      <c r="W52" s="187" t="s">
        <v>282</v>
      </c>
      <c r="X52" s="186"/>
      <c r="Y52" s="188" t="s">
        <v>351</v>
      </c>
      <c r="Z52" s="189" t="s">
        <v>352</v>
      </c>
      <c r="AA52" s="189" t="s">
        <v>275</v>
      </c>
      <c r="AB52" s="189" t="s">
        <v>275</v>
      </c>
      <c r="AC52" s="189" t="s">
        <v>276</v>
      </c>
      <c r="AD52" s="12" t="s">
        <v>277</v>
      </c>
      <c r="AE52" s="11" t="s">
        <v>269</v>
      </c>
      <c r="AF52" s="11" t="s">
        <v>269</v>
      </c>
      <c r="AG52" s="11" t="s">
        <v>269</v>
      </c>
      <c r="AH52" s="11" t="s">
        <v>269</v>
      </c>
      <c r="AI52" s="11" t="s">
        <v>269</v>
      </c>
      <c r="AJ52" s="11"/>
      <c r="AK52" s="11"/>
      <c r="AL52" s="11" t="s">
        <v>269</v>
      </c>
      <c r="AM52" s="316"/>
      <c r="AN52" s="316"/>
      <c r="AO52" s="316"/>
      <c r="AP52" s="316"/>
      <c r="AQ52" s="316"/>
      <c r="AR52" s="316"/>
      <c r="AS52" s="12" t="s">
        <v>194</v>
      </c>
      <c r="AT52" s="12" t="s">
        <v>194</v>
      </c>
      <c r="AU52" s="12"/>
      <c r="AV52" s="12"/>
      <c r="AW52" s="328">
        <v>0</v>
      </c>
      <c r="AX52" s="11" t="s">
        <v>269</v>
      </c>
      <c r="AY52" s="11" t="s">
        <v>269</v>
      </c>
      <c r="AZ52" s="11" t="s">
        <v>269</v>
      </c>
      <c r="BA52" s="11" t="s">
        <v>269</v>
      </c>
      <c r="BB52" s="11" t="s">
        <v>269</v>
      </c>
      <c r="BC52" s="12" t="s">
        <v>194</v>
      </c>
      <c r="BD52" s="12"/>
      <c r="BE52" s="12"/>
      <c r="BF52" s="184" t="s">
        <v>269</v>
      </c>
      <c r="BG52" s="12"/>
      <c r="BH52" s="177"/>
      <c r="BI52" s="177"/>
      <c r="BJ52" s="177"/>
      <c r="BK52" s="177"/>
      <c r="BL52" s="12"/>
      <c r="BM52" s="11"/>
      <c r="BN52" s="11"/>
      <c r="BO52" s="343" t="s">
        <v>16</v>
      </c>
      <c r="BP52" s="11"/>
    </row>
    <row r="53" spans="3:68" customFormat="1" ht="69.599999999999994" hidden="1" x14ac:dyDescent="0.3">
      <c r="C53" s="22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269</v>
      </c>
      <c r="R53" s="12" t="s">
        <v>193</v>
      </c>
      <c r="S53" s="12"/>
      <c r="T53" s="348" t="s">
        <v>280</v>
      </c>
      <c r="U53" s="12"/>
      <c r="V53" s="186" t="s">
        <v>281</v>
      </c>
      <c r="W53" s="187" t="s">
        <v>353</v>
      </c>
      <c r="X53" s="187"/>
      <c r="Y53" s="189" t="s">
        <v>347</v>
      </c>
      <c r="Z53" s="194" t="s">
        <v>354</v>
      </c>
      <c r="AA53" s="189" t="s">
        <v>275</v>
      </c>
      <c r="AB53" s="189" t="s">
        <v>285</v>
      </c>
      <c r="AC53" s="189" t="s">
        <v>269</v>
      </c>
      <c r="AD53" s="12" t="s">
        <v>277</v>
      </c>
      <c r="AE53" s="11" t="s">
        <v>269</v>
      </c>
      <c r="AF53" s="11" t="s">
        <v>269</v>
      </c>
      <c r="AG53" s="11" t="s">
        <v>269</v>
      </c>
      <c r="AH53" s="11" t="s">
        <v>269</v>
      </c>
      <c r="AI53" s="11" t="s">
        <v>269</v>
      </c>
      <c r="AJ53" s="11"/>
      <c r="AK53" s="11"/>
      <c r="AL53" s="11" t="s">
        <v>269</v>
      </c>
      <c r="AM53" s="316"/>
      <c r="AN53" s="316"/>
      <c r="AO53" s="316"/>
      <c r="AP53" s="316"/>
      <c r="AQ53" s="316"/>
      <c r="AR53" s="316"/>
      <c r="AS53" s="12" t="s">
        <v>194</v>
      </c>
      <c r="AT53" s="12" t="s">
        <v>194</v>
      </c>
      <c r="AU53" s="12"/>
      <c r="AV53" s="12"/>
      <c r="AW53" s="328">
        <v>0</v>
      </c>
      <c r="AX53" s="11" t="s">
        <v>269</v>
      </c>
      <c r="AY53" s="11" t="s">
        <v>269</v>
      </c>
      <c r="AZ53" s="11" t="s">
        <v>269</v>
      </c>
      <c r="BA53" s="11" t="s">
        <v>269</v>
      </c>
      <c r="BB53" s="11" t="s">
        <v>269</v>
      </c>
      <c r="BC53" s="12" t="s">
        <v>194</v>
      </c>
      <c r="BD53" s="12"/>
      <c r="BE53" s="12"/>
      <c r="BF53" s="184" t="s">
        <v>269</v>
      </c>
      <c r="BG53" s="12"/>
      <c r="BH53" s="177"/>
      <c r="BI53" s="177"/>
      <c r="BJ53" s="177"/>
      <c r="BK53" s="177"/>
      <c r="BL53" s="12"/>
      <c r="BM53" s="11"/>
      <c r="BN53" s="11"/>
      <c r="BO53" s="343" t="s">
        <v>16</v>
      </c>
      <c r="BP53" s="11"/>
    </row>
    <row r="54" spans="3:68" customFormat="1" ht="69.599999999999994" hidden="1" x14ac:dyDescent="0.3">
      <c r="C54" s="22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348" t="s">
        <v>280</v>
      </c>
      <c r="U54" s="12"/>
      <c r="V54" s="186" t="s">
        <v>271</v>
      </c>
      <c r="W54" s="187" t="s">
        <v>282</v>
      </c>
      <c r="X54" s="186"/>
      <c r="Y54" s="192" t="s">
        <v>343</v>
      </c>
      <c r="Z54" s="189" t="s">
        <v>355</v>
      </c>
      <c r="AA54" s="189" t="s">
        <v>275</v>
      </c>
      <c r="AB54" s="189" t="s">
        <v>275</v>
      </c>
      <c r="AC54" s="189" t="s">
        <v>276</v>
      </c>
      <c r="AD54" s="12" t="s">
        <v>277</v>
      </c>
      <c r="AE54" s="12" t="s">
        <v>286</v>
      </c>
      <c r="AF54" s="12"/>
      <c r="AG54" s="79"/>
      <c r="AH54" s="79"/>
      <c r="AI54" s="79"/>
      <c r="AJ54" s="11"/>
      <c r="AK54" s="11"/>
      <c r="AL54" s="70">
        <v>1</v>
      </c>
      <c r="AM54" s="316"/>
      <c r="AN54" s="316"/>
      <c r="AO54" s="316"/>
      <c r="AP54" s="316"/>
      <c r="AQ54" s="316"/>
      <c r="AR54" s="316"/>
      <c r="AS54" s="12" t="s">
        <v>194</v>
      </c>
      <c r="AT54" s="12" t="s">
        <v>194</v>
      </c>
      <c r="AU54" s="12"/>
      <c r="AV54" s="12"/>
      <c r="AW54" s="328">
        <v>0</v>
      </c>
      <c r="AX54" s="12" t="s">
        <v>194</v>
      </c>
      <c r="AY54" s="12" t="s">
        <v>194</v>
      </c>
      <c r="AZ54" s="79">
        <f>AI54</f>
        <v>0</v>
      </c>
      <c r="BA54" s="183">
        <v>0</v>
      </c>
      <c r="BB54" s="76" t="s">
        <v>194</v>
      </c>
      <c r="BC54" s="12" t="s">
        <v>194</v>
      </c>
      <c r="BD54" s="12"/>
      <c r="BE54" s="12"/>
      <c r="BF54" s="184" t="s">
        <v>269</v>
      </c>
      <c r="BG54" s="12"/>
      <c r="BH54" s="177"/>
      <c r="BI54" s="177"/>
      <c r="BJ54" s="177"/>
      <c r="BK54" s="177"/>
      <c r="BL54" s="12"/>
      <c r="BM54" s="11"/>
      <c r="BN54" s="11"/>
      <c r="BO54" s="343" t="s">
        <v>16</v>
      </c>
      <c r="BP54" s="11"/>
    </row>
    <row r="55" spans="3:68" customFormat="1" ht="52.2" hidden="1" x14ac:dyDescent="0.3">
      <c r="C55" s="24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269</v>
      </c>
      <c r="R55" s="12" t="s">
        <v>193</v>
      </c>
      <c r="S55" s="12"/>
      <c r="T55" s="348" t="s">
        <v>270</v>
      </c>
      <c r="U55" s="12"/>
      <c r="V55" s="186" t="s">
        <v>281</v>
      </c>
      <c r="W55" s="187" t="s">
        <v>353</v>
      </c>
      <c r="X55" s="187"/>
      <c r="Y55" s="189" t="s">
        <v>347</v>
      </c>
      <c r="Z55" s="194" t="s">
        <v>354</v>
      </c>
      <c r="AA55" s="189" t="s">
        <v>275</v>
      </c>
      <c r="AB55" s="189" t="s">
        <v>285</v>
      </c>
      <c r="AC55" s="189" t="s">
        <v>269</v>
      </c>
      <c r="AD55" s="12" t="s">
        <v>277</v>
      </c>
      <c r="AE55" s="11" t="s">
        <v>269</v>
      </c>
      <c r="AF55" s="11" t="s">
        <v>269</v>
      </c>
      <c r="AG55" s="11" t="s">
        <v>269</v>
      </c>
      <c r="AH55" s="11" t="s">
        <v>269</v>
      </c>
      <c r="AI55" s="11" t="s">
        <v>269</v>
      </c>
      <c r="AJ55" s="11"/>
      <c r="AK55" s="11"/>
      <c r="AL55" s="11" t="s">
        <v>269</v>
      </c>
      <c r="AM55" s="316"/>
      <c r="AN55" s="316"/>
      <c r="AO55" s="316"/>
      <c r="AP55" s="316"/>
      <c r="AQ55" s="316"/>
      <c r="AR55" s="316"/>
      <c r="AS55" s="12" t="s">
        <v>269</v>
      </c>
      <c r="AT55" s="12" t="s">
        <v>269</v>
      </c>
      <c r="AU55" s="12" t="s">
        <v>269</v>
      </c>
      <c r="AV55" s="12" t="s">
        <v>269</v>
      </c>
      <c r="AW55" s="330" t="s">
        <v>269</v>
      </c>
      <c r="AX55" s="11" t="s">
        <v>269</v>
      </c>
      <c r="AY55" s="11" t="s">
        <v>269</v>
      </c>
      <c r="AZ55" s="11" t="s">
        <v>269</v>
      </c>
      <c r="BA55" s="11" t="s">
        <v>269</v>
      </c>
      <c r="BB55" s="11" t="s">
        <v>269</v>
      </c>
      <c r="BC55" s="12" t="s">
        <v>194</v>
      </c>
      <c r="BD55" s="12"/>
      <c r="BE55" s="12"/>
      <c r="BF55" s="184" t="s">
        <v>269</v>
      </c>
      <c r="BG55" s="12"/>
      <c r="BH55" s="177"/>
      <c r="BI55" s="177"/>
      <c r="BJ55" s="177"/>
      <c r="BK55" s="177"/>
      <c r="BL55" s="12"/>
      <c r="BM55" s="11"/>
      <c r="BN55" s="11"/>
      <c r="BO55" s="343" t="s">
        <v>16</v>
      </c>
      <c r="BP55" s="11"/>
    </row>
    <row r="56" spans="3:68" customFormat="1" ht="52.2" hidden="1" x14ac:dyDescent="0.3">
      <c r="C56" s="23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348" t="s">
        <v>270</v>
      </c>
      <c r="U56" s="12"/>
      <c r="V56" s="186" t="s">
        <v>269</v>
      </c>
      <c r="W56" s="187" t="s">
        <v>269</v>
      </c>
      <c r="X56" s="186"/>
      <c r="Y56" s="190" t="s">
        <v>269</v>
      </c>
      <c r="Z56" s="189" t="s">
        <v>269</v>
      </c>
      <c r="AA56" s="189" t="s">
        <v>269</v>
      </c>
      <c r="AB56" s="189" t="s">
        <v>285</v>
      </c>
      <c r="AC56" s="189" t="s">
        <v>269</v>
      </c>
      <c r="AD56" s="12" t="s">
        <v>277</v>
      </c>
      <c r="AE56" s="12" t="s">
        <v>286</v>
      </c>
      <c r="AF56" s="12"/>
      <c r="AG56" s="79"/>
      <c r="AH56" s="79"/>
      <c r="AI56" s="79"/>
      <c r="AJ56" s="11"/>
      <c r="AK56" s="11"/>
      <c r="AL56" s="70">
        <v>1</v>
      </c>
      <c r="AM56" s="316"/>
      <c r="AN56" s="316"/>
      <c r="AO56" s="316"/>
      <c r="AP56" s="316"/>
      <c r="AQ56" s="316"/>
      <c r="AR56" s="316"/>
      <c r="AS56" s="12" t="s">
        <v>269</v>
      </c>
      <c r="AT56" s="12" t="s">
        <v>269</v>
      </c>
      <c r="AU56" s="12" t="s">
        <v>269</v>
      </c>
      <c r="AV56" s="12" t="s">
        <v>269</v>
      </c>
      <c r="AW56" s="330" t="s">
        <v>269</v>
      </c>
      <c r="AX56" s="12" t="s">
        <v>193</v>
      </c>
      <c r="AY56" s="12" t="s">
        <v>193</v>
      </c>
      <c r="AZ56" s="79">
        <f t="shared" si="1"/>
        <v>0</v>
      </c>
      <c r="BA56" s="183">
        <v>0</v>
      </c>
      <c r="BB56" s="76" t="s">
        <v>193</v>
      </c>
      <c r="BC56" s="12" t="s">
        <v>194</v>
      </c>
      <c r="BD56" s="12"/>
      <c r="BE56" s="12"/>
      <c r="BF56" s="184">
        <v>1</v>
      </c>
      <c r="BG56" s="12"/>
      <c r="BH56" s="177" t="s">
        <v>279</v>
      </c>
      <c r="BI56" s="177"/>
      <c r="BJ56" s="177"/>
      <c r="BK56" s="177"/>
      <c r="BL56" s="333">
        <v>1</v>
      </c>
      <c r="BM56" s="11"/>
      <c r="BN56" s="11"/>
      <c r="BO56" s="343" t="s">
        <v>13</v>
      </c>
      <c r="BP56" s="11"/>
    </row>
    <row r="57" spans="3:68" customFormat="1" ht="52.2" hidden="1" x14ac:dyDescent="0.3">
      <c r="C57" s="23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348" t="s">
        <v>270</v>
      </c>
      <c r="U57" s="12"/>
      <c r="V57" s="186" t="s">
        <v>271</v>
      </c>
      <c r="W57" s="187" t="s">
        <v>360</v>
      </c>
      <c r="X57" s="186"/>
      <c r="Y57" s="190" t="s">
        <v>361</v>
      </c>
      <c r="Z57" s="189" t="s">
        <v>362</v>
      </c>
      <c r="AA57" s="189" t="s">
        <v>275</v>
      </c>
      <c r="AB57" s="189" t="s">
        <v>275</v>
      </c>
      <c r="AC57" s="189" t="s">
        <v>275</v>
      </c>
      <c r="AD57" s="12" t="s">
        <v>277</v>
      </c>
      <c r="AE57" s="12" t="s">
        <v>286</v>
      </c>
      <c r="AF57" s="12">
        <v>2</v>
      </c>
      <c r="AG57" s="79">
        <v>0</v>
      </c>
      <c r="AH57" s="79">
        <v>2</v>
      </c>
      <c r="AI57" s="79">
        <v>2</v>
      </c>
      <c r="AJ57" s="11"/>
      <c r="AK57" s="11"/>
      <c r="AL57" s="70">
        <v>1</v>
      </c>
      <c r="AM57" s="316"/>
      <c r="AN57" s="316"/>
      <c r="AO57" s="316"/>
      <c r="AP57" s="316"/>
      <c r="AQ57" s="316"/>
      <c r="AR57" s="316"/>
      <c r="AS57" s="12" t="s">
        <v>269</v>
      </c>
      <c r="AT57" s="12" t="s">
        <v>269</v>
      </c>
      <c r="AU57" s="12" t="s">
        <v>269</v>
      </c>
      <c r="AV57" s="12" t="s">
        <v>269</v>
      </c>
      <c r="AW57" s="330" t="s">
        <v>269</v>
      </c>
      <c r="AX57" s="12" t="s">
        <v>192</v>
      </c>
      <c r="AY57" s="12" t="s">
        <v>193</v>
      </c>
      <c r="AZ57" s="79">
        <f t="shared" si="1"/>
        <v>2</v>
      </c>
      <c r="BA57" s="183">
        <v>2</v>
      </c>
      <c r="BB57" s="76" t="s">
        <v>193</v>
      </c>
      <c r="BC57" s="12" t="s">
        <v>194</v>
      </c>
      <c r="BD57" s="12"/>
      <c r="BE57" s="12"/>
      <c r="BF57" s="184">
        <f>IFERROR(BA57/AZ57,"Validar datos de Aulas Master")</f>
        <v>1</v>
      </c>
      <c r="BG57" s="12"/>
      <c r="BH57" s="177" t="s">
        <v>279</v>
      </c>
      <c r="BI57" s="177"/>
      <c r="BJ57" s="177"/>
      <c r="BK57" s="177"/>
      <c r="BL57" s="333">
        <v>1</v>
      </c>
      <c r="BM57" s="11"/>
      <c r="BN57" s="11"/>
      <c r="BO57" s="343" t="s">
        <v>13</v>
      </c>
      <c r="BP57" s="11"/>
    </row>
    <row r="58" spans="3:68" customFormat="1" ht="69.599999999999994" hidden="1" x14ac:dyDescent="0.3">
      <c r="C58" s="23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269</v>
      </c>
      <c r="R58" s="12" t="s">
        <v>193</v>
      </c>
      <c r="S58" s="12"/>
      <c r="T58" s="348" t="s">
        <v>270</v>
      </c>
      <c r="U58" s="12"/>
      <c r="V58" s="186" t="s">
        <v>271</v>
      </c>
      <c r="W58" s="187" t="s">
        <v>272</v>
      </c>
      <c r="X58" s="186"/>
      <c r="Y58" s="190" t="s">
        <v>364</v>
      </c>
      <c r="Z58" s="189" t="s">
        <v>365</v>
      </c>
      <c r="AA58" s="189" t="s">
        <v>275</v>
      </c>
      <c r="AB58" s="189" t="s">
        <v>275</v>
      </c>
      <c r="AC58" s="189" t="s">
        <v>275</v>
      </c>
      <c r="AD58" s="12" t="s">
        <v>277</v>
      </c>
      <c r="AE58" s="11" t="s">
        <v>269</v>
      </c>
      <c r="AF58" s="11" t="s">
        <v>269</v>
      </c>
      <c r="AG58" s="11" t="s">
        <v>269</v>
      </c>
      <c r="AH58" s="11" t="s">
        <v>269</v>
      </c>
      <c r="AI58" s="11" t="s">
        <v>269</v>
      </c>
      <c r="AJ58" s="11"/>
      <c r="AK58" s="11"/>
      <c r="AL58" s="11" t="s">
        <v>269</v>
      </c>
      <c r="AM58" s="316"/>
      <c r="AN58" s="316"/>
      <c r="AO58" s="316"/>
      <c r="AP58" s="316"/>
      <c r="AQ58" s="316"/>
      <c r="AR58" s="316"/>
      <c r="AS58" s="12" t="s">
        <v>269</v>
      </c>
      <c r="AT58" s="12" t="s">
        <v>269</v>
      </c>
      <c r="AU58" s="12" t="s">
        <v>269</v>
      </c>
      <c r="AV58" s="12" t="s">
        <v>269</v>
      </c>
      <c r="AW58" s="330" t="s">
        <v>269</v>
      </c>
      <c r="AX58" s="11" t="s">
        <v>269</v>
      </c>
      <c r="AY58" s="11" t="s">
        <v>269</v>
      </c>
      <c r="AZ58" s="11" t="s">
        <v>269</v>
      </c>
      <c r="BA58" s="11" t="s">
        <v>269</v>
      </c>
      <c r="BB58" s="11" t="s">
        <v>269</v>
      </c>
      <c r="BC58" s="12" t="s">
        <v>194</v>
      </c>
      <c r="BD58" s="12"/>
      <c r="BE58" s="12"/>
      <c r="BF58" s="184" t="s">
        <v>269</v>
      </c>
      <c r="BG58" s="12"/>
      <c r="BH58" s="177"/>
      <c r="BI58" s="177"/>
      <c r="BJ58" s="177"/>
      <c r="BK58" s="177"/>
      <c r="BL58" s="12"/>
      <c r="BM58" s="11"/>
      <c r="BN58" s="11"/>
      <c r="BO58" s="343" t="s">
        <v>16</v>
      </c>
      <c r="BP58" s="11"/>
    </row>
    <row r="59" spans="3:68" customFormat="1" ht="52.2" x14ac:dyDescent="0.3">
      <c r="C59" s="24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269</v>
      </c>
      <c r="R59" s="12" t="s">
        <v>193</v>
      </c>
      <c r="S59" s="12"/>
      <c r="T59" s="314" t="s">
        <v>194</v>
      </c>
      <c r="U59" s="12"/>
      <c r="V59" s="186" t="s">
        <v>271</v>
      </c>
      <c r="W59" s="187" t="s">
        <v>321</v>
      </c>
      <c r="X59" s="187"/>
      <c r="Y59" s="189" t="s">
        <v>306</v>
      </c>
      <c r="Z59" s="189" t="s">
        <v>307</v>
      </c>
      <c r="AA59" s="189" t="s">
        <v>275</v>
      </c>
      <c r="AB59" s="189" t="s">
        <v>275</v>
      </c>
      <c r="AC59" s="189" t="s">
        <v>275</v>
      </c>
      <c r="AD59" s="12" t="s">
        <v>277</v>
      </c>
      <c r="AE59" s="11" t="s">
        <v>269</v>
      </c>
      <c r="AF59" s="11" t="s">
        <v>269</v>
      </c>
      <c r="AG59" s="11" t="s">
        <v>269</v>
      </c>
      <c r="AH59" s="11" t="s">
        <v>269</v>
      </c>
      <c r="AI59" s="11" t="s">
        <v>269</v>
      </c>
      <c r="AJ59" s="11"/>
      <c r="AK59" s="11"/>
      <c r="AL59" s="11" t="s">
        <v>269</v>
      </c>
      <c r="AM59" s="316"/>
      <c r="AN59" s="316"/>
      <c r="AO59" s="316"/>
      <c r="AP59" s="316"/>
      <c r="AQ59" s="316"/>
      <c r="AR59" s="316"/>
      <c r="AS59" s="12" t="s">
        <v>269</v>
      </c>
      <c r="AT59" s="12" t="s">
        <v>269</v>
      </c>
      <c r="AU59" s="12" t="s">
        <v>269</v>
      </c>
      <c r="AV59" s="12" t="s">
        <v>269</v>
      </c>
      <c r="AW59" s="330" t="s">
        <v>269</v>
      </c>
      <c r="AX59" s="11" t="s">
        <v>269</v>
      </c>
      <c r="AY59" s="11" t="s">
        <v>269</v>
      </c>
      <c r="AZ59" s="11" t="s">
        <v>269</v>
      </c>
      <c r="BA59" s="11" t="s">
        <v>269</v>
      </c>
      <c r="BB59" s="11" t="s">
        <v>269</v>
      </c>
      <c r="BC59" s="12" t="s">
        <v>194</v>
      </c>
      <c r="BD59" s="12"/>
      <c r="BE59" s="12"/>
      <c r="BF59" s="184" t="s">
        <v>269</v>
      </c>
      <c r="BG59" s="12"/>
      <c r="BH59" s="177" t="s">
        <v>279</v>
      </c>
      <c r="BI59" s="177"/>
      <c r="BJ59" s="177"/>
      <c r="BK59" s="177"/>
      <c r="BL59" s="333">
        <v>1</v>
      </c>
      <c r="BM59" s="11"/>
      <c r="BN59" s="11"/>
      <c r="BO59" s="344" t="s">
        <v>13</v>
      </c>
      <c r="BP59" s="11"/>
    </row>
    <row r="60" spans="3:68" customFormat="1" ht="52.2" hidden="1" x14ac:dyDescent="0.3">
      <c r="C60" s="24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269</v>
      </c>
      <c r="R60" s="12" t="s">
        <v>193</v>
      </c>
      <c r="S60" s="12"/>
      <c r="T60" s="314" t="s">
        <v>194</v>
      </c>
      <c r="U60" s="12"/>
      <c r="V60" s="186" t="s">
        <v>271</v>
      </c>
      <c r="W60" s="187" t="s">
        <v>272</v>
      </c>
      <c r="X60" s="187"/>
      <c r="Y60" s="189" t="s">
        <v>306</v>
      </c>
      <c r="Z60" s="189" t="s">
        <v>307</v>
      </c>
      <c r="AA60" s="189" t="s">
        <v>275</v>
      </c>
      <c r="AB60" s="189" t="s">
        <v>275</v>
      </c>
      <c r="AC60" s="189" t="s">
        <v>276</v>
      </c>
      <c r="AD60" s="12" t="s">
        <v>277</v>
      </c>
      <c r="AE60" s="11" t="s">
        <v>269</v>
      </c>
      <c r="AF60" s="11" t="s">
        <v>269</v>
      </c>
      <c r="AG60" s="11" t="s">
        <v>269</v>
      </c>
      <c r="AH60" s="11" t="s">
        <v>269</v>
      </c>
      <c r="AI60" s="11" t="s">
        <v>269</v>
      </c>
      <c r="AJ60" s="11"/>
      <c r="AK60" s="11"/>
      <c r="AL60" s="11" t="s">
        <v>269</v>
      </c>
      <c r="AM60" s="316"/>
      <c r="AN60" s="316"/>
      <c r="AO60" s="316"/>
      <c r="AP60" s="316"/>
      <c r="AQ60" s="316"/>
      <c r="AR60" s="316"/>
      <c r="AS60" s="12" t="s">
        <v>269</v>
      </c>
      <c r="AT60" s="12" t="s">
        <v>269</v>
      </c>
      <c r="AU60" s="12" t="s">
        <v>269</v>
      </c>
      <c r="AV60" s="12" t="s">
        <v>269</v>
      </c>
      <c r="AW60" s="330" t="s">
        <v>269</v>
      </c>
      <c r="AX60" s="11" t="s">
        <v>269</v>
      </c>
      <c r="AY60" s="11" t="s">
        <v>269</v>
      </c>
      <c r="AZ60" s="11" t="s">
        <v>269</v>
      </c>
      <c r="BA60" s="11" t="s">
        <v>269</v>
      </c>
      <c r="BB60" s="11" t="s">
        <v>269</v>
      </c>
      <c r="BC60" s="12" t="s">
        <v>194</v>
      </c>
      <c r="BD60" s="12"/>
      <c r="BE60" s="12"/>
      <c r="BF60" s="184" t="s">
        <v>269</v>
      </c>
      <c r="BG60" s="12"/>
      <c r="BH60" s="177"/>
      <c r="BI60" s="177"/>
      <c r="BJ60" s="177"/>
      <c r="BK60" s="177"/>
      <c r="BL60" s="12"/>
      <c r="BM60" s="11"/>
      <c r="BN60" s="11"/>
      <c r="BO60" s="343" t="s">
        <v>16</v>
      </c>
      <c r="BP60" s="11"/>
    </row>
    <row r="61" spans="3:68" customFormat="1" ht="52.2" hidden="1" x14ac:dyDescent="0.3">
      <c r="C61" s="24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269</v>
      </c>
      <c r="R61" s="12" t="s">
        <v>193</v>
      </c>
      <c r="S61" s="12"/>
      <c r="T61" s="348" t="s">
        <v>194</v>
      </c>
      <c r="U61" s="12"/>
      <c r="V61" s="186" t="s">
        <v>271</v>
      </c>
      <c r="W61" s="187" t="s">
        <v>368</v>
      </c>
      <c r="X61" s="187"/>
      <c r="Y61" s="189" t="s">
        <v>369</v>
      </c>
      <c r="Z61" s="189" t="s">
        <v>370</v>
      </c>
      <c r="AA61" s="189" t="s">
        <v>275</v>
      </c>
      <c r="AB61" s="189" t="s">
        <v>275</v>
      </c>
      <c r="AC61" s="189" t="s">
        <v>276</v>
      </c>
      <c r="AD61" s="12" t="s">
        <v>277</v>
      </c>
      <c r="AE61" s="11" t="s">
        <v>269</v>
      </c>
      <c r="AF61" s="11" t="s">
        <v>269</v>
      </c>
      <c r="AG61" s="11" t="s">
        <v>269</v>
      </c>
      <c r="AH61" s="11" t="s">
        <v>269</v>
      </c>
      <c r="AI61" s="11" t="s">
        <v>269</v>
      </c>
      <c r="AJ61" s="11"/>
      <c r="AK61" s="11"/>
      <c r="AL61" s="11" t="s">
        <v>269</v>
      </c>
      <c r="AM61" s="316"/>
      <c r="AN61" s="316"/>
      <c r="AO61" s="316"/>
      <c r="AP61" s="316"/>
      <c r="AQ61" s="316"/>
      <c r="AR61" s="316"/>
      <c r="AS61" s="12" t="s">
        <v>194</v>
      </c>
      <c r="AT61" s="12" t="s">
        <v>194</v>
      </c>
      <c r="AU61" s="12"/>
      <c r="AV61" s="12"/>
      <c r="AW61" s="328">
        <v>0</v>
      </c>
      <c r="AX61" s="11" t="s">
        <v>269</v>
      </c>
      <c r="AY61" s="11" t="s">
        <v>269</v>
      </c>
      <c r="AZ61" s="11" t="s">
        <v>269</v>
      </c>
      <c r="BA61" s="11" t="s">
        <v>269</v>
      </c>
      <c r="BB61" s="11" t="s">
        <v>269</v>
      </c>
      <c r="BC61" s="12" t="s">
        <v>194</v>
      </c>
      <c r="BD61" s="12"/>
      <c r="BE61" s="12"/>
      <c r="BF61" s="184" t="s">
        <v>269</v>
      </c>
      <c r="BG61" s="12"/>
      <c r="BH61" s="177"/>
      <c r="BI61" s="177"/>
      <c r="BJ61" s="177"/>
      <c r="BK61" s="177"/>
      <c r="BL61" s="12"/>
      <c r="BM61" s="11"/>
      <c r="BN61" s="11"/>
      <c r="BO61" s="342" t="s">
        <v>15</v>
      </c>
      <c r="BP61" s="11"/>
    </row>
    <row r="62" spans="3:68" customFormat="1" ht="52.2" hidden="1" x14ac:dyDescent="0.3">
      <c r="C62" s="22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348" t="s">
        <v>270</v>
      </c>
      <c r="U62" s="12"/>
      <c r="V62" s="186" t="s">
        <v>271</v>
      </c>
      <c r="W62" s="187" t="s">
        <v>371</v>
      </c>
      <c r="X62" s="186"/>
      <c r="Y62" s="188" t="s">
        <v>292</v>
      </c>
      <c r="Z62" s="189" t="s">
        <v>313</v>
      </c>
      <c r="AA62" s="189" t="s">
        <v>275</v>
      </c>
      <c r="AB62" s="189" t="s">
        <v>275</v>
      </c>
      <c r="AC62" s="189" t="s">
        <v>276</v>
      </c>
      <c r="AD62" s="12" t="s">
        <v>277</v>
      </c>
      <c r="AE62" s="12" t="s">
        <v>286</v>
      </c>
      <c r="AF62" s="12">
        <v>13</v>
      </c>
      <c r="AG62" s="79">
        <v>3</v>
      </c>
      <c r="AH62" s="79">
        <v>10</v>
      </c>
      <c r="AI62" s="79">
        <v>13</v>
      </c>
      <c r="AJ62" s="11"/>
      <c r="AK62" s="11"/>
      <c r="AL62" s="70">
        <v>0.1</v>
      </c>
      <c r="AM62" s="316"/>
      <c r="AN62" s="316"/>
      <c r="AO62" s="316"/>
      <c r="AP62" s="316"/>
      <c r="AQ62" s="316"/>
      <c r="AR62" s="316"/>
      <c r="AS62" s="12" t="s">
        <v>269</v>
      </c>
      <c r="AT62" s="12" t="s">
        <v>269</v>
      </c>
      <c r="AU62" s="12" t="s">
        <v>269</v>
      </c>
      <c r="AV62" s="12" t="s">
        <v>269</v>
      </c>
      <c r="AW62" s="330" t="s">
        <v>269</v>
      </c>
      <c r="AX62" s="12" t="s">
        <v>194</v>
      </c>
      <c r="AY62" s="12" t="s">
        <v>194</v>
      </c>
      <c r="AZ62" s="79">
        <f t="shared" si="1"/>
        <v>13</v>
      </c>
      <c r="BA62" s="183">
        <v>0</v>
      </c>
      <c r="BB62" s="76" t="s">
        <v>194</v>
      </c>
      <c r="BC62" s="12" t="s">
        <v>194</v>
      </c>
      <c r="BD62" s="12"/>
      <c r="BE62" s="12"/>
      <c r="BF62" s="184">
        <f>IFERROR(BA62/AZ62,"Validar datos de Aulas Master")</f>
        <v>0</v>
      </c>
      <c r="BG62" s="12"/>
      <c r="BH62" s="177"/>
      <c r="BI62" s="177"/>
      <c r="BJ62" s="177"/>
      <c r="BK62" s="177"/>
      <c r="BL62" s="12"/>
      <c r="BM62" s="11"/>
      <c r="BN62" s="11"/>
      <c r="BO62" s="343" t="s">
        <v>16</v>
      </c>
      <c r="BP62" s="11"/>
    </row>
    <row r="63" spans="3:68" customFormat="1" ht="52.2" hidden="1" x14ac:dyDescent="0.3">
      <c r="C63" s="22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269</v>
      </c>
      <c r="R63" s="12" t="s">
        <v>193</v>
      </c>
      <c r="S63" s="12"/>
      <c r="T63" s="348" t="s">
        <v>373</v>
      </c>
      <c r="U63" s="12"/>
      <c r="V63" s="186" t="s">
        <v>281</v>
      </c>
      <c r="W63" s="187" t="s">
        <v>374</v>
      </c>
      <c r="X63" s="186"/>
      <c r="Y63" s="190" t="s">
        <v>375</v>
      </c>
      <c r="Z63" s="190" t="s">
        <v>375</v>
      </c>
      <c r="AA63" s="189" t="s">
        <v>275</v>
      </c>
      <c r="AB63" s="189" t="s">
        <v>275</v>
      </c>
      <c r="AC63" s="189" t="s">
        <v>269</v>
      </c>
      <c r="AD63" s="12" t="s">
        <v>277</v>
      </c>
      <c r="AE63" s="11" t="s">
        <v>269</v>
      </c>
      <c r="AF63" s="11" t="s">
        <v>269</v>
      </c>
      <c r="AG63" s="11" t="s">
        <v>269</v>
      </c>
      <c r="AH63" s="11" t="s">
        <v>269</v>
      </c>
      <c r="AI63" s="11" t="s">
        <v>269</v>
      </c>
      <c r="AJ63" s="11"/>
      <c r="AK63" s="11"/>
      <c r="AL63" s="11" t="s">
        <v>269</v>
      </c>
      <c r="AM63" s="316"/>
      <c r="AN63" s="316"/>
      <c r="AO63" s="316"/>
      <c r="AP63" s="316"/>
      <c r="AQ63" s="316"/>
      <c r="AR63" s="316"/>
      <c r="AS63" s="12" t="s">
        <v>269</v>
      </c>
      <c r="AT63" s="12" t="s">
        <v>269</v>
      </c>
      <c r="AU63" s="12" t="s">
        <v>269</v>
      </c>
      <c r="AV63" s="12" t="s">
        <v>269</v>
      </c>
      <c r="AW63" s="330" t="s">
        <v>269</v>
      </c>
      <c r="AX63" s="11" t="s">
        <v>269</v>
      </c>
      <c r="AY63" s="11" t="s">
        <v>269</v>
      </c>
      <c r="AZ63" s="11" t="s">
        <v>269</v>
      </c>
      <c r="BA63" s="11" t="s">
        <v>269</v>
      </c>
      <c r="BB63" s="11" t="s">
        <v>269</v>
      </c>
      <c r="BC63" s="12" t="s">
        <v>194</v>
      </c>
      <c r="BD63" s="12"/>
      <c r="BE63" s="12"/>
      <c r="BF63" s="184" t="s">
        <v>269</v>
      </c>
      <c r="BG63" s="12"/>
      <c r="BH63" s="177" t="s">
        <v>279</v>
      </c>
      <c r="BI63" s="177"/>
      <c r="BJ63" s="177"/>
      <c r="BK63" s="177"/>
      <c r="BL63" s="333">
        <v>1</v>
      </c>
      <c r="BM63" s="11"/>
      <c r="BN63" s="11"/>
      <c r="BO63" s="342" t="s">
        <v>13</v>
      </c>
      <c r="BP63" s="11"/>
    </row>
    <row r="64" spans="3:68" ht="52.2" hidden="1" x14ac:dyDescent="0.3">
      <c r="C64" s="22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279</v>
      </c>
      <c r="Q64" s="322" t="s">
        <v>193</v>
      </c>
      <c r="R64" s="322" t="s">
        <v>193</v>
      </c>
      <c r="S64" s="322"/>
      <c r="T64" s="349" t="s">
        <v>270</v>
      </c>
      <c r="U64" s="322"/>
      <c r="V64" s="186" t="s">
        <v>271</v>
      </c>
      <c r="W64" s="187" t="s">
        <v>272</v>
      </c>
      <c r="X64" s="186"/>
      <c r="Y64" s="188" t="s">
        <v>377</v>
      </c>
      <c r="Z64" s="189" t="s">
        <v>364</v>
      </c>
      <c r="AA64" s="189" t="s">
        <v>275</v>
      </c>
      <c r="AB64" s="189" t="s">
        <v>275</v>
      </c>
      <c r="AC64" s="189" t="s">
        <v>276</v>
      </c>
      <c r="AD64" s="322" t="s">
        <v>277</v>
      </c>
      <c r="AE64" s="322" t="s">
        <v>286</v>
      </c>
      <c r="AF64" s="322">
        <v>7</v>
      </c>
      <c r="AG64" s="79">
        <v>1</v>
      </c>
      <c r="AH64" s="79">
        <v>6</v>
      </c>
      <c r="AI64" s="79">
        <v>7</v>
      </c>
      <c r="AJ64" s="324">
        <v>46063</v>
      </c>
      <c r="AK64" s="324">
        <v>46122</v>
      </c>
      <c r="AL64" s="325">
        <v>0.98</v>
      </c>
      <c r="AS64" s="322" t="s">
        <v>194</v>
      </c>
      <c r="AT64" s="322" t="s">
        <v>194</v>
      </c>
      <c r="AU64" s="322"/>
      <c r="AV64" s="322"/>
      <c r="AW64" s="329">
        <v>0</v>
      </c>
      <c r="AX64" s="322" t="s">
        <v>192</v>
      </c>
      <c r="AY64" s="322" t="s">
        <v>194</v>
      </c>
      <c r="AZ64" s="79">
        <v>22</v>
      </c>
      <c r="BA64" s="183">
        <v>15</v>
      </c>
      <c r="BB64" s="326" t="s">
        <v>194</v>
      </c>
      <c r="BC64" s="322" t="s">
        <v>194</v>
      </c>
      <c r="BD64" s="322"/>
      <c r="BE64" s="322"/>
      <c r="BF64" s="184">
        <f>IFERROR(BA64/AZ64,"Validar datos de Aulas Master")</f>
        <v>0.68181818181818177</v>
      </c>
      <c r="BG64" s="322"/>
      <c r="BH64" s="327"/>
      <c r="BI64" s="327"/>
      <c r="BJ64" s="327"/>
      <c r="BK64" s="327"/>
      <c r="BL64" s="322"/>
      <c r="BM64" s="323"/>
      <c r="BN64" s="323"/>
      <c r="BO64" s="342" t="s">
        <v>15</v>
      </c>
      <c r="BP64" s="323"/>
    </row>
    <row r="65" spans="3:68" customFormat="1" ht="69.599999999999994" hidden="1" x14ac:dyDescent="0.3">
      <c r="C65" s="22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348" t="s">
        <v>270</v>
      </c>
      <c r="U65" s="12"/>
      <c r="V65" s="186" t="s">
        <v>269</v>
      </c>
      <c r="W65" s="187" t="s">
        <v>269</v>
      </c>
      <c r="X65" s="186"/>
      <c r="Y65" s="190" t="s">
        <v>269</v>
      </c>
      <c r="Z65" s="189" t="s">
        <v>269</v>
      </c>
      <c r="AA65" s="189" t="s">
        <v>269</v>
      </c>
      <c r="AB65" s="189" t="s">
        <v>285</v>
      </c>
      <c r="AC65" s="189" t="s">
        <v>269</v>
      </c>
      <c r="AD65" s="12" t="s">
        <v>277</v>
      </c>
      <c r="AE65" s="12" t="s">
        <v>286</v>
      </c>
      <c r="AF65" s="12">
        <v>10</v>
      </c>
      <c r="AG65" s="79">
        <v>1</v>
      </c>
      <c r="AH65" s="79">
        <v>9</v>
      </c>
      <c r="AI65" s="79">
        <v>10</v>
      </c>
      <c r="AJ65" s="11"/>
      <c r="AK65" s="11"/>
      <c r="AL65" s="70">
        <v>1</v>
      </c>
      <c r="AM65" s="316"/>
      <c r="AN65" s="316"/>
      <c r="AO65" s="316"/>
      <c r="AP65" s="316"/>
      <c r="AQ65" s="316"/>
      <c r="AR65" s="316"/>
      <c r="AS65" s="12" t="s">
        <v>269</v>
      </c>
      <c r="AT65" s="12" t="s">
        <v>269</v>
      </c>
      <c r="AU65" s="12" t="s">
        <v>269</v>
      </c>
      <c r="AV65" s="12" t="s">
        <v>269</v>
      </c>
      <c r="AW65" s="330" t="s">
        <v>269</v>
      </c>
      <c r="AX65" s="12" t="s">
        <v>192</v>
      </c>
      <c r="AY65" s="12" t="s">
        <v>193</v>
      </c>
      <c r="AZ65" s="79">
        <f t="shared" si="1"/>
        <v>10</v>
      </c>
      <c r="BA65" s="183">
        <v>10</v>
      </c>
      <c r="BB65" s="76" t="s">
        <v>193</v>
      </c>
      <c r="BC65" s="12" t="s">
        <v>194</v>
      </c>
      <c r="BD65" s="12"/>
      <c r="BE65" s="12"/>
      <c r="BF65" s="184">
        <f>IFERROR(BA65/AZ65,"Validar datos de Aulas Master")</f>
        <v>1</v>
      </c>
      <c r="BG65" s="12"/>
      <c r="BH65" s="177" t="s">
        <v>279</v>
      </c>
      <c r="BI65" s="177"/>
      <c r="BJ65" s="177"/>
      <c r="BK65" s="177"/>
      <c r="BL65" s="333">
        <v>1</v>
      </c>
      <c r="BM65" s="11"/>
      <c r="BN65" s="11"/>
      <c r="BO65" s="342" t="s">
        <v>13</v>
      </c>
      <c r="BP65" s="11"/>
    </row>
    <row r="66" spans="3:68" customFormat="1" ht="52.2" hidden="1" x14ac:dyDescent="0.3">
      <c r="C66" s="24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269</v>
      </c>
      <c r="R66" s="12" t="s">
        <v>193</v>
      </c>
      <c r="S66" s="12"/>
      <c r="T66" s="314" t="s">
        <v>194</v>
      </c>
      <c r="U66" s="12"/>
      <c r="V66" s="186" t="s">
        <v>281</v>
      </c>
      <c r="W66" s="187" t="s">
        <v>282</v>
      </c>
      <c r="X66" s="186"/>
      <c r="Y66" s="191" t="s">
        <v>283</v>
      </c>
      <c r="Z66" s="189" t="s">
        <v>284</v>
      </c>
      <c r="AA66" s="189" t="s">
        <v>275</v>
      </c>
      <c r="AB66" s="189" t="s">
        <v>285</v>
      </c>
      <c r="AC66" s="189" t="s">
        <v>269</v>
      </c>
      <c r="AD66" s="12" t="s">
        <v>277</v>
      </c>
      <c r="AE66" s="11" t="s">
        <v>269</v>
      </c>
      <c r="AF66" s="11" t="s">
        <v>269</v>
      </c>
      <c r="AG66" s="11" t="s">
        <v>269</v>
      </c>
      <c r="AH66" s="11" t="s">
        <v>269</v>
      </c>
      <c r="AI66" s="11" t="s">
        <v>269</v>
      </c>
      <c r="AJ66" s="11"/>
      <c r="AK66" s="11"/>
      <c r="AL66" s="11" t="s">
        <v>269</v>
      </c>
      <c r="AM66" s="316"/>
      <c r="AN66" s="316"/>
      <c r="AO66" s="316"/>
      <c r="AP66" s="316"/>
      <c r="AQ66" s="316"/>
      <c r="AR66" s="316"/>
      <c r="AS66" s="12" t="s">
        <v>269</v>
      </c>
      <c r="AT66" s="12" t="s">
        <v>269</v>
      </c>
      <c r="AU66" s="12" t="s">
        <v>269</v>
      </c>
      <c r="AV66" s="12" t="s">
        <v>269</v>
      </c>
      <c r="AW66" s="330" t="s">
        <v>269</v>
      </c>
      <c r="AX66" s="11" t="str">
        <f>AG66</f>
        <v>No aplica</v>
      </c>
      <c r="AY66" s="11" t="s">
        <v>269</v>
      </c>
      <c r="AZ66" s="11" t="s">
        <v>269</v>
      </c>
      <c r="BA66" s="11" t="s">
        <v>269</v>
      </c>
      <c r="BB66" s="11" t="s">
        <v>269</v>
      </c>
      <c r="BC66" s="12" t="s">
        <v>194</v>
      </c>
      <c r="BD66" s="12"/>
      <c r="BE66" s="12"/>
      <c r="BF66" s="184" t="s">
        <v>269</v>
      </c>
      <c r="BG66" s="12"/>
      <c r="BH66" s="177" t="s">
        <v>279</v>
      </c>
      <c r="BI66" s="177"/>
      <c r="BJ66" s="177"/>
      <c r="BK66" s="177"/>
      <c r="BL66" s="333">
        <v>1</v>
      </c>
      <c r="BM66" s="11"/>
      <c r="BN66" s="11"/>
      <c r="BO66" s="345" t="s">
        <v>13</v>
      </c>
      <c r="BP66" s="11"/>
    </row>
    <row r="67" spans="3:68" customFormat="1" ht="69.599999999999994" hidden="1" x14ac:dyDescent="0.3">
      <c r="C67" s="22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269</v>
      </c>
      <c r="R67" s="12" t="s">
        <v>193</v>
      </c>
      <c r="S67" s="12"/>
      <c r="T67" s="348" t="s">
        <v>270</v>
      </c>
      <c r="U67" s="12"/>
      <c r="V67" s="186" t="s">
        <v>281</v>
      </c>
      <c r="W67" s="187" t="s">
        <v>374</v>
      </c>
      <c r="X67" s="186"/>
      <c r="Y67" s="190" t="s">
        <v>381</v>
      </c>
      <c r="Z67" s="189" t="s">
        <v>362</v>
      </c>
      <c r="AA67" s="189" t="s">
        <v>275</v>
      </c>
      <c r="AB67" s="189" t="s">
        <v>285</v>
      </c>
      <c r="AC67" s="189" t="s">
        <v>269</v>
      </c>
      <c r="AD67" s="12" t="s">
        <v>277</v>
      </c>
      <c r="AE67" s="11" t="s">
        <v>269</v>
      </c>
      <c r="AF67" s="11" t="s">
        <v>269</v>
      </c>
      <c r="AG67" s="11" t="s">
        <v>269</v>
      </c>
      <c r="AH67" s="11" t="s">
        <v>269</v>
      </c>
      <c r="AI67" s="11" t="s">
        <v>269</v>
      </c>
      <c r="AJ67" s="11"/>
      <c r="AK67" s="11"/>
      <c r="AL67" s="11" t="s">
        <v>269</v>
      </c>
      <c r="AM67" s="316"/>
      <c r="AN67" s="316"/>
      <c r="AO67" s="316"/>
      <c r="AP67" s="316"/>
      <c r="AQ67" s="316"/>
      <c r="AR67" s="316"/>
      <c r="AS67" s="12" t="s">
        <v>269</v>
      </c>
      <c r="AT67" s="12" t="s">
        <v>269</v>
      </c>
      <c r="AU67" s="12" t="s">
        <v>269</v>
      </c>
      <c r="AV67" s="12" t="s">
        <v>269</v>
      </c>
      <c r="AW67" s="330" t="s">
        <v>269</v>
      </c>
      <c r="AX67" s="11" t="str">
        <f>AG67</f>
        <v>No aplica</v>
      </c>
      <c r="AY67" s="11" t="s">
        <v>269</v>
      </c>
      <c r="AZ67" s="11" t="str">
        <f t="shared" si="1"/>
        <v>No aplica</v>
      </c>
      <c r="BA67" s="11" t="s">
        <v>269</v>
      </c>
      <c r="BB67" s="11" t="s">
        <v>269</v>
      </c>
      <c r="BC67" s="12" t="s">
        <v>194</v>
      </c>
      <c r="BD67" s="12"/>
      <c r="BE67" s="12"/>
      <c r="BF67" s="184" t="s">
        <v>269</v>
      </c>
      <c r="BG67" s="12"/>
      <c r="BH67" s="177"/>
      <c r="BI67" s="177"/>
      <c r="BJ67" s="177"/>
      <c r="BK67" s="177"/>
      <c r="BL67" s="12"/>
      <c r="BM67" s="11"/>
      <c r="BN67" s="11"/>
      <c r="BO67" s="343" t="s">
        <v>16</v>
      </c>
      <c r="BP67" s="11"/>
    </row>
    <row r="68" spans="3:68" customFormat="1" ht="52.2" hidden="1" x14ac:dyDescent="0.3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269</v>
      </c>
      <c r="R68" s="12" t="s">
        <v>193</v>
      </c>
      <c r="S68" s="12"/>
      <c r="T68" s="348" t="s">
        <v>280</v>
      </c>
      <c r="U68" s="12"/>
      <c r="V68" s="186" t="s">
        <v>281</v>
      </c>
      <c r="W68" s="187" t="s">
        <v>282</v>
      </c>
      <c r="X68" s="186"/>
      <c r="Y68" s="192" t="s">
        <v>334</v>
      </c>
      <c r="Z68" s="189" t="s">
        <v>335</v>
      </c>
      <c r="AA68" s="189" t="s">
        <v>275</v>
      </c>
      <c r="AB68" s="189" t="s">
        <v>285</v>
      </c>
      <c r="AC68" s="189" t="s">
        <v>269</v>
      </c>
      <c r="AD68" s="12" t="s">
        <v>277</v>
      </c>
      <c r="AE68" s="11" t="s">
        <v>269</v>
      </c>
      <c r="AF68" s="11" t="s">
        <v>269</v>
      </c>
      <c r="AG68" s="11" t="s">
        <v>269</v>
      </c>
      <c r="AH68" s="11" t="s">
        <v>269</v>
      </c>
      <c r="AI68" s="11" t="s">
        <v>269</v>
      </c>
      <c r="AJ68" s="11"/>
      <c r="AK68" s="11"/>
      <c r="AL68" s="11" t="s">
        <v>269</v>
      </c>
      <c r="AM68" s="316"/>
      <c r="AN68" s="316"/>
      <c r="AO68" s="316"/>
      <c r="AP68" s="316"/>
      <c r="AQ68" s="316"/>
      <c r="AR68" s="316"/>
      <c r="AS68" s="12" t="s">
        <v>269</v>
      </c>
      <c r="AT68" s="12" t="s">
        <v>269</v>
      </c>
      <c r="AU68" s="12" t="s">
        <v>269</v>
      </c>
      <c r="AV68" s="12" t="s">
        <v>269</v>
      </c>
      <c r="AW68" s="330" t="s">
        <v>269</v>
      </c>
      <c r="AX68" s="11" t="str">
        <f>AG68</f>
        <v>No aplica</v>
      </c>
      <c r="AY68" s="11" t="s">
        <v>269</v>
      </c>
      <c r="AZ68" s="11" t="str">
        <f t="shared" si="1"/>
        <v>No aplica</v>
      </c>
      <c r="BA68" s="11" t="s">
        <v>269</v>
      </c>
      <c r="BB68" s="11" t="s">
        <v>269</v>
      </c>
      <c r="BC68" s="12" t="s">
        <v>194</v>
      </c>
      <c r="BD68" s="12"/>
      <c r="BE68" s="12"/>
      <c r="BF68" s="184" t="s">
        <v>269</v>
      </c>
      <c r="BG68" s="12"/>
      <c r="BH68" s="177"/>
      <c r="BI68" s="177"/>
      <c r="BJ68" s="177"/>
      <c r="BK68" s="177"/>
      <c r="BL68" s="12"/>
      <c r="BM68" s="11"/>
      <c r="BN68" s="11"/>
      <c r="BO68" s="342" t="s">
        <v>15</v>
      </c>
      <c r="BP68" s="11"/>
    </row>
    <row r="69" spans="3:68" customFormat="1" ht="52.2" hidden="1" x14ac:dyDescent="0.3">
      <c r="C69" s="22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348" t="s">
        <v>270</v>
      </c>
      <c r="U69" s="12"/>
      <c r="V69" s="186" t="s">
        <v>271</v>
      </c>
      <c r="W69" s="187" t="s">
        <v>282</v>
      </c>
      <c r="X69" s="187"/>
      <c r="Y69" s="189" t="s">
        <v>383</v>
      </c>
      <c r="Z69" s="189" t="s">
        <v>355</v>
      </c>
      <c r="AA69" s="189" t="s">
        <v>275</v>
      </c>
      <c r="AB69" s="189" t="s">
        <v>275</v>
      </c>
      <c r="AC69" s="189" t="s">
        <v>276</v>
      </c>
      <c r="AD69" s="12" t="s">
        <v>277</v>
      </c>
      <c r="AE69" s="12" t="s">
        <v>286</v>
      </c>
      <c r="AF69" s="12">
        <v>3</v>
      </c>
      <c r="AG69" s="79">
        <v>0</v>
      </c>
      <c r="AH69" s="79">
        <v>3</v>
      </c>
      <c r="AI69" s="79">
        <v>3</v>
      </c>
      <c r="AJ69" s="185">
        <v>46233</v>
      </c>
      <c r="AK69" s="185">
        <v>46325</v>
      </c>
      <c r="AL69" s="70">
        <v>0</v>
      </c>
      <c r="AM69" s="316"/>
      <c r="AN69" s="316"/>
      <c r="AO69" s="316"/>
      <c r="AP69" s="316"/>
      <c r="AQ69" s="316"/>
      <c r="AR69" s="316"/>
      <c r="AS69" s="12" t="s">
        <v>269</v>
      </c>
      <c r="AT69" s="12" t="s">
        <v>269</v>
      </c>
      <c r="AU69" s="12" t="s">
        <v>269</v>
      </c>
      <c r="AV69" s="12" t="s">
        <v>269</v>
      </c>
      <c r="AW69" s="330" t="s">
        <v>269</v>
      </c>
      <c r="AX69" s="12" t="s">
        <v>194</v>
      </c>
      <c r="AY69" s="12" t="s">
        <v>194</v>
      </c>
      <c r="AZ69" s="79">
        <f t="shared" si="1"/>
        <v>3</v>
      </c>
      <c r="BA69" s="183">
        <v>0</v>
      </c>
      <c r="BB69" s="76" t="s">
        <v>194</v>
      </c>
      <c r="BC69" s="12" t="s">
        <v>194</v>
      </c>
      <c r="BD69" s="12"/>
      <c r="BE69" s="12"/>
      <c r="BF69" s="184">
        <f>IFERROR(BA69/AZ69,"Validar datos de Aulas Master")</f>
        <v>0</v>
      </c>
      <c r="BG69" s="12"/>
      <c r="BH69" s="177"/>
      <c r="BI69" s="177"/>
      <c r="BJ69" s="177"/>
      <c r="BK69" s="177"/>
      <c r="BL69" s="12"/>
      <c r="BM69" s="11"/>
      <c r="BN69" s="11"/>
      <c r="BO69" s="343" t="s">
        <v>16</v>
      </c>
      <c r="BP69" s="11"/>
    </row>
    <row r="70" spans="3:68" customFormat="1" ht="52.2" hidden="1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348" t="s">
        <v>280</v>
      </c>
      <c r="U70" s="12"/>
      <c r="V70" s="186" t="s">
        <v>271</v>
      </c>
      <c r="W70" s="187" t="s">
        <v>282</v>
      </c>
      <c r="X70" s="187"/>
      <c r="Y70" s="189" t="s">
        <v>343</v>
      </c>
      <c r="Z70" s="189" t="s">
        <v>355</v>
      </c>
      <c r="AA70" s="189" t="s">
        <v>275</v>
      </c>
      <c r="AB70" s="189" t="s">
        <v>275</v>
      </c>
      <c r="AC70" s="189" t="s">
        <v>276</v>
      </c>
      <c r="AD70" s="12" t="s">
        <v>277</v>
      </c>
      <c r="AE70" s="12" t="s">
        <v>324</v>
      </c>
      <c r="AF70" s="12">
        <v>0</v>
      </c>
      <c r="AG70" s="79">
        <v>1</v>
      </c>
      <c r="AH70" s="79">
        <v>6</v>
      </c>
      <c r="AI70" s="79">
        <v>7</v>
      </c>
      <c r="AJ70" s="185">
        <v>46233</v>
      </c>
      <c r="AK70" s="185">
        <v>46325</v>
      </c>
      <c r="AL70" s="70">
        <v>0</v>
      </c>
      <c r="AM70" s="316"/>
      <c r="AN70" s="316"/>
      <c r="AO70" s="316"/>
      <c r="AP70" s="316"/>
      <c r="AQ70" s="316"/>
      <c r="AR70" s="316"/>
      <c r="AS70" s="12" t="s">
        <v>269</v>
      </c>
      <c r="AT70" s="12" t="s">
        <v>269</v>
      </c>
      <c r="AU70" s="12" t="s">
        <v>269</v>
      </c>
      <c r="AV70" s="12" t="s">
        <v>269</v>
      </c>
      <c r="AW70" s="330" t="s">
        <v>269</v>
      </c>
      <c r="AX70" s="12" t="s">
        <v>194</v>
      </c>
      <c r="AY70" s="12" t="s">
        <v>194</v>
      </c>
      <c r="AZ70" s="79">
        <f t="shared" si="1"/>
        <v>7</v>
      </c>
      <c r="BA70" s="183">
        <v>0</v>
      </c>
      <c r="BB70" s="76" t="s">
        <v>194</v>
      </c>
      <c r="BC70" s="12" t="s">
        <v>194</v>
      </c>
      <c r="BD70" s="12"/>
      <c r="BE70" s="12"/>
      <c r="BF70" s="184">
        <f>IFERROR(BA70/AZ70,"Validar datos de Aulas Master")</f>
        <v>0</v>
      </c>
      <c r="BG70" s="12"/>
      <c r="BH70" s="177"/>
      <c r="BI70" s="177"/>
      <c r="BJ70" s="177"/>
      <c r="BK70" s="177"/>
      <c r="BL70" s="12"/>
      <c r="BM70" s="11"/>
      <c r="BN70" s="11"/>
      <c r="BO70" s="343" t="s">
        <v>16</v>
      </c>
      <c r="BP70" s="11"/>
    </row>
    <row r="71" spans="3:68" ht="14.4" x14ac:dyDescent="0.3">
      <c r="BF71" s="315"/>
    </row>
    <row r="72" spans="3:68" ht="14.4" x14ac:dyDescent="0.3"/>
    <row r="73" spans="3:68" ht="14.4" x14ac:dyDescent="0.3"/>
    <row r="74" spans="3:68" ht="14.4" x14ac:dyDescent="0.3"/>
    <row r="75" spans="3:68" ht="14.4" x14ac:dyDescent="0.3"/>
    <row r="76" spans="3:68" ht="14.4" x14ac:dyDescent="0.3"/>
    <row r="77" spans="3:68" ht="14.4" x14ac:dyDescent="0.3"/>
    <row r="78" spans="3:68" ht="14.4" x14ac:dyDescent="0.3"/>
    <row r="79" spans="3:68" ht="14.4" x14ac:dyDescent="0.3"/>
    <row r="80" spans="3:68" ht="14.4" x14ac:dyDescent="0.3"/>
    <row r="81" ht="14.4" x14ac:dyDescent="0.3"/>
    <row r="82" ht="14.4" x14ac:dyDescent="0.3"/>
    <row r="83" ht="14.4" x14ac:dyDescent="0.3"/>
  </sheetData>
  <autoFilter ref="C10:BQ70" xr:uid="{FBC881F8-DB0A-4697-B988-05828068AF4E}">
    <filterColumn colId="20">
      <filters>
        <filter val="Aprobado por el MEN"/>
        <filter val="En completitud"/>
      </filters>
    </filterColumn>
  </autoFilter>
  <mergeCells count="15">
    <mergeCell ref="O3:Y4"/>
    <mergeCell ref="J8:Q8"/>
    <mergeCell ref="Y8:AC8"/>
    <mergeCell ref="AD8:AD9"/>
    <mergeCell ref="AG8:AL8"/>
    <mergeCell ref="AX9:BF9"/>
    <mergeCell ref="BG9:BL9"/>
    <mergeCell ref="AX8:BF8"/>
    <mergeCell ref="BG8:BL8"/>
    <mergeCell ref="C9:I9"/>
    <mergeCell ref="J9:Q9"/>
    <mergeCell ref="V9:AC9"/>
    <mergeCell ref="AM8:AW8"/>
    <mergeCell ref="AM9:AW9"/>
    <mergeCell ref="AE9:AL9"/>
  </mergeCells>
  <conditionalFormatting sqref="J1:L1048576">
    <cfRule type="cellIs" dxfId="633" priority="8" operator="equal">
      <formula>"en proceso"</formula>
    </cfRule>
    <cfRule type="cellIs" dxfId="632" priority="9" operator="equal">
      <formula>"finalizado"</formula>
    </cfRule>
  </conditionalFormatting>
  <conditionalFormatting sqref="K1:K1048576">
    <cfRule type="cellIs" dxfId="631" priority="11" operator="equal">
      <formula>"en proceso "</formula>
    </cfRule>
  </conditionalFormatting>
  <conditionalFormatting sqref="M11:M67 M69 M70:N70">
    <cfRule type="containsText" dxfId="630" priority="15" operator="containsText" text="En Proceso">
      <formula>NOT(ISERROR(SEARCH("En Proceso",M11)))</formula>
    </cfRule>
    <cfRule type="containsText" dxfId="629" priority="16" operator="containsText" text="No">
      <formula>NOT(ISERROR(SEARCH("No",M11)))</formula>
    </cfRule>
    <cfRule type="containsText" dxfId="628" priority="17" operator="containsText" text="SI">
      <formula>NOT(ISERROR(SEARCH("SI",M11)))</formula>
    </cfRule>
  </conditionalFormatting>
  <conditionalFormatting sqref="Q1:Q1048576">
    <cfRule type="cellIs" dxfId="627" priority="6" operator="equal">
      <formula>"No aplica"</formula>
    </cfRule>
  </conditionalFormatting>
  <conditionalFormatting sqref="Q1:R1048576">
    <cfRule type="cellIs" dxfId="626" priority="5" operator="equal">
      <formula>"finalizado"</formula>
    </cfRule>
  </conditionalFormatting>
  <conditionalFormatting sqref="R1:R1048576">
    <cfRule type="cellIs" dxfId="625" priority="4" operator="equal">
      <formula>"en proceso"</formula>
    </cfRule>
  </conditionalFormatting>
  <conditionalFormatting sqref="T1:T1048576">
    <cfRule type="cellIs" dxfId="624" priority="1" operator="equal">
      <formula>"Devuelto"</formula>
    </cfRule>
    <cfRule type="cellIs" dxfId="623" priority="2" operator="equal">
      <formula>"Devuelto "</formula>
    </cfRule>
    <cfRule type="cellIs" dxfId="622" priority="3" operator="equal">
      <formula>"finalizado"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sheetPr codeName="Hoja6"/>
  <dimension ref="B4:CH6"/>
  <sheetViews>
    <sheetView topLeftCell="H1" workbookViewId="0">
      <selection activeCell="L5" sqref="L5"/>
    </sheetView>
  </sheetViews>
  <sheetFormatPr baseColWidth="10" defaultColWidth="12.44140625" defaultRowHeight="14.4" x14ac:dyDescent="0.3"/>
  <cols>
    <col min="3" max="3" width="13.88671875" customWidth="1"/>
    <col min="9" max="9" width="19.88671875" customWidth="1"/>
    <col min="10" max="10" width="17.109375" customWidth="1"/>
    <col min="11" max="11" width="14.109375" customWidth="1"/>
    <col min="12" max="12" width="21" customWidth="1"/>
    <col min="13" max="13" width="18.109375" customWidth="1"/>
    <col min="15" max="15" width="16.88671875" customWidth="1"/>
    <col min="22" max="22" width="22.88671875" customWidth="1"/>
    <col min="23" max="23" width="12.88671875" customWidth="1"/>
    <col min="25" max="25" width="18.88671875" customWidth="1"/>
    <col min="32" max="32" width="21.44140625" customWidth="1"/>
    <col min="33" max="37" width="21.109375" customWidth="1"/>
    <col min="43" max="43" width="18" customWidth="1"/>
  </cols>
  <sheetData>
    <row r="4" spans="2:86" ht="14.4" customHeight="1" x14ac:dyDescent="0.3">
      <c r="B4" s="532" t="s">
        <v>204</v>
      </c>
      <c r="C4" s="532"/>
      <c r="D4" s="532"/>
      <c r="E4" s="532"/>
      <c r="F4" s="532"/>
      <c r="G4" s="532"/>
      <c r="H4" s="532"/>
      <c r="I4" s="547" t="s">
        <v>384</v>
      </c>
      <c r="J4" s="548"/>
      <c r="K4" s="548"/>
      <c r="L4" s="548"/>
      <c r="M4" s="549" t="s">
        <v>385</v>
      </c>
      <c r="N4" s="549"/>
      <c r="O4" s="549"/>
      <c r="P4" s="549"/>
      <c r="Q4" s="549"/>
      <c r="R4" s="549"/>
      <c r="T4" s="546" t="s">
        <v>384</v>
      </c>
      <c r="U4" s="546"/>
      <c r="V4" s="339" t="s">
        <v>385</v>
      </c>
      <c r="W4" s="340" t="s">
        <v>386</v>
      </c>
      <c r="X4" s="338" t="s">
        <v>387</v>
      </c>
      <c r="Y4" s="550" t="s">
        <v>388</v>
      </c>
      <c r="Z4" s="550"/>
      <c r="AA4" s="550"/>
      <c r="AB4" s="550"/>
      <c r="AC4" s="550"/>
      <c r="AD4" s="544" t="s">
        <v>389</v>
      </c>
      <c r="AE4" s="544"/>
      <c r="AF4" s="544"/>
      <c r="AG4" s="544"/>
      <c r="AH4" s="544"/>
      <c r="AI4" s="544"/>
      <c r="AJ4" s="544"/>
      <c r="AK4" s="544"/>
      <c r="AL4" s="545" t="s">
        <v>390</v>
      </c>
      <c r="AM4" s="545"/>
      <c r="AN4" s="545"/>
      <c r="AO4" s="545"/>
      <c r="AP4" s="545"/>
      <c r="AQ4" s="545"/>
      <c r="AR4" s="546" t="s">
        <v>391</v>
      </c>
      <c r="AS4" s="546"/>
      <c r="AT4" s="546"/>
    </row>
    <row r="5" spans="2:86" ht="33" customHeight="1" x14ac:dyDescent="0.3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36" t="s">
        <v>392</v>
      </c>
      <c r="J5" s="336" t="s">
        <v>393</v>
      </c>
      <c r="K5" s="336" t="s">
        <v>394</v>
      </c>
      <c r="L5" s="336" t="s">
        <v>395</v>
      </c>
      <c r="M5" s="336" t="s">
        <v>396</v>
      </c>
      <c r="N5" s="336" t="s">
        <v>397</v>
      </c>
      <c r="O5" s="336" t="s">
        <v>398</v>
      </c>
      <c r="P5" s="336" t="s">
        <v>399</v>
      </c>
      <c r="Q5" s="336" t="s">
        <v>400</v>
      </c>
      <c r="R5" s="336" t="s">
        <v>401</v>
      </c>
      <c r="S5" s="336" t="s">
        <v>402</v>
      </c>
      <c r="T5" s="336" t="s">
        <v>403</v>
      </c>
      <c r="U5" s="336" t="s">
        <v>239</v>
      </c>
      <c r="V5" s="336" t="s">
        <v>404</v>
      </c>
      <c r="W5" s="336" t="s">
        <v>405</v>
      </c>
      <c r="X5" s="336" t="s">
        <v>406</v>
      </c>
      <c r="Y5" s="336" t="s">
        <v>407</v>
      </c>
      <c r="Z5" s="336" t="s">
        <v>408</v>
      </c>
      <c r="AA5" s="336" t="s">
        <v>409</v>
      </c>
      <c r="AB5" s="336" t="s">
        <v>410</v>
      </c>
      <c r="AC5" s="336" t="s">
        <v>411</v>
      </c>
      <c r="AD5" s="336" t="s">
        <v>412</v>
      </c>
      <c r="AE5" s="336" t="s">
        <v>413</v>
      </c>
      <c r="AF5" s="336" t="s">
        <v>414</v>
      </c>
      <c r="AG5" s="336" t="s">
        <v>415</v>
      </c>
      <c r="AH5" s="336" t="s">
        <v>416</v>
      </c>
      <c r="AI5" s="336" t="s">
        <v>417</v>
      </c>
      <c r="AJ5" s="336" t="s">
        <v>418</v>
      </c>
      <c r="AK5" s="336" t="s">
        <v>419</v>
      </c>
      <c r="AL5" s="336" t="s">
        <v>420</v>
      </c>
      <c r="AM5" s="336" t="s">
        <v>421</v>
      </c>
      <c r="AN5" s="336" t="s">
        <v>422</v>
      </c>
      <c r="AO5" s="336" t="s">
        <v>423</v>
      </c>
      <c r="AP5" s="336" t="s">
        <v>424</v>
      </c>
      <c r="AQ5" s="336" t="s">
        <v>425</v>
      </c>
      <c r="AR5" s="336" t="s">
        <v>426</v>
      </c>
      <c r="AS5" s="336" t="s">
        <v>427</v>
      </c>
      <c r="AT5" s="336" t="s">
        <v>428</v>
      </c>
      <c r="AU5" s="337"/>
      <c r="AV5" s="337"/>
      <c r="AW5" s="337"/>
      <c r="AX5" s="337"/>
      <c r="AY5" s="337"/>
      <c r="AZ5" s="337"/>
      <c r="BA5" s="337"/>
      <c r="BB5" s="337"/>
      <c r="BC5" s="337"/>
      <c r="BD5" s="337"/>
      <c r="BE5" s="337"/>
      <c r="BF5" s="337"/>
      <c r="BG5" s="337"/>
      <c r="BH5" s="337"/>
      <c r="BI5" s="337"/>
      <c r="BJ5" s="337"/>
      <c r="BK5" s="337"/>
      <c r="BL5" s="337"/>
      <c r="BM5" s="337"/>
      <c r="BN5" s="337"/>
      <c r="BO5" s="337"/>
      <c r="BP5" s="337"/>
      <c r="BQ5" s="337"/>
      <c r="BR5" s="337"/>
      <c r="BS5" s="337"/>
      <c r="BT5" s="337"/>
      <c r="BU5" s="337"/>
      <c r="BV5" s="337"/>
      <c r="BW5" s="337"/>
      <c r="BX5" s="337"/>
      <c r="BY5" s="337"/>
      <c r="BZ5" s="337"/>
      <c r="CA5" s="337"/>
      <c r="CB5" s="337"/>
      <c r="CC5" s="337"/>
      <c r="CD5" s="337"/>
      <c r="CE5" s="337"/>
      <c r="CF5" s="337"/>
      <c r="CG5" s="337"/>
      <c r="CH5" s="337"/>
    </row>
    <row r="6" spans="2:86" ht="69.599999999999994" x14ac:dyDescent="0.3">
      <c r="B6" s="22" t="s">
        <v>4</v>
      </c>
      <c r="C6" s="19" t="s">
        <v>266</v>
      </c>
      <c r="D6" s="25" t="s">
        <v>267</v>
      </c>
      <c r="E6" s="19" t="s">
        <v>100</v>
      </c>
      <c r="F6" s="19" t="s">
        <v>89</v>
      </c>
      <c r="G6" s="19" t="s">
        <v>268</v>
      </c>
      <c r="H6" s="79">
        <v>108274</v>
      </c>
      <c r="P6" s="336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828E-DC52-4BBD-B13F-7269EA388FFF}">
  <sheetPr codeName="Hoja7"/>
  <dimension ref="C1:AY84"/>
  <sheetViews>
    <sheetView showGridLines="0" tabSelected="1" topLeftCell="C8" zoomScale="70" zoomScaleNormal="70" workbookViewId="0">
      <pane xSplit="6" ySplit="8" topLeftCell="AU16" activePane="bottomRight" state="frozen"/>
      <selection pane="topRight" activeCell="I8" sqref="I8"/>
      <selection pane="bottomLeft" activeCell="C16" sqref="C16"/>
      <selection pane="bottomRight" activeCell="AV9" sqref="AV9:AW9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48" style="316" customWidth="1"/>
    <col min="4" max="4" width="41.33203125" style="316" customWidth="1"/>
    <col min="5" max="5" width="26.5546875" style="316" customWidth="1"/>
    <col min="6" max="6" width="18.5546875" style="316" customWidth="1"/>
    <col min="7" max="7" width="14.88671875" style="316" customWidth="1"/>
    <col min="8" max="8" width="13.6640625" style="316" customWidth="1"/>
    <col min="9" max="9" width="11.44140625" style="316"/>
    <col min="10" max="10" width="14.44140625" style="78" bestFit="1" customWidth="1"/>
    <col min="11" max="11" width="14.44140625" style="78" customWidth="1"/>
    <col min="12" max="12" width="33.33203125" style="317" customWidth="1"/>
    <col min="13" max="14" width="29.44140625" style="317" customWidth="1"/>
    <col min="15" max="15" width="26.88671875" style="317" customWidth="1"/>
    <col min="16" max="17" width="23.88671875" style="317" customWidth="1"/>
    <col min="18" max="19" width="36.33203125" style="317" customWidth="1"/>
    <col min="20" max="20" width="34.6640625" style="317" customWidth="1"/>
    <col min="21" max="21" width="31.88671875" style="317" customWidth="1"/>
    <col min="22" max="22" width="38.109375" style="317" customWidth="1"/>
    <col min="23" max="23" width="40" style="317" customWidth="1"/>
    <col min="24" max="24" width="32.88671875" style="317" customWidth="1"/>
    <col min="25" max="25" width="27.6640625" style="317" customWidth="1"/>
    <col min="26" max="27" width="32.88671875" style="317" customWidth="1"/>
    <col min="28" max="28" width="30.88671875" style="317" customWidth="1"/>
    <col min="29" max="31" width="32.88671875" style="317" customWidth="1"/>
    <col min="32" max="32" width="27" style="317" customWidth="1"/>
    <col min="33" max="35" width="32.88671875" style="317" customWidth="1"/>
    <col min="36" max="36" width="25.5546875" style="317" customWidth="1"/>
    <col min="37" max="37" width="29.5546875" style="317" customWidth="1"/>
    <col min="38" max="47" width="26.109375" style="317" customWidth="1"/>
    <col min="48" max="48" width="20.5546875" style="316" customWidth="1"/>
    <col min="49" max="49" width="25.6640625" style="316" customWidth="1"/>
    <col min="50" max="50" width="29.88671875" style="316" customWidth="1"/>
    <col min="51" max="51" width="20.88671875" style="316" customWidth="1"/>
    <col min="52" max="16360" width="11.44140625" style="316"/>
    <col min="16361" max="16361" width="11.44140625" style="316" bestFit="1"/>
    <col min="16362" max="16384" width="11.44140625" style="316"/>
  </cols>
  <sheetData>
    <row r="1" spans="3:51" ht="15" customHeight="1" x14ac:dyDescent="0.3">
      <c r="W1" s="357" t="s">
        <v>429</v>
      </c>
    </row>
    <row r="2" spans="3:51" ht="15" customHeight="1" x14ac:dyDescent="0.3">
      <c r="W2" s="357" t="s">
        <v>429</v>
      </c>
    </row>
    <row r="3" spans="3:51" ht="32.85" customHeight="1" x14ac:dyDescent="0.3">
      <c r="W3" s="357" t="s">
        <v>429</v>
      </c>
      <c r="AK3" s="510"/>
      <c r="AL3" s="510"/>
      <c r="AM3" s="510"/>
      <c r="AN3" s="77"/>
      <c r="AO3" s="77"/>
      <c r="AP3" s="77"/>
      <c r="AQ3" s="77"/>
      <c r="AR3" s="77"/>
      <c r="AS3" s="77"/>
      <c r="AT3" s="77"/>
      <c r="AU3" s="77"/>
    </row>
    <row r="4" spans="3:51" ht="28.8" x14ac:dyDescent="0.3">
      <c r="T4" s="318" t="s">
        <v>192</v>
      </c>
      <c r="W4" s="357" t="s">
        <v>429</v>
      </c>
      <c r="AK4" s="510"/>
      <c r="AL4" s="510"/>
      <c r="AM4" s="510"/>
      <c r="AN4" s="77"/>
      <c r="AO4" s="77"/>
      <c r="AP4" s="77"/>
      <c r="AQ4" s="77"/>
      <c r="AR4" s="77"/>
      <c r="AS4" s="77"/>
      <c r="AT4" s="77"/>
      <c r="AU4" s="77"/>
    </row>
    <row r="5" spans="3:51" ht="28.8" x14ac:dyDescent="0.3">
      <c r="T5" s="318" t="s">
        <v>193</v>
      </c>
      <c r="W5" s="357" t="s">
        <v>429</v>
      </c>
    </row>
    <row r="6" spans="3:51" ht="28.8" x14ac:dyDescent="0.3">
      <c r="T6" s="318" t="s">
        <v>194</v>
      </c>
      <c r="W6" s="357" t="s">
        <v>429</v>
      </c>
    </row>
    <row r="7" spans="3:51" ht="14.85" customHeight="1" x14ac:dyDescent="0.3">
      <c r="C7" s="4"/>
      <c r="D7" s="4"/>
      <c r="E7" s="4"/>
      <c r="F7" s="4"/>
      <c r="G7" s="4"/>
      <c r="H7" s="4"/>
      <c r="I7" s="4"/>
      <c r="J7" s="77"/>
      <c r="K7" s="77"/>
      <c r="W7" s="357" t="s">
        <v>429</v>
      </c>
    </row>
    <row r="8" spans="3:51" ht="43.5" customHeight="1" x14ac:dyDescent="0.3">
      <c r="C8" s="499" t="s">
        <v>430</v>
      </c>
      <c r="D8" s="500"/>
      <c r="E8" s="500"/>
      <c r="F8" s="500"/>
      <c r="G8" s="500"/>
      <c r="H8" s="500"/>
      <c r="I8" s="500"/>
      <c r="J8" s="500"/>
      <c r="K8" s="501"/>
      <c r="L8" s="506" t="s">
        <v>431</v>
      </c>
      <c r="M8" s="506"/>
      <c r="N8" s="506"/>
      <c r="O8" s="506"/>
      <c r="P8" s="506"/>
      <c r="Q8" s="362"/>
      <c r="R8" s="503" t="s">
        <v>432</v>
      </c>
      <c r="S8" s="504"/>
      <c r="T8" s="504"/>
      <c r="U8" s="504"/>
      <c r="V8" s="504"/>
      <c r="W8" s="504"/>
      <c r="X8" s="504"/>
      <c r="Y8" s="504"/>
      <c r="Z8" s="504"/>
      <c r="AA8" s="504"/>
      <c r="AB8" s="504"/>
      <c r="AC8" s="504"/>
      <c r="AD8" s="375"/>
      <c r="AE8" s="374"/>
      <c r="AF8" s="503" t="s">
        <v>433</v>
      </c>
      <c r="AG8" s="504"/>
      <c r="AH8" s="504"/>
      <c r="AI8" s="504"/>
      <c r="AJ8" s="504"/>
      <c r="AK8" s="504"/>
      <c r="AL8" s="504"/>
      <c r="AM8" s="504"/>
      <c r="AN8" s="504"/>
      <c r="AO8" s="504"/>
      <c r="AP8" s="504"/>
      <c r="AQ8" s="504"/>
      <c r="AR8" s="504"/>
      <c r="AS8" s="504"/>
      <c r="AT8" s="505"/>
      <c r="AU8" s="374"/>
      <c r="AV8" s="503" t="s">
        <v>434</v>
      </c>
      <c r="AW8" s="504"/>
      <c r="AX8" s="374"/>
      <c r="AY8" s="374"/>
    </row>
    <row r="9" spans="3:51" s="319" customFormat="1" ht="23.25" customHeight="1" x14ac:dyDescent="0.3">
      <c r="C9" s="497" t="s">
        <v>435</v>
      </c>
      <c r="D9" s="498"/>
      <c r="E9" s="498"/>
      <c r="F9" s="498"/>
      <c r="G9" s="498"/>
      <c r="H9" s="498"/>
      <c r="I9" s="498"/>
      <c r="J9" s="498"/>
      <c r="K9" s="498"/>
      <c r="L9" s="493" t="s">
        <v>436</v>
      </c>
      <c r="M9" s="493"/>
      <c r="N9" s="493"/>
      <c r="O9" s="493"/>
      <c r="P9" s="494"/>
      <c r="Q9" s="495"/>
      <c r="R9" s="506" t="s">
        <v>437</v>
      </c>
      <c r="S9" s="507"/>
      <c r="T9" s="511"/>
      <c r="U9" s="511"/>
      <c r="V9" s="512"/>
      <c r="W9" s="367" t="s">
        <v>438</v>
      </c>
      <c r="X9" s="367" t="s">
        <v>439</v>
      </c>
      <c r="Y9" s="367"/>
      <c r="Z9" s="506" t="s">
        <v>198</v>
      </c>
      <c r="AA9" s="507"/>
      <c r="AB9" s="507"/>
      <c r="AC9" s="508"/>
      <c r="AD9" s="376"/>
      <c r="AE9" s="363"/>
      <c r="AF9" s="509" t="s">
        <v>440</v>
      </c>
      <c r="AG9" s="509"/>
      <c r="AH9" s="509"/>
      <c r="AI9" s="506" t="s">
        <v>441</v>
      </c>
      <c r="AJ9" s="508"/>
      <c r="AK9" s="506" t="s">
        <v>442</v>
      </c>
      <c r="AL9" s="507"/>
      <c r="AM9" s="508"/>
      <c r="AN9" s="569" t="s">
        <v>443</v>
      </c>
      <c r="AO9" s="570"/>
      <c r="AP9" s="570"/>
      <c r="AQ9" s="570"/>
      <c r="AR9" s="570"/>
      <c r="AS9" s="570"/>
      <c r="AT9" s="571"/>
      <c r="AU9" s="363"/>
      <c r="AV9" s="506" t="s">
        <v>444</v>
      </c>
      <c r="AW9" s="508"/>
      <c r="AX9" s="363"/>
      <c r="AY9" s="374"/>
    </row>
    <row r="10" spans="3:51" s="319" customFormat="1" ht="85.5" customHeight="1" x14ac:dyDescent="0.3">
      <c r="C10" s="497" t="s">
        <v>445</v>
      </c>
      <c r="D10" s="498"/>
      <c r="E10" s="498"/>
      <c r="F10" s="498"/>
      <c r="G10" s="498"/>
      <c r="H10" s="498"/>
      <c r="I10" s="498"/>
      <c r="J10" s="498"/>
      <c r="K10" s="502"/>
      <c r="L10" s="366" t="s">
        <v>446</v>
      </c>
      <c r="M10" s="366" t="s">
        <v>447</v>
      </c>
      <c r="N10" s="367" t="s">
        <v>448</v>
      </c>
      <c r="O10" s="366" t="s">
        <v>449</v>
      </c>
      <c r="P10" s="366" t="s">
        <v>450</v>
      </c>
      <c r="Q10" s="364" t="s">
        <v>451</v>
      </c>
      <c r="R10" s="370" t="s">
        <v>452</v>
      </c>
      <c r="S10" s="489" t="s">
        <v>453</v>
      </c>
      <c r="T10" s="367" t="s">
        <v>454</v>
      </c>
      <c r="U10" s="366" t="s">
        <v>455</v>
      </c>
      <c r="V10" s="367" t="s">
        <v>456</v>
      </c>
      <c r="W10" s="367" t="s">
        <v>457</v>
      </c>
      <c r="X10" s="367" t="s">
        <v>429</v>
      </c>
      <c r="Y10" s="367" t="s">
        <v>458</v>
      </c>
      <c r="Z10" s="368" t="s">
        <v>459</v>
      </c>
      <c r="AA10" s="370" t="s">
        <v>460</v>
      </c>
      <c r="AB10" s="370" t="s">
        <v>461</v>
      </c>
      <c r="AC10" s="370" t="s">
        <v>462</v>
      </c>
      <c r="AD10" s="370" t="s">
        <v>463</v>
      </c>
      <c r="AE10" s="364" t="s">
        <v>464</v>
      </c>
      <c r="AF10" s="366" t="s">
        <v>465</v>
      </c>
      <c r="AG10" s="366" t="s">
        <v>466</v>
      </c>
      <c r="AH10" s="366" t="s">
        <v>467</v>
      </c>
      <c r="AI10" s="367" t="s">
        <v>468</v>
      </c>
      <c r="AJ10" s="368" t="s">
        <v>469</v>
      </c>
      <c r="AK10" s="366" t="s">
        <v>470</v>
      </c>
      <c r="AL10" s="366" t="s">
        <v>471</v>
      </c>
      <c r="AM10" s="366" t="s">
        <v>472</v>
      </c>
      <c r="AN10" s="373" t="s">
        <v>473</v>
      </c>
      <c r="AO10" s="373" t="s">
        <v>474</v>
      </c>
      <c r="AP10" s="373" t="s">
        <v>475</v>
      </c>
      <c r="AQ10" s="373" t="s">
        <v>476</v>
      </c>
      <c r="AR10" s="373" t="s">
        <v>477</v>
      </c>
      <c r="AS10" s="373" t="s">
        <v>478</v>
      </c>
      <c r="AT10" s="373" t="s">
        <v>479</v>
      </c>
      <c r="AU10" s="364" t="s">
        <v>480</v>
      </c>
      <c r="AV10" s="366" t="s">
        <v>481</v>
      </c>
      <c r="AW10" s="366" t="s">
        <v>482</v>
      </c>
      <c r="AX10" s="364" t="s">
        <v>483</v>
      </c>
      <c r="AY10" s="364" t="s">
        <v>484</v>
      </c>
    </row>
    <row r="11" spans="3:51" ht="37.5" customHeight="1" x14ac:dyDescent="0.3">
      <c r="C11" s="69" t="s">
        <v>74</v>
      </c>
      <c r="D11" s="69" t="s">
        <v>73</v>
      </c>
      <c r="E11" s="69" t="s">
        <v>219</v>
      </c>
      <c r="F11" s="69" t="s">
        <v>75</v>
      </c>
      <c r="G11" s="69" t="s">
        <v>76</v>
      </c>
      <c r="H11" s="347" t="s">
        <v>485</v>
      </c>
      <c r="I11" s="69" t="s">
        <v>222</v>
      </c>
      <c r="J11" s="347" t="s">
        <v>223</v>
      </c>
      <c r="K11" s="347" t="s">
        <v>214</v>
      </c>
      <c r="L11" s="368" t="s">
        <v>224</v>
      </c>
      <c r="M11" s="368" t="s">
        <v>486</v>
      </c>
      <c r="N11" s="365" t="s">
        <v>487</v>
      </c>
      <c r="O11" s="366" t="s">
        <v>488</v>
      </c>
      <c r="P11" s="366" t="s">
        <v>489</v>
      </c>
      <c r="Q11" s="364" t="s">
        <v>490</v>
      </c>
      <c r="R11" s="369" t="s">
        <v>224</v>
      </c>
      <c r="S11" s="369" t="s">
        <v>491</v>
      </c>
      <c r="T11" s="368" t="s">
        <v>712</v>
      </c>
      <c r="U11" s="371" t="s">
        <v>492</v>
      </c>
      <c r="V11" s="368" t="s">
        <v>493</v>
      </c>
      <c r="W11" s="367" t="s">
        <v>429</v>
      </c>
      <c r="X11" s="367" t="s">
        <v>494</v>
      </c>
      <c r="Y11" s="372" t="s">
        <v>713</v>
      </c>
      <c r="Z11" s="372" t="s">
        <v>495</v>
      </c>
      <c r="AA11" s="367" t="s">
        <v>714</v>
      </c>
      <c r="AB11" s="367" t="s">
        <v>715</v>
      </c>
      <c r="AC11" s="370" t="s">
        <v>395</v>
      </c>
      <c r="AD11" s="370" t="s">
        <v>496</v>
      </c>
      <c r="AE11" s="364" t="s">
        <v>497</v>
      </c>
      <c r="AF11" s="366" t="s">
        <v>498</v>
      </c>
      <c r="AG11" s="366" t="s">
        <v>499</v>
      </c>
      <c r="AH11" s="373" t="s">
        <v>500</v>
      </c>
      <c r="AI11" s="367" t="s">
        <v>501</v>
      </c>
      <c r="AJ11" s="368" t="s">
        <v>502</v>
      </c>
      <c r="AK11" s="368" t="s">
        <v>503</v>
      </c>
      <c r="AL11" s="368" t="s">
        <v>504</v>
      </c>
      <c r="AM11" s="368" t="s">
        <v>505</v>
      </c>
      <c r="AN11" s="366" t="s">
        <v>159</v>
      </c>
      <c r="AO11" s="366" t="s">
        <v>506</v>
      </c>
      <c r="AP11" s="366" t="s">
        <v>507</v>
      </c>
      <c r="AQ11" s="366" t="s">
        <v>249</v>
      </c>
      <c r="AR11" s="366" t="s">
        <v>508</v>
      </c>
      <c r="AS11" s="366" t="s">
        <v>509</v>
      </c>
      <c r="AT11" s="366" t="s">
        <v>510</v>
      </c>
      <c r="AU11" s="364" t="s">
        <v>511</v>
      </c>
      <c r="AV11" s="368" t="s">
        <v>512</v>
      </c>
      <c r="AW11" s="366" t="s">
        <v>513</v>
      </c>
      <c r="AX11" s="364" t="s">
        <v>514</v>
      </c>
      <c r="AY11" s="364" t="s">
        <v>515</v>
      </c>
    </row>
    <row r="12" spans="3:51" s="350" customFormat="1" ht="18" customHeight="1" x14ac:dyDescent="0.3">
      <c r="C12" s="49" t="s">
        <v>4</v>
      </c>
      <c r="D12" s="49" t="s">
        <v>266</v>
      </c>
      <c r="E12" s="53" t="s">
        <v>267</v>
      </c>
      <c r="F12" s="49" t="s">
        <v>100</v>
      </c>
      <c r="G12" s="49" t="s">
        <v>89</v>
      </c>
      <c r="H12" s="49">
        <v>10</v>
      </c>
      <c r="I12" s="49" t="s">
        <v>268</v>
      </c>
      <c r="J12" s="79">
        <v>108274</v>
      </c>
      <c r="K12" s="53" t="s">
        <v>15</v>
      </c>
      <c r="L12" s="351" t="s">
        <v>270</v>
      </c>
      <c r="M12" s="351" t="s">
        <v>516</v>
      </c>
      <c r="N12" s="351" t="s">
        <v>516</v>
      </c>
      <c r="O12" s="351" t="s">
        <v>516</v>
      </c>
      <c r="P12" s="351" t="s">
        <v>516</v>
      </c>
      <c r="Q12" s="361">
        <f>(COUNTIF(L12:P12,"Finalizado")*1 + COUNTIF(L12:P12,"En proceso")*0.5 + COUNTIF(L12:P12,"Sin Iniciar")*0 + COUNTIF(L12:P12,"No aplica")*1) / 5</f>
        <v>0.2</v>
      </c>
      <c r="R12" s="351" t="s">
        <v>270</v>
      </c>
      <c r="S12" s="351" t="s">
        <v>270</v>
      </c>
      <c r="T12" s="351" t="s">
        <v>270</v>
      </c>
      <c r="U12" s="351" t="s">
        <v>269</v>
      </c>
      <c r="V12" s="351" t="s">
        <v>270</v>
      </c>
      <c r="W12" s="351" t="s">
        <v>270</v>
      </c>
      <c r="X12" s="352" t="s">
        <v>270</v>
      </c>
      <c r="Y12" s="351" t="s">
        <v>516</v>
      </c>
      <c r="Z12" s="351" t="s">
        <v>516</v>
      </c>
      <c r="AA12" s="186" t="s">
        <v>271</v>
      </c>
      <c r="AB12" s="351" t="s">
        <v>270</v>
      </c>
      <c r="AC12" s="351" t="s">
        <v>516</v>
      </c>
      <c r="AD12" s="351" t="s">
        <v>516</v>
      </c>
      <c r="AE12" s="361">
        <f>(COUNTIF(R12:AC12,"Finalizado")*1 + COUNTIF(R12:AC12,"En proceso")*0.5 + COUNTIF(R12:AC12,"Sin Iniciar")*0 + COUNTIF(R12:AC12,"No aplica")*1) / 9</f>
        <v>0.88888888888888884</v>
      </c>
      <c r="AF12" s="351" t="s">
        <v>269</v>
      </c>
      <c r="AG12" s="351" t="s">
        <v>269</v>
      </c>
      <c r="AH12" s="351" t="s">
        <v>269</v>
      </c>
      <c r="AI12" s="351" t="s">
        <v>269</v>
      </c>
      <c r="AJ12" s="351" t="s">
        <v>516</v>
      </c>
      <c r="AK12" s="351" t="s">
        <v>516</v>
      </c>
      <c r="AL12" s="351" t="s">
        <v>516</v>
      </c>
      <c r="AM12" s="351" t="s">
        <v>516</v>
      </c>
      <c r="AN12" s="351" t="s">
        <v>516</v>
      </c>
      <c r="AO12" s="351" t="s">
        <v>516</v>
      </c>
      <c r="AP12" s="351" t="s">
        <v>516</v>
      </c>
      <c r="AQ12" s="351" t="s">
        <v>516</v>
      </c>
      <c r="AR12" s="351" t="s">
        <v>516</v>
      </c>
      <c r="AS12" s="351" t="s">
        <v>516</v>
      </c>
      <c r="AT12" s="351" t="s">
        <v>516</v>
      </c>
      <c r="AU12" s="361">
        <f>(COUNTIF(AF12:AT12,"Finalizado")*1 + COUNTIF(AF12:AT12,"En proceso")*0.5 + COUNTIF(AF12:AT12,"Sin Iniciar")*0 + COUNTIF(AF12:AT12,"No aplica")*1) / 15</f>
        <v>0.26666666666666666</v>
      </c>
      <c r="AV12" s="351" t="s">
        <v>516</v>
      </c>
      <c r="AW12" s="351" t="s">
        <v>516</v>
      </c>
      <c r="AX12" s="361">
        <f>(COUNTIF(AV12:AW12,"Finalizado")*1 + COUNTIF(AV12:AW12,"En proceso")*0.5 + COUNTIF(AV12:AW12,"Sin Iniciar")*0 + COUNTIF(AV12:AW12,"No aplica")*1) / 2</f>
        <v>0</v>
      </c>
      <c r="AY12" s="496">
        <f>AVERAGE(Q12,AE12,AU12,AX12)</f>
        <v>0.33888888888888885</v>
      </c>
    </row>
    <row r="13" spans="3:51" s="350" customFormat="1" ht="18.75" customHeight="1" x14ac:dyDescent="0.3">
      <c r="C13" s="49" t="s">
        <v>4</v>
      </c>
      <c r="D13" s="49" t="s">
        <v>278</v>
      </c>
      <c r="E13" s="53" t="s">
        <v>105</v>
      </c>
      <c r="F13" s="49" t="s">
        <v>88</v>
      </c>
      <c r="G13" s="49" t="s">
        <v>89</v>
      </c>
      <c r="H13" s="49">
        <v>10</v>
      </c>
      <c r="I13" s="53" t="s">
        <v>262</v>
      </c>
      <c r="J13" s="79">
        <v>111231</v>
      </c>
      <c r="K13" s="53" t="s">
        <v>15</v>
      </c>
      <c r="L13" s="351" t="s">
        <v>270</v>
      </c>
      <c r="M13" s="351" t="s">
        <v>270</v>
      </c>
      <c r="N13" s="351" t="s">
        <v>517</v>
      </c>
      <c r="O13" s="351" t="s">
        <v>270</v>
      </c>
      <c r="P13" s="351" t="s">
        <v>516</v>
      </c>
      <c r="Q13" s="361">
        <f t="shared" ref="Q13:Q71" si="0">(COUNTIF(L13:P13,"Finalizado")*1 + COUNTIF(L13:P13,"En proceso")*0.5 + COUNTIF(L13:P13,"Sin Iniciar")*0 + COUNTIF(L13:P13,"No aplica")*1) / 5</f>
        <v>0.7</v>
      </c>
      <c r="R13" s="351" t="s">
        <v>270</v>
      </c>
      <c r="S13" s="351" t="s">
        <v>270</v>
      </c>
      <c r="T13" s="351" t="s">
        <v>270</v>
      </c>
      <c r="U13" s="351" t="s">
        <v>270</v>
      </c>
      <c r="V13" s="351" t="s">
        <v>270</v>
      </c>
      <c r="W13" s="351" t="s">
        <v>270</v>
      </c>
      <c r="X13" s="352" t="s">
        <v>280</v>
      </c>
      <c r="Y13" s="351" t="s">
        <v>516</v>
      </c>
      <c r="Z13" s="351" t="s">
        <v>516</v>
      </c>
      <c r="AA13" s="186" t="s">
        <v>281</v>
      </c>
      <c r="AB13" s="351" t="s">
        <v>517</v>
      </c>
      <c r="AC13" s="351" t="s">
        <v>516</v>
      </c>
      <c r="AD13" s="351"/>
      <c r="AE13" s="361">
        <f t="shared" ref="AE13:AE71" si="1">(COUNTIF(R13:AC13,"Finalizado")*1 + COUNTIF(R13:AC13,"En proceso")*0.5 + COUNTIF(R13:AC13,"Sin Iniciar")*0 + COUNTIF(R13:AC13,"No aplica")*1) / 9</f>
        <v>0.72222222222222221</v>
      </c>
      <c r="AF13" s="351" t="s">
        <v>270</v>
      </c>
      <c r="AG13" s="351" t="s">
        <v>270</v>
      </c>
      <c r="AH13" s="351" t="s">
        <v>517</v>
      </c>
      <c r="AI13" s="351" t="s">
        <v>517</v>
      </c>
      <c r="AJ13" s="351" t="s">
        <v>516</v>
      </c>
      <c r="AK13" s="351" t="s">
        <v>517</v>
      </c>
      <c r="AL13" s="351" t="s">
        <v>516</v>
      </c>
      <c r="AM13" s="351" t="s">
        <v>517</v>
      </c>
      <c r="AN13" s="351" t="s">
        <v>516</v>
      </c>
      <c r="AO13" s="351" t="s">
        <v>516</v>
      </c>
      <c r="AP13" s="351" t="s">
        <v>516</v>
      </c>
      <c r="AQ13" s="351" t="s">
        <v>516</v>
      </c>
      <c r="AR13" s="351" t="s">
        <v>516</v>
      </c>
      <c r="AS13" s="351" t="s">
        <v>516</v>
      </c>
      <c r="AT13" s="351" t="s">
        <v>516</v>
      </c>
      <c r="AU13" s="361">
        <f t="shared" ref="AU13:AU71" si="2">(COUNTIF(AF13:AT13,"Finalizado")*1 + COUNTIF(AF13:AT13,"En proceso")*0.5 + COUNTIF(AF13:AT13,"Sin Iniciar")*0 + COUNTIF(AF13:AT13,"No aplica")*1) / 15</f>
        <v>0.26666666666666666</v>
      </c>
      <c r="AV13" s="351" t="s">
        <v>516</v>
      </c>
      <c r="AW13" s="351" t="s">
        <v>516</v>
      </c>
      <c r="AX13" s="361">
        <f t="shared" ref="AX13:AX71" si="3">(COUNTIF(AV13:AW13,"Finalizado")*1 + COUNTIF(AV13:AW13,"En proceso")*0.5 + COUNTIF(AV13:AW13,"Sin Iniciar")*0 + COUNTIF(AV13:AW13,"No aplica")*1) / 2</f>
        <v>0</v>
      </c>
      <c r="AY13" s="496">
        <f t="shared" ref="AY13:AY71" si="4">AVERAGE(Q13,AE13,AU13,AX13)</f>
        <v>0.42222222222222217</v>
      </c>
    </row>
    <row r="14" spans="3:51" s="350" customFormat="1" ht="18.75" customHeight="1" x14ac:dyDescent="0.3">
      <c r="C14" s="49" t="s">
        <v>4</v>
      </c>
      <c r="D14" s="49" t="s">
        <v>278</v>
      </c>
      <c r="E14" s="53" t="s">
        <v>104</v>
      </c>
      <c r="F14" s="49" t="s">
        <v>88</v>
      </c>
      <c r="G14" s="49" t="s">
        <v>106</v>
      </c>
      <c r="H14" s="49">
        <v>10</v>
      </c>
      <c r="I14" s="53" t="s">
        <v>262</v>
      </c>
      <c r="J14" s="79">
        <v>101647</v>
      </c>
      <c r="K14" s="53" t="s">
        <v>14</v>
      </c>
      <c r="L14" s="351" t="s">
        <v>270</v>
      </c>
      <c r="M14" s="351" t="s">
        <v>270</v>
      </c>
      <c r="N14" s="351" t="s">
        <v>270</v>
      </c>
      <c r="O14" s="351" t="s">
        <v>270</v>
      </c>
      <c r="P14" s="351" t="s">
        <v>516</v>
      </c>
      <c r="Q14" s="361">
        <f t="shared" si="0"/>
        <v>0.8</v>
      </c>
      <c r="R14" s="351" t="s">
        <v>270</v>
      </c>
      <c r="S14" s="351" t="s">
        <v>270</v>
      </c>
      <c r="T14" s="351" t="s">
        <v>270</v>
      </c>
      <c r="U14" s="351" t="s">
        <v>270</v>
      </c>
      <c r="V14" s="351" t="s">
        <v>270</v>
      </c>
      <c r="W14" s="351" t="s">
        <v>270</v>
      </c>
      <c r="X14" s="352" t="s">
        <v>270</v>
      </c>
      <c r="Y14" s="351" t="s">
        <v>516</v>
      </c>
      <c r="Z14" s="351" t="s">
        <v>516</v>
      </c>
      <c r="AA14" s="186" t="s">
        <v>281</v>
      </c>
      <c r="AB14" s="351" t="s">
        <v>517</v>
      </c>
      <c r="AC14" s="351" t="s">
        <v>516</v>
      </c>
      <c r="AD14" s="351"/>
      <c r="AE14" s="361">
        <f t="shared" si="1"/>
        <v>0.83333333333333337</v>
      </c>
      <c r="AF14" s="351" t="s">
        <v>270</v>
      </c>
      <c r="AG14" s="351" t="s">
        <v>270</v>
      </c>
      <c r="AH14" s="351" t="s">
        <v>270</v>
      </c>
      <c r="AI14" s="351" t="s">
        <v>517</v>
      </c>
      <c r="AJ14" s="351" t="s">
        <v>516</v>
      </c>
      <c r="AK14" s="351" t="s">
        <v>516</v>
      </c>
      <c r="AL14" s="351" t="s">
        <v>516</v>
      </c>
      <c r="AM14" s="351" t="s">
        <v>516</v>
      </c>
      <c r="AN14" s="360" t="s">
        <v>269</v>
      </c>
      <c r="AO14" s="351" t="s">
        <v>269</v>
      </c>
      <c r="AP14" s="351" t="s">
        <v>269</v>
      </c>
      <c r="AQ14" s="351" t="s">
        <v>269</v>
      </c>
      <c r="AR14" s="351" t="s">
        <v>269</v>
      </c>
      <c r="AS14" s="351" t="s">
        <v>269</v>
      </c>
      <c r="AT14" s="351" t="s">
        <v>269</v>
      </c>
      <c r="AU14" s="361">
        <f t="shared" si="2"/>
        <v>0.7</v>
      </c>
      <c r="AV14" s="351" t="s">
        <v>516</v>
      </c>
      <c r="AW14" s="351" t="s">
        <v>516</v>
      </c>
      <c r="AX14" s="361">
        <f t="shared" si="3"/>
        <v>0</v>
      </c>
      <c r="AY14" s="496">
        <f t="shared" si="4"/>
        <v>0.58333333333333326</v>
      </c>
    </row>
    <row r="15" spans="3:51" s="350" customFormat="1" ht="18.75" customHeight="1" x14ac:dyDescent="0.3">
      <c r="C15" s="49" t="s">
        <v>4</v>
      </c>
      <c r="D15" s="49" t="s">
        <v>278</v>
      </c>
      <c r="E15" s="53" t="s">
        <v>105</v>
      </c>
      <c r="F15" s="49" t="s">
        <v>6</v>
      </c>
      <c r="G15" s="49" t="s">
        <v>89</v>
      </c>
      <c r="H15" s="49">
        <v>10</v>
      </c>
      <c r="I15" s="53" t="s">
        <v>268</v>
      </c>
      <c r="J15" s="79">
        <v>102464</v>
      </c>
      <c r="K15" s="53" t="s">
        <v>15</v>
      </c>
      <c r="L15" s="351" t="s">
        <v>270</v>
      </c>
      <c r="M15" s="351" t="s">
        <v>516</v>
      </c>
      <c r="N15" s="351" t="s">
        <v>516</v>
      </c>
      <c r="O15" s="351" t="s">
        <v>516</v>
      </c>
      <c r="P15" s="351" t="s">
        <v>516</v>
      </c>
      <c r="Q15" s="361">
        <f t="shared" si="0"/>
        <v>0.2</v>
      </c>
      <c r="R15" s="351" t="s">
        <v>270</v>
      </c>
      <c r="S15" s="351" t="s">
        <v>270</v>
      </c>
      <c r="T15" s="351" t="s">
        <v>270</v>
      </c>
      <c r="U15" s="351" t="s">
        <v>270</v>
      </c>
      <c r="V15" s="351" t="s">
        <v>270</v>
      </c>
      <c r="W15" s="351" t="s">
        <v>270</v>
      </c>
      <c r="X15" s="352" t="s">
        <v>280</v>
      </c>
      <c r="Y15" s="351" t="s">
        <v>516</v>
      </c>
      <c r="Z15" s="351" t="s">
        <v>516</v>
      </c>
      <c r="AA15" s="186" t="s">
        <v>271</v>
      </c>
      <c r="AB15" s="351" t="s">
        <v>517</v>
      </c>
      <c r="AC15" s="351" t="s">
        <v>516</v>
      </c>
      <c r="AD15" s="351"/>
      <c r="AE15" s="361">
        <f t="shared" si="1"/>
        <v>0.72222222222222221</v>
      </c>
      <c r="AF15" s="351" t="s">
        <v>516</v>
      </c>
      <c r="AG15" s="351" t="s">
        <v>516</v>
      </c>
      <c r="AH15" s="351" t="s">
        <v>516</v>
      </c>
      <c r="AI15" s="351" t="s">
        <v>516</v>
      </c>
      <c r="AJ15" s="351" t="s">
        <v>516</v>
      </c>
      <c r="AK15" s="351" t="s">
        <v>516</v>
      </c>
      <c r="AL15" s="351" t="s">
        <v>516</v>
      </c>
      <c r="AM15" s="351" t="s">
        <v>516</v>
      </c>
      <c r="AN15" s="351" t="s">
        <v>516</v>
      </c>
      <c r="AO15" s="351" t="s">
        <v>516</v>
      </c>
      <c r="AP15" s="351" t="s">
        <v>516</v>
      </c>
      <c r="AQ15" s="351" t="s">
        <v>516</v>
      </c>
      <c r="AR15" s="351" t="s">
        <v>516</v>
      </c>
      <c r="AS15" s="351" t="s">
        <v>516</v>
      </c>
      <c r="AT15" s="351" t="s">
        <v>516</v>
      </c>
      <c r="AU15" s="361">
        <f t="shared" si="2"/>
        <v>0</v>
      </c>
      <c r="AV15" s="351" t="s">
        <v>516</v>
      </c>
      <c r="AW15" s="351" t="s">
        <v>516</v>
      </c>
      <c r="AX15" s="361">
        <f t="shared" si="3"/>
        <v>0</v>
      </c>
      <c r="AY15" s="496">
        <f t="shared" si="4"/>
        <v>0.23055555555555557</v>
      </c>
    </row>
    <row r="16" spans="3:51" s="350" customFormat="1" ht="18.75" customHeight="1" x14ac:dyDescent="0.3">
      <c r="C16" s="49" t="s">
        <v>10</v>
      </c>
      <c r="D16" s="49" t="s">
        <v>123</v>
      </c>
      <c r="E16" s="53" t="s">
        <v>64</v>
      </c>
      <c r="F16" s="49" t="s">
        <v>6</v>
      </c>
      <c r="G16" s="49" t="s">
        <v>89</v>
      </c>
      <c r="H16" s="49">
        <v>10</v>
      </c>
      <c r="I16" s="53" t="s">
        <v>268</v>
      </c>
      <c r="J16" s="79">
        <v>107733</v>
      </c>
      <c r="K16" s="50" t="s">
        <v>15</v>
      </c>
      <c r="L16" s="351" t="s">
        <v>516</v>
      </c>
      <c r="M16" s="351" t="s">
        <v>516</v>
      </c>
      <c r="N16" s="351" t="s">
        <v>516</v>
      </c>
      <c r="O16" s="351" t="s">
        <v>516</v>
      </c>
      <c r="P16" s="351" t="s">
        <v>516</v>
      </c>
      <c r="Q16" s="361">
        <f t="shared" si="0"/>
        <v>0</v>
      </c>
      <c r="R16" s="351" t="s">
        <v>516</v>
      </c>
      <c r="S16" s="351" t="s">
        <v>517</v>
      </c>
      <c r="T16" s="351" t="s">
        <v>517</v>
      </c>
      <c r="U16" s="351" t="s">
        <v>516</v>
      </c>
      <c r="V16" s="351" t="s">
        <v>516</v>
      </c>
      <c r="W16" s="351" t="s">
        <v>516</v>
      </c>
      <c r="X16" s="351" t="s">
        <v>516</v>
      </c>
      <c r="Y16" s="351" t="s">
        <v>516</v>
      </c>
      <c r="Z16" s="351" t="s">
        <v>516</v>
      </c>
      <c r="AA16" s="186" t="s">
        <v>281</v>
      </c>
      <c r="AB16" s="351" t="s">
        <v>517</v>
      </c>
      <c r="AC16" s="351" t="s">
        <v>516</v>
      </c>
      <c r="AD16" s="351"/>
      <c r="AE16" s="361">
        <f t="shared" si="1"/>
        <v>0.16666666666666666</v>
      </c>
      <c r="AF16" s="351" t="s">
        <v>516</v>
      </c>
      <c r="AG16" s="351" t="s">
        <v>516</v>
      </c>
      <c r="AH16" s="351" t="s">
        <v>516</v>
      </c>
      <c r="AI16" s="351" t="s">
        <v>516</v>
      </c>
      <c r="AJ16" s="351" t="s">
        <v>516</v>
      </c>
      <c r="AK16" s="351" t="s">
        <v>516</v>
      </c>
      <c r="AL16" s="351" t="s">
        <v>516</v>
      </c>
      <c r="AM16" s="351" t="s">
        <v>516</v>
      </c>
      <c r="AN16" s="351" t="s">
        <v>516</v>
      </c>
      <c r="AO16" s="351" t="s">
        <v>516</v>
      </c>
      <c r="AP16" s="351" t="s">
        <v>516</v>
      </c>
      <c r="AQ16" s="351" t="s">
        <v>516</v>
      </c>
      <c r="AR16" s="351" t="s">
        <v>516</v>
      </c>
      <c r="AS16" s="351" t="s">
        <v>516</v>
      </c>
      <c r="AT16" s="351" t="s">
        <v>516</v>
      </c>
      <c r="AU16" s="361">
        <f t="shared" si="2"/>
        <v>0</v>
      </c>
      <c r="AV16" s="351" t="s">
        <v>516</v>
      </c>
      <c r="AW16" s="351" t="s">
        <v>516</v>
      </c>
      <c r="AX16" s="361">
        <f t="shared" si="3"/>
        <v>0</v>
      </c>
      <c r="AY16" s="496">
        <f t="shared" si="4"/>
        <v>4.1666666666666664E-2</v>
      </c>
    </row>
    <row r="17" spans="3:51" s="350" customFormat="1" ht="18.75" customHeight="1" x14ac:dyDescent="0.3">
      <c r="C17" s="49" t="s">
        <v>10</v>
      </c>
      <c r="D17" s="49" t="s">
        <v>123</v>
      </c>
      <c r="E17" s="53" t="s">
        <v>298</v>
      </c>
      <c r="F17" s="49" t="s">
        <v>100</v>
      </c>
      <c r="G17" s="49" t="s">
        <v>89</v>
      </c>
      <c r="H17" s="49">
        <v>10</v>
      </c>
      <c r="I17" s="53" t="s">
        <v>299</v>
      </c>
      <c r="J17" s="79">
        <v>101525</v>
      </c>
      <c r="K17" s="53" t="s">
        <v>15</v>
      </c>
      <c r="L17" s="351" t="s">
        <v>270</v>
      </c>
      <c r="M17" s="351" t="s">
        <v>516</v>
      </c>
      <c r="N17" s="351" t="s">
        <v>516</v>
      </c>
      <c r="O17" s="351" t="s">
        <v>516</v>
      </c>
      <c r="P17" s="351" t="s">
        <v>516</v>
      </c>
      <c r="Q17" s="361">
        <f t="shared" si="0"/>
        <v>0.2</v>
      </c>
      <c r="R17" s="351" t="s">
        <v>270</v>
      </c>
      <c r="S17" s="351" t="s">
        <v>270</v>
      </c>
      <c r="T17" s="351" t="s">
        <v>270</v>
      </c>
      <c r="U17" s="351" t="s">
        <v>269</v>
      </c>
      <c r="V17" s="351" t="s">
        <v>270</v>
      </c>
      <c r="W17" s="351" t="s">
        <v>270</v>
      </c>
      <c r="X17" s="352" t="s">
        <v>270</v>
      </c>
      <c r="Y17" s="351" t="s">
        <v>516</v>
      </c>
      <c r="Z17" s="351" t="s">
        <v>516</v>
      </c>
      <c r="AA17" s="186" t="s">
        <v>281</v>
      </c>
      <c r="AB17" s="351" t="s">
        <v>517</v>
      </c>
      <c r="AC17" s="351" t="s">
        <v>516</v>
      </c>
      <c r="AD17" s="351"/>
      <c r="AE17" s="361">
        <f t="shared" si="1"/>
        <v>0.83333333333333337</v>
      </c>
      <c r="AF17" s="351" t="s">
        <v>269</v>
      </c>
      <c r="AG17" s="351" t="s">
        <v>269</v>
      </c>
      <c r="AH17" s="351" t="s">
        <v>269</v>
      </c>
      <c r="AI17" s="351" t="s">
        <v>269</v>
      </c>
      <c r="AJ17" s="351" t="s">
        <v>516</v>
      </c>
      <c r="AK17" s="351" t="s">
        <v>516</v>
      </c>
      <c r="AL17" s="351" t="s">
        <v>516</v>
      </c>
      <c r="AM17" s="351" t="s">
        <v>516</v>
      </c>
      <c r="AN17" s="351" t="s">
        <v>516</v>
      </c>
      <c r="AO17" s="351" t="s">
        <v>516</v>
      </c>
      <c r="AP17" s="351" t="s">
        <v>516</v>
      </c>
      <c r="AQ17" s="351" t="s">
        <v>516</v>
      </c>
      <c r="AR17" s="351" t="s">
        <v>516</v>
      </c>
      <c r="AS17" s="351" t="s">
        <v>516</v>
      </c>
      <c r="AT17" s="351" t="s">
        <v>516</v>
      </c>
      <c r="AU17" s="361">
        <f t="shared" si="2"/>
        <v>0.26666666666666666</v>
      </c>
      <c r="AV17" s="351" t="s">
        <v>516</v>
      </c>
      <c r="AW17" s="351" t="s">
        <v>516</v>
      </c>
      <c r="AX17" s="361">
        <f t="shared" si="3"/>
        <v>0</v>
      </c>
      <c r="AY17" s="496">
        <f t="shared" si="4"/>
        <v>0.32500000000000001</v>
      </c>
    </row>
    <row r="18" spans="3:51" s="350" customFormat="1" ht="17.399999999999999" x14ac:dyDescent="0.3">
      <c r="C18" s="49" t="s">
        <v>10</v>
      </c>
      <c r="D18" s="49" t="s">
        <v>123</v>
      </c>
      <c r="E18" s="53" t="s">
        <v>302</v>
      </c>
      <c r="F18" s="49" t="s">
        <v>100</v>
      </c>
      <c r="G18" s="49" t="s">
        <v>89</v>
      </c>
      <c r="H18" s="49">
        <v>10</v>
      </c>
      <c r="I18" s="53" t="s">
        <v>299</v>
      </c>
      <c r="J18" s="79">
        <v>111116</v>
      </c>
      <c r="K18" s="53" t="s">
        <v>15</v>
      </c>
      <c r="L18" s="351" t="s">
        <v>270</v>
      </c>
      <c r="M18" s="351" t="s">
        <v>516</v>
      </c>
      <c r="N18" s="351" t="s">
        <v>269</v>
      </c>
      <c r="O18" s="351" t="s">
        <v>516</v>
      </c>
      <c r="P18" s="351" t="s">
        <v>516</v>
      </c>
      <c r="Q18" s="361">
        <f t="shared" si="0"/>
        <v>0.4</v>
      </c>
      <c r="R18" s="351" t="s">
        <v>270</v>
      </c>
      <c r="S18" s="351" t="s">
        <v>270</v>
      </c>
      <c r="T18" s="351" t="s">
        <v>270</v>
      </c>
      <c r="U18" s="351" t="s">
        <v>269</v>
      </c>
      <c r="V18" s="351" t="s">
        <v>270</v>
      </c>
      <c r="W18" s="351" t="s">
        <v>270</v>
      </c>
      <c r="X18" s="352" t="s">
        <v>270</v>
      </c>
      <c r="Y18" s="351" t="s">
        <v>516</v>
      </c>
      <c r="Z18" s="351" t="s">
        <v>516</v>
      </c>
      <c r="AA18" s="186" t="s">
        <v>281</v>
      </c>
      <c r="AB18" s="351" t="s">
        <v>517</v>
      </c>
      <c r="AC18" s="351" t="s">
        <v>516</v>
      </c>
      <c r="AD18" s="351"/>
      <c r="AE18" s="361">
        <f t="shared" si="1"/>
        <v>0.83333333333333337</v>
      </c>
      <c r="AF18" s="351" t="s">
        <v>269</v>
      </c>
      <c r="AG18" s="351" t="s">
        <v>269</v>
      </c>
      <c r="AH18" s="351" t="s">
        <v>269</v>
      </c>
      <c r="AI18" s="351" t="s">
        <v>269</v>
      </c>
      <c r="AJ18" s="351" t="s">
        <v>516</v>
      </c>
      <c r="AK18" s="351" t="s">
        <v>516</v>
      </c>
      <c r="AL18" s="351" t="s">
        <v>516</v>
      </c>
      <c r="AM18" s="351" t="s">
        <v>516</v>
      </c>
      <c r="AN18" s="360" t="s">
        <v>269</v>
      </c>
      <c r="AO18" s="351" t="s">
        <v>269</v>
      </c>
      <c r="AP18" s="351" t="s">
        <v>269</v>
      </c>
      <c r="AQ18" s="351" t="s">
        <v>269</v>
      </c>
      <c r="AR18" s="351" t="s">
        <v>269</v>
      </c>
      <c r="AS18" s="351" t="s">
        <v>269</v>
      </c>
      <c r="AT18" s="351" t="s">
        <v>269</v>
      </c>
      <c r="AU18" s="361">
        <f t="shared" si="2"/>
        <v>0.73333333333333328</v>
      </c>
      <c r="AV18" s="351" t="s">
        <v>516</v>
      </c>
      <c r="AW18" s="351" t="s">
        <v>516</v>
      </c>
      <c r="AX18" s="361">
        <f t="shared" si="3"/>
        <v>0</v>
      </c>
      <c r="AY18" s="496">
        <f t="shared" si="4"/>
        <v>0.4916666666666667</v>
      </c>
    </row>
    <row r="19" spans="3:51" s="350" customFormat="1" ht="18.75" customHeight="1" x14ac:dyDescent="0.3">
      <c r="C19" s="49" t="s">
        <v>10</v>
      </c>
      <c r="D19" s="49" t="s">
        <v>303</v>
      </c>
      <c r="E19" s="53" t="s">
        <v>304</v>
      </c>
      <c r="F19" s="49" t="s">
        <v>88</v>
      </c>
      <c r="G19" s="49" t="s">
        <v>101</v>
      </c>
      <c r="H19" s="49">
        <v>10</v>
      </c>
      <c r="I19" s="53" t="s">
        <v>262</v>
      </c>
      <c r="J19" s="79">
        <v>101388</v>
      </c>
      <c r="K19" s="53" t="s">
        <v>15</v>
      </c>
      <c r="L19" s="351" t="s">
        <v>270</v>
      </c>
      <c r="M19" s="351" t="s">
        <v>270</v>
      </c>
      <c r="N19" s="351" t="s">
        <v>517</v>
      </c>
      <c r="O19" s="351" t="s">
        <v>270</v>
      </c>
      <c r="P19" s="351" t="s">
        <v>516</v>
      </c>
      <c r="Q19" s="361">
        <f t="shared" si="0"/>
        <v>0.7</v>
      </c>
      <c r="R19" s="351" t="s">
        <v>270</v>
      </c>
      <c r="S19" s="351" t="s">
        <v>270</v>
      </c>
      <c r="T19" s="351" t="s">
        <v>270</v>
      </c>
      <c r="U19" s="351" t="s">
        <v>270</v>
      </c>
      <c r="V19" s="351" t="s">
        <v>270</v>
      </c>
      <c r="W19" s="351" t="s">
        <v>270</v>
      </c>
      <c r="X19" s="352" t="s">
        <v>270</v>
      </c>
      <c r="Y19" s="351" t="s">
        <v>516</v>
      </c>
      <c r="Z19" s="351" t="s">
        <v>516</v>
      </c>
      <c r="AA19" s="186" t="s">
        <v>271</v>
      </c>
      <c r="AB19" s="351" t="s">
        <v>517</v>
      </c>
      <c r="AC19" s="351" t="s">
        <v>516</v>
      </c>
      <c r="AD19" s="351"/>
      <c r="AE19" s="361">
        <f t="shared" si="1"/>
        <v>0.83333333333333337</v>
      </c>
      <c r="AF19" s="351" t="s">
        <v>270</v>
      </c>
      <c r="AG19" s="351" t="s">
        <v>270</v>
      </c>
      <c r="AH19" s="351" t="s">
        <v>517</v>
      </c>
      <c r="AI19" s="351" t="s">
        <v>516</v>
      </c>
      <c r="AJ19" s="351" t="s">
        <v>516</v>
      </c>
      <c r="AK19" s="351" t="s">
        <v>516</v>
      </c>
      <c r="AL19" s="351" t="s">
        <v>516</v>
      </c>
      <c r="AM19" s="351" t="s">
        <v>516</v>
      </c>
      <c r="AN19" s="351" t="s">
        <v>516</v>
      </c>
      <c r="AO19" s="351" t="s">
        <v>516</v>
      </c>
      <c r="AP19" s="351" t="s">
        <v>516</v>
      </c>
      <c r="AQ19" s="351" t="s">
        <v>516</v>
      </c>
      <c r="AR19" s="351" t="s">
        <v>516</v>
      </c>
      <c r="AS19" s="351" t="s">
        <v>516</v>
      </c>
      <c r="AT19" s="351" t="s">
        <v>516</v>
      </c>
      <c r="AU19" s="361">
        <f t="shared" si="2"/>
        <v>0.16666666666666666</v>
      </c>
      <c r="AV19" s="351" t="s">
        <v>516</v>
      </c>
      <c r="AW19" s="351" t="s">
        <v>516</v>
      </c>
      <c r="AX19" s="361">
        <f t="shared" si="3"/>
        <v>0</v>
      </c>
      <c r="AY19" s="496">
        <f t="shared" si="4"/>
        <v>0.42499999999999999</v>
      </c>
    </row>
    <row r="20" spans="3:51" s="350" customFormat="1" ht="18.75" customHeight="1" x14ac:dyDescent="0.3">
      <c r="C20" s="49" t="s">
        <v>10</v>
      </c>
      <c r="D20" s="49" t="s">
        <v>123</v>
      </c>
      <c r="E20" s="53" t="s">
        <v>64</v>
      </c>
      <c r="F20" s="49" t="s">
        <v>100</v>
      </c>
      <c r="G20" s="49" t="s">
        <v>89</v>
      </c>
      <c r="H20" s="49">
        <v>10</v>
      </c>
      <c r="I20" s="53" t="s">
        <v>299</v>
      </c>
      <c r="J20" s="79">
        <v>54534</v>
      </c>
      <c r="K20" s="53" t="s">
        <v>15</v>
      </c>
      <c r="L20" s="351" t="s">
        <v>270</v>
      </c>
      <c r="M20" s="351" t="s">
        <v>516</v>
      </c>
      <c r="N20" s="351" t="s">
        <v>516</v>
      </c>
      <c r="O20" s="351" t="s">
        <v>516</v>
      </c>
      <c r="P20" s="351" t="s">
        <v>516</v>
      </c>
      <c r="Q20" s="361">
        <f t="shared" si="0"/>
        <v>0.2</v>
      </c>
      <c r="R20" s="351" t="s">
        <v>270</v>
      </c>
      <c r="S20" s="351" t="s">
        <v>270</v>
      </c>
      <c r="T20" s="351" t="s">
        <v>270</v>
      </c>
      <c r="U20" s="351" t="s">
        <v>269</v>
      </c>
      <c r="V20" s="351" t="s">
        <v>270</v>
      </c>
      <c r="W20" s="351" t="s">
        <v>270</v>
      </c>
      <c r="X20" s="352" t="s">
        <v>280</v>
      </c>
      <c r="Y20" s="351" t="s">
        <v>516</v>
      </c>
      <c r="Z20" s="351" t="s">
        <v>516</v>
      </c>
      <c r="AA20" s="186" t="s">
        <v>281</v>
      </c>
      <c r="AB20" s="351" t="s">
        <v>517</v>
      </c>
      <c r="AC20" s="351" t="s">
        <v>516</v>
      </c>
      <c r="AD20" s="351"/>
      <c r="AE20" s="361">
        <f t="shared" si="1"/>
        <v>0.72222222222222221</v>
      </c>
      <c r="AF20" s="351" t="s">
        <v>269</v>
      </c>
      <c r="AG20" s="351" t="s">
        <v>269</v>
      </c>
      <c r="AH20" s="351" t="s">
        <v>269</v>
      </c>
      <c r="AI20" s="351" t="s">
        <v>269</v>
      </c>
      <c r="AJ20" s="351" t="s">
        <v>516</v>
      </c>
      <c r="AK20" s="351" t="s">
        <v>516</v>
      </c>
      <c r="AL20" s="351" t="s">
        <v>516</v>
      </c>
      <c r="AM20" s="351" t="s">
        <v>516</v>
      </c>
      <c r="AN20" s="351" t="s">
        <v>516</v>
      </c>
      <c r="AO20" s="351" t="s">
        <v>516</v>
      </c>
      <c r="AP20" s="351" t="s">
        <v>516</v>
      </c>
      <c r="AQ20" s="351" t="s">
        <v>516</v>
      </c>
      <c r="AR20" s="351" t="s">
        <v>516</v>
      </c>
      <c r="AS20" s="351" t="s">
        <v>516</v>
      </c>
      <c r="AT20" s="351" t="s">
        <v>516</v>
      </c>
      <c r="AU20" s="361">
        <f t="shared" si="2"/>
        <v>0.26666666666666666</v>
      </c>
      <c r="AV20" s="351" t="s">
        <v>516</v>
      </c>
      <c r="AW20" s="351" t="s">
        <v>516</v>
      </c>
      <c r="AX20" s="361">
        <f t="shared" si="3"/>
        <v>0</v>
      </c>
      <c r="AY20" s="496">
        <f t="shared" si="4"/>
        <v>0.29722222222222222</v>
      </c>
    </row>
    <row r="21" spans="3:51" s="350" customFormat="1" ht="18.75" customHeight="1" x14ac:dyDescent="0.3">
      <c r="C21" s="49" t="s">
        <v>10</v>
      </c>
      <c r="D21" s="49" t="s">
        <v>308</v>
      </c>
      <c r="E21" s="53" t="s">
        <v>309</v>
      </c>
      <c r="F21" s="49" t="s">
        <v>100</v>
      </c>
      <c r="G21" s="49" t="s">
        <v>89</v>
      </c>
      <c r="H21" s="49">
        <v>10</v>
      </c>
      <c r="I21" s="53" t="s">
        <v>268</v>
      </c>
      <c r="J21" s="79">
        <v>102743</v>
      </c>
      <c r="K21" s="53" t="s">
        <v>15</v>
      </c>
      <c r="L21" s="351" t="s">
        <v>270</v>
      </c>
      <c r="M21" s="351" t="s">
        <v>516</v>
      </c>
      <c r="N21" s="351" t="s">
        <v>516</v>
      </c>
      <c r="O21" s="351" t="s">
        <v>516</v>
      </c>
      <c r="P21" s="351" t="s">
        <v>516</v>
      </c>
      <c r="Q21" s="361">
        <f t="shared" si="0"/>
        <v>0.2</v>
      </c>
      <c r="R21" s="351" t="s">
        <v>270</v>
      </c>
      <c r="S21" s="351" t="s">
        <v>270</v>
      </c>
      <c r="T21" s="351" t="s">
        <v>270</v>
      </c>
      <c r="U21" s="351" t="s">
        <v>269</v>
      </c>
      <c r="V21" s="351" t="s">
        <v>270</v>
      </c>
      <c r="W21" s="351" t="s">
        <v>270</v>
      </c>
      <c r="X21" s="352" t="s">
        <v>270</v>
      </c>
      <c r="Y21" s="351" t="s">
        <v>516</v>
      </c>
      <c r="Z21" s="351" t="s">
        <v>516</v>
      </c>
      <c r="AA21" s="186" t="s">
        <v>281</v>
      </c>
      <c r="AB21" s="351" t="s">
        <v>517</v>
      </c>
      <c r="AC21" s="351" t="s">
        <v>516</v>
      </c>
      <c r="AD21" s="351"/>
      <c r="AE21" s="361">
        <f t="shared" si="1"/>
        <v>0.83333333333333337</v>
      </c>
      <c r="AF21" s="351" t="s">
        <v>269</v>
      </c>
      <c r="AG21" s="351" t="s">
        <v>269</v>
      </c>
      <c r="AH21" s="351" t="s">
        <v>269</v>
      </c>
      <c r="AI21" s="351" t="s">
        <v>269</v>
      </c>
      <c r="AJ21" s="351" t="s">
        <v>516</v>
      </c>
      <c r="AK21" s="351" t="s">
        <v>516</v>
      </c>
      <c r="AL21" s="351" t="s">
        <v>516</v>
      </c>
      <c r="AM21" s="351" t="s">
        <v>516</v>
      </c>
      <c r="AN21" s="351" t="s">
        <v>516</v>
      </c>
      <c r="AO21" s="351" t="s">
        <v>516</v>
      </c>
      <c r="AP21" s="351" t="s">
        <v>516</v>
      </c>
      <c r="AQ21" s="351" t="s">
        <v>516</v>
      </c>
      <c r="AR21" s="351" t="s">
        <v>516</v>
      </c>
      <c r="AS21" s="351" t="s">
        <v>516</v>
      </c>
      <c r="AT21" s="351" t="s">
        <v>516</v>
      </c>
      <c r="AU21" s="361">
        <f t="shared" si="2"/>
        <v>0.26666666666666666</v>
      </c>
      <c r="AV21" s="351" t="s">
        <v>516</v>
      </c>
      <c r="AW21" s="351" t="s">
        <v>516</v>
      </c>
      <c r="AX21" s="361">
        <f t="shared" si="3"/>
        <v>0</v>
      </c>
      <c r="AY21" s="496">
        <f t="shared" si="4"/>
        <v>0.32500000000000001</v>
      </c>
    </row>
    <row r="22" spans="3:51" s="350" customFormat="1" ht="18.75" customHeight="1" x14ac:dyDescent="0.3">
      <c r="C22" s="49" t="s">
        <v>10</v>
      </c>
      <c r="D22" s="49" t="s">
        <v>303</v>
      </c>
      <c r="E22" s="53" t="s">
        <v>311</v>
      </c>
      <c r="F22" s="49" t="s">
        <v>100</v>
      </c>
      <c r="G22" s="49" t="s">
        <v>89</v>
      </c>
      <c r="H22" s="49">
        <v>10</v>
      </c>
      <c r="I22" s="53" t="s">
        <v>299</v>
      </c>
      <c r="J22" s="79">
        <v>10561</v>
      </c>
      <c r="K22" s="53" t="s">
        <v>15</v>
      </c>
      <c r="L22" s="351" t="s">
        <v>270</v>
      </c>
      <c r="M22" s="351" t="s">
        <v>516</v>
      </c>
      <c r="N22" s="351" t="s">
        <v>516</v>
      </c>
      <c r="O22" s="351" t="s">
        <v>516</v>
      </c>
      <c r="P22" s="351" t="s">
        <v>516</v>
      </c>
      <c r="Q22" s="361">
        <f t="shared" si="0"/>
        <v>0.2</v>
      </c>
      <c r="R22" s="351" t="s">
        <v>270</v>
      </c>
      <c r="S22" s="351" t="s">
        <v>270</v>
      </c>
      <c r="T22" s="351" t="s">
        <v>270</v>
      </c>
      <c r="U22" s="351" t="s">
        <v>269</v>
      </c>
      <c r="V22" s="351" t="s">
        <v>270</v>
      </c>
      <c r="W22" s="351" t="s">
        <v>270</v>
      </c>
      <c r="X22" s="352" t="s">
        <v>280</v>
      </c>
      <c r="Y22" s="351" t="s">
        <v>516</v>
      </c>
      <c r="Z22" s="351" t="s">
        <v>516</v>
      </c>
      <c r="AA22" s="186" t="s">
        <v>281</v>
      </c>
      <c r="AB22" s="351" t="s">
        <v>517</v>
      </c>
      <c r="AC22" s="351" t="s">
        <v>516</v>
      </c>
      <c r="AD22" s="351"/>
      <c r="AE22" s="361">
        <f t="shared" si="1"/>
        <v>0.72222222222222221</v>
      </c>
      <c r="AF22" s="351" t="s">
        <v>269</v>
      </c>
      <c r="AG22" s="351" t="s">
        <v>269</v>
      </c>
      <c r="AH22" s="351" t="s">
        <v>269</v>
      </c>
      <c r="AI22" s="351" t="s">
        <v>269</v>
      </c>
      <c r="AJ22" s="351" t="s">
        <v>516</v>
      </c>
      <c r="AK22" s="351" t="s">
        <v>516</v>
      </c>
      <c r="AL22" s="351" t="s">
        <v>516</v>
      </c>
      <c r="AM22" s="351" t="s">
        <v>516</v>
      </c>
      <c r="AN22" s="351" t="s">
        <v>516</v>
      </c>
      <c r="AO22" s="351" t="s">
        <v>516</v>
      </c>
      <c r="AP22" s="351" t="s">
        <v>516</v>
      </c>
      <c r="AQ22" s="351" t="s">
        <v>516</v>
      </c>
      <c r="AR22" s="351" t="s">
        <v>516</v>
      </c>
      <c r="AS22" s="351" t="s">
        <v>516</v>
      </c>
      <c r="AT22" s="351" t="s">
        <v>516</v>
      </c>
      <c r="AU22" s="361">
        <f t="shared" si="2"/>
        <v>0.26666666666666666</v>
      </c>
      <c r="AV22" s="351" t="s">
        <v>516</v>
      </c>
      <c r="AW22" s="351" t="s">
        <v>516</v>
      </c>
      <c r="AX22" s="361">
        <f t="shared" si="3"/>
        <v>0</v>
      </c>
      <c r="AY22" s="496">
        <f t="shared" si="4"/>
        <v>0.29722222222222222</v>
      </c>
    </row>
    <row r="23" spans="3:51" s="350" customFormat="1" ht="18.75" customHeight="1" x14ac:dyDescent="0.3">
      <c r="C23" s="49" t="s">
        <v>10</v>
      </c>
      <c r="D23" s="49" t="s">
        <v>303</v>
      </c>
      <c r="E23" s="53" t="s">
        <v>311</v>
      </c>
      <c r="F23" s="49" t="s">
        <v>100</v>
      </c>
      <c r="G23" s="49" t="s">
        <v>89</v>
      </c>
      <c r="H23" s="49">
        <v>10</v>
      </c>
      <c r="I23" s="50" t="s">
        <v>268</v>
      </c>
      <c r="J23" s="79">
        <v>102473</v>
      </c>
      <c r="K23" s="53" t="s">
        <v>15</v>
      </c>
      <c r="L23" s="351" t="s">
        <v>270</v>
      </c>
      <c r="M23" s="351" t="s">
        <v>516</v>
      </c>
      <c r="N23" s="351" t="s">
        <v>516</v>
      </c>
      <c r="O23" s="351" t="s">
        <v>516</v>
      </c>
      <c r="P23" s="351" t="s">
        <v>516</v>
      </c>
      <c r="Q23" s="361">
        <f t="shared" si="0"/>
        <v>0.2</v>
      </c>
      <c r="R23" s="351" t="s">
        <v>270</v>
      </c>
      <c r="S23" s="351" t="s">
        <v>270</v>
      </c>
      <c r="T23" s="351" t="s">
        <v>270</v>
      </c>
      <c r="U23" s="351" t="s">
        <v>269</v>
      </c>
      <c r="V23" s="351" t="s">
        <v>270</v>
      </c>
      <c r="W23" s="351" t="s">
        <v>270</v>
      </c>
      <c r="X23" s="352" t="s">
        <v>280</v>
      </c>
      <c r="Y23" s="351" t="s">
        <v>516</v>
      </c>
      <c r="Z23" s="351" t="s">
        <v>516</v>
      </c>
      <c r="AA23" s="186" t="s">
        <v>271</v>
      </c>
      <c r="AB23" s="351" t="s">
        <v>270</v>
      </c>
      <c r="AC23" s="351" t="s">
        <v>516</v>
      </c>
      <c r="AD23" s="351"/>
      <c r="AE23" s="361">
        <f t="shared" si="1"/>
        <v>0.77777777777777779</v>
      </c>
      <c r="AF23" s="351" t="s">
        <v>269</v>
      </c>
      <c r="AG23" s="351" t="s">
        <v>269</v>
      </c>
      <c r="AH23" s="351" t="s">
        <v>269</v>
      </c>
      <c r="AI23" s="351" t="s">
        <v>269</v>
      </c>
      <c r="AJ23" s="351" t="s">
        <v>516</v>
      </c>
      <c r="AK23" s="351" t="s">
        <v>516</v>
      </c>
      <c r="AL23" s="351" t="s">
        <v>516</v>
      </c>
      <c r="AM23" s="351" t="s">
        <v>516</v>
      </c>
      <c r="AN23" s="351" t="s">
        <v>516</v>
      </c>
      <c r="AO23" s="351" t="s">
        <v>516</v>
      </c>
      <c r="AP23" s="351" t="s">
        <v>516</v>
      </c>
      <c r="AQ23" s="351" t="s">
        <v>516</v>
      </c>
      <c r="AR23" s="351" t="s">
        <v>516</v>
      </c>
      <c r="AS23" s="351" t="s">
        <v>516</v>
      </c>
      <c r="AT23" s="351" t="s">
        <v>516</v>
      </c>
      <c r="AU23" s="361">
        <f t="shared" si="2"/>
        <v>0.26666666666666666</v>
      </c>
      <c r="AV23" s="351" t="s">
        <v>516</v>
      </c>
      <c r="AW23" s="351" t="s">
        <v>516</v>
      </c>
      <c r="AX23" s="361">
        <f t="shared" si="3"/>
        <v>0</v>
      </c>
      <c r="AY23" s="496">
        <f t="shared" si="4"/>
        <v>0.31111111111111112</v>
      </c>
    </row>
    <row r="24" spans="3:51" s="350" customFormat="1" ht="18.75" customHeight="1" x14ac:dyDescent="0.3">
      <c r="C24" s="49" t="s">
        <v>10</v>
      </c>
      <c r="D24" s="49" t="s">
        <v>303</v>
      </c>
      <c r="E24" s="53" t="s">
        <v>311</v>
      </c>
      <c r="F24" s="49" t="s">
        <v>88</v>
      </c>
      <c r="G24" s="49" t="s">
        <v>89</v>
      </c>
      <c r="H24" s="49">
        <v>10</v>
      </c>
      <c r="I24" s="50" t="s">
        <v>262</v>
      </c>
      <c r="J24" s="79">
        <v>101389</v>
      </c>
      <c r="K24" s="51" t="s">
        <v>16</v>
      </c>
      <c r="L24" s="351" t="s">
        <v>270</v>
      </c>
      <c r="M24" s="351" t="s">
        <v>516</v>
      </c>
      <c r="N24" s="351" t="s">
        <v>516</v>
      </c>
      <c r="O24" s="351" t="s">
        <v>516</v>
      </c>
      <c r="P24" s="351" t="s">
        <v>516</v>
      </c>
      <c r="Q24" s="361">
        <f t="shared" si="0"/>
        <v>0.2</v>
      </c>
      <c r="R24" s="351" t="s">
        <v>270</v>
      </c>
      <c r="S24" s="351" t="s">
        <v>270</v>
      </c>
      <c r="T24" s="351" t="s">
        <v>270</v>
      </c>
      <c r="U24" s="351" t="s">
        <v>270</v>
      </c>
      <c r="V24" s="351" t="s">
        <v>270</v>
      </c>
      <c r="W24" s="351" t="s">
        <v>270</v>
      </c>
      <c r="X24" s="352" t="s">
        <v>280</v>
      </c>
      <c r="Y24" s="351" t="s">
        <v>516</v>
      </c>
      <c r="Z24" s="351" t="s">
        <v>516</v>
      </c>
      <c r="AA24" s="186" t="s">
        <v>271</v>
      </c>
      <c r="AB24" s="351" t="s">
        <v>517</v>
      </c>
      <c r="AC24" s="351" t="s">
        <v>516</v>
      </c>
      <c r="AD24" s="351"/>
      <c r="AE24" s="361">
        <f t="shared" si="1"/>
        <v>0.72222222222222221</v>
      </c>
      <c r="AF24" s="351" t="s">
        <v>516</v>
      </c>
      <c r="AG24" s="351" t="s">
        <v>516</v>
      </c>
      <c r="AH24" s="351" t="s">
        <v>516</v>
      </c>
      <c r="AI24" s="351" t="s">
        <v>516</v>
      </c>
      <c r="AJ24" s="351" t="s">
        <v>516</v>
      </c>
      <c r="AK24" s="351" t="s">
        <v>516</v>
      </c>
      <c r="AL24" s="351" t="s">
        <v>516</v>
      </c>
      <c r="AM24" s="351" t="s">
        <v>516</v>
      </c>
      <c r="AN24" s="351" t="s">
        <v>516</v>
      </c>
      <c r="AO24" s="351" t="s">
        <v>516</v>
      </c>
      <c r="AP24" s="351" t="s">
        <v>516</v>
      </c>
      <c r="AQ24" s="351" t="s">
        <v>516</v>
      </c>
      <c r="AR24" s="351" t="s">
        <v>516</v>
      </c>
      <c r="AS24" s="351" t="s">
        <v>516</v>
      </c>
      <c r="AT24" s="351" t="s">
        <v>516</v>
      </c>
      <c r="AU24" s="361">
        <f t="shared" si="2"/>
        <v>0</v>
      </c>
      <c r="AV24" s="351" t="s">
        <v>516</v>
      </c>
      <c r="AW24" s="351" t="s">
        <v>516</v>
      </c>
      <c r="AX24" s="361">
        <f t="shared" si="3"/>
        <v>0</v>
      </c>
      <c r="AY24" s="496">
        <f t="shared" si="4"/>
        <v>0.23055555555555557</v>
      </c>
    </row>
    <row r="25" spans="3:51" s="350" customFormat="1" ht="18.75" customHeight="1" x14ac:dyDescent="0.3">
      <c r="C25" s="49" t="s">
        <v>10</v>
      </c>
      <c r="D25" s="49" t="s">
        <v>314</v>
      </c>
      <c r="E25" s="53" t="s">
        <v>315</v>
      </c>
      <c r="F25" s="49" t="s">
        <v>6</v>
      </c>
      <c r="G25" s="49" t="s">
        <v>89</v>
      </c>
      <c r="H25" s="49">
        <v>10</v>
      </c>
      <c r="I25" s="354" t="s">
        <v>299</v>
      </c>
      <c r="J25" s="79">
        <v>4078</v>
      </c>
      <c r="K25" s="53" t="s">
        <v>15</v>
      </c>
      <c r="L25" s="351" t="s">
        <v>270</v>
      </c>
      <c r="M25" s="351" t="s">
        <v>516</v>
      </c>
      <c r="N25" s="351" t="s">
        <v>269</v>
      </c>
      <c r="O25" s="351" t="s">
        <v>516</v>
      </c>
      <c r="P25" s="351" t="s">
        <v>516</v>
      </c>
      <c r="Q25" s="361">
        <f t="shared" si="0"/>
        <v>0.4</v>
      </c>
      <c r="R25" s="351" t="s">
        <v>270</v>
      </c>
      <c r="S25" s="351" t="s">
        <v>270</v>
      </c>
      <c r="T25" s="351" t="s">
        <v>270</v>
      </c>
      <c r="U25" s="351" t="s">
        <v>270</v>
      </c>
      <c r="V25" s="351" t="s">
        <v>270</v>
      </c>
      <c r="W25" s="351" t="s">
        <v>270</v>
      </c>
      <c r="X25" s="352" t="s">
        <v>280</v>
      </c>
      <c r="Y25" s="351" t="s">
        <v>516</v>
      </c>
      <c r="Z25" s="351" t="s">
        <v>516</v>
      </c>
      <c r="AA25" s="186" t="s">
        <v>281</v>
      </c>
      <c r="AB25" s="351" t="s">
        <v>517</v>
      </c>
      <c r="AC25" s="351" t="s">
        <v>516</v>
      </c>
      <c r="AD25" s="351"/>
      <c r="AE25" s="361">
        <f t="shared" si="1"/>
        <v>0.72222222222222221</v>
      </c>
      <c r="AF25" s="351" t="s">
        <v>516</v>
      </c>
      <c r="AG25" s="351" t="s">
        <v>516</v>
      </c>
      <c r="AH25" s="351" t="s">
        <v>516</v>
      </c>
      <c r="AI25" s="351" t="s">
        <v>516</v>
      </c>
      <c r="AJ25" s="351" t="s">
        <v>516</v>
      </c>
      <c r="AK25" s="351" t="s">
        <v>516</v>
      </c>
      <c r="AL25" s="351" t="s">
        <v>516</v>
      </c>
      <c r="AM25" s="351" t="s">
        <v>516</v>
      </c>
      <c r="AN25" s="360" t="s">
        <v>269</v>
      </c>
      <c r="AO25" s="351" t="s">
        <v>269</v>
      </c>
      <c r="AP25" s="351" t="s">
        <v>269</v>
      </c>
      <c r="AQ25" s="351" t="s">
        <v>269</v>
      </c>
      <c r="AR25" s="351" t="s">
        <v>269</v>
      </c>
      <c r="AS25" s="351" t="s">
        <v>269</v>
      </c>
      <c r="AT25" s="351" t="s">
        <v>269</v>
      </c>
      <c r="AU25" s="361">
        <f t="shared" si="2"/>
        <v>0.46666666666666667</v>
      </c>
      <c r="AV25" s="351" t="s">
        <v>516</v>
      </c>
      <c r="AW25" s="351" t="s">
        <v>516</v>
      </c>
      <c r="AX25" s="361">
        <f t="shared" si="3"/>
        <v>0</v>
      </c>
      <c r="AY25" s="496">
        <f t="shared" si="4"/>
        <v>0.39722222222222225</v>
      </c>
    </row>
    <row r="26" spans="3:51" s="350" customFormat="1" ht="18.75" customHeight="1" x14ac:dyDescent="0.3">
      <c r="C26" s="49" t="s">
        <v>10</v>
      </c>
      <c r="D26" s="49" t="s">
        <v>308</v>
      </c>
      <c r="E26" s="53" t="s">
        <v>316</v>
      </c>
      <c r="F26" s="49" t="s">
        <v>100</v>
      </c>
      <c r="G26" s="49" t="s">
        <v>89</v>
      </c>
      <c r="H26" s="49">
        <v>10</v>
      </c>
      <c r="I26" s="50" t="s">
        <v>299</v>
      </c>
      <c r="J26" s="79">
        <v>53835</v>
      </c>
      <c r="K26" s="53" t="s">
        <v>15</v>
      </c>
      <c r="L26" s="351" t="s">
        <v>270</v>
      </c>
      <c r="M26" s="351" t="s">
        <v>516</v>
      </c>
      <c r="N26" s="351" t="s">
        <v>516</v>
      </c>
      <c r="O26" s="351" t="s">
        <v>516</v>
      </c>
      <c r="P26" s="351" t="s">
        <v>516</v>
      </c>
      <c r="Q26" s="361">
        <f t="shared" si="0"/>
        <v>0.2</v>
      </c>
      <c r="R26" s="351" t="s">
        <v>270</v>
      </c>
      <c r="S26" s="351" t="s">
        <v>270</v>
      </c>
      <c r="T26" s="351" t="s">
        <v>270</v>
      </c>
      <c r="U26" s="351" t="s">
        <v>269</v>
      </c>
      <c r="V26" s="351" t="s">
        <v>270</v>
      </c>
      <c r="W26" s="351" t="s">
        <v>270</v>
      </c>
      <c r="X26" s="352" t="s">
        <v>280</v>
      </c>
      <c r="Y26" s="351" t="s">
        <v>516</v>
      </c>
      <c r="Z26" s="351" t="s">
        <v>516</v>
      </c>
      <c r="AA26" s="186" t="s">
        <v>281</v>
      </c>
      <c r="AB26" s="351" t="s">
        <v>517</v>
      </c>
      <c r="AC26" s="351" t="s">
        <v>516</v>
      </c>
      <c r="AD26" s="351"/>
      <c r="AE26" s="361">
        <f t="shared" si="1"/>
        <v>0.72222222222222221</v>
      </c>
      <c r="AF26" s="351" t="s">
        <v>269</v>
      </c>
      <c r="AG26" s="351" t="s">
        <v>269</v>
      </c>
      <c r="AH26" s="351" t="s">
        <v>269</v>
      </c>
      <c r="AI26" s="351" t="s">
        <v>269</v>
      </c>
      <c r="AJ26" s="351" t="s">
        <v>516</v>
      </c>
      <c r="AK26" s="351" t="s">
        <v>516</v>
      </c>
      <c r="AL26" s="351" t="s">
        <v>516</v>
      </c>
      <c r="AM26" s="351" t="s">
        <v>516</v>
      </c>
      <c r="AN26" s="351" t="s">
        <v>516</v>
      </c>
      <c r="AO26" s="351" t="s">
        <v>516</v>
      </c>
      <c r="AP26" s="351" t="s">
        <v>516</v>
      </c>
      <c r="AQ26" s="351" t="s">
        <v>516</v>
      </c>
      <c r="AR26" s="351" t="s">
        <v>516</v>
      </c>
      <c r="AS26" s="351" t="s">
        <v>516</v>
      </c>
      <c r="AT26" s="351" t="s">
        <v>516</v>
      </c>
      <c r="AU26" s="361">
        <f t="shared" si="2"/>
        <v>0.26666666666666666</v>
      </c>
      <c r="AV26" s="351" t="s">
        <v>516</v>
      </c>
      <c r="AW26" s="351" t="s">
        <v>516</v>
      </c>
      <c r="AX26" s="361">
        <f t="shared" si="3"/>
        <v>0</v>
      </c>
      <c r="AY26" s="496">
        <f t="shared" si="4"/>
        <v>0.29722222222222222</v>
      </c>
    </row>
    <row r="27" spans="3:51" s="350" customFormat="1" ht="18.75" customHeight="1" x14ac:dyDescent="0.3">
      <c r="C27" s="49" t="s">
        <v>7</v>
      </c>
      <c r="D27" s="49" t="s">
        <v>317</v>
      </c>
      <c r="E27" s="53" t="s">
        <v>318</v>
      </c>
      <c r="F27" s="49" t="s">
        <v>6</v>
      </c>
      <c r="G27" s="49" t="s">
        <v>89</v>
      </c>
      <c r="H27" s="49">
        <v>10</v>
      </c>
      <c r="I27" s="354" t="s">
        <v>268</v>
      </c>
      <c r="J27" s="79">
        <v>105309</v>
      </c>
      <c r="K27" s="53" t="s">
        <v>15</v>
      </c>
      <c r="L27" s="351" t="s">
        <v>270</v>
      </c>
      <c r="M27" s="351" t="s">
        <v>516</v>
      </c>
      <c r="N27" s="351" t="s">
        <v>516</v>
      </c>
      <c r="O27" s="351" t="s">
        <v>516</v>
      </c>
      <c r="P27" s="351" t="s">
        <v>516</v>
      </c>
      <c r="Q27" s="361">
        <f t="shared" si="0"/>
        <v>0.2</v>
      </c>
      <c r="R27" s="351" t="s">
        <v>270</v>
      </c>
      <c r="S27" s="351" t="s">
        <v>270</v>
      </c>
      <c r="T27" s="351" t="s">
        <v>270</v>
      </c>
      <c r="U27" s="351" t="s">
        <v>270</v>
      </c>
      <c r="V27" s="351" t="s">
        <v>270</v>
      </c>
      <c r="W27" s="351" t="s">
        <v>270</v>
      </c>
      <c r="X27" s="352" t="s">
        <v>280</v>
      </c>
      <c r="Y27" s="351" t="s">
        <v>516</v>
      </c>
      <c r="Z27" s="351" t="s">
        <v>516</v>
      </c>
      <c r="AA27" s="186" t="s">
        <v>281</v>
      </c>
      <c r="AB27" s="351" t="s">
        <v>517</v>
      </c>
      <c r="AC27" s="351" t="s">
        <v>516</v>
      </c>
      <c r="AD27" s="351"/>
      <c r="AE27" s="361">
        <f t="shared" si="1"/>
        <v>0.72222222222222221</v>
      </c>
      <c r="AF27" s="351" t="s">
        <v>516</v>
      </c>
      <c r="AG27" s="351" t="s">
        <v>516</v>
      </c>
      <c r="AH27" s="351" t="s">
        <v>516</v>
      </c>
      <c r="AI27" s="351" t="s">
        <v>516</v>
      </c>
      <c r="AJ27" s="351" t="s">
        <v>516</v>
      </c>
      <c r="AK27" s="351" t="s">
        <v>516</v>
      </c>
      <c r="AL27" s="351" t="s">
        <v>516</v>
      </c>
      <c r="AM27" s="351" t="s">
        <v>516</v>
      </c>
      <c r="AN27" s="351" t="s">
        <v>516</v>
      </c>
      <c r="AO27" s="351" t="s">
        <v>516</v>
      </c>
      <c r="AP27" s="351" t="s">
        <v>516</v>
      </c>
      <c r="AQ27" s="351" t="s">
        <v>516</v>
      </c>
      <c r="AR27" s="351" t="s">
        <v>516</v>
      </c>
      <c r="AS27" s="351" t="s">
        <v>516</v>
      </c>
      <c r="AT27" s="351" t="s">
        <v>516</v>
      </c>
      <c r="AU27" s="361">
        <f t="shared" si="2"/>
        <v>0</v>
      </c>
      <c r="AV27" s="351" t="s">
        <v>516</v>
      </c>
      <c r="AW27" s="351" t="s">
        <v>516</v>
      </c>
      <c r="AX27" s="361">
        <f t="shared" si="3"/>
        <v>0</v>
      </c>
      <c r="AY27" s="496">
        <f t="shared" si="4"/>
        <v>0.23055555555555557</v>
      </c>
    </row>
    <row r="28" spans="3:51" s="350" customFormat="1" ht="18.75" customHeight="1" x14ac:dyDescent="0.3">
      <c r="C28" s="49" t="s">
        <v>7</v>
      </c>
      <c r="D28" s="49" t="s">
        <v>319</v>
      </c>
      <c r="E28" s="53" t="s">
        <v>320</v>
      </c>
      <c r="F28" s="49" t="s">
        <v>100</v>
      </c>
      <c r="G28" s="49" t="s">
        <v>89</v>
      </c>
      <c r="H28" s="49">
        <v>10</v>
      </c>
      <c r="I28" s="354" t="s">
        <v>299</v>
      </c>
      <c r="J28" s="79">
        <v>7470</v>
      </c>
      <c r="K28" s="53" t="s">
        <v>15</v>
      </c>
      <c r="L28" s="351" t="s">
        <v>270</v>
      </c>
      <c r="M28" s="351" t="s">
        <v>516</v>
      </c>
      <c r="N28" s="351" t="s">
        <v>516</v>
      </c>
      <c r="O28" s="351" t="s">
        <v>516</v>
      </c>
      <c r="P28" s="351" t="s">
        <v>516</v>
      </c>
      <c r="Q28" s="361">
        <f t="shared" si="0"/>
        <v>0.2</v>
      </c>
      <c r="R28" s="351" t="s">
        <v>270</v>
      </c>
      <c r="S28" s="351" t="s">
        <v>270</v>
      </c>
      <c r="T28" s="351" t="s">
        <v>270</v>
      </c>
      <c r="U28" s="351" t="s">
        <v>269</v>
      </c>
      <c r="V28" s="351" t="s">
        <v>270</v>
      </c>
      <c r="W28" s="351" t="s">
        <v>516</v>
      </c>
      <c r="X28" s="351" t="s">
        <v>516</v>
      </c>
      <c r="Y28" s="351" t="s">
        <v>516</v>
      </c>
      <c r="Z28" s="351" t="s">
        <v>516</v>
      </c>
      <c r="AA28" s="186" t="s">
        <v>281</v>
      </c>
      <c r="AB28" s="351" t="s">
        <v>517</v>
      </c>
      <c r="AC28" s="351" t="s">
        <v>516</v>
      </c>
      <c r="AD28" s="351"/>
      <c r="AE28" s="361">
        <f t="shared" si="1"/>
        <v>0.61111111111111116</v>
      </c>
      <c r="AF28" s="351" t="s">
        <v>269</v>
      </c>
      <c r="AG28" s="351" t="s">
        <v>269</v>
      </c>
      <c r="AH28" s="351" t="s">
        <v>269</v>
      </c>
      <c r="AI28" s="351" t="s">
        <v>269</v>
      </c>
      <c r="AJ28" s="351" t="s">
        <v>516</v>
      </c>
      <c r="AK28" s="351" t="s">
        <v>516</v>
      </c>
      <c r="AL28" s="351" t="s">
        <v>516</v>
      </c>
      <c r="AM28" s="351" t="s">
        <v>516</v>
      </c>
      <c r="AN28" s="351" t="s">
        <v>516</v>
      </c>
      <c r="AO28" s="351" t="s">
        <v>516</v>
      </c>
      <c r="AP28" s="351" t="s">
        <v>516</v>
      </c>
      <c r="AQ28" s="351" t="s">
        <v>516</v>
      </c>
      <c r="AR28" s="351" t="s">
        <v>516</v>
      </c>
      <c r="AS28" s="351" t="s">
        <v>516</v>
      </c>
      <c r="AT28" s="351" t="s">
        <v>516</v>
      </c>
      <c r="AU28" s="361">
        <f t="shared" si="2"/>
        <v>0.26666666666666666</v>
      </c>
      <c r="AV28" s="351" t="s">
        <v>516</v>
      </c>
      <c r="AW28" s="351" t="s">
        <v>516</v>
      </c>
      <c r="AX28" s="361">
        <f t="shared" si="3"/>
        <v>0</v>
      </c>
      <c r="AY28" s="496">
        <f t="shared" si="4"/>
        <v>0.26944444444444443</v>
      </c>
    </row>
    <row r="29" spans="3:51" s="350" customFormat="1" ht="18.75" customHeight="1" x14ac:dyDescent="0.3">
      <c r="C29" s="49" t="s">
        <v>7</v>
      </c>
      <c r="D29" s="49" t="s">
        <v>319</v>
      </c>
      <c r="E29" s="53" t="s">
        <v>320</v>
      </c>
      <c r="F29" s="49" t="s">
        <v>88</v>
      </c>
      <c r="G29" s="49" t="s">
        <v>89</v>
      </c>
      <c r="H29" s="49">
        <v>10</v>
      </c>
      <c r="I29" s="354" t="s">
        <v>262</v>
      </c>
      <c r="J29" s="79">
        <v>101492</v>
      </c>
      <c r="K29" s="53" t="s">
        <v>14</v>
      </c>
      <c r="L29" s="351" t="s">
        <v>270</v>
      </c>
      <c r="M29" s="351" t="s">
        <v>270</v>
      </c>
      <c r="N29" s="351" t="s">
        <v>270</v>
      </c>
      <c r="O29" s="351" t="s">
        <v>270</v>
      </c>
      <c r="P29" s="351" t="s">
        <v>516</v>
      </c>
      <c r="Q29" s="361">
        <f t="shared" si="0"/>
        <v>0.8</v>
      </c>
      <c r="R29" s="351" t="s">
        <v>270</v>
      </c>
      <c r="S29" s="351" t="s">
        <v>270</v>
      </c>
      <c r="T29" s="351" t="s">
        <v>270</v>
      </c>
      <c r="U29" s="351" t="s">
        <v>270</v>
      </c>
      <c r="V29" s="351" t="s">
        <v>270</v>
      </c>
      <c r="W29" s="351" t="s">
        <v>270</v>
      </c>
      <c r="X29" s="352" t="s">
        <v>280</v>
      </c>
      <c r="Y29" s="351" t="s">
        <v>516</v>
      </c>
      <c r="Z29" s="351" t="s">
        <v>516</v>
      </c>
      <c r="AA29" s="186" t="s">
        <v>271</v>
      </c>
      <c r="AB29" s="351" t="s">
        <v>270</v>
      </c>
      <c r="AC29" s="351" t="s">
        <v>516</v>
      </c>
      <c r="AD29" s="351"/>
      <c r="AE29" s="361">
        <f t="shared" si="1"/>
        <v>0.77777777777777779</v>
      </c>
      <c r="AF29" s="351" t="s">
        <v>270</v>
      </c>
      <c r="AG29" s="351" t="s">
        <v>270</v>
      </c>
      <c r="AH29" s="351" t="s">
        <v>517</v>
      </c>
      <c r="AI29" s="351" t="s">
        <v>516</v>
      </c>
      <c r="AJ29" s="351" t="s">
        <v>516</v>
      </c>
      <c r="AK29" s="351" t="s">
        <v>270</v>
      </c>
      <c r="AL29" s="351" t="s">
        <v>270</v>
      </c>
      <c r="AM29" s="351" t="s">
        <v>517</v>
      </c>
      <c r="AN29" s="351" t="s">
        <v>270</v>
      </c>
      <c r="AO29" s="353" t="s">
        <v>270</v>
      </c>
      <c r="AP29" s="353" t="s">
        <v>270</v>
      </c>
      <c r="AQ29" s="353" t="s">
        <v>270</v>
      </c>
      <c r="AR29" s="353" t="s">
        <v>270</v>
      </c>
      <c r="AS29" s="351" t="s">
        <v>517</v>
      </c>
      <c r="AT29" s="351" t="s">
        <v>516</v>
      </c>
      <c r="AU29" s="361">
        <f t="shared" si="2"/>
        <v>0.7</v>
      </c>
      <c r="AV29" s="351" t="s">
        <v>516</v>
      </c>
      <c r="AW29" s="351" t="s">
        <v>516</v>
      </c>
      <c r="AX29" s="361">
        <f t="shared" si="3"/>
        <v>0</v>
      </c>
      <c r="AY29" s="496">
        <f t="shared" si="4"/>
        <v>0.56944444444444442</v>
      </c>
    </row>
    <row r="30" spans="3:51" s="350" customFormat="1" ht="18.75" customHeight="1" x14ac:dyDescent="0.3">
      <c r="C30" s="49" t="s">
        <v>10</v>
      </c>
      <c r="D30" s="49" t="s">
        <v>308</v>
      </c>
      <c r="E30" s="53" t="s">
        <v>124</v>
      </c>
      <c r="F30" s="49" t="s">
        <v>88</v>
      </c>
      <c r="G30" s="49" t="s">
        <v>89</v>
      </c>
      <c r="H30" s="49">
        <v>10</v>
      </c>
      <c r="I30" s="355" t="s">
        <v>262</v>
      </c>
      <c r="J30" s="79">
        <v>105591</v>
      </c>
      <c r="K30" s="53" t="s">
        <v>15</v>
      </c>
      <c r="L30" s="351" t="s">
        <v>270</v>
      </c>
      <c r="M30" s="351" t="s">
        <v>270</v>
      </c>
      <c r="N30" s="351" t="s">
        <v>517</v>
      </c>
      <c r="O30" s="351" t="s">
        <v>270</v>
      </c>
      <c r="P30" s="351" t="s">
        <v>516</v>
      </c>
      <c r="Q30" s="361">
        <f t="shared" si="0"/>
        <v>0.7</v>
      </c>
      <c r="R30" s="351" t="s">
        <v>270</v>
      </c>
      <c r="S30" s="351" t="s">
        <v>270</v>
      </c>
      <c r="T30" s="351" t="s">
        <v>270</v>
      </c>
      <c r="U30" s="351" t="s">
        <v>270</v>
      </c>
      <c r="V30" s="351" t="s">
        <v>270</v>
      </c>
      <c r="W30" s="351" t="s">
        <v>270</v>
      </c>
      <c r="X30" s="352" t="s">
        <v>270</v>
      </c>
      <c r="Y30" s="351" t="s">
        <v>516</v>
      </c>
      <c r="Z30" s="351" t="s">
        <v>516</v>
      </c>
      <c r="AA30" s="186" t="s">
        <v>281</v>
      </c>
      <c r="AB30" s="351" t="s">
        <v>517</v>
      </c>
      <c r="AC30" s="351" t="s">
        <v>516</v>
      </c>
      <c r="AD30" s="351"/>
      <c r="AE30" s="361">
        <f t="shared" si="1"/>
        <v>0.83333333333333337</v>
      </c>
      <c r="AF30" s="351" t="s">
        <v>270</v>
      </c>
      <c r="AG30" s="351" t="s">
        <v>270</v>
      </c>
      <c r="AH30" s="351" t="s">
        <v>517</v>
      </c>
      <c r="AI30" s="351" t="s">
        <v>516</v>
      </c>
      <c r="AJ30" s="351" t="s">
        <v>516</v>
      </c>
      <c r="AK30" s="351" t="s">
        <v>517</v>
      </c>
      <c r="AL30" s="353" t="s">
        <v>516</v>
      </c>
      <c r="AM30" s="351" t="s">
        <v>517</v>
      </c>
      <c r="AN30" s="351" t="s">
        <v>516</v>
      </c>
      <c r="AO30" s="351" t="s">
        <v>516</v>
      </c>
      <c r="AP30" s="351" t="s">
        <v>516</v>
      </c>
      <c r="AQ30" s="351" t="s">
        <v>516</v>
      </c>
      <c r="AR30" s="351" t="s">
        <v>516</v>
      </c>
      <c r="AS30" s="351" t="s">
        <v>516</v>
      </c>
      <c r="AT30" s="351" t="s">
        <v>516</v>
      </c>
      <c r="AU30" s="361">
        <f t="shared" si="2"/>
        <v>0.23333333333333334</v>
      </c>
      <c r="AV30" s="351" t="s">
        <v>516</v>
      </c>
      <c r="AW30" s="351" t="s">
        <v>516</v>
      </c>
      <c r="AX30" s="361">
        <f t="shared" si="3"/>
        <v>0</v>
      </c>
      <c r="AY30" s="496">
        <f t="shared" si="4"/>
        <v>0.44166666666666665</v>
      </c>
    </row>
    <row r="31" spans="3:51" s="350" customFormat="1" ht="18.75" customHeight="1" x14ac:dyDescent="0.3">
      <c r="C31" s="49" t="s">
        <v>4</v>
      </c>
      <c r="D31" s="49" t="s">
        <v>266</v>
      </c>
      <c r="E31" s="53" t="s">
        <v>325</v>
      </c>
      <c r="F31" s="49" t="s">
        <v>100</v>
      </c>
      <c r="G31" s="49" t="s">
        <v>89</v>
      </c>
      <c r="H31" s="49">
        <v>10</v>
      </c>
      <c r="I31" s="354" t="s">
        <v>299</v>
      </c>
      <c r="J31" s="79">
        <v>3638</v>
      </c>
      <c r="K31" s="53" t="s">
        <v>15</v>
      </c>
      <c r="L31" s="351" t="s">
        <v>270</v>
      </c>
      <c r="M31" s="351" t="s">
        <v>516</v>
      </c>
      <c r="N31" s="351" t="s">
        <v>516</v>
      </c>
      <c r="O31" s="351" t="s">
        <v>516</v>
      </c>
      <c r="P31" s="351" t="s">
        <v>516</v>
      </c>
      <c r="Q31" s="361">
        <f t="shared" si="0"/>
        <v>0.2</v>
      </c>
      <c r="R31" s="351" t="s">
        <v>270</v>
      </c>
      <c r="S31" s="351" t="s">
        <v>270</v>
      </c>
      <c r="T31" s="351" t="s">
        <v>270</v>
      </c>
      <c r="U31" s="351" t="s">
        <v>269</v>
      </c>
      <c r="V31" s="351" t="s">
        <v>270</v>
      </c>
      <c r="W31" s="351" t="s">
        <v>270</v>
      </c>
      <c r="X31" s="352" t="s">
        <v>270</v>
      </c>
      <c r="Y31" s="351" t="s">
        <v>516</v>
      </c>
      <c r="Z31" s="351" t="s">
        <v>516</v>
      </c>
      <c r="AA31" s="186" t="s">
        <v>281</v>
      </c>
      <c r="AB31" s="351" t="s">
        <v>517</v>
      </c>
      <c r="AC31" s="351" t="s">
        <v>516</v>
      </c>
      <c r="AD31" s="351"/>
      <c r="AE31" s="361">
        <f t="shared" si="1"/>
        <v>0.83333333333333337</v>
      </c>
      <c r="AF31" s="351" t="s">
        <v>269</v>
      </c>
      <c r="AG31" s="351" t="s">
        <v>269</v>
      </c>
      <c r="AH31" s="351" t="s">
        <v>269</v>
      </c>
      <c r="AI31" s="351" t="s">
        <v>269</v>
      </c>
      <c r="AJ31" s="351" t="s">
        <v>516</v>
      </c>
      <c r="AK31" s="351" t="s">
        <v>516</v>
      </c>
      <c r="AL31" s="353" t="s">
        <v>516</v>
      </c>
      <c r="AM31" s="351" t="s">
        <v>516</v>
      </c>
      <c r="AN31" s="351" t="s">
        <v>516</v>
      </c>
      <c r="AO31" s="351" t="s">
        <v>516</v>
      </c>
      <c r="AP31" s="351" t="s">
        <v>516</v>
      </c>
      <c r="AQ31" s="351" t="s">
        <v>516</v>
      </c>
      <c r="AR31" s="351" t="s">
        <v>516</v>
      </c>
      <c r="AS31" s="351" t="s">
        <v>516</v>
      </c>
      <c r="AT31" s="351" t="s">
        <v>516</v>
      </c>
      <c r="AU31" s="361">
        <f t="shared" si="2"/>
        <v>0.26666666666666666</v>
      </c>
      <c r="AV31" s="351" t="s">
        <v>516</v>
      </c>
      <c r="AW31" s="351" t="s">
        <v>516</v>
      </c>
      <c r="AX31" s="361">
        <f t="shared" si="3"/>
        <v>0</v>
      </c>
      <c r="AY31" s="496">
        <f t="shared" si="4"/>
        <v>0.32500000000000001</v>
      </c>
    </row>
    <row r="32" spans="3:51" s="350" customFormat="1" ht="18.75" customHeight="1" x14ac:dyDescent="0.3">
      <c r="C32" s="49" t="s">
        <v>4</v>
      </c>
      <c r="D32" s="49" t="s">
        <v>326</v>
      </c>
      <c r="E32" s="53" t="s">
        <v>327</v>
      </c>
      <c r="F32" s="49" t="s">
        <v>88</v>
      </c>
      <c r="G32" s="49" t="s">
        <v>89</v>
      </c>
      <c r="H32" s="49">
        <v>10</v>
      </c>
      <c r="I32" s="53" t="s">
        <v>262</v>
      </c>
      <c r="J32" s="79">
        <v>111399</v>
      </c>
      <c r="K32" s="53" t="s">
        <v>14</v>
      </c>
      <c r="L32" s="351" t="s">
        <v>270</v>
      </c>
      <c r="M32" s="351" t="s">
        <v>270</v>
      </c>
      <c r="N32" s="351" t="s">
        <v>270</v>
      </c>
      <c r="O32" s="351" t="s">
        <v>270</v>
      </c>
      <c r="P32" s="351" t="s">
        <v>516</v>
      </c>
      <c r="Q32" s="361">
        <f t="shared" si="0"/>
        <v>0.8</v>
      </c>
      <c r="R32" s="351" t="s">
        <v>270</v>
      </c>
      <c r="S32" s="351" t="s">
        <v>270</v>
      </c>
      <c r="T32" s="351" t="s">
        <v>270</v>
      </c>
      <c r="U32" s="351" t="s">
        <v>270</v>
      </c>
      <c r="V32" s="351" t="s">
        <v>270</v>
      </c>
      <c r="W32" s="351" t="s">
        <v>270</v>
      </c>
      <c r="X32" s="352" t="s">
        <v>280</v>
      </c>
      <c r="Y32" s="351" t="s">
        <v>516</v>
      </c>
      <c r="Z32" s="351" t="s">
        <v>516</v>
      </c>
      <c r="AA32" s="186" t="s">
        <v>281</v>
      </c>
      <c r="AB32" s="351" t="s">
        <v>517</v>
      </c>
      <c r="AC32" s="351" t="s">
        <v>516</v>
      </c>
      <c r="AD32" s="351"/>
      <c r="AE32" s="361">
        <f t="shared" si="1"/>
        <v>0.72222222222222221</v>
      </c>
      <c r="AF32" s="351" t="s">
        <v>270</v>
      </c>
      <c r="AG32" s="351" t="s">
        <v>270</v>
      </c>
      <c r="AH32" s="351" t="s">
        <v>517</v>
      </c>
      <c r="AI32" s="351" t="s">
        <v>517</v>
      </c>
      <c r="AJ32" s="351" t="s">
        <v>516</v>
      </c>
      <c r="AK32" s="351" t="s">
        <v>270</v>
      </c>
      <c r="AL32" s="351" t="s">
        <v>270</v>
      </c>
      <c r="AM32" s="351" t="s">
        <v>517</v>
      </c>
      <c r="AN32" s="351" t="s">
        <v>270</v>
      </c>
      <c r="AO32" s="353" t="s">
        <v>270</v>
      </c>
      <c r="AP32" s="353" t="s">
        <v>270</v>
      </c>
      <c r="AQ32" s="353" t="s">
        <v>270</v>
      </c>
      <c r="AR32" s="353" t="s">
        <v>270</v>
      </c>
      <c r="AS32" s="351" t="s">
        <v>517</v>
      </c>
      <c r="AT32" s="351" t="s">
        <v>516</v>
      </c>
      <c r="AU32" s="361">
        <f t="shared" si="2"/>
        <v>0.73333333333333328</v>
      </c>
      <c r="AV32" s="351" t="s">
        <v>516</v>
      </c>
      <c r="AW32" s="351" t="s">
        <v>516</v>
      </c>
      <c r="AX32" s="361">
        <f t="shared" si="3"/>
        <v>0</v>
      </c>
      <c r="AY32" s="496">
        <f t="shared" si="4"/>
        <v>0.56388888888888888</v>
      </c>
    </row>
    <row r="33" spans="3:51" s="350" customFormat="1" ht="18.75" customHeight="1" x14ac:dyDescent="0.3">
      <c r="C33" s="49" t="s">
        <v>4</v>
      </c>
      <c r="D33" s="49" t="s">
        <v>326</v>
      </c>
      <c r="E33" s="53" t="s">
        <v>328</v>
      </c>
      <c r="F33" s="49" t="s">
        <v>88</v>
      </c>
      <c r="G33" s="49" t="s">
        <v>89</v>
      </c>
      <c r="H33" s="49">
        <v>10</v>
      </c>
      <c r="I33" s="53" t="s">
        <v>262</v>
      </c>
      <c r="J33" s="79">
        <v>111178</v>
      </c>
      <c r="K33" s="53" t="s">
        <v>14</v>
      </c>
      <c r="L33" s="351" t="s">
        <v>270</v>
      </c>
      <c r="M33" s="351" t="s">
        <v>270</v>
      </c>
      <c r="N33" s="351" t="s">
        <v>270</v>
      </c>
      <c r="O33" s="351" t="s">
        <v>270</v>
      </c>
      <c r="P33" s="351" t="s">
        <v>516</v>
      </c>
      <c r="Q33" s="361">
        <f t="shared" si="0"/>
        <v>0.8</v>
      </c>
      <c r="R33" s="351" t="s">
        <v>270</v>
      </c>
      <c r="S33" s="351" t="s">
        <v>270</v>
      </c>
      <c r="T33" s="351" t="s">
        <v>270</v>
      </c>
      <c r="U33" s="351" t="s">
        <v>270</v>
      </c>
      <c r="V33" s="351" t="s">
        <v>270</v>
      </c>
      <c r="W33" s="351" t="s">
        <v>270</v>
      </c>
      <c r="X33" s="352" t="s">
        <v>280</v>
      </c>
      <c r="Y33" s="351" t="s">
        <v>516</v>
      </c>
      <c r="Z33" s="351" t="s">
        <v>516</v>
      </c>
      <c r="AA33" s="186" t="s">
        <v>281</v>
      </c>
      <c r="AB33" s="351" t="s">
        <v>517</v>
      </c>
      <c r="AC33" s="351" t="s">
        <v>516</v>
      </c>
      <c r="AD33" s="351"/>
      <c r="AE33" s="361">
        <f t="shared" si="1"/>
        <v>0.72222222222222221</v>
      </c>
      <c r="AF33" s="351" t="s">
        <v>270</v>
      </c>
      <c r="AG33" s="351" t="s">
        <v>270</v>
      </c>
      <c r="AH33" s="351" t="s">
        <v>517</v>
      </c>
      <c r="AI33" s="351" t="s">
        <v>517</v>
      </c>
      <c r="AJ33" s="351" t="s">
        <v>516</v>
      </c>
      <c r="AK33" s="351" t="s">
        <v>270</v>
      </c>
      <c r="AL33" s="351" t="s">
        <v>270</v>
      </c>
      <c r="AM33" s="351" t="s">
        <v>517</v>
      </c>
      <c r="AN33" s="351" t="s">
        <v>270</v>
      </c>
      <c r="AO33" s="353" t="s">
        <v>270</v>
      </c>
      <c r="AP33" s="353" t="s">
        <v>270</v>
      </c>
      <c r="AQ33" s="353" t="s">
        <v>270</v>
      </c>
      <c r="AR33" s="353" t="s">
        <v>270</v>
      </c>
      <c r="AS33" s="351" t="s">
        <v>517</v>
      </c>
      <c r="AT33" s="351" t="s">
        <v>516</v>
      </c>
      <c r="AU33" s="361">
        <f t="shared" si="2"/>
        <v>0.73333333333333328</v>
      </c>
      <c r="AV33" s="351" t="s">
        <v>516</v>
      </c>
      <c r="AW33" s="351" t="s">
        <v>516</v>
      </c>
      <c r="AX33" s="361">
        <f t="shared" si="3"/>
        <v>0</v>
      </c>
      <c r="AY33" s="496">
        <f t="shared" si="4"/>
        <v>0.56388888888888888</v>
      </c>
    </row>
    <row r="34" spans="3:51" s="350" customFormat="1" ht="18.75" customHeight="1" x14ac:dyDescent="0.3">
      <c r="C34" s="49" t="s">
        <v>4</v>
      </c>
      <c r="D34" s="49" t="s">
        <v>260</v>
      </c>
      <c r="E34" s="53" t="s">
        <v>56</v>
      </c>
      <c r="F34" s="49" t="s">
        <v>100</v>
      </c>
      <c r="G34" s="49" t="s">
        <v>89</v>
      </c>
      <c r="H34" s="49">
        <v>10</v>
      </c>
      <c r="I34" s="53" t="s">
        <v>299</v>
      </c>
      <c r="J34" s="79">
        <v>1892</v>
      </c>
      <c r="K34" s="53" t="s">
        <v>15</v>
      </c>
      <c r="L34" s="351" t="s">
        <v>270</v>
      </c>
      <c r="M34" s="351" t="s">
        <v>516</v>
      </c>
      <c r="N34" s="351" t="s">
        <v>516</v>
      </c>
      <c r="O34" s="351" t="s">
        <v>516</v>
      </c>
      <c r="P34" s="351" t="s">
        <v>516</v>
      </c>
      <c r="Q34" s="361">
        <f t="shared" si="0"/>
        <v>0.2</v>
      </c>
      <c r="R34" s="351" t="s">
        <v>270</v>
      </c>
      <c r="S34" s="351" t="s">
        <v>270</v>
      </c>
      <c r="T34" s="351" t="s">
        <v>270</v>
      </c>
      <c r="U34" s="351" t="s">
        <v>269</v>
      </c>
      <c r="V34" s="351" t="s">
        <v>270</v>
      </c>
      <c r="W34" s="351" t="s">
        <v>270</v>
      </c>
      <c r="X34" s="352" t="s">
        <v>280</v>
      </c>
      <c r="Y34" s="351" t="s">
        <v>516</v>
      </c>
      <c r="Z34" s="351" t="s">
        <v>516</v>
      </c>
      <c r="AA34" s="186" t="s">
        <v>281</v>
      </c>
      <c r="AB34" s="351" t="s">
        <v>517</v>
      </c>
      <c r="AC34" s="351" t="s">
        <v>516</v>
      </c>
      <c r="AD34" s="351"/>
      <c r="AE34" s="361">
        <f t="shared" si="1"/>
        <v>0.72222222222222221</v>
      </c>
      <c r="AF34" s="351" t="s">
        <v>269</v>
      </c>
      <c r="AG34" s="351" t="s">
        <v>269</v>
      </c>
      <c r="AH34" s="351" t="s">
        <v>269</v>
      </c>
      <c r="AI34" s="351" t="s">
        <v>269</v>
      </c>
      <c r="AJ34" s="351" t="s">
        <v>516</v>
      </c>
      <c r="AK34" s="351" t="s">
        <v>516</v>
      </c>
      <c r="AL34" s="353" t="s">
        <v>516</v>
      </c>
      <c r="AM34" s="351" t="s">
        <v>516</v>
      </c>
      <c r="AN34" s="351" t="s">
        <v>516</v>
      </c>
      <c r="AO34" s="351" t="s">
        <v>516</v>
      </c>
      <c r="AP34" s="351" t="s">
        <v>516</v>
      </c>
      <c r="AQ34" s="351" t="s">
        <v>516</v>
      </c>
      <c r="AR34" s="351" t="s">
        <v>516</v>
      </c>
      <c r="AS34" s="351" t="s">
        <v>516</v>
      </c>
      <c r="AT34" s="351" t="s">
        <v>516</v>
      </c>
      <c r="AU34" s="361">
        <f t="shared" si="2"/>
        <v>0.26666666666666666</v>
      </c>
      <c r="AV34" s="351" t="s">
        <v>516</v>
      </c>
      <c r="AW34" s="351" t="s">
        <v>516</v>
      </c>
      <c r="AX34" s="361">
        <f t="shared" si="3"/>
        <v>0</v>
      </c>
      <c r="AY34" s="496">
        <f t="shared" si="4"/>
        <v>0.29722222222222222</v>
      </c>
    </row>
    <row r="35" spans="3:51" s="350" customFormat="1" ht="18.75" customHeight="1" x14ac:dyDescent="0.3">
      <c r="C35" s="49" t="s">
        <v>10</v>
      </c>
      <c r="D35" s="49" t="s">
        <v>308</v>
      </c>
      <c r="E35" s="53" t="s">
        <v>330</v>
      </c>
      <c r="F35" s="49" t="s">
        <v>100</v>
      </c>
      <c r="G35" s="49" t="s">
        <v>101</v>
      </c>
      <c r="H35" s="49">
        <v>10</v>
      </c>
      <c r="I35" s="50" t="s">
        <v>299</v>
      </c>
      <c r="J35" s="79">
        <v>107647</v>
      </c>
      <c r="K35" s="53" t="s">
        <v>15</v>
      </c>
      <c r="L35" s="351" t="s">
        <v>270</v>
      </c>
      <c r="M35" s="351" t="s">
        <v>516</v>
      </c>
      <c r="N35" s="351" t="s">
        <v>269</v>
      </c>
      <c r="O35" s="351" t="s">
        <v>516</v>
      </c>
      <c r="P35" s="351" t="s">
        <v>516</v>
      </c>
      <c r="Q35" s="361">
        <f t="shared" si="0"/>
        <v>0.4</v>
      </c>
      <c r="R35" s="351" t="s">
        <v>270</v>
      </c>
      <c r="S35" s="351" t="s">
        <v>270</v>
      </c>
      <c r="T35" s="351" t="s">
        <v>270</v>
      </c>
      <c r="U35" s="351" t="s">
        <v>269</v>
      </c>
      <c r="V35" s="351" t="s">
        <v>270</v>
      </c>
      <c r="W35" s="351" t="s">
        <v>270</v>
      </c>
      <c r="X35" s="352" t="s">
        <v>270</v>
      </c>
      <c r="Y35" s="351" t="s">
        <v>516</v>
      </c>
      <c r="Z35" s="351" t="s">
        <v>516</v>
      </c>
      <c r="AA35" s="186" t="s">
        <v>281</v>
      </c>
      <c r="AB35" s="351" t="s">
        <v>517</v>
      </c>
      <c r="AC35" s="351" t="s">
        <v>516</v>
      </c>
      <c r="AD35" s="351"/>
      <c r="AE35" s="361">
        <f t="shared" si="1"/>
        <v>0.83333333333333337</v>
      </c>
      <c r="AF35" s="351" t="s">
        <v>269</v>
      </c>
      <c r="AG35" s="351" t="s">
        <v>269</v>
      </c>
      <c r="AH35" s="351" t="s">
        <v>269</v>
      </c>
      <c r="AI35" s="351" t="s">
        <v>269</v>
      </c>
      <c r="AJ35" s="351" t="s">
        <v>516</v>
      </c>
      <c r="AK35" s="351" t="s">
        <v>516</v>
      </c>
      <c r="AL35" s="353" t="s">
        <v>516</v>
      </c>
      <c r="AM35" s="351" t="s">
        <v>516</v>
      </c>
      <c r="AN35" s="360" t="s">
        <v>269</v>
      </c>
      <c r="AO35" s="351" t="s">
        <v>269</v>
      </c>
      <c r="AP35" s="351" t="s">
        <v>269</v>
      </c>
      <c r="AQ35" s="351" t="s">
        <v>269</v>
      </c>
      <c r="AR35" s="351" t="s">
        <v>269</v>
      </c>
      <c r="AS35" s="351" t="s">
        <v>269</v>
      </c>
      <c r="AT35" s="351" t="s">
        <v>269</v>
      </c>
      <c r="AU35" s="361">
        <f t="shared" si="2"/>
        <v>0.73333333333333328</v>
      </c>
      <c r="AV35" s="351" t="s">
        <v>516</v>
      </c>
      <c r="AW35" s="351" t="s">
        <v>516</v>
      </c>
      <c r="AX35" s="361">
        <f t="shared" si="3"/>
        <v>0</v>
      </c>
      <c r="AY35" s="496">
        <f t="shared" si="4"/>
        <v>0.4916666666666667</v>
      </c>
    </row>
    <row r="36" spans="3:51" s="350" customFormat="1" ht="18.75" customHeight="1" x14ac:dyDescent="0.3">
      <c r="C36" s="49" t="s">
        <v>10</v>
      </c>
      <c r="D36" s="49" t="s">
        <v>308</v>
      </c>
      <c r="E36" s="53" t="s">
        <v>309</v>
      </c>
      <c r="F36" s="49" t="s">
        <v>100</v>
      </c>
      <c r="G36" s="49" t="s">
        <v>89</v>
      </c>
      <c r="H36" s="49">
        <v>10</v>
      </c>
      <c r="I36" s="50" t="s">
        <v>299</v>
      </c>
      <c r="J36" s="79">
        <v>1895</v>
      </c>
      <c r="K36" s="53" t="s">
        <v>15</v>
      </c>
      <c r="L36" s="351" t="s">
        <v>270</v>
      </c>
      <c r="M36" s="351" t="s">
        <v>516</v>
      </c>
      <c r="N36" s="351" t="s">
        <v>516</v>
      </c>
      <c r="O36" s="351" t="s">
        <v>516</v>
      </c>
      <c r="P36" s="351" t="s">
        <v>516</v>
      </c>
      <c r="Q36" s="361">
        <f t="shared" si="0"/>
        <v>0.2</v>
      </c>
      <c r="R36" s="351" t="s">
        <v>270</v>
      </c>
      <c r="S36" s="351" t="s">
        <v>270</v>
      </c>
      <c r="T36" s="351" t="s">
        <v>270</v>
      </c>
      <c r="U36" s="351" t="s">
        <v>269</v>
      </c>
      <c r="V36" s="351" t="s">
        <v>270</v>
      </c>
      <c r="W36" s="351" t="s">
        <v>270</v>
      </c>
      <c r="X36" s="352" t="s">
        <v>270</v>
      </c>
      <c r="Y36" s="351" t="s">
        <v>516</v>
      </c>
      <c r="Z36" s="351" t="s">
        <v>516</v>
      </c>
      <c r="AA36" s="186" t="s">
        <v>281</v>
      </c>
      <c r="AB36" s="351" t="s">
        <v>517</v>
      </c>
      <c r="AC36" s="351" t="s">
        <v>516</v>
      </c>
      <c r="AD36" s="351"/>
      <c r="AE36" s="361">
        <f t="shared" si="1"/>
        <v>0.83333333333333337</v>
      </c>
      <c r="AF36" s="351" t="s">
        <v>269</v>
      </c>
      <c r="AG36" s="351" t="s">
        <v>269</v>
      </c>
      <c r="AH36" s="351" t="s">
        <v>269</v>
      </c>
      <c r="AI36" s="351" t="s">
        <v>269</v>
      </c>
      <c r="AJ36" s="351" t="s">
        <v>516</v>
      </c>
      <c r="AK36" s="351" t="s">
        <v>516</v>
      </c>
      <c r="AL36" s="353" t="s">
        <v>516</v>
      </c>
      <c r="AM36" s="351" t="s">
        <v>516</v>
      </c>
      <c r="AN36" s="351" t="s">
        <v>516</v>
      </c>
      <c r="AO36" s="351" t="s">
        <v>516</v>
      </c>
      <c r="AP36" s="351" t="s">
        <v>516</v>
      </c>
      <c r="AQ36" s="351" t="s">
        <v>516</v>
      </c>
      <c r="AR36" s="351" t="s">
        <v>516</v>
      </c>
      <c r="AS36" s="351" t="s">
        <v>516</v>
      </c>
      <c r="AT36" s="351" t="s">
        <v>516</v>
      </c>
      <c r="AU36" s="361">
        <f t="shared" si="2"/>
        <v>0.26666666666666666</v>
      </c>
      <c r="AV36" s="351" t="s">
        <v>516</v>
      </c>
      <c r="AW36" s="351" t="s">
        <v>516</v>
      </c>
      <c r="AX36" s="361">
        <f t="shared" si="3"/>
        <v>0</v>
      </c>
      <c r="AY36" s="496">
        <f t="shared" si="4"/>
        <v>0.32500000000000001</v>
      </c>
    </row>
    <row r="37" spans="3:51" s="350" customFormat="1" ht="18.75" customHeight="1" x14ac:dyDescent="0.3">
      <c r="C37" s="49" t="s">
        <v>7</v>
      </c>
      <c r="D37" s="49" t="s">
        <v>331</v>
      </c>
      <c r="E37" s="53" t="s">
        <v>332</v>
      </c>
      <c r="F37" s="49" t="s">
        <v>88</v>
      </c>
      <c r="G37" s="49" t="s">
        <v>101</v>
      </c>
      <c r="H37" s="49">
        <v>10</v>
      </c>
      <c r="I37" s="354" t="s">
        <v>262</v>
      </c>
      <c r="J37" s="79">
        <v>103090</v>
      </c>
      <c r="K37" s="53" t="s">
        <v>15</v>
      </c>
      <c r="L37" s="351" t="s">
        <v>270</v>
      </c>
      <c r="M37" s="360" t="s">
        <v>517</v>
      </c>
      <c r="N37" s="351" t="s">
        <v>269</v>
      </c>
      <c r="O37" s="351" t="s">
        <v>516</v>
      </c>
      <c r="P37" s="351" t="s">
        <v>516</v>
      </c>
      <c r="Q37" s="361">
        <f t="shared" si="0"/>
        <v>0.5</v>
      </c>
      <c r="R37" s="351" t="s">
        <v>270</v>
      </c>
      <c r="S37" s="351" t="s">
        <v>270</v>
      </c>
      <c r="T37" s="351" t="s">
        <v>270</v>
      </c>
      <c r="U37" s="351" t="s">
        <v>270</v>
      </c>
      <c r="V37" s="351" t="s">
        <v>270</v>
      </c>
      <c r="W37" s="351" t="s">
        <v>270</v>
      </c>
      <c r="X37" s="352" t="s">
        <v>270</v>
      </c>
      <c r="Y37" s="351" t="s">
        <v>516</v>
      </c>
      <c r="Z37" s="351" t="s">
        <v>516</v>
      </c>
      <c r="AA37" s="186" t="s">
        <v>281</v>
      </c>
      <c r="AB37" s="351" t="s">
        <v>517</v>
      </c>
      <c r="AC37" s="351" t="s">
        <v>516</v>
      </c>
      <c r="AD37" s="351"/>
      <c r="AE37" s="361">
        <f t="shared" si="1"/>
        <v>0.83333333333333337</v>
      </c>
      <c r="AF37" s="352" t="s">
        <v>280</v>
      </c>
      <c r="AG37" s="351" t="s">
        <v>517</v>
      </c>
      <c r="AH37" s="351" t="s">
        <v>516</v>
      </c>
      <c r="AI37" s="351" t="s">
        <v>516</v>
      </c>
      <c r="AJ37" s="351" t="s">
        <v>516</v>
      </c>
      <c r="AK37" s="351" t="s">
        <v>516</v>
      </c>
      <c r="AL37" s="353" t="s">
        <v>516</v>
      </c>
      <c r="AM37" s="351" t="s">
        <v>516</v>
      </c>
      <c r="AN37" s="360" t="s">
        <v>269</v>
      </c>
      <c r="AO37" s="351" t="s">
        <v>269</v>
      </c>
      <c r="AP37" s="351" t="s">
        <v>269</v>
      </c>
      <c r="AQ37" s="351" t="s">
        <v>269</v>
      </c>
      <c r="AR37" s="351" t="s">
        <v>269</v>
      </c>
      <c r="AS37" s="351" t="s">
        <v>269</v>
      </c>
      <c r="AT37" s="351" t="s">
        <v>269</v>
      </c>
      <c r="AU37" s="361">
        <f t="shared" si="2"/>
        <v>0.5</v>
      </c>
      <c r="AV37" s="351" t="s">
        <v>516</v>
      </c>
      <c r="AW37" s="351" t="s">
        <v>516</v>
      </c>
      <c r="AX37" s="361">
        <f t="shared" si="3"/>
        <v>0</v>
      </c>
      <c r="AY37" s="496">
        <f t="shared" si="4"/>
        <v>0.45833333333333337</v>
      </c>
    </row>
    <row r="38" spans="3:51" s="350" customFormat="1" ht="18.75" customHeight="1" x14ac:dyDescent="0.3">
      <c r="C38" s="49" t="s">
        <v>7</v>
      </c>
      <c r="D38" s="49" t="s">
        <v>331</v>
      </c>
      <c r="E38" s="53" t="s">
        <v>336</v>
      </c>
      <c r="F38" s="49" t="s">
        <v>6</v>
      </c>
      <c r="G38" s="49" t="s">
        <v>89</v>
      </c>
      <c r="H38" s="49">
        <v>10</v>
      </c>
      <c r="I38" s="354" t="s">
        <v>268</v>
      </c>
      <c r="J38" s="79">
        <v>102847</v>
      </c>
      <c r="K38" s="66" t="s">
        <v>15</v>
      </c>
      <c r="L38" s="351" t="s">
        <v>270</v>
      </c>
      <c r="M38" s="351" t="s">
        <v>516</v>
      </c>
      <c r="N38" s="351" t="s">
        <v>516</v>
      </c>
      <c r="O38" s="351" t="s">
        <v>516</v>
      </c>
      <c r="P38" s="351" t="s">
        <v>516</v>
      </c>
      <c r="Q38" s="361">
        <f t="shared" si="0"/>
        <v>0.2</v>
      </c>
      <c r="R38" s="351" t="s">
        <v>270</v>
      </c>
      <c r="S38" s="351" t="s">
        <v>270</v>
      </c>
      <c r="T38" s="351" t="s">
        <v>270</v>
      </c>
      <c r="U38" s="351" t="s">
        <v>270</v>
      </c>
      <c r="V38" s="351" t="s">
        <v>270</v>
      </c>
      <c r="W38" s="351" t="s">
        <v>270</v>
      </c>
      <c r="X38" s="352" t="s">
        <v>280</v>
      </c>
      <c r="Y38" s="351" t="s">
        <v>516</v>
      </c>
      <c r="Z38" s="351" t="s">
        <v>516</v>
      </c>
      <c r="AA38" s="186" t="s">
        <v>281</v>
      </c>
      <c r="AB38" s="351" t="s">
        <v>517</v>
      </c>
      <c r="AC38" s="351" t="s">
        <v>516</v>
      </c>
      <c r="AD38" s="351"/>
      <c r="AE38" s="361">
        <f t="shared" si="1"/>
        <v>0.72222222222222221</v>
      </c>
      <c r="AF38" s="351" t="s">
        <v>516</v>
      </c>
      <c r="AG38" s="351" t="s">
        <v>516</v>
      </c>
      <c r="AH38" s="351" t="s">
        <v>516</v>
      </c>
      <c r="AI38" s="351" t="s">
        <v>516</v>
      </c>
      <c r="AJ38" s="351" t="s">
        <v>516</v>
      </c>
      <c r="AK38" s="351" t="s">
        <v>516</v>
      </c>
      <c r="AL38" s="353" t="s">
        <v>516</v>
      </c>
      <c r="AM38" s="351" t="s">
        <v>516</v>
      </c>
      <c r="AN38" s="351" t="s">
        <v>516</v>
      </c>
      <c r="AO38" s="351" t="s">
        <v>516</v>
      </c>
      <c r="AP38" s="351" t="s">
        <v>516</v>
      </c>
      <c r="AQ38" s="351" t="s">
        <v>516</v>
      </c>
      <c r="AR38" s="351" t="s">
        <v>516</v>
      </c>
      <c r="AS38" s="351" t="s">
        <v>516</v>
      </c>
      <c r="AT38" s="351" t="s">
        <v>516</v>
      </c>
      <c r="AU38" s="361">
        <f t="shared" si="2"/>
        <v>0</v>
      </c>
      <c r="AV38" s="351" t="s">
        <v>516</v>
      </c>
      <c r="AW38" s="351" t="s">
        <v>516</v>
      </c>
      <c r="AX38" s="361">
        <f t="shared" si="3"/>
        <v>0</v>
      </c>
      <c r="AY38" s="496">
        <f t="shared" si="4"/>
        <v>0.23055555555555557</v>
      </c>
    </row>
    <row r="39" spans="3:51" s="350" customFormat="1" ht="18.75" customHeight="1" x14ac:dyDescent="0.3">
      <c r="C39" s="49" t="s">
        <v>7</v>
      </c>
      <c r="D39" s="49" t="s">
        <v>331</v>
      </c>
      <c r="E39" s="53" t="s">
        <v>336</v>
      </c>
      <c r="F39" s="49" t="s">
        <v>100</v>
      </c>
      <c r="G39" s="49" t="s">
        <v>89</v>
      </c>
      <c r="H39" s="49">
        <v>10</v>
      </c>
      <c r="I39" s="354" t="s">
        <v>299</v>
      </c>
      <c r="J39" s="79">
        <v>101382</v>
      </c>
      <c r="K39" s="66" t="s">
        <v>14</v>
      </c>
      <c r="L39" s="351" t="s">
        <v>270</v>
      </c>
      <c r="M39" s="351" t="s">
        <v>516</v>
      </c>
      <c r="N39" s="351" t="s">
        <v>270</v>
      </c>
      <c r="O39" s="351" t="s">
        <v>516</v>
      </c>
      <c r="P39" s="351" t="s">
        <v>516</v>
      </c>
      <c r="Q39" s="361">
        <f t="shared" si="0"/>
        <v>0.4</v>
      </c>
      <c r="R39" s="351" t="s">
        <v>270</v>
      </c>
      <c r="S39" s="351" t="s">
        <v>270</v>
      </c>
      <c r="T39" s="351" t="s">
        <v>270</v>
      </c>
      <c r="U39" s="351" t="s">
        <v>269</v>
      </c>
      <c r="V39" s="351" t="s">
        <v>270</v>
      </c>
      <c r="W39" s="351" t="s">
        <v>270</v>
      </c>
      <c r="X39" s="352" t="s">
        <v>280</v>
      </c>
      <c r="Y39" s="351" t="s">
        <v>516</v>
      </c>
      <c r="Z39" s="351" t="s">
        <v>516</v>
      </c>
      <c r="AA39" s="186" t="s">
        <v>281</v>
      </c>
      <c r="AB39" s="351" t="s">
        <v>517</v>
      </c>
      <c r="AC39" s="351" t="s">
        <v>516</v>
      </c>
      <c r="AD39" s="351"/>
      <c r="AE39" s="361">
        <f t="shared" si="1"/>
        <v>0.72222222222222221</v>
      </c>
      <c r="AF39" s="351" t="s">
        <v>269</v>
      </c>
      <c r="AG39" s="351" t="s">
        <v>269</v>
      </c>
      <c r="AH39" s="351" t="s">
        <v>269</v>
      </c>
      <c r="AI39" s="351" t="s">
        <v>269</v>
      </c>
      <c r="AJ39" s="351" t="s">
        <v>516</v>
      </c>
      <c r="AK39" s="351" t="s">
        <v>270</v>
      </c>
      <c r="AL39" s="351" t="s">
        <v>270</v>
      </c>
      <c r="AM39" s="351" t="s">
        <v>270</v>
      </c>
      <c r="AN39" s="351" t="s">
        <v>270</v>
      </c>
      <c r="AO39" s="353" t="s">
        <v>270</v>
      </c>
      <c r="AP39" s="353" t="s">
        <v>270</v>
      </c>
      <c r="AQ39" s="353" t="s">
        <v>270</v>
      </c>
      <c r="AR39" s="353" t="s">
        <v>270</v>
      </c>
      <c r="AS39" s="351" t="s">
        <v>517</v>
      </c>
      <c r="AT39" s="351" t="s">
        <v>516</v>
      </c>
      <c r="AU39" s="361">
        <f t="shared" si="2"/>
        <v>0.83333333333333337</v>
      </c>
      <c r="AV39" s="351" t="s">
        <v>270</v>
      </c>
      <c r="AW39" s="351" t="s">
        <v>270</v>
      </c>
      <c r="AX39" s="361">
        <f t="shared" si="3"/>
        <v>1</v>
      </c>
      <c r="AY39" s="496">
        <f t="shared" si="4"/>
        <v>0.73888888888888893</v>
      </c>
    </row>
    <row r="40" spans="3:51" s="350" customFormat="1" ht="18.75" customHeight="1" x14ac:dyDescent="0.3">
      <c r="C40" s="49" t="s">
        <v>7</v>
      </c>
      <c r="D40" s="49" t="s">
        <v>331</v>
      </c>
      <c r="E40" s="53" t="s">
        <v>118</v>
      </c>
      <c r="F40" s="49" t="s">
        <v>88</v>
      </c>
      <c r="G40" s="49" t="s">
        <v>89</v>
      </c>
      <c r="H40" s="49">
        <v>10</v>
      </c>
      <c r="I40" s="354" t="s">
        <v>262</v>
      </c>
      <c r="J40" s="79">
        <v>53140</v>
      </c>
      <c r="K40" s="66" t="s">
        <v>15</v>
      </c>
      <c r="L40" s="351" t="s">
        <v>270</v>
      </c>
      <c r="M40" s="360" t="s">
        <v>517</v>
      </c>
      <c r="N40" s="351" t="s">
        <v>516</v>
      </c>
      <c r="O40" s="351" t="s">
        <v>516</v>
      </c>
      <c r="P40" s="351" t="s">
        <v>516</v>
      </c>
      <c r="Q40" s="361">
        <f t="shared" si="0"/>
        <v>0.3</v>
      </c>
      <c r="R40" s="351" t="s">
        <v>270</v>
      </c>
      <c r="S40" s="351" t="s">
        <v>270</v>
      </c>
      <c r="T40" s="351" t="s">
        <v>270</v>
      </c>
      <c r="U40" s="351" t="s">
        <v>270</v>
      </c>
      <c r="V40" s="351" t="s">
        <v>270</v>
      </c>
      <c r="W40" s="351" t="s">
        <v>270</v>
      </c>
      <c r="X40" s="352" t="s">
        <v>270</v>
      </c>
      <c r="Y40" s="351" t="s">
        <v>516</v>
      </c>
      <c r="Z40" s="351" t="s">
        <v>516</v>
      </c>
      <c r="AA40" s="186" t="s">
        <v>281</v>
      </c>
      <c r="AB40" s="351" t="s">
        <v>517</v>
      </c>
      <c r="AC40" s="351" t="s">
        <v>516</v>
      </c>
      <c r="AD40" s="351"/>
      <c r="AE40" s="361">
        <f t="shared" si="1"/>
        <v>0.83333333333333337</v>
      </c>
      <c r="AF40" s="352" t="s">
        <v>280</v>
      </c>
      <c r="AG40" s="351" t="s">
        <v>517</v>
      </c>
      <c r="AH40" s="351" t="s">
        <v>516</v>
      </c>
      <c r="AI40" s="351" t="s">
        <v>516</v>
      </c>
      <c r="AJ40" s="351" t="s">
        <v>516</v>
      </c>
      <c r="AK40" s="351" t="s">
        <v>516</v>
      </c>
      <c r="AL40" s="353" t="s">
        <v>516</v>
      </c>
      <c r="AM40" s="351" t="s">
        <v>516</v>
      </c>
      <c r="AN40" s="351" t="s">
        <v>516</v>
      </c>
      <c r="AO40" s="351" t="s">
        <v>516</v>
      </c>
      <c r="AP40" s="351" t="s">
        <v>516</v>
      </c>
      <c r="AQ40" s="351" t="s">
        <v>516</v>
      </c>
      <c r="AR40" s="351" t="s">
        <v>516</v>
      </c>
      <c r="AS40" s="351" t="s">
        <v>516</v>
      </c>
      <c r="AT40" s="351" t="s">
        <v>516</v>
      </c>
      <c r="AU40" s="361">
        <f t="shared" si="2"/>
        <v>3.3333333333333333E-2</v>
      </c>
      <c r="AV40" s="351" t="s">
        <v>516</v>
      </c>
      <c r="AW40" s="351" t="s">
        <v>516</v>
      </c>
      <c r="AX40" s="361">
        <f t="shared" si="3"/>
        <v>0</v>
      </c>
      <c r="AY40" s="496">
        <f t="shared" si="4"/>
        <v>0.29166666666666669</v>
      </c>
    </row>
    <row r="41" spans="3:51" s="350" customFormat="1" ht="18.75" customHeight="1" x14ac:dyDescent="0.3">
      <c r="C41" s="49" t="s">
        <v>4</v>
      </c>
      <c r="D41" s="49" t="s">
        <v>338</v>
      </c>
      <c r="E41" s="53" t="s">
        <v>339</v>
      </c>
      <c r="F41" s="49" t="s">
        <v>88</v>
      </c>
      <c r="G41" s="49" t="s">
        <v>89</v>
      </c>
      <c r="H41" s="49">
        <v>10</v>
      </c>
      <c r="I41" s="53" t="s">
        <v>262</v>
      </c>
      <c r="J41" s="79">
        <v>103799</v>
      </c>
      <c r="K41" s="66" t="s">
        <v>14</v>
      </c>
      <c r="L41" s="351" t="s">
        <v>270</v>
      </c>
      <c r="M41" s="351" t="s">
        <v>270</v>
      </c>
      <c r="N41" s="351" t="s">
        <v>517</v>
      </c>
      <c r="O41" s="351" t="s">
        <v>270</v>
      </c>
      <c r="P41" s="351" t="s">
        <v>516</v>
      </c>
      <c r="Q41" s="361">
        <f t="shared" si="0"/>
        <v>0.7</v>
      </c>
      <c r="R41" s="351" t="s">
        <v>270</v>
      </c>
      <c r="S41" s="351" t="s">
        <v>270</v>
      </c>
      <c r="T41" s="351" t="s">
        <v>270</v>
      </c>
      <c r="U41" s="351" t="s">
        <v>270</v>
      </c>
      <c r="V41" s="351" t="s">
        <v>270</v>
      </c>
      <c r="W41" s="351" t="s">
        <v>270</v>
      </c>
      <c r="X41" s="352" t="s">
        <v>280</v>
      </c>
      <c r="Y41" s="351" t="s">
        <v>516</v>
      </c>
      <c r="Z41" s="351" t="s">
        <v>516</v>
      </c>
      <c r="AA41" s="186" t="s">
        <v>281</v>
      </c>
      <c r="AB41" s="351" t="s">
        <v>517</v>
      </c>
      <c r="AC41" s="351" t="s">
        <v>516</v>
      </c>
      <c r="AD41" s="351"/>
      <c r="AE41" s="361">
        <f t="shared" si="1"/>
        <v>0.72222222222222221</v>
      </c>
      <c r="AF41" s="351" t="s">
        <v>270</v>
      </c>
      <c r="AG41" s="351" t="s">
        <v>270</v>
      </c>
      <c r="AH41" s="351" t="s">
        <v>517</v>
      </c>
      <c r="AI41" s="351" t="s">
        <v>516</v>
      </c>
      <c r="AJ41" s="351" t="s">
        <v>516</v>
      </c>
      <c r="AK41" s="351" t="s">
        <v>517</v>
      </c>
      <c r="AL41" s="353" t="s">
        <v>516</v>
      </c>
      <c r="AM41" s="351" t="s">
        <v>517</v>
      </c>
      <c r="AN41" s="351" t="s">
        <v>516</v>
      </c>
      <c r="AO41" s="351" t="s">
        <v>516</v>
      </c>
      <c r="AP41" s="351" t="s">
        <v>516</v>
      </c>
      <c r="AQ41" s="351" t="s">
        <v>516</v>
      </c>
      <c r="AR41" s="351" t="s">
        <v>516</v>
      </c>
      <c r="AS41" s="351" t="s">
        <v>516</v>
      </c>
      <c r="AT41" s="351" t="s">
        <v>516</v>
      </c>
      <c r="AU41" s="361">
        <f t="shared" si="2"/>
        <v>0.23333333333333334</v>
      </c>
      <c r="AV41" s="351" t="s">
        <v>516</v>
      </c>
      <c r="AW41" s="351" t="s">
        <v>516</v>
      </c>
      <c r="AX41" s="361">
        <f t="shared" si="3"/>
        <v>0</v>
      </c>
      <c r="AY41" s="496">
        <f t="shared" si="4"/>
        <v>0.41388888888888886</v>
      </c>
    </row>
    <row r="42" spans="3:51" s="350" customFormat="1" ht="18.75" customHeight="1" x14ac:dyDescent="0.3">
      <c r="C42" s="49" t="s">
        <v>4</v>
      </c>
      <c r="D42" s="49" t="s">
        <v>260</v>
      </c>
      <c r="E42" s="53" t="s">
        <v>340</v>
      </c>
      <c r="F42" s="49" t="s">
        <v>88</v>
      </c>
      <c r="G42" s="49" t="s">
        <v>95</v>
      </c>
      <c r="H42" s="49">
        <v>10</v>
      </c>
      <c r="I42" s="53" t="s">
        <v>262</v>
      </c>
      <c r="J42" s="80">
        <v>91360</v>
      </c>
      <c r="K42" s="66" t="s">
        <v>15</v>
      </c>
      <c r="L42" s="351" t="s">
        <v>270</v>
      </c>
      <c r="M42" s="360" t="s">
        <v>517</v>
      </c>
      <c r="N42" s="351" t="s">
        <v>269</v>
      </c>
      <c r="O42" s="351" t="s">
        <v>516</v>
      </c>
      <c r="P42" s="351" t="s">
        <v>516</v>
      </c>
      <c r="Q42" s="361">
        <f t="shared" si="0"/>
        <v>0.5</v>
      </c>
      <c r="R42" s="351" t="s">
        <v>270</v>
      </c>
      <c r="S42" s="351" t="s">
        <v>270</v>
      </c>
      <c r="T42" s="351" t="s">
        <v>270</v>
      </c>
      <c r="U42" s="351" t="s">
        <v>270</v>
      </c>
      <c r="V42" s="351" t="s">
        <v>270</v>
      </c>
      <c r="W42" s="351" t="s">
        <v>270</v>
      </c>
      <c r="X42" s="352" t="s">
        <v>270</v>
      </c>
      <c r="Y42" s="351" t="s">
        <v>516</v>
      </c>
      <c r="Z42" s="351" t="s">
        <v>516</v>
      </c>
      <c r="AA42" s="186" t="s">
        <v>281</v>
      </c>
      <c r="AB42" s="351" t="s">
        <v>517</v>
      </c>
      <c r="AC42" s="351" t="s">
        <v>516</v>
      </c>
      <c r="AD42" s="351"/>
      <c r="AE42" s="361">
        <f t="shared" si="1"/>
        <v>0.83333333333333337</v>
      </c>
      <c r="AF42" s="352" t="s">
        <v>280</v>
      </c>
      <c r="AG42" s="351" t="s">
        <v>517</v>
      </c>
      <c r="AH42" s="351" t="s">
        <v>516</v>
      </c>
      <c r="AI42" s="351" t="s">
        <v>516</v>
      </c>
      <c r="AJ42" s="351" t="s">
        <v>516</v>
      </c>
      <c r="AK42" s="351" t="s">
        <v>516</v>
      </c>
      <c r="AL42" s="353" t="s">
        <v>516</v>
      </c>
      <c r="AM42" s="351" t="s">
        <v>516</v>
      </c>
      <c r="AN42" s="360" t="s">
        <v>269</v>
      </c>
      <c r="AO42" s="351" t="s">
        <v>269</v>
      </c>
      <c r="AP42" s="351" t="s">
        <v>269</v>
      </c>
      <c r="AQ42" s="351" t="s">
        <v>269</v>
      </c>
      <c r="AR42" s="351" t="s">
        <v>269</v>
      </c>
      <c r="AS42" s="351" t="s">
        <v>269</v>
      </c>
      <c r="AT42" s="351" t="s">
        <v>269</v>
      </c>
      <c r="AU42" s="361">
        <f t="shared" si="2"/>
        <v>0.5</v>
      </c>
      <c r="AV42" s="351" t="s">
        <v>516</v>
      </c>
      <c r="AW42" s="351" t="s">
        <v>516</v>
      </c>
      <c r="AX42" s="361">
        <f t="shared" si="3"/>
        <v>0</v>
      </c>
      <c r="AY42" s="496">
        <f t="shared" si="4"/>
        <v>0.45833333333333337</v>
      </c>
    </row>
    <row r="43" spans="3:51" s="350" customFormat="1" ht="18.75" customHeight="1" x14ac:dyDescent="0.3">
      <c r="C43" s="49" t="s">
        <v>10</v>
      </c>
      <c r="D43" s="49" t="s">
        <v>123</v>
      </c>
      <c r="E43" s="53" t="s">
        <v>341</v>
      </c>
      <c r="F43" s="49" t="s">
        <v>100</v>
      </c>
      <c r="G43" s="49" t="s">
        <v>89</v>
      </c>
      <c r="H43" s="49">
        <v>10</v>
      </c>
      <c r="I43" s="50" t="s">
        <v>299</v>
      </c>
      <c r="J43" s="79">
        <v>54726</v>
      </c>
      <c r="K43" s="66" t="s">
        <v>15</v>
      </c>
      <c r="L43" s="351" t="s">
        <v>270</v>
      </c>
      <c r="M43" s="351" t="s">
        <v>516</v>
      </c>
      <c r="N43" s="351" t="s">
        <v>516</v>
      </c>
      <c r="O43" s="351" t="s">
        <v>516</v>
      </c>
      <c r="P43" s="351" t="s">
        <v>516</v>
      </c>
      <c r="Q43" s="361">
        <f t="shared" si="0"/>
        <v>0.2</v>
      </c>
      <c r="R43" s="351" t="s">
        <v>270</v>
      </c>
      <c r="S43" s="351" t="s">
        <v>270</v>
      </c>
      <c r="T43" s="351" t="s">
        <v>270</v>
      </c>
      <c r="U43" s="351" t="s">
        <v>269</v>
      </c>
      <c r="V43" s="351" t="s">
        <v>270</v>
      </c>
      <c r="W43" s="351" t="s">
        <v>270</v>
      </c>
      <c r="X43" s="352" t="s">
        <v>270</v>
      </c>
      <c r="Y43" s="351" t="s">
        <v>516</v>
      </c>
      <c r="Z43" s="351" t="s">
        <v>516</v>
      </c>
      <c r="AA43" s="186" t="s">
        <v>281</v>
      </c>
      <c r="AB43" s="351" t="s">
        <v>517</v>
      </c>
      <c r="AC43" s="351" t="s">
        <v>516</v>
      </c>
      <c r="AD43" s="351"/>
      <c r="AE43" s="361">
        <f t="shared" si="1"/>
        <v>0.83333333333333337</v>
      </c>
      <c r="AF43" s="351" t="s">
        <v>269</v>
      </c>
      <c r="AG43" s="351" t="s">
        <v>269</v>
      </c>
      <c r="AH43" s="351" t="s">
        <v>269</v>
      </c>
      <c r="AI43" s="351" t="s">
        <v>269</v>
      </c>
      <c r="AJ43" s="351" t="s">
        <v>516</v>
      </c>
      <c r="AK43" s="351" t="s">
        <v>516</v>
      </c>
      <c r="AL43" s="353" t="s">
        <v>516</v>
      </c>
      <c r="AM43" s="351" t="s">
        <v>516</v>
      </c>
      <c r="AN43" s="351" t="s">
        <v>516</v>
      </c>
      <c r="AO43" s="351" t="s">
        <v>516</v>
      </c>
      <c r="AP43" s="351" t="s">
        <v>516</v>
      </c>
      <c r="AQ43" s="351" t="s">
        <v>516</v>
      </c>
      <c r="AR43" s="351" t="s">
        <v>516</v>
      </c>
      <c r="AS43" s="351" t="s">
        <v>516</v>
      </c>
      <c r="AT43" s="351" t="s">
        <v>516</v>
      </c>
      <c r="AU43" s="361">
        <f t="shared" si="2"/>
        <v>0.26666666666666666</v>
      </c>
      <c r="AV43" s="351" t="s">
        <v>516</v>
      </c>
      <c r="AW43" s="351" t="s">
        <v>516</v>
      </c>
      <c r="AX43" s="361">
        <f t="shared" si="3"/>
        <v>0</v>
      </c>
      <c r="AY43" s="496">
        <f t="shared" si="4"/>
        <v>0.32500000000000001</v>
      </c>
    </row>
    <row r="44" spans="3:51" s="350" customFormat="1" ht="18.75" customHeight="1" x14ac:dyDescent="0.3">
      <c r="C44" s="49" t="s">
        <v>10</v>
      </c>
      <c r="D44" s="49" t="s">
        <v>123</v>
      </c>
      <c r="E44" s="53" t="s">
        <v>61</v>
      </c>
      <c r="F44" s="49" t="s">
        <v>88</v>
      </c>
      <c r="G44" s="49" t="s">
        <v>89</v>
      </c>
      <c r="H44" s="49">
        <v>10</v>
      </c>
      <c r="I44" s="50" t="s">
        <v>262</v>
      </c>
      <c r="J44" s="79">
        <v>110697</v>
      </c>
      <c r="K44" s="66" t="s">
        <v>15</v>
      </c>
      <c r="L44" s="351" t="s">
        <v>270</v>
      </c>
      <c r="M44" s="360" t="s">
        <v>517</v>
      </c>
      <c r="N44" s="351" t="s">
        <v>516</v>
      </c>
      <c r="O44" s="351" t="s">
        <v>516</v>
      </c>
      <c r="P44" s="351" t="s">
        <v>516</v>
      </c>
      <c r="Q44" s="361">
        <f t="shared" si="0"/>
        <v>0.3</v>
      </c>
      <c r="R44" s="351" t="s">
        <v>270</v>
      </c>
      <c r="S44" s="351" t="s">
        <v>270</v>
      </c>
      <c r="T44" s="351" t="s">
        <v>270</v>
      </c>
      <c r="U44" s="351" t="s">
        <v>270</v>
      </c>
      <c r="V44" s="351" t="s">
        <v>270</v>
      </c>
      <c r="W44" s="351" t="s">
        <v>270</v>
      </c>
      <c r="X44" s="352" t="s">
        <v>280</v>
      </c>
      <c r="Y44" s="351" t="s">
        <v>516</v>
      </c>
      <c r="Z44" s="351" t="s">
        <v>516</v>
      </c>
      <c r="AA44" s="186" t="s">
        <v>281</v>
      </c>
      <c r="AB44" s="351" t="s">
        <v>517</v>
      </c>
      <c r="AC44" s="351" t="s">
        <v>516</v>
      </c>
      <c r="AD44" s="351"/>
      <c r="AE44" s="361">
        <f t="shared" si="1"/>
        <v>0.72222222222222221</v>
      </c>
      <c r="AF44" s="352" t="s">
        <v>280</v>
      </c>
      <c r="AG44" s="351" t="s">
        <v>517</v>
      </c>
      <c r="AH44" s="351" t="s">
        <v>516</v>
      </c>
      <c r="AI44" s="351" t="s">
        <v>516</v>
      </c>
      <c r="AJ44" s="351" t="s">
        <v>516</v>
      </c>
      <c r="AK44" s="351" t="s">
        <v>517</v>
      </c>
      <c r="AL44" s="351" t="s">
        <v>270</v>
      </c>
      <c r="AM44" s="351" t="s">
        <v>517</v>
      </c>
      <c r="AN44" s="351" t="s">
        <v>516</v>
      </c>
      <c r="AO44" s="351" t="s">
        <v>516</v>
      </c>
      <c r="AP44" s="351" t="s">
        <v>516</v>
      </c>
      <c r="AQ44" s="351" t="s">
        <v>516</v>
      </c>
      <c r="AR44" s="351" t="s">
        <v>516</v>
      </c>
      <c r="AS44" s="351" t="s">
        <v>516</v>
      </c>
      <c r="AT44" s="351" t="s">
        <v>516</v>
      </c>
      <c r="AU44" s="361">
        <f t="shared" si="2"/>
        <v>0.16666666666666666</v>
      </c>
      <c r="AV44" s="351" t="s">
        <v>516</v>
      </c>
      <c r="AW44" s="351" t="s">
        <v>516</v>
      </c>
      <c r="AX44" s="361">
        <f t="shared" si="3"/>
        <v>0</v>
      </c>
      <c r="AY44" s="496">
        <f t="shared" si="4"/>
        <v>0.29722222222222222</v>
      </c>
    </row>
    <row r="45" spans="3:51" s="350" customFormat="1" ht="18.75" customHeight="1" x14ac:dyDescent="0.3">
      <c r="C45" s="49" t="s">
        <v>4</v>
      </c>
      <c r="D45" s="49" t="s">
        <v>326</v>
      </c>
      <c r="E45" s="53" t="s">
        <v>342</v>
      </c>
      <c r="F45" s="49" t="s">
        <v>88</v>
      </c>
      <c r="G45" s="49" t="s">
        <v>103</v>
      </c>
      <c r="H45" s="49">
        <v>10</v>
      </c>
      <c r="I45" s="53" t="s">
        <v>262</v>
      </c>
      <c r="J45" s="79">
        <v>103640</v>
      </c>
      <c r="K45" s="64" t="s">
        <v>16</v>
      </c>
      <c r="L45" s="351" t="s">
        <v>270</v>
      </c>
      <c r="M45" s="351" t="s">
        <v>516</v>
      </c>
      <c r="N45" s="351" t="s">
        <v>516</v>
      </c>
      <c r="O45" s="351" t="s">
        <v>516</v>
      </c>
      <c r="P45" s="351" t="s">
        <v>516</v>
      </c>
      <c r="Q45" s="361">
        <f t="shared" si="0"/>
        <v>0.2</v>
      </c>
      <c r="R45" s="351" t="s">
        <v>270</v>
      </c>
      <c r="S45" s="351" t="s">
        <v>270</v>
      </c>
      <c r="T45" s="351" t="s">
        <v>270</v>
      </c>
      <c r="U45" s="351" t="s">
        <v>270</v>
      </c>
      <c r="V45" s="351" t="s">
        <v>270</v>
      </c>
      <c r="W45" s="351" t="s">
        <v>270</v>
      </c>
      <c r="X45" s="352" t="s">
        <v>270</v>
      </c>
      <c r="Y45" s="351" t="s">
        <v>516</v>
      </c>
      <c r="Z45" s="351" t="s">
        <v>516</v>
      </c>
      <c r="AA45" s="186" t="s">
        <v>271</v>
      </c>
      <c r="AB45" s="351" t="s">
        <v>517</v>
      </c>
      <c r="AC45" s="351" t="s">
        <v>516</v>
      </c>
      <c r="AD45" s="351"/>
      <c r="AE45" s="361">
        <f t="shared" si="1"/>
        <v>0.83333333333333337</v>
      </c>
      <c r="AF45" s="351" t="s">
        <v>516</v>
      </c>
      <c r="AG45" s="351" t="s">
        <v>516</v>
      </c>
      <c r="AH45" s="351" t="s">
        <v>516</v>
      </c>
      <c r="AI45" s="351" t="s">
        <v>516</v>
      </c>
      <c r="AJ45" s="351" t="s">
        <v>516</v>
      </c>
      <c r="AK45" s="351" t="s">
        <v>516</v>
      </c>
      <c r="AL45" s="353" t="s">
        <v>516</v>
      </c>
      <c r="AM45" s="351" t="s">
        <v>516</v>
      </c>
      <c r="AN45" s="360" t="s">
        <v>269</v>
      </c>
      <c r="AO45" s="351" t="s">
        <v>269</v>
      </c>
      <c r="AP45" s="351" t="s">
        <v>269</v>
      </c>
      <c r="AQ45" s="351" t="s">
        <v>269</v>
      </c>
      <c r="AR45" s="351" t="s">
        <v>269</v>
      </c>
      <c r="AS45" s="351" t="s">
        <v>269</v>
      </c>
      <c r="AT45" s="351" t="s">
        <v>269</v>
      </c>
      <c r="AU45" s="361">
        <f t="shared" si="2"/>
        <v>0.46666666666666667</v>
      </c>
      <c r="AV45" s="351" t="s">
        <v>516</v>
      </c>
      <c r="AW45" s="351" t="s">
        <v>516</v>
      </c>
      <c r="AX45" s="361">
        <f t="shared" si="3"/>
        <v>0</v>
      </c>
      <c r="AY45" s="496">
        <f t="shared" si="4"/>
        <v>0.375</v>
      </c>
    </row>
    <row r="46" spans="3:51" s="350" customFormat="1" ht="18.75" customHeight="1" x14ac:dyDescent="0.3">
      <c r="C46" s="49" t="s">
        <v>7</v>
      </c>
      <c r="D46" s="49" t="s">
        <v>317</v>
      </c>
      <c r="E46" s="53" t="s">
        <v>344</v>
      </c>
      <c r="F46" s="49" t="s">
        <v>100</v>
      </c>
      <c r="G46" s="49" t="s">
        <v>103</v>
      </c>
      <c r="H46" s="49">
        <v>10</v>
      </c>
      <c r="I46" s="354" t="s">
        <v>299</v>
      </c>
      <c r="J46" s="79">
        <v>3209</v>
      </c>
      <c r="K46" s="66" t="s">
        <v>15</v>
      </c>
      <c r="L46" s="351" t="s">
        <v>516</v>
      </c>
      <c r="M46" s="351" t="s">
        <v>516</v>
      </c>
      <c r="N46" s="351" t="s">
        <v>269</v>
      </c>
      <c r="O46" s="351" t="s">
        <v>516</v>
      </c>
      <c r="P46" s="351" t="s">
        <v>516</v>
      </c>
      <c r="Q46" s="361">
        <f t="shared" si="0"/>
        <v>0.2</v>
      </c>
      <c r="R46" s="351" t="s">
        <v>516</v>
      </c>
      <c r="S46" s="351" t="s">
        <v>516</v>
      </c>
      <c r="T46" s="351" t="s">
        <v>516</v>
      </c>
      <c r="U46" s="351" t="s">
        <v>269</v>
      </c>
      <c r="V46" s="351" t="s">
        <v>270</v>
      </c>
      <c r="W46" s="351" t="s">
        <v>270</v>
      </c>
      <c r="X46" s="352" t="s">
        <v>280</v>
      </c>
      <c r="Y46" s="351" t="s">
        <v>516</v>
      </c>
      <c r="Z46" s="351" t="s">
        <v>516</v>
      </c>
      <c r="AA46" s="186" t="s">
        <v>281</v>
      </c>
      <c r="AB46" s="351" t="s">
        <v>517</v>
      </c>
      <c r="AC46" s="351" t="s">
        <v>516</v>
      </c>
      <c r="AD46" s="351"/>
      <c r="AE46" s="361">
        <f t="shared" si="1"/>
        <v>0.3888888888888889</v>
      </c>
      <c r="AF46" s="351" t="s">
        <v>269</v>
      </c>
      <c r="AG46" s="351" t="s">
        <v>269</v>
      </c>
      <c r="AH46" s="351" t="s">
        <v>269</v>
      </c>
      <c r="AI46" s="351" t="s">
        <v>269</v>
      </c>
      <c r="AJ46" s="351" t="s">
        <v>516</v>
      </c>
      <c r="AK46" s="351" t="s">
        <v>516</v>
      </c>
      <c r="AL46" s="353" t="s">
        <v>516</v>
      </c>
      <c r="AM46" s="351" t="s">
        <v>516</v>
      </c>
      <c r="AN46" s="360" t="s">
        <v>269</v>
      </c>
      <c r="AO46" s="351" t="s">
        <v>269</v>
      </c>
      <c r="AP46" s="351" t="s">
        <v>269</v>
      </c>
      <c r="AQ46" s="351" t="s">
        <v>269</v>
      </c>
      <c r="AR46" s="351" t="s">
        <v>269</v>
      </c>
      <c r="AS46" s="351" t="s">
        <v>269</v>
      </c>
      <c r="AT46" s="351" t="s">
        <v>269</v>
      </c>
      <c r="AU46" s="361">
        <f t="shared" si="2"/>
        <v>0.73333333333333328</v>
      </c>
      <c r="AV46" s="351" t="s">
        <v>516</v>
      </c>
      <c r="AW46" s="351" t="s">
        <v>516</v>
      </c>
      <c r="AX46" s="361">
        <f t="shared" si="3"/>
        <v>0</v>
      </c>
      <c r="AY46" s="496">
        <f t="shared" si="4"/>
        <v>0.33055555555555555</v>
      </c>
    </row>
    <row r="47" spans="3:51" s="350" customFormat="1" ht="18.75" customHeight="1" x14ac:dyDescent="0.3">
      <c r="C47" s="49" t="s">
        <v>7</v>
      </c>
      <c r="D47" s="49" t="s">
        <v>317</v>
      </c>
      <c r="E47" s="53" t="s">
        <v>318</v>
      </c>
      <c r="F47" s="49" t="s">
        <v>100</v>
      </c>
      <c r="G47" s="49" t="s">
        <v>89</v>
      </c>
      <c r="H47" s="49">
        <v>10</v>
      </c>
      <c r="I47" s="354" t="s">
        <v>299</v>
      </c>
      <c r="J47" s="79">
        <v>1894</v>
      </c>
      <c r="K47" s="66" t="s">
        <v>14</v>
      </c>
      <c r="L47" s="351" t="s">
        <v>270</v>
      </c>
      <c r="M47" s="351" t="s">
        <v>516</v>
      </c>
      <c r="N47" s="351" t="s">
        <v>270</v>
      </c>
      <c r="O47" s="351" t="s">
        <v>516</v>
      </c>
      <c r="P47" s="351" t="s">
        <v>516</v>
      </c>
      <c r="Q47" s="361">
        <f t="shared" si="0"/>
        <v>0.4</v>
      </c>
      <c r="R47" s="351" t="s">
        <v>270</v>
      </c>
      <c r="S47" s="351" t="s">
        <v>270</v>
      </c>
      <c r="T47" s="351" t="s">
        <v>270</v>
      </c>
      <c r="U47" s="351" t="s">
        <v>269</v>
      </c>
      <c r="V47" s="351" t="s">
        <v>270</v>
      </c>
      <c r="W47" s="351" t="s">
        <v>270</v>
      </c>
      <c r="X47" s="352" t="s">
        <v>280</v>
      </c>
      <c r="Y47" s="351" t="s">
        <v>516</v>
      </c>
      <c r="Z47" s="351" t="s">
        <v>516</v>
      </c>
      <c r="AA47" s="186" t="s">
        <v>281</v>
      </c>
      <c r="AB47" s="351" t="s">
        <v>517</v>
      </c>
      <c r="AC47" s="351" t="s">
        <v>516</v>
      </c>
      <c r="AD47" s="351"/>
      <c r="AE47" s="361">
        <f t="shared" si="1"/>
        <v>0.72222222222222221</v>
      </c>
      <c r="AF47" s="351" t="s">
        <v>269</v>
      </c>
      <c r="AG47" s="351" t="s">
        <v>269</v>
      </c>
      <c r="AH47" s="351" t="s">
        <v>269</v>
      </c>
      <c r="AI47" s="351" t="s">
        <v>269</v>
      </c>
      <c r="AJ47" s="351" t="s">
        <v>516</v>
      </c>
      <c r="AK47" s="351" t="s">
        <v>270</v>
      </c>
      <c r="AL47" s="351" t="s">
        <v>270</v>
      </c>
      <c r="AM47" s="351" t="s">
        <v>270</v>
      </c>
      <c r="AN47" s="351" t="s">
        <v>270</v>
      </c>
      <c r="AO47" s="353" t="s">
        <v>270</v>
      </c>
      <c r="AP47" s="353" t="s">
        <v>270</v>
      </c>
      <c r="AQ47" s="353" t="s">
        <v>270</v>
      </c>
      <c r="AR47" s="353" t="s">
        <v>270</v>
      </c>
      <c r="AS47" s="351" t="s">
        <v>517</v>
      </c>
      <c r="AT47" s="351" t="s">
        <v>516</v>
      </c>
      <c r="AU47" s="361">
        <f t="shared" si="2"/>
        <v>0.83333333333333337</v>
      </c>
      <c r="AV47" s="351" t="s">
        <v>516</v>
      </c>
      <c r="AW47" s="351" t="s">
        <v>516</v>
      </c>
      <c r="AX47" s="361">
        <f t="shared" si="3"/>
        <v>0</v>
      </c>
      <c r="AY47" s="496">
        <f t="shared" si="4"/>
        <v>0.48888888888888893</v>
      </c>
    </row>
    <row r="48" spans="3:51" s="350" customFormat="1" ht="18.75" customHeight="1" x14ac:dyDescent="0.3">
      <c r="C48" s="49" t="s">
        <v>7</v>
      </c>
      <c r="D48" s="49" t="s">
        <v>317</v>
      </c>
      <c r="E48" s="53" t="s">
        <v>318</v>
      </c>
      <c r="F48" s="49" t="s">
        <v>88</v>
      </c>
      <c r="G48" s="49" t="s">
        <v>89</v>
      </c>
      <c r="H48" s="49">
        <v>10</v>
      </c>
      <c r="I48" s="354" t="s">
        <v>262</v>
      </c>
      <c r="J48" s="79">
        <v>53632</v>
      </c>
      <c r="K48" s="66" t="s">
        <v>14</v>
      </c>
      <c r="L48" s="351" t="s">
        <v>270</v>
      </c>
      <c r="M48" s="351" t="s">
        <v>270</v>
      </c>
      <c r="N48" s="351" t="s">
        <v>270</v>
      </c>
      <c r="O48" s="351" t="s">
        <v>270</v>
      </c>
      <c r="P48" s="351" t="s">
        <v>516</v>
      </c>
      <c r="Q48" s="361">
        <f t="shared" si="0"/>
        <v>0.8</v>
      </c>
      <c r="R48" s="351" t="s">
        <v>270</v>
      </c>
      <c r="S48" s="351" t="s">
        <v>270</v>
      </c>
      <c r="T48" s="351" t="s">
        <v>270</v>
      </c>
      <c r="U48" s="351" t="s">
        <v>270</v>
      </c>
      <c r="V48" s="351" t="s">
        <v>270</v>
      </c>
      <c r="W48" s="351" t="s">
        <v>270</v>
      </c>
      <c r="X48" s="352" t="s">
        <v>280</v>
      </c>
      <c r="Y48" s="351" t="s">
        <v>516</v>
      </c>
      <c r="Z48" s="351" t="s">
        <v>516</v>
      </c>
      <c r="AA48" s="186" t="s">
        <v>281</v>
      </c>
      <c r="AB48" s="351" t="s">
        <v>517</v>
      </c>
      <c r="AC48" s="351" t="s">
        <v>516</v>
      </c>
      <c r="AD48" s="351"/>
      <c r="AE48" s="361">
        <f t="shared" si="1"/>
        <v>0.72222222222222221</v>
      </c>
      <c r="AF48" s="351" t="s">
        <v>270</v>
      </c>
      <c r="AG48" s="351" t="s">
        <v>270</v>
      </c>
      <c r="AH48" s="351" t="s">
        <v>517</v>
      </c>
      <c r="AI48" s="351" t="s">
        <v>517</v>
      </c>
      <c r="AJ48" s="351" t="s">
        <v>516</v>
      </c>
      <c r="AK48" s="351" t="s">
        <v>270</v>
      </c>
      <c r="AL48" s="351" t="s">
        <v>270</v>
      </c>
      <c r="AM48" s="351" t="s">
        <v>517</v>
      </c>
      <c r="AN48" s="351" t="s">
        <v>270</v>
      </c>
      <c r="AO48" s="353" t="s">
        <v>270</v>
      </c>
      <c r="AP48" s="353" t="s">
        <v>270</v>
      </c>
      <c r="AQ48" s="353" t="s">
        <v>270</v>
      </c>
      <c r="AR48" s="353" t="s">
        <v>270</v>
      </c>
      <c r="AS48" s="351" t="s">
        <v>517</v>
      </c>
      <c r="AT48" s="351" t="s">
        <v>516</v>
      </c>
      <c r="AU48" s="361">
        <f t="shared" si="2"/>
        <v>0.73333333333333328</v>
      </c>
      <c r="AV48" s="351" t="s">
        <v>516</v>
      </c>
      <c r="AW48" s="351" t="s">
        <v>516</v>
      </c>
      <c r="AX48" s="361">
        <f t="shared" si="3"/>
        <v>0</v>
      </c>
      <c r="AY48" s="496">
        <f t="shared" si="4"/>
        <v>0.56388888888888888</v>
      </c>
    </row>
    <row r="49" spans="3:51" s="350" customFormat="1" ht="18.75" customHeight="1" x14ac:dyDescent="0.3">
      <c r="C49" s="49" t="s">
        <v>7</v>
      </c>
      <c r="D49" s="49" t="s">
        <v>319</v>
      </c>
      <c r="E49" s="53" t="s">
        <v>346</v>
      </c>
      <c r="F49" s="49" t="s">
        <v>88</v>
      </c>
      <c r="G49" s="49" t="s">
        <v>101</v>
      </c>
      <c r="H49" s="49">
        <v>10</v>
      </c>
      <c r="I49" s="354" t="s">
        <v>262</v>
      </c>
      <c r="J49" s="79">
        <v>110267</v>
      </c>
      <c r="K49" s="64" t="s">
        <v>16</v>
      </c>
      <c r="L49" s="351" t="s">
        <v>270</v>
      </c>
      <c r="M49" s="351" t="s">
        <v>516</v>
      </c>
      <c r="N49" s="351" t="s">
        <v>516</v>
      </c>
      <c r="O49" s="351" t="s">
        <v>516</v>
      </c>
      <c r="P49" s="351" t="s">
        <v>516</v>
      </c>
      <c r="Q49" s="361">
        <f t="shared" si="0"/>
        <v>0.2</v>
      </c>
      <c r="R49" s="351" t="s">
        <v>270</v>
      </c>
      <c r="S49" s="351" t="s">
        <v>270</v>
      </c>
      <c r="T49" s="351" t="s">
        <v>270</v>
      </c>
      <c r="U49" s="351" t="s">
        <v>270</v>
      </c>
      <c r="V49" s="351" t="s">
        <v>270</v>
      </c>
      <c r="W49" s="351" t="s">
        <v>270</v>
      </c>
      <c r="X49" s="352" t="s">
        <v>270</v>
      </c>
      <c r="Y49" s="351" t="s">
        <v>516</v>
      </c>
      <c r="Z49" s="351" t="s">
        <v>516</v>
      </c>
      <c r="AA49" s="186" t="s">
        <v>271</v>
      </c>
      <c r="AB49" s="351" t="s">
        <v>517</v>
      </c>
      <c r="AC49" s="351" t="s">
        <v>516</v>
      </c>
      <c r="AD49" s="351"/>
      <c r="AE49" s="361">
        <f t="shared" si="1"/>
        <v>0.83333333333333337</v>
      </c>
      <c r="AF49" s="351" t="s">
        <v>516</v>
      </c>
      <c r="AG49" s="351" t="s">
        <v>516</v>
      </c>
      <c r="AH49" s="351" t="s">
        <v>516</v>
      </c>
      <c r="AI49" s="351" t="s">
        <v>516</v>
      </c>
      <c r="AJ49" s="351" t="s">
        <v>516</v>
      </c>
      <c r="AK49" s="351" t="s">
        <v>516</v>
      </c>
      <c r="AL49" s="353" t="s">
        <v>516</v>
      </c>
      <c r="AM49" s="351" t="s">
        <v>516</v>
      </c>
      <c r="AN49" s="360" t="s">
        <v>269</v>
      </c>
      <c r="AO49" s="351" t="s">
        <v>269</v>
      </c>
      <c r="AP49" s="351" t="s">
        <v>269</v>
      </c>
      <c r="AQ49" s="351" t="s">
        <v>269</v>
      </c>
      <c r="AR49" s="351" t="s">
        <v>269</v>
      </c>
      <c r="AS49" s="351" t="s">
        <v>269</v>
      </c>
      <c r="AT49" s="351" t="s">
        <v>269</v>
      </c>
      <c r="AU49" s="361">
        <f t="shared" si="2"/>
        <v>0.46666666666666667</v>
      </c>
      <c r="AV49" s="351" t="s">
        <v>516</v>
      </c>
      <c r="AW49" s="351" t="s">
        <v>516</v>
      </c>
      <c r="AX49" s="361">
        <f t="shared" si="3"/>
        <v>0</v>
      </c>
      <c r="AY49" s="496">
        <f t="shared" si="4"/>
        <v>0.375</v>
      </c>
    </row>
    <row r="50" spans="3:51" s="350" customFormat="1" ht="18.75" customHeight="1" x14ac:dyDescent="0.3">
      <c r="C50" s="49" t="s">
        <v>4</v>
      </c>
      <c r="D50" s="49" t="s">
        <v>260</v>
      </c>
      <c r="E50" s="53" t="s">
        <v>349</v>
      </c>
      <c r="F50" s="49" t="s">
        <v>100</v>
      </c>
      <c r="G50" s="49" t="s">
        <v>101</v>
      </c>
      <c r="H50" s="49">
        <v>10</v>
      </c>
      <c r="I50" s="53" t="s">
        <v>268</v>
      </c>
      <c r="J50" s="79">
        <v>102633</v>
      </c>
      <c r="K50" s="64" t="s">
        <v>16</v>
      </c>
      <c r="L50" s="351" t="s">
        <v>270</v>
      </c>
      <c r="M50" s="351" t="s">
        <v>516</v>
      </c>
      <c r="N50" s="351" t="s">
        <v>516</v>
      </c>
      <c r="O50" s="351" t="s">
        <v>516</v>
      </c>
      <c r="P50" s="351" t="s">
        <v>516</v>
      </c>
      <c r="Q50" s="361">
        <f t="shared" si="0"/>
        <v>0.2</v>
      </c>
      <c r="R50" s="351" t="s">
        <v>270</v>
      </c>
      <c r="S50" s="351" t="s">
        <v>270</v>
      </c>
      <c r="T50" s="351" t="s">
        <v>270</v>
      </c>
      <c r="U50" s="351" t="s">
        <v>270</v>
      </c>
      <c r="V50" s="351" t="s">
        <v>270</v>
      </c>
      <c r="W50" s="351" t="s">
        <v>270</v>
      </c>
      <c r="X50" s="352" t="s">
        <v>270</v>
      </c>
      <c r="Y50" s="351" t="s">
        <v>516</v>
      </c>
      <c r="Z50" s="351" t="s">
        <v>516</v>
      </c>
      <c r="AA50" s="186" t="s">
        <v>271</v>
      </c>
      <c r="AB50" s="351" t="s">
        <v>517</v>
      </c>
      <c r="AC50" s="351" t="s">
        <v>516</v>
      </c>
      <c r="AD50" s="351"/>
      <c r="AE50" s="361">
        <f t="shared" si="1"/>
        <v>0.83333333333333337</v>
      </c>
      <c r="AF50" s="351" t="s">
        <v>269</v>
      </c>
      <c r="AG50" s="351" t="s">
        <v>269</v>
      </c>
      <c r="AH50" s="351" t="s">
        <v>269</v>
      </c>
      <c r="AI50" s="360" t="s">
        <v>269</v>
      </c>
      <c r="AJ50" s="351" t="s">
        <v>516</v>
      </c>
      <c r="AK50" s="351" t="s">
        <v>516</v>
      </c>
      <c r="AL50" s="353" t="s">
        <v>516</v>
      </c>
      <c r="AM50" s="351" t="s">
        <v>516</v>
      </c>
      <c r="AN50" s="351" t="s">
        <v>516</v>
      </c>
      <c r="AO50" s="351" t="s">
        <v>516</v>
      </c>
      <c r="AP50" s="351" t="s">
        <v>516</v>
      </c>
      <c r="AQ50" s="351" t="s">
        <v>516</v>
      </c>
      <c r="AR50" s="351" t="s">
        <v>516</v>
      </c>
      <c r="AS50" s="351" t="s">
        <v>516</v>
      </c>
      <c r="AT50" s="351" t="s">
        <v>516</v>
      </c>
      <c r="AU50" s="361">
        <f t="shared" si="2"/>
        <v>0.26666666666666666</v>
      </c>
      <c r="AV50" s="351" t="s">
        <v>516</v>
      </c>
      <c r="AW50" s="351" t="s">
        <v>516</v>
      </c>
      <c r="AX50" s="361">
        <f t="shared" si="3"/>
        <v>0</v>
      </c>
      <c r="AY50" s="496">
        <f t="shared" si="4"/>
        <v>0.32500000000000001</v>
      </c>
    </row>
    <row r="51" spans="3:51" s="350" customFormat="1" ht="18.75" customHeight="1" x14ac:dyDescent="0.3">
      <c r="C51" s="49" t="s">
        <v>4</v>
      </c>
      <c r="D51" s="49" t="s">
        <v>260</v>
      </c>
      <c r="E51" s="53" t="s">
        <v>56</v>
      </c>
      <c r="F51" s="49" t="s">
        <v>100</v>
      </c>
      <c r="G51" s="49" t="s">
        <v>89</v>
      </c>
      <c r="H51" s="49">
        <v>10</v>
      </c>
      <c r="I51" s="53" t="s">
        <v>268</v>
      </c>
      <c r="J51" s="79">
        <v>102632</v>
      </c>
      <c r="K51" s="64" t="s">
        <v>16</v>
      </c>
      <c r="L51" s="351" t="s">
        <v>270</v>
      </c>
      <c r="M51" s="351" t="s">
        <v>516</v>
      </c>
      <c r="N51" s="351" t="s">
        <v>516</v>
      </c>
      <c r="O51" s="351" t="s">
        <v>516</v>
      </c>
      <c r="P51" s="351" t="s">
        <v>516</v>
      </c>
      <c r="Q51" s="361">
        <f t="shared" si="0"/>
        <v>0.2</v>
      </c>
      <c r="R51" s="351" t="s">
        <v>270</v>
      </c>
      <c r="S51" s="351" t="s">
        <v>270</v>
      </c>
      <c r="T51" s="351" t="s">
        <v>270</v>
      </c>
      <c r="U51" s="351" t="s">
        <v>269</v>
      </c>
      <c r="V51" s="351" t="s">
        <v>270</v>
      </c>
      <c r="W51" s="351" t="s">
        <v>270</v>
      </c>
      <c r="X51" s="352" t="s">
        <v>280</v>
      </c>
      <c r="Y51" s="351" t="s">
        <v>516</v>
      </c>
      <c r="Z51" s="351" t="s">
        <v>516</v>
      </c>
      <c r="AA51" s="186" t="s">
        <v>271</v>
      </c>
      <c r="AB51" s="351" t="s">
        <v>517</v>
      </c>
      <c r="AC51" s="351" t="s">
        <v>516</v>
      </c>
      <c r="AD51" s="351"/>
      <c r="AE51" s="361">
        <f t="shared" si="1"/>
        <v>0.72222222222222221</v>
      </c>
      <c r="AF51" s="351" t="s">
        <v>269</v>
      </c>
      <c r="AG51" s="351" t="s">
        <v>269</v>
      </c>
      <c r="AH51" s="351" t="s">
        <v>269</v>
      </c>
      <c r="AI51" s="360" t="s">
        <v>269</v>
      </c>
      <c r="AJ51" s="351" t="s">
        <v>516</v>
      </c>
      <c r="AK51" s="351" t="s">
        <v>516</v>
      </c>
      <c r="AL51" s="353" t="s">
        <v>516</v>
      </c>
      <c r="AM51" s="351" t="s">
        <v>516</v>
      </c>
      <c r="AN51" s="351" t="s">
        <v>516</v>
      </c>
      <c r="AO51" s="351" t="s">
        <v>516</v>
      </c>
      <c r="AP51" s="351" t="s">
        <v>516</v>
      </c>
      <c r="AQ51" s="351" t="s">
        <v>516</v>
      </c>
      <c r="AR51" s="351" t="s">
        <v>516</v>
      </c>
      <c r="AS51" s="351" t="s">
        <v>516</v>
      </c>
      <c r="AT51" s="351" t="s">
        <v>516</v>
      </c>
      <c r="AU51" s="361">
        <f t="shared" si="2"/>
        <v>0.26666666666666666</v>
      </c>
      <c r="AV51" s="351" t="s">
        <v>516</v>
      </c>
      <c r="AW51" s="351" t="s">
        <v>516</v>
      </c>
      <c r="AX51" s="361">
        <f t="shared" si="3"/>
        <v>0</v>
      </c>
      <c r="AY51" s="496">
        <f t="shared" si="4"/>
        <v>0.29722222222222222</v>
      </c>
    </row>
    <row r="52" spans="3:51" s="350" customFormat="1" ht="18.75" customHeight="1" x14ac:dyDescent="0.3">
      <c r="C52" s="49" t="s">
        <v>7</v>
      </c>
      <c r="D52" s="49" t="s">
        <v>331</v>
      </c>
      <c r="E52" s="53" t="s">
        <v>350</v>
      </c>
      <c r="F52" s="49" t="s">
        <v>88</v>
      </c>
      <c r="G52" s="49" t="s">
        <v>89</v>
      </c>
      <c r="H52" s="49">
        <v>10</v>
      </c>
      <c r="I52" s="354" t="s">
        <v>262</v>
      </c>
      <c r="J52" s="79">
        <v>110043</v>
      </c>
      <c r="K52" s="64" t="s">
        <v>16</v>
      </c>
      <c r="L52" s="351" t="s">
        <v>516</v>
      </c>
      <c r="M52" s="351" t="s">
        <v>516</v>
      </c>
      <c r="N52" s="351" t="s">
        <v>516</v>
      </c>
      <c r="O52" s="351" t="s">
        <v>516</v>
      </c>
      <c r="P52" s="351" t="s">
        <v>516</v>
      </c>
      <c r="Q52" s="361">
        <f t="shared" si="0"/>
        <v>0</v>
      </c>
      <c r="R52" s="351" t="s">
        <v>516</v>
      </c>
      <c r="S52" s="351" t="s">
        <v>517</v>
      </c>
      <c r="T52" s="351" t="s">
        <v>517</v>
      </c>
      <c r="U52" s="351" t="s">
        <v>270</v>
      </c>
      <c r="V52" s="351" t="s">
        <v>270</v>
      </c>
      <c r="W52" s="351" t="s">
        <v>270</v>
      </c>
      <c r="X52" s="352" t="s">
        <v>270</v>
      </c>
      <c r="Y52" s="351" t="s">
        <v>516</v>
      </c>
      <c r="Z52" s="351" t="s">
        <v>516</v>
      </c>
      <c r="AA52" s="186" t="s">
        <v>271</v>
      </c>
      <c r="AB52" s="351" t="s">
        <v>517</v>
      </c>
      <c r="AC52" s="351" t="s">
        <v>516</v>
      </c>
      <c r="AD52" s="351"/>
      <c r="AE52" s="361">
        <f t="shared" si="1"/>
        <v>0.61111111111111116</v>
      </c>
      <c r="AF52" s="351" t="s">
        <v>516</v>
      </c>
      <c r="AG52" s="351" t="s">
        <v>516</v>
      </c>
      <c r="AH52" s="351" t="s">
        <v>516</v>
      </c>
      <c r="AI52" s="351" t="s">
        <v>516</v>
      </c>
      <c r="AJ52" s="351" t="s">
        <v>516</v>
      </c>
      <c r="AK52" s="351" t="s">
        <v>516</v>
      </c>
      <c r="AL52" s="353" t="s">
        <v>516</v>
      </c>
      <c r="AM52" s="351" t="s">
        <v>516</v>
      </c>
      <c r="AN52" s="351" t="s">
        <v>516</v>
      </c>
      <c r="AO52" s="351" t="s">
        <v>516</v>
      </c>
      <c r="AP52" s="351" t="s">
        <v>516</v>
      </c>
      <c r="AQ52" s="351" t="s">
        <v>516</v>
      </c>
      <c r="AR52" s="351" t="s">
        <v>516</v>
      </c>
      <c r="AS52" s="351" t="s">
        <v>516</v>
      </c>
      <c r="AT52" s="351" t="s">
        <v>516</v>
      </c>
      <c r="AU52" s="361">
        <f t="shared" si="2"/>
        <v>0</v>
      </c>
      <c r="AV52" s="351" t="s">
        <v>516</v>
      </c>
      <c r="AW52" s="351" t="s">
        <v>516</v>
      </c>
      <c r="AX52" s="361">
        <f t="shared" si="3"/>
        <v>0</v>
      </c>
      <c r="AY52" s="496">
        <f t="shared" si="4"/>
        <v>0.15277777777777779</v>
      </c>
    </row>
    <row r="53" spans="3:51" s="350" customFormat="1" ht="18.75" customHeight="1" x14ac:dyDescent="0.3">
      <c r="C53" s="49" t="s">
        <v>4</v>
      </c>
      <c r="D53" s="49" t="s">
        <v>338</v>
      </c>
      <c r="E53" s="53" t="s">
        <v>94</v>
      </c>
      <c r="F53" s="49" t="s">
        <v>100</v>
      </c>
      <c r="G53" s="49" t="s">
        <v>89</v>
      </c>
      <c r="H53" s="49">
        <v>10</v>
      </c>
      <c r="I53" s="53" t="s">
        <v>299</v>
      </c>
      <c r="J53" s="79">
        <v>16017</v>
      </c>
      <c r="K53" s="64" t="s">
        <v>16</v>
      </c>
      <c r="L53" s="351" t="s">
        <v>516</v>
      </c>
      <c r="M53" s="351" t="s">
        <v>516</v>
      </c>
      <c r="N53" s="351" t="s">
        <v>516</v>
      </c>
      <c r="O53" s="351" t="s">
        <v>516</v>
      </c>
      <c r="P53" s="351" t="s">
        <v>516</v>
      </c>
      <c r="Q53" s="361">
        <f t="shared" si="0"/>
        <v>0</v>
      </c>
      <c r="R53" s="351" t="s">
        <v>516</v>
      </c>
      <c r="S53" s="351" t="s">
        <v>517</v>
      </c>
      <c r="T53" s="351" t="s">
        <v>517</v>
      </c>
      <c r="U53" s="351" t="s">
        <v>269</v>
      </c>
      <c r="V53" s="351" t="s">
        <v>270</v>
      </c>
      <c r="W53" s="351" t="s">
        <v>270</v>
      </c>
      <c r="X53" s="352" t="s">
        <v>280</v>
      </c>
      <c r="Y53" s="351" t="s">
        <v>516</v>
      </c>
      <c r="Z53" s="351" t="s">
        <v>516</v>
      </c>
      <c r="AA53" s="186" t="s">
        <v>271</v>
      </c>
      <c r="AB53" s="351" t="s">
        <v>517</v>
      </c>
      <c r="AC53" s="351" t="s">
        <v>516</v>
      </c>
      <c r="AD53" s="351"/>
      <c r="AE53" s="361">
        <f t="shared" si="1"/>
        <v>0.5</v>
      </c>
      <c r="AF53" s="351" t="s">
        <v>269</v>
      </c>
      <c r="AG53" s="351" t="s">
        <v>269</v>
      </c>
      <c r="AH53" s="351" t="s">
        <v>269</v>
      </c>
      <c r="AI53" s="351" t="s">
        <v>269</v>
      </c>
      <c r="AJ53" s="351" t="s">
        <v>516</v>
      </c>
      <c r="AK53" s="351" t="s">
        <v>516</v>
      </c>
      <c r="AL53" s="353" t="s">
        <v>516</v>
      </c>
      <c r="AM53" s="351" t="s">
        <v>516</v>
      </c>
      <c r="AN53" s="351" t="s">
        <v>516</v>
      </c>
      <c r="AO53" s="351" t="s">
        <v>516</v>
      </c>
      <c r="AP53" s="351" t="s">
        <v>516</v>
      </c>
      <c r="AQ53" s="351" t="s">
        <v>516</v>
      </c>
      <c r="AR53" s="351" t="s">
        <v>516</v>
      </c>
      <c r="AS53" s="351" t="s">
        <v>516</v>
      </c>
      <c r="AT53" s="351" t="s">
        <v>516</v>
      </c>
      <c r="AU53" s="361">
        <f t="shared" si="2"/>
        <v>0.26666666666666666</v>
      </c>
      <c r="AV53" s="351" t="s">
        <v>516</v>
      </c>
      <c r="AW53" s="351" t="s">
        <v>516</v>
      </c>
      <c r="AX53" s="361">
        <f t="shared" si="3"/>
        <v>0</v>
      </c>
      <c r="AY53" s="496">
        <f t="shared" si="4"/>
        <v>0.19166666666666665</v>
      </c>
    </row>
    <row r="54" spans="3:51" s="350" customFormat="1" ht="18.75" customHeight="1" x14ac:dyDescent="0.3">
      <c r="C54" s="49" t="s">
        <v>4</v>
      </c>
      <c r="D54" s="49" t="s">
        <v>338</v>
      </c>
      <c r="E54" s="53" t="s">
        <v>94</v>
      </c>
      <c r="F54" s="49" t="s">
        <v>100</v>
      </c>
      <c r="G54" s="49" t="s">
        <v>89</v>
      </c>
      <c r="H54" s="49">
        <v>10</v>
      </c>
      <c r="I54" s="53" t="s">
        <v>268</v>
      </c>
      <c r="J54" s="79">
        <v>103752</v>
      </c>
      <c r="K54" s="64" t="s">
        <v>16</v>
      </c>
      <c r="L54" s="351" t="s">
        <v>516</v>
      </c>
      <c r="M54" s="351" t="s">
        <v>516</v>
      </c>
      <c r="N54" s="351" t="s">
        <v>516</v>
      </c>
      <c r="O54" s="351" t="s">
        <v>516</v>
      </c>
      <c r="P54" s="351" t="s">
        <v>516</v>
      </c>
      <c r="Q54" s="361">
        <f t="shared" si="0"/>
        <v>0</v>
      </c>
      <c r="R54" s="351" t="s">
        <v>516</v>
      </c>
      <c r="S54" s="351" t="s">
        <v>517</v>
      </c>
      <c r="T54" s="351" t="s">
        <v>517</v>
      </c>
      <c r="U54" s="351" t="s">
        <v>269</v>
      </c>
      <c r="V54" s="351" t="s">
        <v>270</v>
      </c>
      <c r="W54" s="351" t="s">
        <v>270</v>
      </c>
      <c r="X54" s="352" t="s">
        <v>280</v>
      </c>
      <c r="Y54" s="351" t="s">
        <v>516</v>
      </c>
      <c r="Z54" s="351" t="s">
        <v>516</v>
      </c>
      <c r="AA54" s="186" t="s">
        <v>281</v>
      </c>
      <c r="AB54" s="351" t="s">
        <v>517</v>
      </c>
      <c r="AC54" s="351" t="s">
        <v>516</v>
      </c>
      <c r="AD54" s="351"/>
      <c r="AE54" s="361">
        <f t="shared" si="1"/>
        <v>0.5</v>
      </c>
      <c r="AF54" s="351" t="s">
        <v>269</v>
      </c>
      <c r="AG54" s="351" t="s">
        <v>269</v>
      </c>
      <c r="AH54" s="351" t="s">
        <v>269</v>
      </c>
      <c r="AI54" s="351" t="s">
        <v>269</v>
      </c>
      <c r="AJ54" s="351" t="s">
        <v>516</v>
      </c>
      <c r="AK54" s="351" t="s">
        <v>516</v>
      </c>
      <c r="AL54" s="353" t="s">
        <v>516</v>
      </c>
      <c r="AM54" s="351" t="s">
        <v>516</v>
      </c>
      <c r="AN54" s="351" t="s">
        <v>516</v>
      </c>
      <c r="AO54" s="351" t="s">
        <v>516</v>
      </c>
      <c r="AP54" s="351" t="s">
        <v>516</v>
      </c>
      <c r="AQ54" s="351" t="s">
        <v>516</v>
      </c>
      <c r="AR54" s="351" t="s">
        <v>516</v>
      </c>
      <c r="AS54" s="351" t="s">
        <v>516</v>
      </c>
      <c r="AT54" s="351" t="s">
        <v>516</v>
      </c>
      <c r="AU54" s="361">
        <f t="shared" si="2"/>
        <v>0.26666666666666666</v>
      </c>
      <c r="AV54" s="351" t="s">
        <v>516</v>
      </c>
      <c r="AW54" s="351" t="s">
        <v>516</v>
      </c>
      <c r="AX54" s="361">
        <f t="shared" si="3"/>
        <v>0</v>
      </c>
      <c r="AY54" s="496">
        <f t="shared" si="4"/>
        <v>0.19166666666666665</v>
      </c>
    </row>
    <row r="55" spans="3:51" s="350" customFormat="1" ht="18.75" customHeight="1" x14ac:dyDescent="0.3">
      <c r="C55" s="49" t="s">
        <v>4</v>
      </c>
      <c r="D55" s="49" t="s">
        <v>338</v>
      </c>
      <c r="E55" s="53" t="s">
        <v>94</v>
      </c>
      <c r="F55" s="49" t="s">
        <v>88</v>
      </c>
      <c r="G55" s="49" t="s">
        <v>89</v>
      </c>
      <c r="H55" s="49">
        <v>10</v>
      </c>
      <c r="I55" s="53" t="s">
        <v>262</v>
      </c>
      <c r="J55" s="79">
        <v>110286</v>
      </c>
      <c r="K55" s="64" t="s">
        <v>16</v>
      </c>
      <c r="L55" s="351" t="s">
        <v>516</v>
      </c>
      <c r="M55" s="351" t="s">
        <v>516</v>
      </c>
      <c r="N55" s="351" t="s">
        <v>516</v>
      </c>
      <c r="O55" s="351" t="s">
        <v>516</v>
      </c>
      <c r="P55" s="351" t="s">
        <v>516</v>
      </c>
      <c r="Q55" s="361">
        <f t="shared" si="0"/>
        <v>0</v>
      </c>
      <c r="R55" s="351" t="s">
        <v>516</v>
      </c>
      <c r="S55" s="351" t="s">
        <v>517</v>
      </c>
      <c r="T55" s="351" t="s">
        <v>517</v>
      </c>
      <c r="U55" s="351" t="s">
        <v>270</v>
      </c>
      <c r="V55" s="351" t="s">
        <v>270</v>
      </c>
      <c r="W55" s="351" t="s">
        <v>270</v>
      </c>
      <c r="X55" s="352" t="s">
        <v>280</v>
      </c>
      <c r="Y55" s="351" t="s">
        <v>516</v>
      </c>
      <c r="Z55" s="351" t="s">
        <v>516</v>
      </c>
      <c r="AA55" s="186" t="s">
        <v>271</v>
      </c>
      <c r="AB55" s="351" t="s">
        <v>517</v>
      </c>
      <c r="AC55" s="351" t="s">
        <v>516</v>
      </c>
      <c r="AD55" s="351"/>
      <c r="AE55" s="361">
        <f t="shared" si="1"/>
        <v>0.5</v>
      </c>
      <c r="AF55" s="351" t="s">
        <v>516</v>
      </c>
      <c r="AG55" s="351" t="s">
        <v>516</v>
      </c>
      <c r="AH55" s="351" t="s">
        <v>516</v>
      </c>
      <c r="AI55" s="351" t="s">
        <v>516</v>
      </c>
      <c r="AJ55" s="351" t="s">
        <v>516</v>
      </c>
      <c r="AK55" s="351" t="s">
        <v>516</v>
      </c>
      <c r="AL55" s="353" t="s">
        <v>516</v>
      </c>
      <c r="AM55" s="351" t="s">
        <v>516</v>
      </c>
      <c r="AN55" s="351" t="s">
        <v>516</v>
      </c>
      <c r="AO55" s="351" t="s">
        <v>516</v>
      </c>
      <c r="AP55" s="351" t="s">
        <v>516</v>
      </c>
      <c r="AQ55" s="351" t="s">
        <v>516</v>
      </c>
      <c r="AR55" s="351" t="s">
        <v>516</v>
      </c>
      <c r="AS55" s="351" t="s">
        <v>516</v>
      </c>
      <c r="AT55" s="351" t="s">
        <v>516</v>
      </c>
      <c r="AU55" s="361">
        <f t="shared" si="2"/>
        <v>0</v>
      </c>
      <c r="AV55" s="351" t="s">
        <v>516</v>
      </c>
      <c r="AW55" s="351" t="s">
        <v>516</v>
      </c>
      <c r="AX55" s="361">
        <f t="shared" si="3"/>
        <v>0</v>
      </c>
      <c r="AY55" s="496">
        <f t="shared" si="4"/>
        <v>0.125</v>
      </c>
    </row>
    <row r="56" spans="3:51" s="350" customFormat="1" ht="18.75" customHeight="1" x14ac:dyDescent="0.3">
      <c r="C56" s="49" t="s">
        <v>7</v>
      </c>
      <c r="D56" s="49" t="s">
        <v>319</v>
      </c>
      <c r="E56" s="53" t="s">
        <v>356</v>
      </c>
      <c r="F56" s="49" t="s">
        <v>100</v>
      </c>
      <c r="G56" s="49" t="s">
        <v>101</v>
      </c>
      <c r="H56" s="49">
        <v>10</v>
      </c>
      <c r="I56" s="354" t="s">
        <v>299</v>
      </c>
      <c r="J56" s="79">
        <v>53237</v>
      </c>
      <c r="K56" s="64" t="s">
        <v>16</v>
      </c>
      <c r="L56" s="351" t="s">
        <v>516</v>
      </c>
      <c r="M56" s="351" t="s">
        <v>516</v>
      </c>
      <c r="N56" s="351" t="s">
        <v>516</v>
      </c>
      <c r="O56" s="351" t="s">
        <v>516</v>
      </c>
      <c r="P56" s="351" t="s">
        <v>516</v>
      </c>
      <c r="Q56" s="361">
        <f t="shared" si="0"/>
        <v>0</v>
      </c>
      <c r="R56" s="351" t="s">
        <v>516</v>
      </c>
      <c r="S56" s="351" t="s">
        <v>517</v>
      </c>
      <c r="T56" s="351" t="s">
        <v>517</v>
      </c>
      <c r="U56" s="351" t="s">
        <v>269</v>
      </c>
      <c r="V56" s="351" t="s">
        <v>270</v>
      </c>
      <c r="W56" s="351" t="s">
        <v>270</v>
      </c>
      <c r="X56" s="352" t="s">
        <v>270</v>
      </c>
      <c r="Y56" s="351" t="s">
        <v>516</v>
      </c>
      <c r="Z56" s="351" t="s">
        <v>516</v>
      </c>
      <c r="AA56" s="186" t="s">
        <v>281</v>
      </c>
      <c r="AB56" s="351" t="s">
        <v>517</v>
      </c>
      <c r="AC56" s="351" t="s">
        <v>516</v>
      </c>
      <c r="AD56" s="351"/>
      <c r="AE56" s="361">
        <f t="shared" si="1"/>
        <v>0.61111111111111116</v>
      </c>
      <c r="AF56" s="351" t="s">
        <v>269</v>
      </c>
      <c r="AG56" s="351" t="s">
        <v>269</v>
      </c>
      <c r="AH56" s="351" t="s">
        <v>269</v>
      </c>
      <c r="AI56" s="351" t="s">
        <v>269</v>
      </c>
      <c r="AJ56" s="351" t="s">
        <v>516</v>
      </c>
      <c r="AK56" s="351" t="s">
        <v>270</v>
      </c>
      <c r="AL56" s="351" t="s">
        <v>517</v>
      </c>
      <c r="AM56" s="351" t="s">
        <v>516</v>
      </c>
      <c r="AN56" s="360" t="s">
        <v>269</v>
      </c>
      <c r="AO56" s="351" t="s">
        <v>269</v>
      </c>
      <c r="AP56" s="351" t="s">
        <v>269</v>
      </c>
      <c r="AQ56" s="351" t="s">
        <v>269</v>
      </c>
      <c r="AR56" s="351" t="s">
        <v>269</v>
      </c>
      <c r="AS56" s="351" t="s">
        <v>269</v>
      </c>
      <c r="AT56" s="351" t="s">
        <v>269</v>
      </c>
      <c r="AU56" s="361">
        <f t="shared" si="2"/>
        <v>0.83333333333333337</v>
      </c>
      <c r="AV56" s="351" t="s">
        <v>516</v>
      </c>
      <c r="AW56" s="351" t="s">
        <v>516</v>
      </c>
      <c r="AX56" s="361">
        <f t="shared" si="3"/>
        <v>0</v>
      </c>
      <c r="AY56" s="496">
        <f t="shared" si="4"/>
        <v>0.36111111111111116</v>
      </c>
    </row>
    <row r="57" spans="3:51" s="350" customFormat="1" ht="18.75" customHeight="1" x14ac:dyDescent="0.3">
      <c r="C57" s="49" t="s">
        <v>10</v>
      </c>
      <c r="D57" s="49" t="s">
        <v>314</v>
      </c>
      <c r="E57" s="53" t="s">
        <v>357</v>
      </c>
      <c r="F57" s="49" t="s">
        <v>88</v>
      </c>
      <c r="G57" s="49" t="s">
        <v>95</v>
      </c>
      <c r="H57" s="49">
        <v>10</v>
      </c>
      <c r="I57" s="50" t="s">
        <v>262</v>
      </c>
      <c r="J57" s="79">
        <v>116661</v>
      </c>
      <c r="K57" s="64" t="s">
        <v>13</v>
      </c>
      <c r="L57" s="351" t="s">
        <v>270</v>
      </c>
      <c r="M57" s="351" t="s">
        <v>270</v>
      </c>
      <c r="N57" s="351" t="s">
        <v>269</v>
      </c>
      <c r="O57" s="351" t="s">
        <v>270</v>
      </c>
      <c r="P57" s="351" t="s">
        <v>516</v>
      </c>
      <c r="Q57" s="361">
        <f t="shared" si="0"/>
        <v>0.8</v>
      </c>
      <c r="R57" s="351" t="s">
        <v>270</v>
      </c>
      <c r="S57" s="351" t="s">
        <v>270</v>
      </c>
      <c r="T57" s="351" t="s">
        <v>270</v>
      </c>
      <c r="U57" s="351" t="s">
        <v>269</v>
      </c>
      <c r="V57" s="359" t="s">
        <v>518</v>
      </c>
      <c r="W57" s="351" t="s">
        <v>270</v>
      </c>
      <c r="X57" s="352" t="s">
        <v>270</v>
      </c>
      <c r="Y57" s="351" t="s">
        <v>516</v>
      </c>
      <c r="Z57" s="351" t="s">
        <v>516</v>
      </c>
      <c r="AA57" s="186" t="s">
        <v>269</v>
      </c>
      <c r="AB57" s="351" t="s">
        <v>517</v>
      </c>
      <c r="AC57" s="351" t="s">
        <v>516</v>
      </c>
      <c r="AD57" s="351"/>
      <c r="AE57" s="361">
        <f t="shared" si="1"/>
        <v>0.83333333333333337</v>
      </c>
      <c r="AF57" s="351" t="s">
        <v>270</v>
      </c>
      <c r="AG57" s="351" t="s">
        <v>270</v>
      </c>
      <c r="AH57" s="351" t="s">
        <v>270</v>
      </c>
      <c r="AI57" s="351" t="s">
        <v>270</v>
      </c>
      <c r="AJ57" s="351" t="s">
        <v>517</v>
      </c>
      <c r="AK57" s="351" t="s">
        <v>270</v>
      </c>
      <c r="AL57" s="351" t="s">
        <v>517</v>
      </c>
      <c r="AM57" s="351" t="s">
        <v>516</v>
      </c>
      <c r="AN57" s="360" t="s">
        <v>269</v>
      </c>
      <c r="AO57" s="351" t="s">
        <v>269</v>
      </c>
      <c r="AP57" s="351" t="s">
        <v>269</v>
      </c>
      <c r="AQ57" s="351" t="s">
        <v>269</v>
      </c>
      <c r="AR57" s="351" t="s">
        <v>269</v>
      </c>
      <c r="AS57" s="351" t="s">
        <v>269</v>
      </c>
      <c r="AT57" s="351" t="s">
        <v>269</v>
      </c>
      <c r="AU57" s="361">
        <f t="shared" si="2"/>
        <v>0.8666666666666667</v>
      </c>
      <c r="AV57" s="351" t="s">
        <v>270</v>
      </c>
      <c r="AW57" s="351" t="s">
        <v>269</v>
      </c>
      <c r="AX57" s="361">
        <f t="shared" si="3"/>
        <v>1</v>
      </c>
      <c r="AY57" s="496">
        <f t="shared" si="4"/>
        <v>0.875</v>
      </c>
    </row>
    <row r="58" spans="3:51" s="350" customFormat="1" ht="18.75" customHeight="1" x14ac:dyDescent="0.3">
      <c r="C58" s="49" t="s">
        <v>10</v>
      </c>
      <c r="D58" s="49" t="s">
        <v>303</v>
      </c>
      <c r="E58" s="53" t="s">
        <v>359</v>
      </c>
      <c r="F58" s="49" t="s">
        <v>88</v>
      </c>
      <c r="G58" s="49" t="s">
        <v>103</v>
      </c>
      <c r="H58" s="49">
        <v>10</v>
      </c>
      <c r="I58" s="50" t="s">
        <v>262</v>
      </c>
      <c r="J58" s="79">
        <v>91501</v>
      </c>
      <c r="K58" s="64" t="s">
        <v>13</v>
      </c>
      <c r="L58" s="351" t="s">
        <v>270</v>
      </c>
      <c r="M58" s="351" t="s">
        <v>270</v>
      </c>
      <c r="N58" s="351" t="s">
        <v>269</v>
      </c>
      <c r="O58" s="351" t="s">
        <v>270</v>
      </c>
      <c r="P58" s="351" t="s">
        <v>516</v>
      </c>
      <c r="Q58" s="361">
        <f t="shared" si="0"/>
        <v>0.8</v>
      </c>
      <c r="R58" s="351" t="s">
        <v>270</v>
      </c>
      <c r="S58" s="351" t="s">
        <v>517</v>
      </c>
      <c r="T58" s="351" t="s">
        <v>517</v>
      </c>
      <c r="U58" s="351" t="s">
        <v>270</v>
      </c>
      <c r="V58" s="351" t="s">
        <v>270</v>
      </c>
      <c r="W58" s="351" t="s">
        <v>270</v>
      </c>
      <c r="X58" s="352" t="s">
        <v>270</v>
      </c>
      <c r="Y58" s="351" t="s">
        <v>516</v>
      </c>
      <c r="Z58" s="351" t="s">
        <v>516</v>
      </c>
      <c r="AA58" s="186" t="s">
        <v>271</v>
      </c>
      <c r="AB58" s="351" t="s">
        <v>517</v>
      </c>
      <c r="AC58" s="351" t="s">
        <v>516</v>
      </c>
      <c r="AD58" s="351"/>
      <c r="AE58" s="361">
        <f t="shared" si="1"/>
        <v>0.72222222222222221</v>
      </c>
      <c r="AF58" s="351" t="s">
        <v>270</v>
      </c>
      <c r="AG58" s="351" t="s">
        <v>270</v>
      </c>
      <c r="AH58" s="351" t="s">
        <v>270</v>
      </c>
      <c r="AI58" s="351" t="s">
        <v>270</v>
      </c>
      <c r="AJ58" s="351" t="s">
        <v>517</v>
      </c>
      <c r="AK58" s="351" t="s">
        <v>270</v>
      </c>
      <c r="AL58" s="351" t="s">
        <v>517</v>
      </c>
      <c r="AM58" s="351" t="s">
        <v>516</v>
      </c>
      <c r="AN58" s="360" t="s">
        <v>269</v>
      </c>
      <c r="AO58" s="351" t="s">
        <v>269</v>
      </c>
      <c r="AP58" s="351" t="s">
        <v>269</v>
      </c>
      <c r="AQ58" s="351" t="s">
        <v>269</v>
      </c>
      <c r="AR58" s="351" t="s">
        <v>269</v>
      </c>
      <c r="AS58" s="351" t="s">
        <v>269</v>
      </c>
      <c r="AT58" s="351" t="s">
        <v>269</v>
      </c>
      <c r="AU58" s="361">
        <f t="shared" si="2"/>
        <v>0.8666666666666667</v>
      </c>
      <c r="AV58" s="351" t="s">
        <v>270</v>
      </c>
      <c r="AW58" s="351" t="s">
        <v>269</v>
      </c>
      <c r="AX58" s="361">
        <f t="shared" si="3"/>
        <v>1</v>
      </c>
      <c r="AY58" s="496">
        <f t="shared" si="4"/>
        <v>0.84722222222222221</v>
      </c>
    </row>
    <row r="59" spans="3:51" s="350" customFormat="1" ht="18.75" customHeight="1" x14ac:dyDescent="0.3">
      <c r="C59" s="49" t="s">
        <v>10</v>
      </c>
      <c r="D59" s="49" t="s">
        <v>303</v>
      </c>
      <c r="E59" s="53" t="s">
        <v>363</v>
      </c>
      <c r="F59" s="49" t="s">
        <v>100</v>
      </c>
      <c r="G59" s="49" t="s">
        <v>103</v>
      </c>
      <c r="H59" s="49">
        <v>10</v>
      </c>
      <c r="I59" s="50" t="s">
        <v>299</v>
      </c>
      <c r="J59" s="79">
        <v>101288</v>
      </c>
      <c r="K59" s="64" t="s">
        <v>16</v>
      </c>
      <c r="L59" s="351" t="s">
        <v>270</v>
      </c>
      <c r="M59" s="351" t="s">
        <v>516</v>
      </c>
      <c r="N59" s="351" t="s">
        <v>516</v>
      </c>
      <c r="O59" s="351" t="s">
        <v>516</v>
      </c>
      <c r="P59" s="351" t="s">
        <v>516</v>
      </c>
      <c r="Q59" s="361">
        <f t="shared" si="0"/>
        <v>0.2</v>
      </c>
      <c r="R59" s="351" t="s">
        <v>270</v>
      </c>
      <c r="S59" s="351" t="s">
        <v>270</v>
      </c>
      <c r="T59" s="351" t="s">
        <v>270</v>
      </c>
      <c r="U59" s="351" t="s">
        <v>269</v>
      </c>
      <c r="V59" s="351" t="s">
        <v>270</v>
      </c>
      <c r="W59" s="351" t="s">
        <v>270</v>
      </c>
      <c r="X59" s="352" t="s">
        <v>270</v>
      </c>
      <c r="Y59" s="351" t="s">
        <v>516</v>
      </c>
      <c r="Z59" s="351" t="s">
        <v>516</v>
      </c>
      <c r="AA59" s="186" t="s">
        <v>271</v>
      </c>
      <c r="AB59" s="351" t="s">
        <v>517</v>
      </c>
      <c r="AC59" s="351" t="s">
        <v>516</v>
      </c>
      <c r="AD59" s="351"/>
      <c r="AE59" s="361">
        <f t="shared" si="1"/>
        <v>0.83333333333333337</v>
      </c>
      <c r="AF59" s="351" t="s">
        <v>269</v>
      </c>
      <c r="AG59" s="351" t="s">
        <v>269</v>
      </c>
      <c r="AH59" s="351" t="s">
        <v>269</v>
      </c>
      <c r="AI59" s="351" t="s">
        <v>269</v>
      </c>
      <c r="AJ59" s="351" t="s">
        <v>516</v>
      </c>
      <c r="AK59" s="351" t="s">
        <v>270</v>
      </c>
      <c r="AL59" s="351" t="s">
        <v>517</v>
      </c>
      <c r="AM59" s="351" t="s">
        <v>516</v>
      </c>
      <c r="AN59" s="360" t="s">
        <v>269</v>
      </c>
      <c r="AO59" s="351" t="s">
        <v>269</v>
      </c>
      <c r="AP59" s="351" t="s">
        <v>269</v>
      </c>
      <c r="AQ59" s="351" t="s">
        <v>269</v>
      </c>
      <c r="AR59" s="351" t="s">
        <v>269</v>
      </c>
      <c r="AS59" s="351" t="s">
        <v>269</v>
      </c>
      <c r="AT59" s="351" t="s">
        <v>269</v>
      </c>
      <c r="AU59" s="361">
        <f t="shared" si="2"/>
        <v>0.83333333333333337</v>
      </c>
      <c r="AV59" s="351" t="s">
        <v>516</v>
      </c>
      <c r="AW59" s="351" t="s">
        <v>516</v>
      </c>
      <c r="AX59" s="361">
        <f t="shared" si="3"/>
        <v>0</v>
      </c>
      <c r="AY59" s="496">
        <f t="shared" si="4"/>
        <v>0.46666666666666667</v>
      </c>
    </row>
    <row r="60" spans="3:51" s="350" customFormat="1" ht="18.75" customHeight="1" x14ac:dyDescent="0.3">
      <c r="C60" s="49" t="s">
        <v>7</v>
      </c>
      <c r="D60" s="49" t="s">
        <v>317</v>
      </c>
      <c r="E60" s="53" t="s">
        <v>366</v>
      </c>
      <c r="F60" s="49" t="s">
        <v>100</v>
      </c>
      <c r="G60" s="49" t="s">
        <v>103</v>
      </c>
      <c r="H60" s="49">
        <v>10</v>
      </c>
      <c r="I60" s="354" t="s">
        <v>299</v>
      </c>
      <c r="J60" s="79">
        <v>91502</v>
      </c>
      <c r="K60" s="65" t="s">
        <v>13</v>
      </c>
      <c r="L60" s="351" t="s">
        <v>270</v>
      </c>
      <c r="M60" s="351" t="s">
        <v>516</v>
      </c>
      <c r="N60" s="351" t="s">
        <v>269</v>
      </c>
      <c r="O60" s="351" t="s">
        <v>516</v>
      </c>
      <c r="P60" s="351" t="s">
        <v>516</v>
      </c>
      <c r="Q60" s="361">
        <f t="shared" si="0"/>
        <v>0.4</v>
      </c>
      <c r="R60" s="351" t="s">
        <v>270</v>
      </c>
      <c r="S60" s="351" t="s">
        <v>270</v>
      </c>
      <c r="T60" s="351" t="s">
        <v>270</v>
      </c>
      <c r="U60" s="351" t="s">
        <v>269</v>
      </c>
      <c r="V60" s="359" t="s">
        <v>518</v>
      </c>
      <c r="W60" s="351" t="s">
        <v>516</v>
      </c>
      <c r="X60" s="351" t="s">
        <v>516</v>
      </c>
      <c r="Y60" s="351" t="s">
        <v>516</v>
      </c>
      <c r="Z60" s="351" t="s">
        <v>516</v>
      </c>
      <c r="AA60" s="186" t="s">
        <v>271</v>
      </c>
      <c r="AB60" s="351" t="s">
        <v>270</v>
      </c>
      <c r="AC60" s="351" t="s">
        <v>516</v>
      </c>
      <c r="AD60" s="351"/>
      <c r="AE60" s="361">
        <f t="shared" si="1"/>
        <v>0.55555555555555558</v>
      </c>
      <c r="AF60" s="351" t="s">
        <v>269</v>
      </c>
      <c r="AG60" s="351" t="s">
        <v>269</v>
      </c>
      <c r="AH60" s="351" t="s">
        <v>269</v>
      </c>
      <c r="AI60" s="351" t="s">
        <v>269</v>
      </c>
      <c r="AJ60" s="351" t="s">
        <v>516</v>
      </c>
      <c r="AL60" s="353" t="s">
        <v>516</v>
      </c>
      <c r="AM60" s="351" t="s">
        <v>516</v>
      </c>
      <c r="AN60" s="360" t="s">
        <v>269</v>
      </c>
      <c r="AO60" s="351" t="s">
        <v>269</v>
      </c>
      <c r="AP60" s="351" t="s">
        <v>269</v>
      </c>
      <c r="AQ60" s="351" t="s">
        <v>269</v>
      </c>
      <c r="AR60" s="351" t="s">
        <v>269</v>
      </c>
      <c r="AS60" s="351" t="s">
        <v>269</v>
      </c>
      <c r="AT60" s="351" t="s">
        <v>269</v>
      </c>
      <c r="AU60" s="361">
        <f t="shared" si="2"/>
        <v>0.73333333333333328</v>
      </c>
      <c r="AV60" s="351" t="s">
        <v>270</v>
      </c>
      <c r="AW60" s="351" t="s">
        <v>269</v>
      </c>
      <c r="AX60" s="361">
        <f t="shared" si="3"/>
        <v>1</v>
      </c>
      <c r="AY60" s="496">
        <f t="shared" si="4"/>
        <v>0.67222222222222228</v>
      </c>
    </row>
    <row r="61" spans="3:51" s="350" customFormat="1" ht="18.75" customHeight="1" x14ac:dyDescent="0.3">
      <c r="C61" s="49" t="s">
        <v>7</v>
      </c>
      <c r="D61" s="49" t="s">
        <v>319</v>
      </c>
      <c r="E61" s="53" t="s">
        <v>367</v>
      </c>
      <c r="F61" s="49" t="s">
        <v>100</v>
      </c>
      <c r="G61" s="49" t="s">
        <v>89</v>
      </c>
      <c r="H61" s="49">
        <v>10</v>
      </c>
      <c r="I61" s="354" t="s">
        <v>299</v>
      </c>
      <c r="J61" s="79">
        <v>107852</v>
      </c>
      <c r="K61" s="64" t="s">
        <v>16</v>
      </c>
      <c r="L61" s="351" t="s">
        <v>270</v>
      </c>
      <c r="M61" s="351" t="s">
        <v>516</v>
      </c>
      <c r="N61" s="351" t="s">
        <v>516</v>
      </c>
      <c r="O61" s="351" t="s">
        <v>516</v>
      </c>
      <c r="P61" s="351" t="s">
        <v>516</v>
      </c>
      <c r="Q61" s="361">
        <f t="shared" si="0"/>
        <v>0.2</v>
      </c>
      <c r="R61" s="351" t="s">
        <v>270</v>
      </c>
      <c r="S61" s="351" t="s">
        <v>270</v>
      </c>
      <c r="T61" s="351" t="s">
        <v>270</v>
      </c>
      <c r="U61" s="351" t="s">
        <v>269</v>
      </c>
      <c r="V61" s="359" t="s">
        <v>518</v>
      </c>
      <c r="W61" s="351" t="s">
        <v>516</v>
      </c>
      <c r="X61" s="351" t="s">
        <v>516</v>
      </c>
      <c r="Y61" s="351" t="s">
        <v>516</v>
      </c>
      <c r="Z61" s="351" t="s">
        <v>516</v>
      </c>
      <c r="AA61" s="186" t="s">
        <v>271</v>
      </c>
      <c r="AB61" s="351" t="s">
        <v>517</v>
      </c>
      <c r="AC61" s="351" t="s">
        <v>516</v>
      </c>
      <c r="AD61" s="351"/>
      <c r="AE61" s="361">
        <f t="shared" si="1"/>
        <v>0.5</v>
      </c>
      <c r="AF61" s="351" t="s">
        <v>269</v>
      </c>
      <c r="AG61" s="351" t="s">
        <v>269</v>
      </c>
      <c r="AH61" s="351" t="s">
        <v>269</v>
      </c>
      <c r="AI61" s="351" t="s">
        <v>269</v>
      </c>
      <c r="AJ61" s="351" t="s">
        <v>516</v>
      </c>
      <c r="AK61" s="351" t="s">
        <v>516</v>
      </c>
      <c r="AL61" s="353" t="s">
        <v>516</v>
      </c>
      <c r="AM61" s="351" t="s">
        <v>516</v>
      </c>
      <c r="AN61" s="360" t="s">
        <v>269</v>
      </c>
      <c r="AO61" s="351" t="s">
        <v>269</v>
      </c>
      <c r="AP61" s="351" t="s">
        <v>269</v>
      </c>
      <c r="AQ61" s="351" t="s">
        <v>269</v>
      </c>
      <c r="AR61" s="351" t="s">
        <v>269</v>
      </c>
      <c r="AS61" s="351" t="s">
        <v>269</v>
      </c>
      <c r="AT61" s="351" t="s">
        <v>269</v>
      </c>
      <c r="AU61" s="361">
        <f t="shared" si="2"/>
        <v>0.73333333333333328</v>
      </c>
      <c r="AV61" s="351" t="s">
        <v>516</v>
      </c>
      <c r="AW61" s="351" t="s">
        <v>516</v>
      </c>
      <c r="AX61" s="361">
        <f t="shared" si="3"/>
        <v>0</v>
      </c>
      <c r="AY61" s="496">
        <f t="shared" si="4"/>
        <v>0.35833333333333328</v>
      </c>
    </row>
    <row r="62" spans="3:51" s="350" customFormat="1" ht="18.75" customHeight="1" x14ac:dyDescent="0.3">
      <c r="C62" s="49" t="s">
        <v>7</v>
      </c>
      <c r="D62" s="49" t="s">
        <v>319</v>
      </c>
      <c r="E62" s="53" t="s">
        <v>320</v>
      </c>
      <c r="F62" s="49" t="s">
        <v>100</v>
      </c>
      <c r="G62" s="49" t="s">
        <v>89</v>
      </c>
      <c r="H62" s="49">
        <v>10</v>
      </c>
      <c r="I62" s="354" t="s">
        <v>268</v>
      </c>
      <c r="J62" s="79">
        <v>102630</v>
      </c>
      <c r="K62" s="66" t="s">
        <v>15</v>
      </c>
      <c r="L62" s="351" t="s">
        <v>270</v>
      </c>
      <c r="M62" s="351" t="s">
        <v>516</v>
      </c>
      <c r="N62" s="351" t="s">
        <v>516</v>
      </c>
      <c r="O62" s="351" t="s">
        <v>516</v>
      </c>
      <c r="P62" s="351" t="s">
        <v>516</v>
      </c>
      <c r="Q62" s="361">
        <f t="shared" si="0"/>
        <v>0.2</v>
      </c>
      <c r="R62" s="351" t="s">
        <v>270</v>
      </c>
      <c r="S62" s="351" t="s">
        <v>270</v>
      </c>
      <c r="T62" s="351" t="s">
        <v>270</v>
      </c>
      <c r="U62" s="351" t="s">
        <v>269</v>
      </c>
      <c r="V62" s="351" t="s">
        <v>270</v>
      </c>
      <c r="W62" s="351" t="s">
        <v>516</v>
      </c>
      <c r="X62" s="351" t="s">
        <v>516</v>
      </c>
      <c r="Y62" s="351" t="s">
        <v>516</v>
      </c>
      <c r="Z62" s="351" t="s">
        <v>516</v>
      </c>
      <c r="AA62" s="186" t="s">
        <v>271</v>
      </c>
      <c r="AB62" s="351" t="s">
        <v>517</v>
      </c>
      <c r="AC62" s="351" t="s">
        <v>516</v>
      </c>
      <c r="AD62" s="351"/>
      <c r="AE62" s="361">
        <f t="shared" si="1"/>
        <v>0.61111111111111116</v>
      </c>
      <c r="AF62" s="351" t="s">
        <v>269</v>
      </c>
      <c r="AG62" s="351" t="s">
        <v>269</v>
      </c>
      <c r="AH62" s="351" t="s">
        <v>269</v>
      </c>
      <c r="AI62" s="351" t="s">
        <v>269</v>
      </c>
      <c r="AJ62" s="351" t="s">
        <v>516</v>
      </c>
      <c r="AK62" s="351" t="s">
        <v>516</v>
      </c>
      <c r="AL62" s="353" t="s">
        <v>516</v>
      </c>
      <c r="AM62" s="351" t="s">
        <v>516</v>
      </c>
      <c r="AN62" s="351" t="s">
        <v>516</v>
      </c>
      <c r="AO62" s="351" t="s">
        <v>516</v>
      </c>
      <c r="AP62" s="351" t="s">
        <v>516</v>
      </c>
      <c r="AQ62" s="351" t="s">
        <v>516</v>
      </c>
      <c r="AR62" s="351" t="s">
        <v>516</v>
      </c>
      <c r="AS62" s="351" t="s">
        <v>516</v>
      </c>
      <c r="AT62" s="351" t="s">
        <v>516</v>
      </c>
      <c r="AU62" s="361">
        <f t="shared" si="2"/>
        <v>0.26666666666666666</v>
      </c>
      <c r="AV62" s="351" t="s">
        <v>516</v>
      </c>
      <c r="AW62" s="351" t="s">
        <v>516</v>
      </c>
      <c r="AX62" s="361">
        <f t="shared" si="3"/>
        <v>0</v>
      </c>
      <c r="AY62" s="496">
        <f t="shared" si="4"/>
        <v>0.26944444444444443</v>
      </c>
    </row>
    <row r="63" spans="3:51" s="350" customFormat="1" ht="18.75" customHeight="1" x14ac:dyDescent="0.3">
      <c r="C63" s="49" t="s">
        <v>4</v>
      </c>
      <c r="D63" s="49" t="s">
        <v>266</v>
      </c>
      <c r="E63" s="53" t="s">
        <v>46</v>
      </c>
      <c r="F63" s="49" t="s">
        <v>88</v>
      </c>
      <c r="G63" s="49" t="s">
        <v>89</v>
      </c>
      <c r="H63" s="49">
        <v>10</v>
      </c>
      <c r="I63" s="49" t="s">
        <v>262</v>
      </c>
      <c r="J63" s="79">
        <v>109274</v>
      </c>
      <c r="K63" s="64" t="s">
        <v>16</v>
      </c>
      <c r="L63" s="351" t="s">
        <v>270</v>
      </c>
      <c r="M63" s="351" t="s">
        <v>516</v>
      </c>
      <c r="N63" s="351" t="s">
        <v>516</v>
      </c>
      <c r="O63" s="351" t="s">
        <v>516</v>
      </c>
      <c r="P63" s="351" t="s">
        <v>516</v>
      </c>
      <c r="Q63" s="361">
        <f t="shared" si="0"/>
        <v>0.2</v>
      </c>
      <c r="R63" s="351" t="s">
        <v>270</v>
      </c>
      <c r="S63" s="351" t="s">
        <v>270</v>
      </c>
      <c r="T63" s="351" t="s">
        <v>270</v>
      </c>
      <c r="U63" s="351" t="s">
        <v>270</v>
      </c>
      <c r="V63" s="351" t="s">
        <v>270</v>
      </c>
      <c r="W63" s="351" t="s">
        <v>270</v>
      </c>
      <c r="X63" s="352" t="s">
        <v>270</v>
      </c>
      <c r="Y63" s="351" t="s">
        <v>516</v>
      </c>
      <c r="Z63" s="351" t="s">
        <v>516</v>
      </c>
      <c r="AA63" s="186" t="s">
        <v>271</v>
      </c>
      <c r="AB63" s="351" t="s">
        <v>517</v>
      </c>
      <c r="AC63" s="351" t="s">
        <v>516</v>
      </c>
      <c r="AD63" s="351"/>
      <c r="AE63" s="361">
        <f t="shared" si="1"/>
        <v>0.83333333333333337</v>
      </c>
      <c r="AF63" s="351" t="s">
        <v>516</v>
      </c>
      <c r="AG63" s="351" t="s">
        <v>516</v>
      </c>
      <c r="AH63" s="351" t="s">
        <v>516</v>
      </c>
      <c r="AI63" s="351" t="s">
        <v>516</v>
      </c>
      <c r="AJ63" s="351" t="s">
        <v>516</v>
      </c>
      <c r="AK63" s="351" t="s">
        <v>516</v>
      </c>
      <c r="AL63" s="353" t="s">
        <v>516</v>
      </c>
      <c r="AM63" s="351" t="s">
        <v>516</v>
      </c>
      <c r="AN63" s="360" t="s">
        <v>269</v>
      </c>
      <c r="AO63" s="351" t="s">
        <v>269</v>
      </c>
      <c r="AP63" s="351" t="s">
        <v>269</v>
      </c>
      <c r="AQ63" s="351" t="s">
        <v>269</v>
      </c>
      <c r="AR63" s="351" t="s">
        <v>269</v>
      </c>
      <c r="AS63" s="351" t="s">
        <v>269</v>
      </c>
      <c r="AT63" s="351" t="s">
        <v>269</v>
      </c>
      <c r="AU63" s="361">
        <f t="shared" si="2"/>
        <v>0.46666666666666667</v>
      </c>
      <c r="AV63" s="351" t="s">
        <v>516</v>
      </c>
      <c r="AW63" s="351" t="s">
        <v>516</v>
      </c>
      <c r="AX63" s="361">
        <f t="shared" si="3"/>
        <v>0</v>
      </c>
      <c r="AY63" s="496">
        <f t="shared" si="4"/>
        <v>0.375</v>
      </c>
    </row>
    <row r="64" spans="3:51" s="350" customFormat="1" ht="18.75" customHeight="1" x14ac:dyDescent="0.3">
      <c r="C64" s="49" t="s">
        <v>4</v>
      </c>
      <c r="D64" s="49" t="s">
        <v>278</v>
      </c>
      <c r="E64" s="53" t="s">
        <v>372</v>
      </c>
      <c r="F64" s="49" t="s">
        <v>100</v>
      </c>
      <c r="G64" s="49" t="s">
        <v>95</v>
      </c>
      <c r="H64" s="49">
        <v>10</v>
      </c>
      <c r="I64" s="53" t="s">
        <v>299</v>
      </c>
      <c r="J64" s="79">
        <v>111589</v>
      </c>
      <c r="K64" s="66" t="s">
        <v>13</v>
      </c>
      <c r="L64" s="351" t="s">
        <v>270</v>
      </c>
      <c r="M64" s="351" t="s">
        <v>516</v>
      </c>
      <c r="N64" s="351" t="s">
        <v>269</v>
      </c>
      <c r="O64" s="351" t="s">
        <v>516</v>
      </c>
      <c r="P64" s="351" t="s">
        <v>516</v>
      </c>
      <c r="Q64" s="361">
        <f t="shared" si="0"/>
        <v>0.4</v>
      </c>
      <c r="R64" s="351" t="s">
        <v>270</v>
      </c>
      <c r="S64" s="351" t="s">
        <v>270</v>
      </c>
      <c r="T64" s="351" t="s">
        <v>270</v>
      </c>
      <c r="U64" s="351" t="s">
        <v>269</v>
      </c>
      <c r="V64" s="351" t="s">
        <v>270</v>
      </c>
      <c r="W64" s="351" t="s">
        <v>270</v>
      </c>
      <c r="X64" s="352" t="s">
        <v>270</v>
      </c>
      <c r="Y64" s="351" t="s">
        <v>516</v>
      </c>
      <c r="Z64" s="351" t="s">
        <v>516</v>
      </c>
      <c r="AA64" s="186" t="s">
        <v>281</v>
      </c>
      <c r="AB64" s="351" t="s">
        <v>517</v>
      </c>
      <c r="AC64" s="351" t="s">
        <v>516</v>
      </c>
      <c r="AD64" s="351"/>
      <c r="AE64" s="361">
        <f t="shared" si="1"/>
        <v>0.83333333333333337</v>
      </c>
      <c r="AF64" s="351" t="s">
        <v>269</v>
      </c>
      <c r="AG64" s="351" t="s">
        <v>269</v>
      </c>
      <c r="AH64" s="351" t="s">
        <v>269</v>
      </c>
      <c r="AI64" s="351" t="s">
        <v>269</v>
      </c>
      <c r="AJ64" s="351" t="s">
        <v>516</v>
      </c>
      <c r="AK64" s="351" t="s">
        <v>270</v>
      </c>
      <c r="AL64" s="353" t="s">
        <v>516</v>
      </c>
      <c r="AM64" s="351" t="s">
        <v>516</v>
      </c>
      <c r="AN64" s="360" t="s">
        <v>269</v>
      </c>
      <c r="AO64" s="351" t="s">
        <v>269</v>
      </c>
      <c r="AP64" s="351" t="s">
        <v>269</v>
      </c>
      <c r="AQ64" s="351" t="s">
        <v>269</v>
      </c>
      <c r="AR64" s="351" t="s">
        <v>269</v>
      </c>
      <c r="AS64" s="351" t="s">
        <v>269</v>
      </c>
      <c r="AT64" s="351" t="s">
        <v>269</v>
      </c>
      <c r="AU64" s="361">
        <f t="shared" si="2"/>
        <v>0.8</v>
      </c>
      <c r="AV64" s="351" t="s">
        <v>270</v>
      </c>
      <c r="AW64" s="351" t="s">
        <v>269</v>
      </c>
      <c r="AX64" s="361">
        <f t="shared" si="3"/>
        <v>1</v>
      </c>
      <c r="AY64" s="496">
        <f t="shared" si="4"/>
        <v>0.7583333333333333</v>
      </c>
    </row>
    <row r="65" spans="3:51" s="78" customFormat="1" ht="18.75" customHeight="1" x14ac:dyDescent="0.3">
      <c r="C65" s="49" t="s">
        <v>4</v>
      </c>
      <c r="D65" s="49" t="s">
        <v>326</v>
      </c>
      <c r="E65" s="53" t="s">
        <v>376</v>
      </c>
      <c r="F65" s="49" t="s">
        <v>88</v>
      </c>
      <c r="G65" s="49" t="s">
        <v>89</v>
      </c>
      <c r="H65" s="49">
        <v>10</v>
      </c>
      <c r="I65" s="53" t="s">
        <v>262</v>
      </c>
      <c r="J65" s="79">
        <v>101660</v>
      </c>
      <c r="K65" s="66" t="s">
        <v>15</v>
      </c>
      <c r="L65" s="351" t="s">
        <v>270</v>
      </c>
      <c r="M65" s="351" t="s">
        <v>270</v>
      </c>
      <c r="N65" s="351" t="s">
        <v>517</v>
      </c>
      <c r="O65" s="351" t="s">
        <v>270</v>
      </c>
      <c r="P65" s="351" t="s">
        <v>516</v>
      </c>
      <c r="Q65" s="361">
        <f t="shared" si="0"/>
        <v>0.7</v>
      </c>
      <c r="R65" s="351" t="s">
        <v>270</v>
      </c>
      <c r="S65" s="351" t="s">
        <v>270</v>
      </c>
      <c r="T65" s="351" t="s">
        <v>270</v>
      </c>
      <c r="U65" s="351" t="s">
        <v>270</v>
      </c>
      <c r="V65" s="351" t="s">
        <v>270</v>
      </c>
      <c r="W65" s="351" t="s">
        <v>270</v>
      </c>
      <c r="X65" s="356" t="s">
        <v>270</v>
      </c>
      <c r="Y65" s="351" t="s">
        <v>516</v>
      </c>
      <c r="Z65" s="351" t="s">
        <v>516</v>
      </c>
      <c r="AA65" s="186" t="s">
        <v>271</v>
      </c>
      <c r="AB65" s="351" t="s">
        <v>517</v>
      </c>
      <c r="AC65" s="351" t="s">
        <v>516</v>
      </c>
      <c r="AD65" s="351"/>
      <c r="AE65" s="361">
        <f t="shared" si="1"/>
        <v>0.83333333333333337</v>
      </c>
      <c r="AF65" s="351" t="s">
        <v>270</v>
      </c>
      <c r="AG65" s="351" t="s">
        <v>270</v>
      </c>
      <c r="AH65" s="351" t="s">
        <v>517</v>
      </c>
      <c r="AI65" s="351" t="s">
        <v>516</v>
      </c>
      <c r="AJ65" s="351" t="s">
        <v>516</v>
      </c>
      <c r="AK65" s="351" t="s">
        <v>270</v>
      </c>
      <c r="AL65" s="351" t="s">
        <v>270</v>
      </c>
      <c r="AM65" s="351" t="s">
        <v>517</v>
      </c>
      <c r="AN65" s="351" t="s">
        <v>517</v>
      </c>
      <c r="AO65" s="351" t="s">
        <v>517</v>
      </c>
      <c r="AP65" s="351" t="s">
        <v>517</v>
      </c>
      <c r="AQ65" s="351" t="s">
        <v>517</v>
      </c>
      <c r="AR65" s="351" t="s">
        <v>516</v>
      </c>
      <c r="AS65" s="351" t="s">
        <v>516</v>
      </c>
      <c r="AT65" s="351" t="s">
        <v>516</v>
      </c>
      <c r="AU65" s="361">
        <f t="shared" si="2"/>
        <v>0.46666666666666667</v>
      </c>
      <c r="AV65" s="351" t="s">
        <v>516</v>
      </c>
      <c r="AW65" s="351" t="s">
        <v>516</v>
      </c>
      <c r="AX65" s="361">
        <f t="shared" si="3"/>
        <v>0</v>
      </c>
      <c r="AY65" s="496">
        <f t="shared" si="4"/>
        <v>0.5</v>
      </c>
    </row>
    <row r="66" spans="3:51" s="350" customFormat="1" ht="18.75" customHeight="1" x14ac:dyDescent="0.3">
      <c r="C66" s="49" t="s">
        <v>4</v>
      </c>
      <c r="D66" s="49" t="s">
        <v>338</v>
      </c>
      <c r="E66" s="53" t="s">
        <v>378</v>
      </c>
      <c r="F66" s="49" t="s">
        <v>88</v>
      </c>
      <c r="G66" s="49" t="s">
        <v>95</v>
      </c>
      <c r="H66" s="49">
        <v>10</v>
      </c>
      <c r="I66" s="53" t="s">
        <v>262</v>
      </c>
      <c r="J66" s="79">
        <v>110642</v>
      </c>
      <c r="K66" s="66" t="s">
        <v>13</v>
      </c>
      <c r="L66" s="351" t="s">
        <v>270</v>
      </c>
      <c r="M66" s="351" t="s">
        <v>270</v>
      </c>
      <c r="N66" s="351" t="s">
        <v>269</v>
      </c>
      <c r="O66" s="351" t="s">
        <v>270</v>
      </c>
      <c r="P66" s="351" t="s">
        <v>516</v>
      </c>
      <c r="Q66" s="361">
        <f t="shared" si="0"/>
        <v>0.8</v>
      </c>
      <c r="R66" s="351" t="s">
        <v>270</v>
      </c>
      <c r="S66" s="351" t="s">
        <v>270</v>
      </c>
      <c r="T66" s="351" t="s">
        <v>270</v>
      </c>
      <c r="U66" s="351" t="s">
        <v>270</v>
      </c>
      <c r="V66" s="351" t="s">
        <v>270</v>
      </c>
      <c r="W66" s="351" t="s">
        <v>270</v>
      </c>
      <c r="X66" s="352" t="s">
        <v>270</v>
      </c>
      <c r="Y66" s="351" t="s">
        <v>516</v>
      </c>
      <c r="Z66" s="351" t="s">
        <v>516</v>
      </c>
      <c r="AA66" s="186" t="s">
        <v>269</v>
      </c>
      <c r="AB66" s="351" t="s">
        <v>517</v>
      </c>
      <c r="AC66" s="351" t="s">
        <v>516</v>
      </c>
      <c r="AD66" s="351"/>
      <c r="AE66" s="361">
        <f t="shared" si="1"/>
        <v>0.94444444444444442</v>
      </c>
      <c r="AF66" s="351" t="s">
        <v>270</v>
      </c>
      <c r="AG66" s="351" t="s">
        <v>270</v>
      </c>
      <c r="AH66" s="351" t="s">
        <v>517</v>
      </c>
      <c r="AI66" s="351" t="s">
        <v>517</v>
      </c>
      <c r="AJ66" s="351" t="s">
        <v>516</v>
      </c>
      <c r="AK66" s="351" t="s">
        <v>270</v>
      </c>
      <c r="AL66" s="353" t="s">
        <v>516</v>
      </c>
      <c r="AM66" s="351" t="s">
        <v>516</v>
      </c>
      <c r="AN66" s="360" t="s">
        <v>269</v>
      </c>
      <c r="AO66" s="351" t="s">
        <v>269</v>
      </c>
      <c r="AP66" s="351" t="s">
        <v>269</v>
      </c>
      <c r="AQ66" s="351" t="s">
        <v>269</v>
      </c>
      <c r="AR66" s="351" t="s">
        <v>269</v>
      </c>
      <c r="AS66" s="351" t="s">
        <v>269</v>
      </c>
      <c r="AT66" s="351" t="s">
        <v>269</v>
      </c>
      <c r="AU66" s="361">
        <f t="shared" si="2"/>
        <v>0.73333333333333328</v>
      </c>
      <c r="AV66" s="351" t="s">
        <v>270</v>
      </c>
      <c r="AW66" s="351" t="s">
        <v>269</v>
      </c>
      <c r="AX66" s="361">
        <f t="shared" si="3"/>
        <v>1</v>
      </c>
      <c r="AY66" s="496">
        <f t="shared" si="4"/>
        <v>0.86944444444444446</v>
      </c>
    </row>
    <row r="67" spans="3:51" s="350" customFormat="1" ht="18.75" customHeight="1" x14ac:dyDescent="0.3">
      <c r="C67" s="49" t="s">
        <v>7</v>
      </c>
      <c r="D67" s="49" t="s">
        <v>317</v>
      </c>
      <c r="E67" s="53" t="s">
        <v>379</v>
      </c>
      <c r="F67" s="49" t="s">
        <v>100</v>
      </c>
      <c r="G67" s="49" t="s">
        <v>103</v>
      </c>
      <c r="H67" s="49">
        <v>10</v>
      </c>
      <c r="I67" s="354" t="s">
        <v>299</v>
      </c>
      <c r="J67" s="79">
        <v>3208</v>
      </c>
      <c r="K67" s="67" t="s">
        <v>13</v>
      </c>
      <c r="L67" s="351" t="s">
        <v>516</v>
      </c>
      <c r="M67" s="351" t="s">
        <v>516</v>
      </c>
      <c r="N67" s="351" t="s">
        <v>269</v>
      </c>
      <c r="O67" s="351" t="s">
        <v>516</v>
      </c>
      <c r="P67" s="351" t="s">
        <v>516</v>
      </c>
      <c r="Q67" s="361">
        <f t="shared" si="0"/>
        <v>0.2</v>
      </c>
      <c r="R67" s="351" t="s">
        <v>516</v>
      </c>
      <c r="S67" s="351" t="s">
        <v>517</v>
      </c>
      <c r="T67" s="351" t="s">
        <v>517</v>
      </c>
      <c r="U67" s="351" t="s">
        <v>269</v>
      </c>
      <c r="V67" s="351" t="s">
        <v>270</v>
      </c>
      <c r="W67" s="351" t="s">
        <v>516</v>
      </c>
      <c r="X67" s="351" t="s">
        <v>516</v>
      </c>
      <c r="Y67" s="351" t="s">
        <v>516</v>
      </c>
      <c r="Z67" s="351" t="s">
        <v>516</v>
      </c>
      <c r="AA67" s="186" t="s">
        <v>281</v>
      </c>
      <c r="AB67" s="351" t="s">
        <v>517</v>
      </c>
      <c r="AC67" s="351" t="s">
        <v>516</v>
      </c>
      <c r="AD67" s="351"/>
      <c r="AE67" s="361">
        <f t="shared" si="1"/>
        <v>0.3888888888888889</v>
      </c>
      <c r="AF67" s="351" t="s">
        <v>269</v>
      </c>
      <c r="AG67" s="351" t="s">
        <v>269</v>
      </c>
      <c r="AH67" s="351" t="s">
        <v>269</v>
      </c>
      <c r="AI67" s="351" t="s">
        <v>269</v>
      </c>
      <c r="AJ67" s="351" t="s">
        <v>516</v>
      </c>
      <c r="AK67" s="351" t="s">
        <v>516</v>
      </c>
      <c r="AL67" s="353" t="s">
        <v>516</v>
      </c>
      <c r="AM67" s="351" t="s">
        <v>516</v>
      </c>
      <c r="AN67" s="360" t="s">
        <v>269</v>
      </c>
      <c r="AO67" s="351" t="s">
        <v>269</v>
      </c>
      <c r="AP67" s="351" t="s">
        <v>269</v>
      </c>
      <c r="AQ67" s="351" t="s">
        <v>269</v>
      </c>
      <c r="AR67" s="351" t="s">
        <v>269</v>
      </c>
      <c r="AS67" s="351" t="s">
        <v>269</v>
      </c>
      <c r="AT67" s="351" t="s">
        <v>269</v>
      </c>
      <c r="AU67" s="361">
        <f t="shared" si="2"/>
        <v>0.73333333333333328</v>
      </c>
      <c r="AV67" s="351" t="s">
        <v>516</v>
      </c>
      <c r="AW67" s="351" t="s">
        <v>516</v>
      </c>
      <c r="AX67" s="361">
        <f t="shared" si="3"/>
        <v>0</v>
      </c>
      <c r="AY67" s="496">
        <f t="shared" si="4"/>
        <v>0.33055555555555555</v>
      </c>
    </row>
    <row r="68" spans="3:51" s="350" customFormat="1" ht="18.75" customHeight="1" x14ac:dyDescent="0.3">
      <c r="C68" s="49" t="s">
        <v>4</v>
      </c>
      <c r="D68" s="49" t="s">
        <v>278</v>
      </c>
      <c r="E68" s="53" t="s">
        <v>380</v>
      </c>
      <c r="F68" s="49" t="s">
        <v>100</v>
      </c>
      <c r="G68" s="49" t="s">
        <v>103</v>
      </c>
      <c r="H68" s="49">
        <v>10</v>
      </c>
      <c r="I68" s="53" t="s">
        <v>299</v>
      </c>
      <c r="J68" s="79">
        <v>103681</v>
      </c>
      <c r="K68" s="64" t="s">
        <v>16</v>
      </c>
      <c r="L68" s="351" t="s">
        <v>516</v>
      </c>
      <c r="M68" s="351" t="s">
        <v>516</v>
      </c>
      <c r="N68" s="351" t="s">
        <v>516</v>
      </c>
      <c r="O68" s="351" t="s">
        <v>516</v>
      </c>
      <c r="P68" s="351" t="s">
        <v>516</v>
      </c>
      <c r="Q68" s="361">
        <f t="shared" si="0"/>
        <v>0</v>
      </c>
      <c r="R68" s="351" t="s">
        <v>516</v>
      </c>
      <c r="S68" s="351" t="s">
        <v>517</v>
      </c>
      <c r="T68" s="351" t="s">
        <v>517</v>
      </c>
      <c r="U68" s="351" t="s">
        <v>269</v>
      </c>
      <c r="V68" s="359" t="s">
        <v>518</v>
      </c>
      <c r="W68" s="351" t="s">
        <v>270</v>
      </c>
      <c r="X68" s="352" t="s">
        <v>270</v>
      </c>
      <c r="Y68" s="351" t="s">
        <v>516</v>
      </c>
      <c r="Z68" s="351" t="s">
        <v>516</v>
      </c>
      <c r="AA68" s="186" t="s">
        <v>281</v>
      </c>
      <c r="AB68" s="351" t="s">
        <v>517</v>
      </c>
      <c r="AC68" s="351" t="s">
        <v>516</v>
      </c>
      <c r="AD68" s="351"/>
      <c r="AE68" s="361">
        <f t="shared" si="1"/>
        <v>0.5</v>
      </c>
      <c r="AF68" s="351" t="s">
        <v>269</v>
      </c>
      <c r="AG68" s="351" t="s">
        <v>269</v>
      </c>
      <c r="AH68" s="351" t="s">
        <v>269</v>
      </c>
      <c r="AI68" s="351" t="s">
        <v>269</v>
      </c>
      <c r="AJ68" s="351" t="s">
        <v>516</v>
      </c>
      <c r="AK68" s="351" t="s">
        <v>270</v>
      </c>
      <c r="AL68" s="353" t="s">
        <v>516</v>
      </c>
      <c r="AM68" s="351" t="s">
        <v>516</v>
      </c>
      <c r="AN68" s="360" t="s">
        <v>269</v>
      </c>
      <c r="AO68" s="351" t="s">
        <v>269</v>
      </c>
      <c r="AP68" s="351" t="s">
        <v>269</v>
      </c>
      <c r="AQ68" s="351" t="s">
        <v>269</v>
      </c>
      <c r="AR68" s="351" t="s">
        <v>269</v>
      </c>
      <c r="AS68" s="351" t="s">
        <v>269</v>
      </c>
      <c r="AT68" s="351" t="s">
        <v>269</v>
      </c>
      <c r="AU68" s="361">
        <f t="shared" si="2"/>
        <v>0.8</v>
      </c>
      <c r="AV68" s="351" t="s">
        <v>516</v>
      </c>
      <c r="AW68" s="351" t="s">
        <v>516</v>
      </c>
      <c r="AX68" s="361">
        <f t="shared" si="3"/>
        <v>0</v>
      </c>
      <c r="AY68" s="496">
        <f t="shared" si="4"/>
        <v>0.32500000000000001</v>
      </c>
    </row>
    <row r="69" spans="3:51" s="350" customFormat="1" ht="18.75" customHeight="1" x14ac:dyDescent="0.3">
      <c r="C69" s="49" t="s">
        <v>4</v>
      </c>
      <c r="D69" s="49" t="s">
        <v>260</v>
      </c>
      <c r="E69" s="53" t="s">
        <v>261</v>
      </c>
      <c r="F69" s="49" t="s">
        <v>100</v>
      </c>
      <c r="G69" s="49" t="s">
        <v>103</v>
      </c>
      <c r="H69" s="49">
        <v>10</v>
      </c>
      <c r="I69" s="53" t="s">
        <v>299</v>
      </c>
      <c r="J69" s="79">
        <v>3207</v>
      </c>
      <c r="K69" s="66" t="s">
        <v>15</v>
      </c>
      <c r="L69" s="351" t="s">
        <v>516</v>
      </c>
      <c r="M69" s="351" t="s">
        <v>516</v>
      </c>
      <c r="N69" s="360" t="s">
        <v>269</v>
      </c>
      <c r="O69" s="351" t="s">
        <v>516</v>
      </c>
      <c r="P69" s="351" t="s">
        <v>516</v>
      </c>
      <c r="Q69" s="361">
        <f t="shared" si="0"/>
        <v>0.2</v>
      </c>
      <c r="R69" s="351" t="s">
        <v>516</v>
      </c>
      <c r="S69" s="351" t="s">
        <v>516</v>
      </c>
      <c r="T69" s="351" t="s">
        <v>516</v>
      </c>
      <c r="U69" s="358"/>
      <c r="V69" s="359" t="s">
        <v>518</v>
      </c>
      <c r="W69" s="359" t="s">
        <v>518</v>
      </c>
      <c r="X69" s="352" t="s">
        <v>280</v>
      </c>
      <c r="Y69" s="351" t="s">
        <v>516</v>
      </c>
      <c r="Z69" s="351" t="s">
        <v>516</v>
      </c>
      <c r="AA69" s="186" t="s">
        <v>281</v>
      </c>
      <c r="AB69" s="351" t="s">
        <v>517</v>
      </c>
      <c r="AC69" s="351" t="s">
        <v>516</v>
      </c>
      <c r="AD69" s="351"/>
      <c r="AE69" s="361">
        <f t="shared" si="1"/>
        <v>5.5555555555555552E-2</v>
      </c>
      <c r="AF69" s="351" t="s">
        <v>269</v>
      </c>
      <c r="AG69" s="351" t="s">
        <v>269</v>
      </c>
      <c r="AH69" s="351" t="s">
        <v>269</v>
      </c>
      <c r="AI69" s="351" t="s">
        <v>269</v>
      </c>
      <c r="AJ69" s="351" t="s">
        <v>516</v>
      </c>
      <c r="AK69" s="351" t="s">
        <v>516</v>
      </c>
      <c r="AL69" s="353" t="s">
        <v>516</v>
      </c>
      <c r="AM69" s="351" t="s">
        <v>516</v>
      </c>
      <c r="AN69" s="360" t="s">
        <v>269</v>
      </c>
      <c r="AO69" s="351" t="s">
        <v>269</v>
      </c>
      <c r="AP69" s="351" t="s">
        <v>269</v>
      </c>
      <c r="AQ69" s="351" t="s">
        <v>269</v>
      </c>
      <c r="AR69" s="351" t="s">
        <v>269</v>
      </c>
      <c r="AS69" s="351" t="s">
        <v>269</v>
      </c>
      <c r="AT69" s="351" t="s">
        <v>269</v>
      </c>
      <c r="AU69" s="361">
        <f t="shared" si="2"/>
        <v>0.73333333333333328</v>
      </c>
      <c r="AV69" s="351" t="s">
        <v>516</v>
      </c>
      <c r="AW69" s="351" t="s">
        <v>516</v>
      </c>
      <c r="AX69" s="361">
        <f t="shared" si="3"/>
        <v>0</v>
      </c>
      <c r="AY69" s="496">
        <f t="shared" si="4"/>
        <v>0.2472222222222222</v>
      </c>
    </row>
    <row r="70" spans="3:51" s="350" customFormat="1" ht="18.75" customHeight="1" x14ac:dyDescent="0.3">
      <c r="C70" s="49" t="s">
        <v>4</v>
      </c>
      <c r="D70" s="49" t="s">
        <v>326</v>
      </c>
      <c r="E70" s="53" t="s">
        <v>382</v>
      </c>
      <c r="F70" s="49" t="s">
        <v>88</v>
      </c>
      <c r="G70" s="49" t="s">
        <v>95</v>
      </c>
      <c r="H70" s="49">
        <v>10</v>
      </c>
      <c r="I70" s="53" t="s">
        <v>262</v>
      </c>
      <c r="J70" s="79">
        <v>110425</v>
      </c>
      <c r="K70" s="64" t="s">
        <v>16</v>
      </c>
      <c r="L70" s="351" t="s">
        <v>270</v>
      </c>
      <c r="M70" s="351" t="s">
        <v>270</v>
      </c>
      <c r="N70" s="351"/>
      <c r="O70" s="351" t="s">
        <v>516</v>
      </c>
      <c r="P70" s="351" t="s">
        <v>516</v>
      </c>
      <c r="Q70" s="361">
        <f t="shared" si="0"/>
        <v>0.4</v>
      </c>
      <c r="R70" s="351" t="s">
        <v>270</v>
      </c>
      <c r="S70" s="351" t="s">
        <v>270</v>
      </c>
      <c r="T70" s="351" t="s">
        <v>270</v>
      </c>
      <c r="U70" s="351" t="s">
        <v>270</v>
      </c>
      <c r="V70" s="351" t="s">
        <v>270</v>
      </c>
      <c r="W70" s="351" t="s">
        <v>270</v>
      </c>
      <c r="X70" s="352" t="s">
        <v>270</v>
      </c>
      <c r="Y70" s="351" t="s">
        <v>516</v>
      </c>
      <c r="Z70" s="351" t="s">
        <v>516</v>
      </c>
      <c r="AA70" s="186" t="s">
        <v>271</v>
      </c>
      <c r="AB70" s="351" t="s">
        <v>517</v>
      </c>
      <c r="AC70" s="351" t="s">
        <v>516</v>
      </c>
      <c r="AD70" s="351"/>
      <c r="AE70" s="361">
        <f t="shared" si="1"/>
        <v>0.83333333333333337</v>
      </c>
      <c r="AF70" s="351" t="s">
        <v>516</v>
      </c>
      <c r="AG70" s="351" t="s">
        <v>516</v>
      </c>
      <c r="AH70" s="351" t="s">
        <v>516</v>
      </c>
      <c r="AI70" s="351" t="s">
        <v>516</v>
      </c>
      <c r="AJ70" s="351" t="s">
        <v>516</v>
      </c>
      <c r="AK70" s="351" t="s">
        <v>516</v>
      </c>
      <c r="AL70" s="353" t="s">
        <v>516</v>
      </c>
      <c r="AM70" s="351" t="s">
        <v>516</v>
      </c>
      <c r="AN70" s="360" t="s">
        <v>269</v>
      </c>
      <c r="AO70" s="351" t="s">
        <v>269</v>
      </c>
      <c r="AP70" s="351" t="s">
        <v>269</v>
      </c>
      <c r="AQ70" s="351" t="s">
        <v>269</v>
      </c>
      <c r="AR70" s="351" t="s">
        <v>269</v>
      </c>
      <c r="AS70" s="351" t="s">
        <v>269</v>
      </c>
      <c r="AT70" s="351" t="s">
        <v>269</v>
      </c>
      <c r="AU70" s="361">
        <f t="shared" si="2"/>
        <v>0.46666666666666667</v>
      </c>
      <c r="AV70" s="351" t="s">
        <v>516</v>
      </c>
      <c r="AW70" s="351" t="s">
        <v>516</v>
      </c>
      <c r="AX70" s="361">
        <f t="shared" si="3"/>
        <v>0</v>
      </c>
      <c r="AY70" s="496">
        <f t="shared" si="4"/>
        <v>0.42500000000000004</v>
      </c>
    </row>
    <row r="71" spans="3:51" s="350" customFormat="1" ht="18.75" customHeight="1" x14ac:dyDescent="0.3">
      <c r="C71" s="49" t="s">
        <v>4</v>
      </c>
      <c r="D71" s="49" t="s">
        <v>260</v>
      </c>
      <c r="E71" s="53" t="s">
        <v>261</v>
      </c>
      <c r="F71" s="49" t="s">
        <v>88</v>
      </c>
      <c r="G71" s="49" t="s">
        <v>103</v>
      </c>
      <c r="H71" s="49">
        <v>10</v>
      </c>
      <c r="I71" s="53" t="s">
        <v>262</v>
      </c>
      <c r="J71" s="79">
        <v>54768</v>
      </c>
      <c r="K71" s="64" t="s">
        <v>16</v>
      </c>
      <c r="L71" s="351" t="s">
        <v>270</v>
      </c>
      <c r="M71" s="351" t="s">
        <v>270</v>
      </c>
      <c r="N71" s="351"/>
      <c r="O71" s="351" t="s">
        <v>516</v>
      </c>
      <c r="P71" s="351" t="s">
        <v>516</v>
      </c>
      <c r="Q71" s="361">
        <f t="shared" si="0"/>
        <v>0.4</v>
      </c>
      <c r="R71" s="351" t="s">
        <v>270</v>
      </c>
      <c r="S71" s="351" t="s">
        <v>270</v>
      </c>
      <c r="T71" s="351" t="s">
        <v>270</v>
      </c>
      <c r="U71" s="351" t="s">
        <v>270</v>
      </c>
      <c r="V71" s="351" t="s">
        <v>270</v>
      </c>
      <c r="W71" s="351" t="s">
        <v>270</v>
      </c>
      <c r="X71" s="352" t="s">
        <v>280</v>
      </c>
      <c r="Y71" s="351" t="s">
        <v>516</v>
      </c>
      <c r="Z71" s="351" t="s">
        <v>516</v>
      </c>
      <c r="AA71" s="186" t="s">
        <v>271</v>
      </c>
      <c r="AB71" s="351" t="s">
        <v>517</v>
      </c>
      <c r="AC71" s="351" t="s">
        <v>516</v>
      </c>
      <c r="AD71" s="351"/>
      <c r="AE71" s="361">
        <f t="shared" si="1"/>
        <v>0.72222222222222221</v>
      </c>
      <c r="AF71" s="351" t="s">
        <v>516</v>
      </c>
      <c r="AG71" s="351" t="s">
        <v>516</v>
      </c>
      <c r="AH71" s="351" t="s">
        <v>516</v>
      </c>
      <c r="AI71" s="351" t="s">
        <v>516</v>
      </c>
      <c r="AJ71" s="351" t="s">
        <v>516</v>
      </c>
      <c r="AK71" s="351" t="s">
        <v>516</v>
      </c>
      <c r="AL71" s="353" t="s">
        <v>516</v>
      </c>
      <c r="AM71" s="351" t="s">
        <v>516</v>
      </c>
      <c r="AN71" s="360" t="s">
        <v>269</v>
      </c>
      <c r="AO71" s="351" t="s">
        <v>269</v>
      </c>
      <c r="AP71" s="351" t="s">
        <v>269</v>
      </c>
      <c r="AQ71" s="351" t="s">
        <v>269</v>
      </c>
      <c r="AR71" s="351" t="s">
        <v>269</v>
      </c>
      <c r="AS71" s="351" t="s">
        <v>269</v>
      </c>
      <c r="AT71" s="351" t="s">
        <v>269</v>
      </c>
      <c r="AU71" s="361">
        <f t="shared" si="2"/>
        <v>0.46666666666666667</v>
      </c>
      <c r="AV71" s="351" t="s">
        <v>516</v>
      </c>
      <c r="AW71" s="351" t="s">
        <v>516</v>
      </c>
      <c r="AX71" s="361">
        <f t="shared" si="3"/>
        <v>0</v>
      </c>
      <c r="AY71" s="496">
        <f t="shared" si="4"/>
        <v>0.39722222222222225</v>
      </c>
    </row>
    <row r="72" spans="3:51" ht="14.4" x14ac:dyDescent="0.3">
      <c r="O72" s="490"/>
      <c r="S72" s="491"/>
      <c r="X72" s="491"/>
      <c r="Y72" s="491"/>
      <c r="AF72" s="490"/>
      <c r="AK72" s="492"/>
    </row>
    <row r="73" spans="3:51" ht="14.4" x14ac:dyDescent="0.3"/>
    <row r="74" spans="3:51" ht="14.4" x14ac:dyDescent="0.3"/>
    <row r="75" spans="3:51" ht="14.4" x14ac:dyDescent="0.3"/>
    <row r="76" spans="3:51" ht="14.4" x14ac:dyDescent="0.3"/>
    <row r="77" spans="3:51" ht="14.4" x14ac:dyDescent="0.3"/>
    <row r="78" spans="3:51" ht="14.4" x14ac:dyDescent="0.3"/>
    <row r="79" spans="3:51" ht="14.4" x14ac:dyDescent="0.3"/>
    <row r="80" spans="3:51" ht="14.4" x14ac:dyDescent="0.3"/>
    <row r="81" ht="14.4" x14ac:dyDescent="0.3"/>
    <row r="82" ht="14.4" x14ac:dyDescent="0.3"/>
    <row r="83" ht="14.4" x14ac:dyDescent="0.3"/>
    <row r="84" ht="14.4" x14ac:dyDescent="0.3"/>
  </sheetData>
  <autoFilter ref="C11:AY11" xr:uid="{F6C3828E-DC52-4BBD-B13F-7269EA388FFF}"/>
  <mergeCells count="14">
    <mergeCell ref="AK3:AM4"/>
    <mergeCell ref="L8:P8"/>
    <mergeCell ref="R9:V9"/>
    <mergeCell ref="R8:AC8"/>
    <mergeCell ref="AK9:AM9"/>
    <mergeCell ref="AI9:AJ9"/>
    <mergeCell ref="C9:K9"/>
    <mergeCell ref="C8:K8"/>
    <mergeCell ref="C10:K10"/>
    <mergeCell ref="AF8:AT8"/>
    <mergeCell ref="AV8:AW8"/>
    <mergeCell ref="Z9:AC9"/>
    <mergeCell ref="AF9:AH9"/>
    <mergeCell ref="AV9:AW9"/>
  </mergeCells>
  <conditionalFormatting sqref="L8 R8:S9 M10 V10 AO47:AR48 V57 AI57:AI58 AI60 V60:V61 AI66 V68">
    <cfRule type="cellIs" dxfId="621" priority="3288" operator="equal">
      <formula>"en proceso"</formula>
    </cfRule>
  </conditionalFormatting>
  <conditionalFormatting sqref="L8 R8:S9 M10 V10 AO47:AR48 AI57:AI58 AI60 AI66">
    <cfRule type="cellIs" dxfId="620" priority="3290" operator="equal">
      <formula>"finalizado"</formula>
    </cfRule>
  </conditionalFormatting>
  <conditionalFormatting sqref="L52:L69">
    <cfRule type="cellIs" dxfId="619" priority="2681" operator="equal">
      <formula>"finalizado"</formula>
    </cfRule>
    <cfRule type="cellIs" dxfId="618" priority="2680" operator="equal">
      <formula>"en proceso"</formula>
    </cfRule>
  </conditionalFormatting>
  <conditionalFormatting sqref="L13:O14">
    <cfRule type="cellIs" dxfId="617" priority="2787" operator="equal">
      <formula>"finalizado"</formula>
    </cfRule>
  </conditionalFormatting>
  <conditionalFormatting sqref="L1:S7 L8 R8:S8">
    <cfRule type="cellIs" dxfId="616" priority="3299" operator="equal">
      <formula>"en proceso "</formula>
    </cfRule>
  </conditionalFormatting>
  <conditionalFormatting sqref="L10:S11 AI11:AT11 L12:Q12 P13:P23 L15:M15 M15:O17 L16:L45 L20:O23 L24:P24 L25:M25 O25:P25 L26:O28 P26:P44 L31:O31 L34:N36 L38:N39 L43:N43 L45:P45 L46:M46 O46:P46 P46:P48 L49:P56 P57:P66 N59 O59:P64 N61:N63 O67:P69">
    <cfRule type="cellIs" dxfId="615" priority="3287" operator="equal">
      <formula>"finalizado"</formula>
    </cfRule>
  </conditionalFormatting>
  <conditionalFormatting sqref="L10:S11 AK11:AT11 AV11:AW11 L12:Q12 L13:L14 P13:P23 L15:M15 N15:O17 M16:M18 L16:L45 O18 L20:O23 L24:P24 L25:M25 O25:P25 L26:O28 P26:P44 L31:O31 L34:N36 O34:O40 L38:N39 O42:O44 L43:N43 N44 L45:P45 L46:M46 O46:P46 R46:T46 L47:O47 P47:P48 L48 L49:P56 R52:R56 P57:P66 L57:L69 N59 M59:M64 O59:P64 N61:N63 R67:S68 M67:M69 O67:P69 N68 R69:T69 L70:P71 L72:S1048576">
    <cfRule type="cellIs" dxfId="614" priority="3286" operator="equal">
      <formula>"en proceso "</formula>
    </cfRule>
  </conditionalFormatting>
  <conditionalFormatting sqref="L10:T11 AK11:AT11 L12:Q12 L13:L14 P13:P23 L15:M15 M15:O17 M16:M18 L16:L45 O18 L20:O23 L24:P24 L25:M25 O25:P25 L26:O28 P26:P44 L31:O31 L34:N36 O34:O40 L38:N39 O42:O44 L43:N43 L45:P45 L46:M46 O46:P46 R46:T46 P46:P48 L47:O47 L48 L49:P56 R52:R56 P57:P66 N59 M59:M64 O59:P64 N61:N63 R67:S68 M67:M69 O67:P69 L70:P71">
    <cfRule type="cellIs" dxfId="613" priority="3285" operator="equal">
      <formula>"en proceso"</formula>
    </cfRule>
  </conditionalFormatting>
  <conditionalFormatting sqref="L1:W7 W9:W11">
    <cfRule type="cellIs" dxfId="612" priority="2984" operator="equal">
      <formula>"en proceso"</formula>
    </cfRule>
    <cfRule type="cellIs" dxfId="611" priority="2985" operator="equal">
      <formula>"finalizado"</formula>
    </cfRule>
  </conditionalFormatting>
  <conditionalFormatting sqref="L72:W1048576">
    <cfRule type="cellIs" dxfId="610" priority="2980" operator="equal">
      <formula>"en proceso"</formula>
    </cfRule>
  </conditionalFormatting>
  <conditionalFormatting sqref="M13:M14">
    <cfRule type="cellIs" dxfId="609" priority="2914" operator="equal">
      <formula>"Devuelto"</formula>
    </cfRule>
    <cfRule type="cellIs" dxfId="608" priority="2915" operator="equal">
      <formula>"Finalizado"</formula>
    </cfRule>
    <cfRule type="cellIs" priority="2913" operator="equal">
      <formula>"Sin Iniciar"</formula>
    </cfRule>
    <cfRule type="cellIs" dxfId="607" priority="2917" operator="equal">
      <formula>"Devuelto "</formula>
    </cfRule>
  </conditionalFormatting>
  <conditionalFormatting sqref="M16:M19 M32:N33 M57:M69">
    <cfRule type="cellIs" dxfId="606" priority="2912" operator="equal">
      <formula>"finalizado"</formula>
    </cfRule>
  </conditionalFormatting>
  <conditionalFormatting sqref="M19 M29:M30 M57:M58 M65:M66">
    <cfRule type="cellIs" dxfId="605" priority="2908" operator="equal">
      <formula>"Devuelto"</formula>
    </cfRule>
    <cfRule type="cellIs" dxfId="604" priority="2911" operator="equal">
      <formula>"Devuelto "</formula>
    </cfRule>
  </conditionalFormatting>
  <conditionalFormatting sqref="M19 M29:M30 M65:M66">
    <cfRule type="cellIs" dxfId="603" priority="2909" operator="equal">
      <formula>"Finalizado"</formula>
    </cfRule>
    <cfRule type="cellIs" priority="2907" operator="equal">
      <formula>"Sin Iniciar"</formula>
    </cfRule>
  </conditionalFormatting>
  <conditionalFormatting sqref="M37">
    <cfRule type="cellIs" dxfId="602" priority="2905" operator="equal">
      <formula>"Devuelto "</formula>
    </cfRule>
    <cfRule type="cellIs" dxfId="601" priority="2896" operator="equal">
      <formula>"en proceso"</formula>
    </cfRule>
    <cfRule type="cellIs" dxfId="600" priority="2897" operator="equal">
      <formula>"finalizado"</formula>
    </cfRule>
    <cfRule type="cellIs" dxfId="599" priority="2902" operator="equal">
      <formula>"Devuelto"</formula>
    </cfRule>
  </conditionalFormatting>
  <conditionalFormatting sqref="M40">
    <cfRule type="cellIs" dxfId="598" priority="2874" operator="equal">
      <formula>"en proceso"</formula>
    </cfRule>
    <cfRule type="cellIs" dxfId="597" priority="2877" operator="equal">
      <formula>"En proceso"</formula>
    </cfRule>
  </conditionalFormatting>
  <conditionalFormatting sqref="M40:M42">
    <cfRule type="cellIs" dxfId="596" priority="2872" operator="equal">
      <formula>"Devuelto "</formula>
    </cfRule>
    <cfRule type="cellIs" dxfId="595" priority="2864" operator="equal">
      <formula>"finalizado"</formula>
    </cfRule>
    <cfRule type="cellIs" priority="2865" operator="equal">
      <formula>"Sin Iniciar"</formula>
    </cfRule>
    <cfRule type="cellIs" dxfId="594" priority="2867" operator="equal">
      <formula>"Finalizado"</formula>
    </cfRule>
    <cfRule type="cellIs" dxfId="593" priority="2869" operator="equal">
      <formula>"Devuelto"</formula>
    </cfRule>
  </conditionalFormatting>
  <conditionalFormatting sqref="M42">
    <cfRule type="cellIs" dxfId="592" priority="2863" operator="equal">
      <formula>"en proceso"</formula>
    </cfRule>
  </conditionalFormatting>
  <conditionalFormatting sqref="M44">
    <cfRule type="cellIs" priority="2854" operator="equal">
      <formula>"Sin Iniciar"</formula>
    </cfRule>
    <cfRule type="cellIs" dxfId="591" priority="2855" operator="equal">
      <formula>"En proceso"</formula>
    </cfRule>
    <cfRule type="cellIs" dxfId="590" priority="2856" operator="equal">
      <formula>"Finalizado"</formula>
    </cfRule>
    <cfRule type="cellIs" dxfId="589" priority="2858" operator="equal">
      <formula>"Devuelto"</formula>
    </cfRule>
    <cfRule type="cellIs" dxfId="588" priority="2861" operator="equal">
      <formula>"Devuelto "</formula>
    </cfRule>
  </conditionalFormatting>
  <conditionalFormatting sqref="M37:N37">
    <cfRule type="cellIs" dxfId="587" priority="150" operator="equal">
      <formula>"Finalizado"</formula>
    </cfRule>
    <cfRule type="cellIs" dxfId="586" priority="149" operator="equal">
      <formula>"En proceso"</formula>
    </cfRule>
    <cfRule type="cellIs" priority="148" operator="equal">
      <formula>"Sin Iniciar"</formula>
    </cfRule>
  </conditionalFormatting>
  <conditionalFormatting sqref="M42:N42">
    <cfRule type="cellIs" dxfId="585" priority="173" operator="equal">
      <formula>"En proceso"</formula>
    </cfRule>
  </conditionalFormatting>
  <conditionalFormatting sqref="M44:N44">
    <cfRule type="cellIs" dxfId="584" priority="2853" operator="equal">
      <formula>"finalizado"</formula>
    </cfRule>
    <cfRule type="cellIs" dxfId="583" priority="2852" operator="equal">
      <formula>"en proceso"</formula>
    </cfRule>
  </conditionalFormatting>
  <conditionalFormatting sqref="M29:O30">
    <cfRule type="cellIs" dxfId="582" priority="2689" operator="equal">
      <formula>"finalizado"</formula>
    </cfRule>
  </conditionalFormatting>
  <conditionalFormatting sqref="M57:O58">
    <cfRule type="cellIs" dxfId="581" priority="166" operator="equal">
      <formula>"Finalizado"</formula>
    </cfRule>
    <cfRule type="cellIs" priority="164" operator="equal">
      <formula>"Sin Iniciar"</formula>
    </cfRule>
  </conditionalFormatting>
  <conditionalFormatting sqref="N10:N11 P10:Q11">
    <cfRule type="cellIs" dxfId="580" priority="3294" operator="equal">
      <formula>"No aplica"</formula>
    </cfRule>
  </conditionalFormatting>
  <conditionalFormatting sqref="N13">
    <cfRule type="cellIs" dxfId="579" priority="2785" operator="equal">
      <formula>"en proceso"</formula>
    </cfRule>
    <cfRule type="cellIs" dxfId="578" priority="2786" operator="equal">
      <formula>"en proceso "</formula>
    </cfRule>
  </conditionalFormatting>
  <conditionalFormatting sqref="N14 N29">
    <cfRule type="cellIs" dxfId="577" priority="2920" operator="equal">
      <formula>"Devuelto"</formula>
    </cfRule>
    <cfRule type="cellIs" priority="2919" operator="equal">
      <formula>"Sin Iniciar"</formula>
    </cfRule>
    <cfRule type="cellIs" dxfId="576" priority="2923" operator="equal">
      <formula>"Devuelto "</formula>
    </cfRule>
    <cfRule type="cellIs" dxfId="575" priority="2921" operator="equal">
      <formula>"Finalizado"</formula>
    </cfRule>
  </conditionalFormatting>
  <conditionalFormatting sqref="N18">
    <cfRule type="cellIs" dxfId="574" priority="142" operator="equal">
      <formula>"Finalizado"</formula>
    </cfRule>
    <cfRule type="cellIs" dxfId="573" priority="139" operator="equal">
      <formula>"No aplica"</formula>
    </cfRule>
    <cfRule type="cellIs" priority="140" operator="equal">
      <formula>"Sin Iniciar"</formula>
    </cfRule>
    <cfRule type="cellIs" dxfId="572" priority="141" operator="equal">
      <formula>"En proceso"</formula>
    </cfRule>
  </conditionalFormatting>
  <conditionalFormatting sqref="N19">
    <cfRule type="cellIs" dxfId="571" priority="2692" operator="equal">
      <formula>"en proceso"</formula>
    </cfRule>
    <cfRule type="cellIs" dxfId="570" priority="2693" operator="equal">
      <formula>"en proceso "</formula>
    </cfRule>
    <cfRule type="cellIs" dxfId="569" priority="2694" operator="equal">
      <formula>"finalizado"</formula>
    </cfRule>
  </conditionalFormatting>
  <conditionalFormatting sqref="N25">
    <cfRule type="cellIs" dxfId="568" priority="143" operator="equal">
      <formula>"No aplica"</formula>
    </cfRule>
    <cfRule type="cellIs" priority="144" operator="equal">
      <formula>"Sin Iniciar"</formula>
    </cfRule>
    <cfRule type="cellIs" dxfId="567" priority="145" operator="equal">
      <formula>"En proceso"</formula>
    </cfRule>
    <cfRule type="cellIs" dxfId="566" priority="146" operator="equal">
      <formula>"Finalizado"</formula>
    </cfRule>
  </conditionalFormatting>
  <conditionalFormatting sqref="N30">
    <cfRule type="cellIs" dxfId="565" priority="2688" operator="equal">
      <formula>"en proceso "</formula>
    </cfRule>
    <cfRule type="cellIs" dxfId="564" priority="2687" operator="equal">
      <formula>"en proceso"</formula>
    </cfRule>
  </conditionalFormatting>
  <conditionalFormatting sqref="N37">
    <cfRule type="cellIs" dxfId="563" priority="147" operator="equal">
      <formula>"No aplica"</formula>
    </cfRule>
  </conditionalFormatting>
  <conditionalFormatting sqref="N40:N41">
    <cfRule type="cellIs" dxfId="562" priority="2684" operator="equal">
      <formula>"finalizado"</formula>
    </cfRule>
    <cfRule type="cellIs" dxfId="561" priority="2682" operator="equal">
      <formula>"en proceso"</formula>
    </cfRule>
    <cfRule type="cellIs" dxfId="560" priority="2683" operator="equal">
      <formula>"en proceso "</formula>
    </cfRule>
  </conditionalFormatting>
  <conditionalFormatting sqref="N42">
    <cfRule type="cellIs" dxfId="559" priority="171" operator="equal">
      <formula>"No aplica"</formula>
    </cfRule>
    <cfRule type="cellIs" dxfId="558" priority="174" operator="equal">
      <formula>"Finalizado"</formula>
    </cfRule>
    <cfRule type="cellIs" priority="172" operator="equal">
      <formula>"Sin Iniciar"</formula>
    </cfRule>
  </conditionalFormatting>
  <conditionalFormatting sqref="N46">
    <cfRule type="cellIs" dxfId="557" priority="167" operator="equal">
      <formula>"No aplica"</formula>
    </cfRule>
    <cfRule type="cellIs" priority="168" operator="equal">
      <formula>"Sin Iniciar"</formula>
    </cfRule>
    <cfRule type="cellIs" dxfId="556" priority="169" operator="equal">
      <formula>"En proceso"</formula>
    </cfRule>
    <cfRule type="cellIs" dxfId="555" priority="170" operator="equal">
      <formula>"Finalizado"</formula>
    </cfRule>
  </conditionalFormatting>
  <conditionalFormatting sqref="N57:N58">
    <cfRule type="cellIs" dxfId="554" priority="165" operator="equal">
      <formula>"En proceso"</formula>
    </cfRule>
    <cfRule type="cellIs" dxfId="553" priority="163" operator="equal">
      <formula>"No aplica"</formula>
    </cfRule>
  </conditionalFormatting>
  <conditionalFormatting sqref="N60">
    <cfRule type="cellIs" dxfId="552" priority="162" operator="equal">
      <formula>"Finalizado"</formula>
    </cfRule>
    <cfRule type="cellIs" priority="160" operator="equal">
      <formula>"Sin Iniciar"</formula>
    </cfRule>
    <cfRule type="cellIs" dxfId="551" priority="159" operator="equal">
      <formula>"No aplica"</formula>
    </cfRule>
    <cfRule type="cellIs" dxfId="550" priority="161" operator="equal">
      <formula>"En proceso"</formula>
    </cfRule>
  </conditionalFormatting>
  <conditionalFormatting sqref="N64">
    <cfRule type="cellIs" dxfId="549" priority="153" operator="equal">
      <formula>"En proceso"</formula>
    </cfRule>
    <cfRule type="cellIs" priority="152" operator="equal">
      <formula>"Sin Iniciar"</formula>
    </cfRule>
    <cfRule type="cellIs" dxfId="548" priority="154" operator="equal">
      <formula>"Finalizado"</formula>
    </cfRule>
    <cfRule type="cellIs" dxfId="547" priority="151" operator="equal">
      <formula>"No aplica"</formula>
    </cfRule>
  </conditionalFormatting>
  <conditionalFormatting sqref="N65">
    <cfRule type="cellIs" dxfId="546" priority="2675" operator="equal">
      <formula>"en proceso"</formula>
    </cfRule>
    <cfRule type="cellIs" dxfId="545" priority="2677" operator="equal">
      <formula>"finalizado"</formula>
    </cfRule>
    <cfRule type="cellIs" dxfId="544" priority="2676" operator="equal">
      <formula>"en proceso "</formula>
    </cfRule>
  </conditionalFormatting>
  <conditionalFormatting sqref="N66:N67">
    <cfRule type="cellIs" dxfId="543" priority="155" operator="equal">
      <formula>"No aplica"</formula>
    </cfRule>
    <cfRule type="cellIs" dxfId="542" priority="157" operator="equal">
      <formula>"En proceso"</formula>
    </cfRule>
    <cfRule type="cellIs" dxfId="541" priority="158" operator="equal">
      <formula>"Finalizado"</formula>
    </cfRule>
    <cfRule type="cellIs" priority="156" operator="equal">
      <formula>"Sin Iniciar"</formula>
    </cfRule>
  </conditionalFormatting>
  <conditionalFormatting sqref="N68:N69">
    <cfRule type="cellIs" dxfId="540" priority="2698" operator="equal">
      <formula>"finalizado"</formula>
    </cfRule>
    <cfRule type="cellIs" dxfId="539" priority="2697" operator="equal">
      <formula>"en proceso"</formula>
    </cfRule>
  </conditionalFormatting>
  <conditionalFormatting sqref="N69">
    <cfRule type="cellIs" priority="2699" operator="equal">
      <formula>"Sin Iniciar"</formula>
    </cfRule>
    <cfRule type="cellIs" dxfId="538" priority="2701" operator="equal">
      <formula>"Finalizado"</formula>
    </cfRule>
    <cfRule type="cellIs" dxfId="537" priority="2700" operator="equal">
      <formula>"En proceso"</formula>
    </cfRule>
    <cfRule type="cellIs" dxfId="536" priority="2703" operator="equal">
      <formula>"Devuelto"</formula>
    </cfRule>
    <cfRule type="cellIs" dxfId="535" priority="2706" operator="equal">
      <formula>"Devuelto "</formula>
    </cfRule>
  </conditionalFormatting>
  <conditionalFormatting sqref="O13:O14 O19 O29:O30 M32:O33 O41 M48:O48 O57:O58 O65:O66">
    <cfRule type="cellIs" dxfId="534" priority="2825" operator="equal">
      <formula>"Devuelto"</formula>
    </cfRule>
    <cfRule type="cellIs" dxfId="533" priority="2828" operator="equal">
      <formula>"Devuelto "</formula>
    </cfRule>
  </conditionalFormatting>
  <conditionalFormatting sqref="O13:O14 O19 O29:O30 M32:O33 O41 M48:O48 O65:O66">
    <cfRule type="cellIs" priority="2824" operator="equal">
      <formula>"Sin Iniciar"</formula>
    </cfRule>
    <cfRule type="cellIs" dxfId="532" priority="2826" operator="equal">
      <formula>"Finalizado"</formula>
    </cfRule>
  </conditionalFormatting>
  <conditionalFormatting sqref="O18:O19 O32:O44 L47:O48 O57:O58 O65:O66">
    <cfRule type="cellIs" dxfId="531" priority="2829" operator="equal">
      <formula>"finalizado"</formula>
    </cfRule>
  </conditionalFormatting>
  <conditionalFormatting sqref="Q12:Q71">
    <cfRule type="cellIs" dxfId="530" priority="120" operator="equal">
      <formula>"en proceso "</formula>
    </cfRule>
    <cfRule type="cellIs" dxfId="529" priority="119" operator="equal">
      <formula>"en proceso"</formula>
    </cfRule>
  </conditionalFormatting>
  <conditionalFormatting sqref="Q12:S68">
    <cfRule type="cellIs" dxfId="528" priority="107" operator="equal">
      <formula>"finalizado"</formula>
    </cfRule>
  </conditionalFormatting>
  <conditionalFormatting sqref="Q69:V69 L70:W1048576">
    <cfRule type="cellIs" dxfId="527" priority="121" operator="equal">
      <formula>"finalizado"</formula>
    </cfRule>
  </conditionalFormatting>
  <conditionalFormatting sqref="R52:R56">
    <cfRule type="cellIs" priority="86" operator="equal">
      <formula>"Sin Iniciar"</formula>
    </cfRule>
    <cfRule type="cellIs" dxfId="526" priority="87" operator="equal">
      <formula>"En proceso"</formula>
    </cfRule>
    <cfRule type="cellIs" dxfId="525" priority="88" operator="equal">
      <formula>"Finalizado"</formula>
    </cfRule>
    <cfRule type="cellIs" dxfId="524" priority="89" operator="equal">
      <formula>"Devuelto"</formula>
    </cfRule>
    <cfRule type="cellIs" dxfId="523" priority="90" operator="equal">
      <formula>"Devuelto "</formula>
    </cfRule>
  </conditionalFormatting>
  <conditionalFormatting sqref="R67:R69">
    <cfRule type="cellIs" dxfId="522" priority="85" operator="equal">
      <formula>"Devuelto "</formula>
    </cfRule>
    <cfRule type="cellIs" dxfId="521" priority="84" operator="equal">
      <formula>"Devuelto"</formula>
    </cfRule>
    <cfRule type="cellIs" priority="81" operator="equal">
      <formula>"Sin Iniciar"</formula>
    </cfRule>
    <cfRule type="cellIs" dxfId="520" priority="82" operator="equal">
      <formula>"En proceso"</formula>
    </cfRule>
    <cfRule type="cellIs" dxfId="519" priority="83" operator="equal">
      <formula>"Finalizado"</formula>
    </cfRule>
  </conditionalFormatting>
  <conditionalFormatting sqref="R47:S51">
    <cfRule type="cellIs" dxfId="518" priority="2640" operator="equal">
      <formula>"Devuelto "</formula>
    </cfRule>
    <cfRule type="cellIs" dxfId="517" priority="2637" operator="equal">
      <formula>"Devuelto"</formula>
    </cfRule>
    <cfRule type="cellIs" dxfId="516" priority="2635" operator="equal">
      <formula>"Finalizado"</formula>
    </cfRule>
    <cfRule type="cellIs" dxfId="515" priority="2634" operator="equal">
      <formula>"En proceso"</formula>
    </cfRule>
    <cfRule type="cellIs" priority="2633" operator="equal">
      <formula>"Sin Iniciar"</formula>
    </cfRule>
  </conditionalFormatting>
  <conditionalFormatting sqref="R57:S66">
    <cfRule type="cellIs" dxfId="514" priority="103" operator="equal">
      <formula>"En proceso"</formula>
    </cfRule>
    <cfRule type="cellIs" dxfId="513" priority="106" operator="equal">
      <formula>"Devuelto "</formula>
    </cfRule>
    <cfRule type="cellIs" dxfId="512" priority="105" operator="equal">
      <formula>"Devuelto"</formula>
    </cfRule>
    <cfRule type="cellIs" priority="102" operator="equal">
      <formula>"Sin Iniciar"</formula>
    </cfRule>
    <cfRule type="cellIs" dxfId="511" priority="104" operator="equal">
      <formula>"Finalizado"</formula>
    </cfRule>
  </conditionalFormatting>
  <conditionalFormatting sqref="R12:T46">
    <cfRule type="cellIs" priority="92" operator="equal">
      <formula>"Sin Iniciar"</formula>
    </cfRule>
    <cfRule type="cellIs" dxfId="510" priority="96" operator="equal">
      <formula>"Devuelto "</formula>
    </cfRule>
    <cfRule type="cellIs" dxfId="509" priority="93" operator="equal">
      <formula>"En proceso"</formula>
    </cfRule>
    <cfRule type="cellIs" dxfId="508" priority="94" operator="equal">
      <formula>"Finalizado"</formula>
    </cfRule>
    <cfRule type="cellIs" dxfId="507" priority="95" operator="equal">
      <formula>"Devuelto"</formula>
    </cfRule>
  </conditionalFormatting>
  <conditionalFormatting sqref="R69:W69">
    <cfRule type="cellIs" dxfId="506" priority="2982" operator="equal">
      <formula>"en proceso"</formula>
    </cfRule>
  </conditionalFormatting>
  <conditionalFormatting sqref="S47:S56">
    <cfRule type="cellIs" priority="108" operator="equal">
      <formula>"Sin Iniciar"</formula>
    </cfRule>
    <cfRule type="cellIs" dxfId="505" priority="112" operator="equal">
      <formula>"Devuelto "</formula>
    </cfRule>
    <cfRule type="cellIs" dxfId="504" priority="111" operator="equal">
      <formula>"Devuelto"</formula>
    </cfRule>
    <cfRule type="cellIs" dxfId="503" priority="110" operator="equal">
      <formula>"Finalizado"</formula>
    </cfRule>
    <cfRule type="cellIs" dxfId="502" priority="109" operator="equal">
      <formula>"En proceso"</formula>
    </cfRule>
  </conditionalFormatting>
  <conditionalFormatting sqref="S67:S68 R70:W71">
    <cfRule type="cellIs" priority="97" operator="equal">
      <formula>"Sin Iniciar"</formula>
    </cfRule>
    <cfRule type="cellIs" dxfId="501" priority="98" operator="equal">
      <formula>"En proceso"</formula>
    </cfRule>
    <cfRule type="cellIs" dxfId="500" priority="99" operator="equal">
      <formula>"Finalizado"</formula>
    </cfRule>
    <cfRule type="cellIs" dxfId="499" priority="101" operator="equal">
      <formula>"Devuelto "</formula>
    </cfRule>
    <cfRule type="cellIs" dxfId="498" priority="100" operator="equal">
      <formula>"Devuelto"</formula>
    </cfRule>
  </conditionalFormatting>
  <conditionalFormatting sqref="S69:T69">
    <cfRule type="cellIs" priority="76" operator="equal">
      <formula>"Sin Iniciar"</formula>
    </cfRule>
    <cfRule type="cellIs" dxfId="497" priority="80" operator="equal">
      <formula>"Devuelto "</formula>
    </cfRule>
    <cfRule type="cellIs" dxfId="496" priority="77" operator="equal">
      <formula>"En proceso"</formula>
    </cfRule>
    <cfRule type="cellIs" dxfId="495" priority="78" operator="equal">
      <formula>"Finalizado"</formula>
    </cfRule>
    <cfRule type="cellIs" dxfId="494" priority="79" operator="equal">
      <formula>"Devuelto"</formula>
    </cfRule>
  </conditionalFormatting>
  <conditionalFormatting sqref="T10:T68">
    <cfRule type="cellIs" dxfId="493" priority="91" operator="equal">
      <formula>"finalizado"</formula>
    </cfRule>
  </conditionalFormatting>
  <conditionalFormatting sqref="T47:T68">
    <cfRule type="cellIs" dxfId="492" priority="2550" operator="equal">
      <formula>"Devuelto "</formula>
    </cfRule>
    <cfRule type="cellIs" dxfId="491" priority="2547" operator="equal">
      <formula>"Devuelto"</formula>
    </cfRule>
    <cfRule type="cellIs" dxfId="490" priority="2545" operator="equal">
      <formula>"Finalizado"</formula>
    </cfRule>
    <cfRule type="cellIs" priority="2543" operator="equal">
      <formula>"Sin Iniciar"</formula>
    </cfRule>
    <cfRule type="cellIs" dxfId="489" priority="2544" operator="equal">
      <formula>"En proceso"</formula>
    </cfRule>
  </conditionalFormatting>
  <conditionalFormatting sqref="U12">
    <cfRule type="cellIs" dxfId="488" priority="2271" operator="equal">
      <formula>"No aplica"</formula>
    </cfRule>
  </conditionalFormatting>
  <conditionalFormatting sqref="U17:U18">
    <cfRule type="cellIs" dxfId="487" priority="2267" operator="equal">
      <formula>"No aplica"</formula>
    </cfRule>
  </conditionalFormatting>
  <conditionalFormatting sqref="U17:U68">
    <cfRule type="cellIs" dxfId="486" priority="2214" operator="equal">
      <formula>"Finalizado"</formula>
    </cfRule>
    <cfRule type="cellIs" dxfId="485" priority="2213" operator="equal">
      <formula>"En proceso"</formula>
    </cfRule>
    <cfRule type="cellIs" priority="2212" operator="equal">
      <formula>"Sin Iniciar"</formula>
    </cfRule>
  </conditionalFormatting>
  <conditionalFormatting sqref="U19">
    <cfRule type="cellIs" dxfId="484" priority="2394" operator="equal">
      <formula>"Devuelto"</formula>
    </cfRule>
    <cfRule type="cellIs" dxfId="483" priority="2398" operator="equal">
      <formula>"finalizado"</formula>
    </cfRule>
    <cfRule type="cellIs" dxfId="482" priority="2397" operator="equal">
      <formula>"Devuelto "</formula>
    </cfRule>
  </conditionalFormatting>
  <conditionalFormatting sqref="U20:U23">
    <cfRule type="cellIs" dxfId="481" priority="2263" operator="equal">
      <formula>"No aplica"</formula>
    </cfRule>
  </conditionalFormatting>
  <conditionalFormatting sqref="U24:U25">
    <cfRule type="cellIs" dxfId="480" priority="2403" operator="equal">
      <formula>"Devuelto"</formula>
    </cfRule>
    <cfRule type="cellIs" dxfId="479" priority="2407" operator="equal">
      <formula>"finalizado"</formula>
    </cfRule>
    <cfRule type="cellIs" dxfId="478" priority="2406" operator="equal">
      <formula>"Devuelto "</formula>
    </cfRule>
  </conditionalFormatting>
  <conditionalFormatting sqref="U26">
    <cfRule type="cellIs" dxfId="477" priority="2259" operator="equal">
      <formula>"No aplica"</formula>
    </cfRule>
  </conditionalFormatting>
  <conditionalFormatting sqref="U27">
    <cfRule type="cellIs" dxfId="476" priority="2416" operator="equal">
      <formula>"finalizado"</formula>
    </cfRule>
    <cfRule type="cellIs" dxfId="475" priority="2415" operator="equal">
      <formula>"Devuelto "</formula>
    </cfRule>
    <cfRule type="cellIs" dxfId="474" priority="2412" operator="equal">
      <formula>"Devuelto"</formula>
    </cfRule>
  </conditionalFormatting>
  <conditionalFormatting sqref="U28">
    <cfRule type="cellIs" dxfId="473" priority="2255" operator="equal">
      <formula>"No aplica"</formula>
    </cfRule>
  </conditionalFormatting>
  <conditionalFormatting sqref="U29:U30">
    <cfRule type="cellIs" dxfId="472" priority="2421" operator="equal">
      <formula>"Devuelto"</formula>
    </cfRule>
    <cfRule type="cellIs" dxfId="471" priority="2424" operator="equal">
      <formula>"Devuelto "</formula>
    </cfRule>
    <cfRule type="cellIs" dxfId="470" priority="2425" operator="equal">
      <formula>"finalizado"</formula>
    </cfRule>
  </conditionalFormatting>
  <conditionalFormatting sqref="U31">
    <cfRule type="cellIs" dxfId="469" priority="2251" operator="equal">
      <formula>"No aplica"</formula>
    </cfRule>
  </conditionalFormatting>
  <conditionalFormatting sqref="U32:U33">
    <cfRule type="cellIs" dxfId="468" priority="2430" operator="equal">
      <formula>"Devuelto"</formula>
    </cfRule>
    <cfRule type="cellIs" dxfId="467" priority="2434" operator="equal">
      <formula>"finalizado"</formula>
    </cfRule>
    <cfRule type="cellIs" dxfId="466" priority="2433" operator="equal">
      <formula>"Devuelto "</formula>
    </cfRule>
  </conditionalFormatting>
  <conditionalFormatting sqref="U34:U36">
    <cfRule type="cellIs" dxfId="465" priority="2247" operator="equal">
      <formula>"No aplica"</formula>
    </cfRule>
  </conditionalFormatting>
  <conditionalFormatting sqref="U37:U38">
    <cfRule type="cellIs" dxfId="464" priority="2448" operator="equal">
      <formula>"Devuelto"</formula>
    </cfRule>
    <cfRule type="cellIs" dxfId="463" priority="2451" operator="equal">
      <formula>"Devuelto "</formula>
    </cfRule>
    <cfRule type="cellIs" dxfId="462" priority="2452" operator="equal">
      <formula>"finalizado"</formula>
    </cfRule>
  </conditionalFormatting>
  <conditionalFormatting sqref="U39">
    <cfRule type="cellIs" dxfId="461" priority="2243" operator="equal">
      <formula>"No aplica"</formula>
    </cfRule>
  </conditionalFormatting>
  <conditionalFormatting sqref="U40:U42">
    <cfRule type="cellIs" dxfId="460" priority="2460" operator="equal">
      <formula>"Devuelto "</formula>
    </cfRule>
    <cfRule type="cellIs" dxfId="459" priority="2461" operator="equal">
      <formula>"finalizado"</formula>
    </cfRule>
    <cfRule type="cellIs" dxfId="458" priority="2457" operator="equal">
      <formula>"Devuelto"</formula>
    </cfRule>
  </conditionalFormatting>
  <conditionalFormatting sqref="U43">
    <cfRule type="cellIs" dxfId="457" priority="2239" operator="equal">
      <formula>"No aplica"</formula>
    </cfRule>
  </conditionalFormatting>
  <conditionalFormatting sqref="U44:U45">
    <cfRule type="cellIs" dxfId="456" priority="2470" operator="equal">
      <formula>"finalizado"</formula>
    </cfRule>
    <cfRule type="cellIs" dxfId="455" priority="2469" operator="equal">
      <formula>"Devuelto "</formula>
    </cfRule>
    <cfRule type="cellIs" dxfId="454" priority="2466" operator="equal">
      <formula>"Devuelto"</formula>
    </cfRule>
  </conditionalFormatting>
  <conditionalFormatting sqref="U46:U47">
    <cfRule type="cellIs" dxfId="453" priority="2235" operator="equal">
      <formula>"No aplica"</formula>
    </cfRule>
  </conditionalFormatting>
  <conditionalFormatting sqref="U48:U50">
    <cfRule type="cellIs" dxfId="452" priority="2478" operator="equal">
      <formula>"Devuelto "</formula>
    </cfRule>
    <cfRule type="cellIs" dxfId="451" priority="2479" operator="equal">
      <formula>"finalizado"</formula>
    </cfRule>
    <cfRule type="cellIs" dxfId="450" priority="2475" operator="equal">
      <formula>"Devuelto"</formula>
    </cfRule>
  </conditionalFormatting>
  <conditionalFormatting sqref="U51">
    <cfRule type="cellIs" dxfId="449" priority="2231" operator="equal">
      <formula>"No aplica"</formula>
    </cfRule>
  </conditionalFormatting>
  <conditionalFormatting sqref="U52">
    <cfRule type="cellIs" dxfId="448" priority="2488" operator="equal">
      <formula>"finalizado"</formula>
    </cfRule>
    <cfRule type="cellIs" dxfId="447" priority="2484" operator="equal">
      <formula>"Devuelto"</formula>
    </cfRule>
    <cfRule type="cellIs" dxfId="446" priority="2487" operator="equal">
      <formula>"Devuelto "</formula>
    </cfRule>
  </conditionalFormatting>
  <conditionalFormatting sqref="U53:U54">
    <cfRule type="cellIs" dxfId="445" priority="2227" operator="equal">
      <formula>"No aplica"</formula>
    </cfRule>
  </conditionalFormatting>
  <conditionalFormatting sqref="U55">
    <cfRule type="cellIs" dxfId="444" priority="2497" operator="equal">
      <formula>"finalizado"</formula>
    </cfRule>
    <cfRule type="cellIs" dxfId="443" priority="2496" operator="equal">
      <formula>"Devuelto "</formula>
    </cfRule>
    <cfRule type="cellIs" dxfId="442" priority="2493" operator="equal">
      <formula>"Devuelto"</formula>
    </cfRule>
  </conditionalFormatting>
  <conditionalFormatting sqref="U56:U57">
    <cfRule type="cellIs" dxfId="441" priority="2223" operator="equal">
      <formula>"No aplica"</formula>
    </cfRule>
  </conditionalFormatting>
  <conditionalFormatting sqref="U58">
    <cfRule type="cellIs" dxfId="440" priority="2506" operator="equal">
      <formula>"finalizado"</formula>
    </cfRule>
  </conditionalFormatting>
  <conditionalFormatting sqref="U59:U62">
    <cfRule type="cellIs" dxfId="439" priority="2219" operator="equal">
      <formula>"No aplica"</formula>
    </cfRule>
  </conditionalFormatting>
  <conditionalFormatting sqref="U63">
    <cfRule type="cellIs" dxfId="438" priority="2511" operator="equal">
      <formula>"Devuelto"</formula>
    </cfRule>
    <cfRule type="cellIs" dxfId="437" priority="2514" operator="equal">
      <formula>"Devuelto "</formula>
    </cfRule>
    <cfRule type="cellIs" dxfId="436" priority="2515" operator="equal">
      <formula>"finalizado"</formula>
    </cfRule>
  </conditionalFormatting>
  <conditionalFormatting sqref="U64">
    <cfRule type="cellIs" dxfId="435" priority="2215" operator="equal">
      <formula>"No aplica"</formula>
    </cfRule>
  </conditionalFormatting>
  <conditionalFormatting sqref="U65:U66">
    <cfRule type="cellIs" dxfId="434" priority="2529" operator="equal">
      <formula>"Devuelto"</formula>
    </cfRule>
    <cfRule type="cellIs" dxfId="433" priority="2532" operator="equal">
      <formula>"Devuelto "</formula>
    </cfRule>
    <cfRule type="cellIs" dxfId="432" priority="2533" operator="equal">
      <formula>"finalizado"</formula>
    </cfRule>
  </conditionalFormatting>
  <conditionalFormatting sqref="U67:U68">
    <cfRule type="cellIs" dxfId="431" priority="2211" operator="equal">
      <formula>"No aplica"</formula>
    </cfRule>
  </conditionalFormatting>
  <conditionalFormatting sqref="U58:V58">
    <cfRule type="cellIs" dxfId="430" priority="2322" operator="equal">
      <formula>"Devuelto"</formula>
    </cfRule>
    <cfRule type="cellIs" dxfId="429" priority="2325" operator="equal">
      <formula>"Devuelto "</formula>
    </cfRule>
  </conditionalFormatting>
  <conditionalFormatting sqref="U12:W15">
    <cfRule type="cellIs" dxfId="428" priority="2364" operator="equal">
      <formula>"En proceso"</formula>
    </cfRule>
    <cfRule type="cellIs" priority="2363" operator="equal">
      <formula>"Sin Iniciar"</formula>
    </cfRule>
    <cfRule type="cellIs" dxfId="427" priority="2365" operator="equal">
      <formula>"Finalizado"</formula>
    </cfRule>
  </conditionalFormatting>
  <conditionalFormatting sqref="U16:X16">
    <cfRule type="cellIs" dxfId="426" priority="35" operator="equal">
      <formula>"en proceso "</formula>
    </cfRule>
    <cfRule type="cellIs" dxfId="425" priority="34" operator="equal">
      <formula>"en proceso"</formula>
    </cfRule>
    <cfRule type="cellIs" dxfId="424" priority="33" operator="equal">
      <formula>"finalizado"</formula>
    </cfRule>
    <cfRule type="cellIs" dxfId="423" priority="32" operator="equal">
      <formula>"Devuelto "</formula>
    </cfRule>
    <cfRule type="cellIs" dxfId="422" priority="31" operator="equal">
      <formula>"Devuelto"</formula>
    </cfRule>
    <cfRule type="cellIs" dxfId="421" priority="30" operator="equal">
      <formula>"Finalizado"</formula>
    </cfRule>
    <cfRule type="cellIs" dxfId="420" priority="29" operator="equal">
      <formula>"En proceso"</formula>
    </cfRule>
    <cfRule type="cellIs" priority="28" operator="equal">
      <formula>"Sin Iniciar"</formula>
    </cfRule>
  </conditionalFormatting>
  <conditionalFormatting sqref="V57:V68">
    <cfRule type="cellIs" dxfId="419" priority="7" operator="equal">
      <formula>"finalizado"</formula>
    </cfRule>
  </conditionalFormatting>
  <conditionalFormatting sqref="V58:V59">
    <cfRule type="cellIs" dxfId="418" priority="4" operator="equal">
      <formula>"Finalizado"</formula>
    </cfRule>
    <cfRule type="cellIs" dxfId="417" priority="3" operator="equal">
      <formula>"En proceso"</formula>
    </cfRule>
    <cfRule type="cellIs" priority="2" operator="equal">
      <formula>"Sin Iniciar"</formula>
    </cfRule>
  </conditionalFormatting>
  <conditionalFormatting sqref="V59">
    <cfRule type="cellIs" dxfId="416" priority="6" operator="equal">
      <formula>"Devuelto "</formula>
    </cfRule>
    <cfRule type="cellIs" dxfId="415" priority="5" operator="equal">
      <formula>"Devuelto"</formula>
    </cfRule>
  </conditionalFormatting>
  <conditionalFormatting sqref="V62:V67">
    <cfRule type="cellIs" dxfId="414" priority="2313" operator="equal">
      <formula>"Devuelto"</formula>
    </cfRule>
    <cfRule type="cellIs" dxfId="413" priority="2316" operator="equal">
      <formula>"Devuelto "</formula>
    </cfRule>
    <cfRule type="cellIs" dxfId="412" priority="2310" operator="equal">
      <formula>"En proceso"</formula>
    </cfRule>
    <cfRule type="cellIs" priority="2309" operator="equal">
      <formula>"Sin Iniciar"</formula>
    </cfRule>
    <cfRule type="cellIs" dxfId="411" priority="2311" operator="equal">
      <formula>"Finalizado"</formula>
    </cfRule>
  </conditionalFormatting>
  <conditionalFormatting sqref="V12:W15">
    <cfRule type="cellIs" dxfId="410" priority="2385" operator="equal">
      <formula>"Devuelto"</formula>
    </cfRule>
    <cfRule type="cellIs" dxfId="409" priority="2388" operator="equal">
      <formula>"Devuelto "</formula>
    </cfRule>
    <cfRule type="cellIs" dxfId="408" priority="2389" operator="equal">
      <formula>"finalizado"</formula>
    </cfRule>
  </conditionalFormatting>
  <conditionalFormatting sqref="V17:W27 V29:W56">
    <cfRule type="cellIs" dxfId="407" priority="2337" operator="equal">
      <formula>"En proceso"</formula>
    </cfRule>
  </conditionalFormatting>
  <conditionalFormatting sqref="V29:W56">
    <cfRule type="cellIs" dxfId="406" priority="2338" operator="equal">
      <formula>"Finalizado"</formula>
    </cfRule>
    <cfRule type="cellIs" dxfId="405" priority="2340" operator="equal">
      <formula>"Devuelto"</formula>
    </cfRule>
    <cfRule type="cellIs" dxfId="404" priority="2343" operator="equal">
      <formula>"Devuelto "</formula>
    </cfRule>
    <cfRule type="cellIs" dxfId="403" priority="2344" operator="equal">
      <formula>"finalizado"</formula>
    </cfRule>
    <cfRule type="cellIs" priority="2336" operator="equal">
      <formula>"Sin Iniciar"</formula>
    </cfRule>
  </conditionalFormatting>
  <conditionalFormatting sqref="V17:X28">
    <cfRule type="cellIs" dxfId="402" priority="41" operator="equal">
      <formula>"finalizado"</formula>
    </cfRule>
    <cfRule type="cellIs" dxfId="401" priority="38" operator="equal">
      <formula>"Finalizado"</formula>
    </cfRule>
    <cfRule type="cellIs" dxfId="400" priority="40" operator="equal">
      <formula>"Devuelto "</formula>
    </cfRule>
    <cfRule type="cellIs" priority="36" operator="equal">
      <formula>"Sin Iniciar"</formula>
    </cfRule>
    <cfRule type="cellIs" dxfId="399" priority="39" operator="equal">
      <formula>"Devuelto"</formula>
    </cfRule>
  </conditionalFormatting>
  <conditionalFormatting sqref="V28:X28">
    <cfRule type="cellIs" dxfId="398" priority="37" operator="equal">
      <formula>"En proceso"</formula>
    </cfRule>
  </conditionalFormatting>
  <conditionalFormatting sqref="W57:W66">
    <cfRule type="cellIs" dxfId="397" priority="61" operator="equal">
      <formula>"En proceso"</formula>
    </cfRule>
    <cfRule type="cellIs" dxfId="396" priority="62" operator="equal">
      <formula>"Finalizado"</formula>
    </cfRule>
    <cfRule type="cellIs" dxfId="395" priority="63" operator="equal">
      <formula>"Devuelto"</formula>
    </cfRule>
    <cfRule type="cellIs" dxfId="394" priority="64" operator="equal">
      <formula>"Devuelto "</formula>
    </cfRule>
    <cfRule type="cellIs" dxfId="393" priority="65" operator="equal">
      <formula>"finalizado"</formula>
    </cfRule>
    <cfRule type="cellIs" priority="60" operator="equal">
      <formula>"Sin Iniciar"</formula>
    </cfRule>
  </conditionalFormatting>
  <conditionalFormatting sqref="W68">
    <cfRule type="cellIs" dxfId="392" priority="2298" operator="equal">
      <formula>"Devuelto "</formula>
    </cfRule>
    <cfRule type="cellIs" priority="2291" operator="equal">
      <formula>"Sin Iniciar"</formula>
    </cfRule>
    <cfRule type="cellIs" dxfId="391" priority="2292" operator="equal">
      <formula>"En proceso"</formula>
    </cfRule>
    <cfRule type="cellIs" dxfId="390" priority="2293" operator="equal">
      <formula>"Finalizado"</formula>
    </cfRule>
    <cfRule type="cellIs" dxfId="389" priority="2295" operator="equal">
      <formula>"Devuelto"</formula>
    </cfRule>
  </conditionalFormatting>
  <conditionalFormatting sqref="W68:W69">
    <cfRule type="cellIs" dxfId="388" priority="2299" operator="equal">
      <formula>"finalizado"</formula>
    </cfRule>
  </conditionalFormatting>
  <conditionalFormatting sqref="W28:X28">
    <cfRule type="cellIs" dxfId="387" priority="43" operator="equal">
      <formula>"en proceso "</formula>
    </cfRule>
    <cfRule type="cellIs" dxfId="386" priority="42" operator="equal">
      <formula>"en proceso"</formula>
    </cfRule>
  </conditionalFormatting>
  <conditionalFormatting sqref="W60:X62">
    <cfRule type="cellIs" dxfId="385" priority="59" operator="equal">
      <formula>"en proceso "</formula>
    </cfRule>
    <cfRule type="cellIs" dxfId="384" priority="58" operator="equal">
      <formula>"en proceso"</formula>
    </cfRule>
  </conditionalFormatting>
  <conditionalFormatting sqref="W67:X67">
    <cfRule type="cellIs" dxfId="383" priority="51" operator="equal">
      <formula>"en proceso "</formula>
    </cfRule>
    <cfRule type="cellIs" dxfId="382" priority="49" operator="equal">
      <formula>"finalizado"</formula>
    </cfRule>
    <cfRule type="cellIs" dxfId="381" priority="50" operator="equal">
      <formula>"en proceso"</formula>
    </cfRule>
    <cfRule type="cellIs" dxfId="380" priority="45" operator="equal">
      <formula>"En proceso"</formula>
    </cfRule>
    <cfRule type="cellIs" priority="44" operator="equal">
      <formula>"Sin Iniciar"</formula>
    </cfRule>
    <cfRule type="cellIs" dxfId="379" priority="46" operator="equal">
      <formula>"Finalizado"</formula>
    </cfRule>
    <cfRule type="cellIs" dxfId="378" priority="47" operator="equal">
      <formula>"Devuelto"</formula>
    </cfRule>
    <cfRule type="cellIs" dxfId="377" priority="48" operator="equal">
      <formula>"Devuelto "</formula>
    </cfRule>
  </conditionalFormatting>
  <conditionalFormatting sqref="X29:X66">
    <cfRule type="cellIs" priority="52" operator="equal">
      <formula>"Sin Iniciar"</formula>
    </cfRule>
    <cfRule type="cellIs" dxfId="376" priority="54" operator="equal">
      <formula>"Finalizado"</formula>
    </cfRule>
    <cfRule type="cellIs" dxfId="375" priority="55" operator="equal">
      <formula>"Devuelto"</formula>
    </cfRule>
    <cfRule type="cellIs" dxfId="374" priority="56" operator="equal">
      <formula>"Devuelto "</formula>
    </cfRule>
    <cfRule type="cellIs" dxfId="373" priority="57" operator="equal">
      <formula>"finalizado"</formula>
    </cfRule>
  </conditionalFormatting>
  <conditionalFormatting sqref="X60:X62">
    <cfRule type="cellIs" dxfId="372" priority="53" operator="equal">
      <formula>"En proceso"</formula>
    </cfRule>
  </conditionalFormatting>
  <conditionalFormatting sqref="X9:Z10 X11:AB11">
    <cfRule type="cellIs" dxfId="371" priority="3001" operator="equal">
      <formula>"en proceso"</formula>
    </cfRule>
    <cfRule type="cellIs" dxfId="370" priority="3002" operator="equal">
      <formula>"finalizado"</formula>
    </cfRule>
  </conditionalFormatting>
  <conditionalFormatting sqref="X12:Z12 X13:X15 Y13:Z71 X68:X71">
    <cfRule type="cellIs" priority="2273" operator="equal">
      <formula>"Sin Iniciar"</formula>
    </cfRule>
    <cfRule type="cellIs" dxfId="369" priority="2275" operator="equal">
      <formula>"Finalizado"</formula>
    </cfRule>
    <cfRule type="cellIs" dxfId="368" priority="2277" operator="equal">
      <formula>"Devuelto"</formula>
    </cfRule>
    <cfRule type="cellIs" dxfId="367" priority="2280" operator="equal">
      <formula>"Devuelto "</formula>
    </cfRule>
    <cfRule type="cellIs" dxfId="366" priority="2281" operator="equal">
      <formula>"finalizado"</formula>
    </cfRule>
  </conditionalFormatting>
  <conditionalFormatting sqref="Y12:Z71">
    <cfRule type="cellIs" dxfId="365" priority="1" operator="equal">
      <formula>"En proceso"</formula>
    </cfRule>
  </conditionalFormatting>
  <conditionalFormatting sqref="AB12:AD71">
    <cfRule type="cellIs" priority="2660" operator="equal">
      <formula>"Sin Iniciar"</formula>
    </cfRule>
    <cfRule type="cellIs" dxfId="364" priority="2661" operator="equal">
      <formula>"En proceso"</formula>
    </cfRule>
    <cfRule type="cellIs" dxfId="363" priority="2662" operator="equal">
      <formula>"Finalizado"</formula>
    </cfRule>
  </conditionalFormatting>
  <conditionalFormatting sqref="AC12:AD71">
    <cfRule type="cellIs" dxfId="362" priority="2272" operator="equal">
      <formula>"Enviado al ministerio"</formula>
    </cfRule>
  </conditionalFormatting>
  <conditionalFormatting sqref="AE10:AE11">
    <cfRule type="cellIs" dxfId="361" priority="2811" operator="equal">
      <formula>"No aplica"</formula>
    </cfRule>
  </conditionalFormatting>
  <conditionalFormatting sqref="AE10:AE71">
    <cfRule type="cellIs" dxfId="360" priority="2792" operator="equal">
      <formula>"finalizado"</formula>
    </cfRule>
    <cfRule type="cellIs" dxfId="359" priority="2791" operator="equal">
      <formula>"en proceso "</formula>
    </cfRule>
    <cfRule type="cellIs" dxfId="358" priority="2790" operator="equal">
      <formula>"en proceso"</formula>
    </cfRule>
  </conditionalFormatting>
  <conditionalFormatting sqref="AF8">
    <cfRule type="cellIs" dxfId="357" priority="2805" operator="equal">
      <formula>"en proceso "</formula>
    </cfRule>
    <cfRule type="cellIs" dxfId="356" priority="2803" operator="equal">
      <formula>"en proceso"</formula>
    </cfRule>
  </conditionalFormatting>
  <conditionalFormatting sqref="AF8:AF9">
    <cfRule type="cellIs" dxfId="355" priority="2804" operator="equal">
      <formula>"finalizado"</formula>
    </cfRule>
  </conditionalFormatting>
  <conditionalFormatting sqref="AF9">
    <cfRule type="cellIs" dxfId="354" priority="2997" operator="equal">
      <formula>"Devuelto "</formula>
    </cfRule>
    <cfRule type="cellIs" dxfId="353" priority="2996" operator="equal">
      <formula>"Devuelto"</formula>
    </cfRule>
  </conditionalFormatting>
  <conditionalFormatting sqref="AF13:AF15">
    <cfRule type="cellIs" priority="2204" operator="equal">
      <formula>"Sin Iniciar"</formula>
    </cfRule>
    <cfRule type="cellIs" dxfId="352" priority="2203" operator="equal">
      <formula>"No aplica"</formula>
    </cfRule>
    <cfRule type="cellIs" dxfId="351" priority="2206" operator="equal">
      <formula>"Finalizado"</formula>
    </cfRule>
  </conditionalFormatting>
  <conditionalFormatting sqref="AF37:AG37">
    <cfRule type="cellIs" dxfId="350" priority="25" operator="equal">
      <formula>"Devuelto"</formula>
    </cfRule>
    <cfRule type="cellIs" dxfId="349" priority="26" operator="equal">
      <formula>"Devuelto "</formula>
    </cfRule>
    <cfRule type="cellIs" dxfId="348" priority="27" operator="equal">
      <formula>"finalizado"</formula>
    </cfRule>
  </conditionalFormatting>
  <conditionalFormatting sqref="AF40:AG40">
    <cfRule type="cellIs" dxfId="347" priority="22" operator="equal">
      <formula>"finalizado"</formula>
    </cfRule>
    <cfRule type="cellIs" dxfId="346" priority="20" operator="equal">
      <formula>"Devuelto"</formula>
    </cfRule>
    <cfRule type="cellIs" dxfId="345" priority="21" operator="equal">
      <formula>"Devuelto "</formula>
    </cfRule>
  </conditionalFormatting>
  <conditionalFormatting sqref="AF42:AG42">
    <cfRule type="cellIs" dxfId="344" priority="17" operator="equal">
      <formula>"finalizado"</formula>
    </cfRule>
    <cfRule type="cellIs" dxfId="343" priority="16" operator="equal">
      <formula>"Devuelto "</formula>
    </cfRule>
    <cfRule type="cellIs" dxfId="342" priority="15" operator="equal">
      <formula>"Devuelto"</formula>
    </cfRule>
  </conditionalFormatting>
  <conditionalFormatting sqref="AF44:AG44">
    <cfRule type="cellIs" dxfId="341" priority="10" operator="equal">
      <formula>"Devuelto"</formula>
    </cfRule>
    <cfRule type="cellIs" dxfId="340" priority="11" operator="equal">
      <formula>"Devuelto "</formula>
    </cfRule>
    <cfRule type="cellIs" dxfId="339" priority="12" operator="equal">
      <formula>"finalizado"</formula>
    </cfRule>
  </conditionalFormatting>
  <conditionalFormatting sqref="AF45:AG45">
    <cfRule type="cellIs" dxfId="338" priority="1972" operator="equal">
      <formula>"No aplica"</formula>
    </cfRule>
  </conditionalFormatting>
  <conditionalFormatting sqref="AF13:AH19">
    <cfRule type="cellIs" dxfId="337" priority="2174" operator="equal">
      <formula>"En proceso"</formula>
    </cfRule>
  </conditionalFormatting>
  <conditionalFormatting sqref="AF16:AH19">
    <cfRule type="cellIs" priority="2173" operator="equal">
      <formula>"Sin Iniciar"</formula>
    </cfRule>
    <cfRule type="cellIs" dxfId="336" priority="2175" operator="equal">
      <formula>"Finalizado"</formula>
    </cfRule>
    <cfRule type="cellIs" dxfId="335" priority="2179" operator="equal">
      <formula>"en proceso"</formula>
    </cfRule>
    <cfRule type="cellIs" dxfId="334" priority="2180" operator="equal">
      <formula>"finalizado"</formula>
    </cfRule>
  </conditionalFormatting>
  <conditionalFormatting sqref="AF29:AH30 AF32:AH33 AF48:AH48">
    <cfRule type="cellIs" dxfId="333" priority="2941" operator="equal">
      <formula>"Finalizado"</formula>
    </cfRule>
    <cfRule type="cellIs" priority="2939" operator="equal">
      <formula>"Sin Iniciar"</formula>
    </cfRule>
    <cfRule type="cellIs" dxfId="332" priority="2940" operator="equal">
      <formula>"En proceso"</formula>
    </cfRule>
  </conditionalFormatting>
  <conditionalFormatting sqref="AF41:AH41 AG42:AH42">
    <cfRule type="cellIs" dxfId="331" priority="1982" operator="equal">
      <formula>"En proceso"</formula>
    </cfRule>
  </conditionalFormatting>
  <conditionalFormatting sqref="AF41:AH42">
    <cfRule type="cellIs" dxfId="330" priority="14" operator="equal">
      <formula>"Finalizado"</formula>
    </cfRule>
    <cfRule type="cellIs" priority="13" operator="equal">
      <formula>"Sin Iniciar"</formula>
    </cfRule>
  </conditionalFormatting>
  <conditionalFormatting sqref="AF50:AH51">
    <cfRule type="cellIs" dxfId="329" priority="2084" operator="equal">
      <formula>"No aplica"</formula>
    </cfRule>
  </conditionalFormatting>
  <conditionalFormatting sqref="AF12:AI12">
    <cfRule type="cellIs" dxfId="328" priority="2207" operator="equal">
      <formula>"No aplica"</formula>
    </cfRule>
    <cfRule type="cellIs" dxfId="327" priority="2210" operator="equal">
      <formula>"Finalizado"</formula>
    </cfRule>
    <cfRule type="cellIs" dxfId="326" priority="2209" operator="equal">
      <formula>"En proceso"</formula>
    </cfRule>
    <cfRule type="cellIs" priority="2208" operator="equal">
      <formula>"Sin Iniciar"</formula>
    </cfRule>
  </conditionalFormatting>
  <conditionalFormatting sqref="AF15:AI18">
    <cfRule type="cellIs" dxfId="325" priority="2187" operator="equal">
      <formula>"Finalizado"</formula>
    </cfRule>
    <cfRule type="cellIs" priority="2185" operator="equal">
      <formula>"Sin Iniciar"</formula>
    </cfRule>
    <cfRule type="cellIs" dxfId="324" priority="2186" operator="equal">
      <formula>"En proceso"</formula>
    </cfRule>
  </conditionalFormatting>
  <conditionalFormatting sqref="AF15:AI28">
    <cfRule type="cellIs" dxfId="323" priority="2004" operator="equal">
      <formula>"No aplica"</formula>
    </cfRule>
  </conditionalFormatting>
  <conditionalFormatting sqref="AF20:AI28">
    <cfRule type="cellIs" priority="2005" operator="equal">
      <formula>"Sin Iniciar"</formula>
    </cfRule>
    <cfRule type="cellIs" dxfId="322" priority="2006" operator="equal">
      <formula>"En proceso"</formula>
    </cfRule>
    <cfRule type="cellIs" dxfId="321" priority="2007" operator="equal">
      <formula>"Finalizado"</formula>
    </cfRule>
  </conditionalFormatting>
  <conditionalFormatting sqref="AF31:AI31">
    <cfRule type="cellIs" priority="2143" operator="equal">
      <formula>"Sin Iniciar"</formula>
    </cfRule>
    <cfRule type="cellIs" dxfId="320" priority="2142" operator="equal">
      <formula>"No aplica"</formula>
    </cfRule>
    <cfRule type="cellIs" dxfId="319" priority="2144" operator="equal">
      <formula>"En proceso"</formula>
    </cfRule>
    <cfRule type="cellIs" dxfId="318" priority="2150" operator="equal">
      <formula>"finalizado"</formula>
    </cfRule>
    <cfRule type="cellIs" dxfId="317" priority="2149" operator="equal">
      <formula>"en proceso"</formula>
    </cfRule>
    <cfRule type="cellIs" dxfId="316" priority="2145" operator="equal">
      <formula>"Finalizado"</formula>
    </cfRule>
  </conditionalFormatting>
  <conditionalFormatting sqref="AF34:AI36 AG37:AI37 AF38:AI39 AG40:AI40">
    <cfRule type="cellIs" dxfId="315" priority="1990" operator="equal">
      <formula>"En proceso"</formula>
    </cfRule>
  </conditionalFormatting>
  <conditionalFormatting sqref="AF34:AI36">
    <cfRule type="cellIs" dxfId="314" priority="2135" operator="equal">
      <formula>"No aplica"</formula>
    </cfRule>
  </conditionalFormatting>
  <conditionalFormatting sqref="AF34:AI40">
    <cfRule type="cellIs" priority="18" operator="equal">
      <formula>"Sin Iniciar"</formula>
    </cfRule>
    <cfRule type="cellIs" dxfId="313" priority="19" operator="equal">
      <formula>"Finalizado"</formula>
    </cfRule>
  </conditionalFormatting>
  <conditionalFormatting sqref="AF38:AI39">
    <cfRule type="cellIs" dxfId="312" priority="1996" operator="equal">
      <formula>"No aplica"</formula>
    </cfRule>
  </conditionalFormatting>
  <conditionalFormatting sqref="AF43:AI43 AG44:AI44 AF45:AI47">
    <cfRule type="cellIs" dxfId="311" priority="1974" operator="equal">
      <formula>"En proceso"</formula>
    </cfRule>
  </conditionalFormatting>
  <conditionalFormatting sqref="AF43:AI43">
    <cfRule type="cellIs" dxfId="310" priority="2121" operator="equal">
      <formula>"No aplica"</formula>
    </cfRule>
  </conditionalFormatting>
  <conditionalFormatting sqref="AF44:AI47">
    <cfRule type="cellIs" dxfId="309" priority="9" operator="equal">
      <formula>"Finalizado"</formula>
    </cfRule>
    <cfRule type="cellIs" priority="8" operator="equal">
      <formula>"Sin Iniciar"</formula>
    </cfRule>
  </conditionalFormatting>
  <conditionalFormatting sqref="AF46:AI47">
    <cfRule type="cellIs" dxfId="308" priority="2114" operator="equal">
      <formula>"No aplica"</formula>
    </cfRule>
  </conditionalFormatting>
  <conditionalFormatting sqref="AF49:AI49">
    <cfRule type="cellIs" priority="1969" operator="equal">
      <formula>"Sin Iniciar"</formula>
    </cfRule>
    <cfRule type="cellIs" dxfId="307" priority="1971" operator="equal">
      <formula>"Finalizado"</formula>
    </cfRule>
    <cfRule type="cellIs" dxfId="306" priority="1968" operator="equal">
      <formula>"No aplica"</formula>
    </cfRule>
  </conditionalFormatting>
  <conditionalFormatting sqref="AF49:AI71">
    <cfRule type="cellIs" dxfId="305" priority="1946" operator="equal">
      <formula>"En proceso"</formula>
    </cfRule>
  </conditionalFormatting>
  <conditionalFormatting sqref="AF50:AI51">
    <cfRule type="cellIs" dxfId="304" priority="2091" operator="equal">
      <formula>"en proceso"</formula>
    </cfRule>
  </conditionalFormatting>
  <conditionalFormatting sqref="AF52:AI56">
    <cfRule type="cellIs" dxfId="303" priority="1960" operator="equal">
      <formula>"No aplica"</formula>
    </cfRule>
  </conditionalFormatting>
  <conditionalFormatting sqref="AF52:AI71">
    <cfRule type="cellIs" priority="1945" operator="equal">
      <formula>"Sin Iniciar"</formula>
    </cfRule>
    <cfRule type="cellIs" dxfId="302" priority="1947" operator="equal">
      <formula>"Finalizado"</formula>
    </cfRule>
  </conditionalFormatting>
  <conditionalFormatting sqref="AF53:AI54">
    <cfRule type="cellIs" dxfId="301" priority="2079" operator="equal">
      <formula>"en proceso"</formula>
    </cfRule>
  </conditionalFormatting>
  <conditionalFormatting sqref="AF56:AI56">
    <cfRule type="cellIs" dxfId="300" priority="2067" operator="equal">
      <formula>"en proceso"</formula>
    </cfRule>
    <cfRule type="cellIs" dxfId="299" priority="2068" operator="equal">
      <formula>"finalizado"</formula>
    </cfRule>
  </conditionalFormatting>
  <conditionalFormatting sqref="AF59:AI62">
    <cfRule type="cellIs" dxfId="298" priority="2048" operator="equal">
      <formula>"en proceso"</formula>
    </cfRule>
    <cfRule type="cellIs" dxfId="297" priority="2049" operator="equal">
      <formula>"finalizado"</formula>
    </cfRule>
  </conditionalFormatting>
  <conditionalFormatting sqref="AF59:AI64">
    <cfRule type="cellIs" dxfId="296" priority="1956" operator="equal">
      <formula>"No aplica"</formula>
    </cfRule>
  </conditionalFormatting>
  <conditionalFormatting sqref="AF67:AI71">
    <cfRule type="cellIs" dxfId="295" priority="1944" operator="equal">
      <formula>"No aplica"</formula>
    </cfRule>
  </conditionalFormatting>
  <conditionalFormatting sqref="AF10:AJ10 AM10:AT10 AV10:AW10 AI11:AJ11 AN11:AT11">
    <cfRule type="cellIs" dxfId="294" priority="3291" operator="equal">
      <formula>"Devuelto"</formula>
    </cfRule>
    <cfRule type="cellIs" dxfId="293" priority="3292" operator="equal">
      <formula>"Devuelto "</formula>
    </cfRule>
  </conditionalFormatting>
  <conditionalFormatting sqref="AF10:AJ10 AM10:AT10">
    <cfRule type="cellIs" dxfId="292" priority="3293" operator="equal">
      <formula>"finalizado"</formula>
    </cfRule>
  </conditionalFormatting>
  <conditionalFormatting sqref="AF16:AJ18 AF29:AH30 AF31:AJ36 AF41:AH41 AF46:AJ48 AF56:AJ62 AF65:AH65 AF66:AJ69">
    <cfRule type="cellIs" dxfId="291" priority="3281" operator="equal">
      <formula>"finalizado"</formula>
    </cfRule>
  </conditionalFormatting>
  <conditionalFormatting sqref="AF16:AJ18 AF20:AJ23 AF28:AJ28 AF31:AJ36 AF46:AJ48 AF53:AJ54 AF56:AJ62 AN60 AF64:AJ64 AF66:AJ69">
    <cfRule type="cellIs" priority="3258" operator="equal">
      <formula>"Sin Iniciar"</formula>
    </cfRule>
    <cfRule type="cellIs" dxfId="290" priority="3260" operator="equal">
      <formula>"Finalizado"</formula>
    </cfRule>
  </conditionalFormatting>
  <conditionalFormatting sqref="AF26:AJ26 AI36 AI47:AI48 AL60:AN61 AK61:AL63 AK67:AL67 AK69:AL71">
    <cfRule type="cellIs" priority="3252" operator="equal">
      <formula>"Sin Iniciar"</formula>
    </cfRule>
    <cfRule type="cellIs" dxfId="289" priority="3254" operator="equal">
      <formula>"Finalizado"</formula>
    </cfRule>
  </conditionalFormatting>
  <conditionalFormatting sqref="AF50:AJ51">
    <cfRule type="cellIs" dxfId="288" priority="2112" operator="equal">
      <formula>"Devuelto "</formula>
    </cfRule>
    <cfRule type="cellIs" dxfId="287" priority="2109" operator="equal">
      <formula>"Devuelto"</formula>
    </cfRule>
    <cfRule type="cellIs" dxfId="286" priority="2092" operator="equal">
      <formula>"finalizado"</formula>
    </cfRule>
    <cfRule type="cellIs" dxfId="285" priority="2087" operator="equal">
      <formula>"Finalizado"</formula>
    </cfRule>
    <cfRule type="cellIs" priority="2085" operator="equal">
      <formula>"Sin Iniciar"</formula>
    </cfRule>
  </conditionalFormatting>
  <conditionalFormatting sqref="AF53:AJ54">
    <cfRule type="cellIs" dxfId="284" priority="2080" operator="equal">
      <formula>"finalizado"</formula>
    </cfRule>
  </conditionalFormatting>
  <conditionalFormatting sqref="AF43:AM43">
    <cfRule type="cellIs" priority="2122" operator="equal">
      <formula>"Sin Iniciar"</formula>
    </cfRule>
    <cfRule type="cellIs" dxfId="283" priority="2124" operator="equal">
      <formula>"Finalizado"</formula>
    </cfRule>
  </conditionalFormatting>
  <conditionalFormatting sqref="AF39:AN39">
    <cfRule type="cellIs" dxfId="282" priority="1551" operator="equal">
      <formula>"Devuelto"</formula>
    </cfRule>
    <cfRule type="cellIs" dxfId="281" priority="1554" operator="equal">
      <formula>"Devuelto "</formula>
    </cfRule>
  </conditionalFormatting>
  <conditionalFormatting sqref="AF39:AR39">
    <cfRule type="cellIs" dxfId="280" priority="1544" operator="equal">
      <formula>"finalizado"</formula>
    </cfRule>
  </conditionalFormatting>
  <conditionalFormatting sqref="AF39:AS39">
    <cfRule type="cellIs" priority="1177" operator="equal">
      <formula>"Sin Iniciar"</formula>
    </cfRule>
    <cfRule type="cellIs" dxfId="279" priority="1179" operator="equal">
      <formula>"Finalizado"</formula>
    </cfRule>
  </conditionalFormatting>
  <conditionalFormatting sqref="AG13:AH14">
    <cfRule type="cellIs" priority="2196" operator="equal">
      <formula>"Sin Iniciar"</formula>
    </cfRule>
    <cfRule type="cellIs" dxfId="278" priority="2198" operator="equal">
      <formula>"Finalizado"</formula>
    </cfRule>
  </conditionalFormatting>
  <conditionalFormatting sqref="AG15:AH15 AF17:AI18 AF20:AI23 AF26:AI26 AF28:AI28 AF34:AI36 AF39:AI39 AF43:AI43 AF46:AI47 AF64:AI64 AF67:AI69">
    <cfRule type="cellIs" dxfId="277" priority="2928" operator="equal">
      <formula>"en proceso"</formula>
    </cfRule>
  </conditionalFormatting>
  <conditionalFormatting sqref="AG13:AI14">
    <cfRule type="cellIs" dxfId="276" priority="2191" operator="equal">
      <formula>"No aplica"</formula>
    </cfRule>
  </conditionalFormatting>
  <conditionalFormatting sqref="AG15:AJ15 AF17:AI18 AF20:AJ23 AF26:AJ26 AF28:AJ28 AF34:AI36 AF43:AJ43 AF46:AI47 AF64:AJ64 AF67:AI69">
    <cfRule type="cellIs" dxfId="275" priority="2929" operator="equal">
      <formula>"finalizado"</formula>
    </cfRule>
  </conditionalFormatting>
  <conditionalFormatting sqref="AG15:AJ15">
    <cfRule type="cellIs" dxfId="274" priority="2927" operator="equal">
      <formula>"Finalizado"</formula>
    </cfRule>
    <cfRule type="cellIs" priority="2925" operator="equal">
      <formula>"Sin Iniciar"</formula>
    </cfRule>
  </conditionalFormatting>
  <conditionalFormatting sqref="AH42">
    <cfRule type="cellIs" dxfId="273" priority="1980" operator="equal">
      <formula>"No aplica"</formula>
    </cfRule>
  </conditionalFormatting>
  <conditionalFormatting sqref="AH37:AI37">
    <cfRule type="cellIs" dxfId="272" priority="1992" operator="equal">
      <formula>"No aplica"</formula>
    </cfRule>
  </conditionalFormatting>
  <conditionalFormatting sqref="AH40:AI40">
    <cfRule type="cellIs" dxfId="271" priority="1988" operator="equal">
      <formula>"No aplica"</formula>
    </cfRule>
  </conditionalFormatting>
  <conditionalFormatting sqref="AH44:AI45">
    <cfRule type="cellIs" dxfId="270" priority="1976" operator="equal">
      <formula>"No aplica"</formula>
    </cfRule>
  </conditionalFormatting>
  <conditionalFormatting sqref="AI13:AI17">
    <cfRule type="cellIs" dxfId="269" priority="2193" operator="equal">
      <formula>"En proceso"</formula>
    </cfRule>
    <cfRule type="cellIs" priority="2192" operator="equal">
      <formula>"Sin Iniciar"</formula>
    </cfRule>
    <cfRule type="cellIs" dxfId="268" priority="2194" operator="equal">
      <formula>"Finalizado"</formula>
    </cfRule>
  </conditionalFormatting>
  <conditionalFormatting sqref="AI19:AI23">
    <cfRule type="cellIs" dxfId="267" priority="2015" operator="equal">
      <formula>"Finalizado"</formula>
    </cfRule>
    <cfRule type="cellIs" dxfId="266" priority="2014" operator="equal">
      <formula>"En proceso"</formula>
    </cfRule>
    <cfRule type="cellIs" priority="2013" operator="equal">
      <formula>"Sin Iniciar"</formula>
    </cfRule>
  </conditionalFormatting>
  <conditionalFormatting sqref="AI26 AI36 AI39 AI47:AI48 AL60:AN61 AK61:AL63 AK67:AL67 AK69:AL71">
    <cfRule type="cellIs" dxfId="265" priority="3253" operator="equal">
      <formula>"En proceso"</formula>
    </cfRule>
  </conditionalFormatting>
  <conditionalFormatting sqref="AI28:AI34">
    <cfRule type="cellIs" dxfId="264" priority="2003" operator="equal">
      <formula>"Finalizado"</formula>
    </cfRule>
    <cfRule type="cellIs" dxfId="263" priority="2002" operator="equal">
      <formula>"En proceso"</formula>
    </cfRule>
    <cfRule type="cellIs" priority="2001" operator="equal">
      <formula>"Sin Iniciar"</formula>
    </cfRule>
  </conditionalFormatting>
  <conditionalFormatting sqref="AI29:AI30">
    <cfRule type="cellIs" dxfId="262" priority="2000" operator="equal">
      <formula>"No aplica"</formula>
    </cfRule>
  </conditionalFormatting>
  <conditionalFormatting sqref="AI41:AI42">
    <cfRule type="cellIs" dxfId="261" priority="1984" operator="equal">
      <formula>"No aplica"</formula>
    </cfRule>
  </conditionalFormatting>
  <conditionalFormatting sqref="AI41:AI43">
    <cfRule type="cellIs" priority="1985" operator="equal">
      <formula>"Sin Iniciar"</formula>
    </cfRule>
    <cfRule type="cellIs" dxfId="260" priority="1987" operator="equal">
      <formula>"Finalizado"</formula>
    </cfRule>
    <cfRule type="cellIs" dxfId="259" priority="1986" operator="equal">
      <formula>"En proceso"</formula>
    </cfRule>
  </conditionalFormatting>
  <conditionalFormatting sqref="AI65">
    <cfRule type="cellIs" dxfId="258" priority="1952" operator="equal">
      <formula>"No aplica"</formula>
    </cfRule>
  </conditionalFormatting>
  <conditionalFormatting sqref="AJ12:AJ71 AG15:AJ15 AF16:AJ18 AF19:AH19 AF20:AJ23 AU23 AF26:AJ26 AF28:AJ28 AU29 AF29:AH30 AF31:AJ36 AF41:AH41 AF43:AJ43 AF46:AJ48 AF53:AJ54 AO56:AT61 AF56:AJ62 AN60 AF64:AJ64 AF65:AH65 AF66:AJ69">
    <cfRule type="cellIs" dxfId="257" priority="3280" operator="equal">
      <formula>"Devuelto "</formula>
    </cfRule>
    <cfRule type="cellIs" dxfId="256" priority="3259" operator="equal">
      <formula>"Devuelto"</formula>
    </cfRule>
  </conditionalFormatting>
  <conditionalFormatting sqref="AJ12:AJ71">
    <cfRule type="cellIs" dxfId="255" priority="1939" operator="equal">
      <formula>"en proceso"</formula>
    </cfRule>
    <cfRule type="cellIs" priority="1933" operator="equal">
      <formula>"Sin Iniciar"</formula>
    </cfRule>
    <cfRule type="cellIs" dxfId="254" priority="1940" operator="equal">
      <formula>"finalizado"</formula>
    </cfRule>
    <cfRule type="cellIs" dxfId="253" priority="1932" operator="equal">
      <formula>"No aplica"</formula>
    </cfRule>
    <cfRule type="cellIs" dxfId="252" priority="1934" operator="equal">
      <formula>"En proceso"</formula>
    </cfRule>
    <cfRule type="cellIs" dxfId="251" priority="1935" operator="equal">
      <formula>"Finalizado"</formula>
    </cfRule>
  </conditionalFormatting>
  <conditionalFormatting sqref="AK12">
    <cfRule type="cellIs" dxfId="250" priority="388" operator="equal">
      <formula>"Devuelto"</formula>
    </cfRule>
    <cfRule type="cellIs" dxfId="249" priority="381" operator="equal">
      <formula>"finalizado"</formula>
    </cfRule>
    <cfRule type="cellIs" dxfId="248" priority="391" operator="equal">
      <formula>"Devuelto "</formula>
    </cfRule>
    <cfRule type="cellIs" dxfId="247" priority="380" operator="equal">
      <formula>"en proceso"</formula>
    </cfRule>
  </conditionalFormatting>
  <conditionalFormatting sqref="AK12:AK30">
    <cfRule type="cellIs" dxfId="246" priority="373" operator="equal">
      <formula>"No aplica"</formula>
    </cfRule>
  </conditionalFormatting>
  <conditionalFormatting sqref="AK14:AK29">
    <cfRule type="cellIs" dxfId="245" priority="1870" operator="equal">
      <formula>"Devuelto "</formula>
    </cfRule>
    <cfRule type="cellIs" dxfId="244" priority="1859" operator="equal">
      <formula>"en proceso"</formula>
    </cfRule>
    <cfRule type="cellIs" dxfId="243" priority="1860" operator="equal">
      <formula>"finalizado"</formula>
    </cfRule>
    <cfRule type="cellIs" dxfId="242" priority="1867" operator="equal">
      <formula>"Devuelto"</formula>
    </cfRule>
  </conditionalFormatting>
  <conditionalFormatting sqref="AK41">
    <cfRule type="cellIs" dxfId="241" priority="1660" operator="equal">
      <formula>"No aplica"</formula>
    </cfRule>
  </conditionalFormatting>
  <conditionalFormatting sqref="AK56:AK59">
    <cfRule type="cellIs" dxfId="240" priority="1444" operator="equal">
      <formula>"finalizado"</formula>
    </cfRule>
    <cfRule type="cellIs" dxfId="239" priority="1451" operator="equal">
      <formula>"Devuelto"</formula>
    </cfRule>
    <cfRule type="cellIs" dxfId="238" priority="1454" operator="equal">
      <formula>"Devuelto "</formula>
    </cfRule>
    <cfRule type="cellIs" dxfId="237" priority="1443" operator="equal">
      <formula>"en proceso"</formula>
    </cfRule>
  </conditionalFormatting>
  <conditionalFormatting sqref="AK64:AK66">
    <cfRule type="cellIs" dxfId="236" priority="1423" operator="equal">
      <formula>"en proceso"</formula>
    </cfRule>
    <cfRule type="cellIs" dxfId="235" priority="1419" operator="equal">
      <formula>"Finalizado"</formula>
    </cfRule>
    <cfRule type="cellIs" dxfId="234" priority="1418" operator="equal">
      <formula>"En proceso"</formula>
    </cfRule>
    <cfRule type="cellIs" priority="1417" operator="equal">
      <formula>"Sin Iniciar"</formula>
    </cfRule>
    <cfRule type="cellIs" dxfId="233" priority="1416" operator="equal">
      <formula>"No aplica"</formula>
    </cfRule>
    <cfRule type="cellIs" dxfId="232" priority="1434" operator="equal">
      <formula>"Devuelto "</formula>
    </cfRule>
    <cfRule type="cellIs" dxfId="231" priority="1431" operator="equal">
      <formula>"Devuelto"</formula>
    </cfRule>
    <cfRule type="cellIs" dxfId="230" priority="1424" operator="equal">
      <formula>"finalizado"</formula>
    </cfRule>
  </conditionalFormatting>
  <conditionalFormatting sqref="AK68">
    <cfRule type="cellIs" dxfId="229" priority="1378" operator="equal">
      <formula>"En proceso"</formula>
    </cfRule>
    <cfRule type="cellIs" dxfId="228" priority="1383" operator="equal">
      <formula>"en proceso"</formula>
    </cfRule>
    <cfRule type="cellIs" dxfId="227" priority="1384" operator="equal">
      <formula>"finalizado"</formula>
    </cfRule>
    <cfRule type="cellIs" priority="1377" operator="equal">
      <formula>"Sin Iniciar"</formula>
    </cfRule>
    <cfRule type="cellIs" dxfId="226" priority="1376" operator="equal">
      <formula>"No aplica"</formula>
    </cfRule>
    <cfRule type="cellIs" dxfId="225" priority="1394" operator="equal">
      <formula>"Devuelto "</formula>
    </cfRule>
    <cfRule type="cellIs" dxfId="224" priority="1391" operator="equal">
      <formula>"Devuelto"</formula>
    </cfRule>
    <cfRule type="cellIs" dxfId="223" priority="1379" operator="equal">
      <formula>"Finalizado"</formula>
    </cfRule>
  </conditionalFormatting>
  <conditionalFormatting sqref="AK32:AL33">
    <cfRule type="cellIs" dxfId="222" priority="1594" operator="equal">
      <formula>"Devuelto "</formula>
    </cfRule>
    <cfRule type="cellIs" dxfId="221" priority="1583" operator="equal">
      <formula>"en proceso"</formula>
    </cfRule>
    <cfRule type="cellIs" dxfId="220" priority="1591" operator="equal">
      <formula>"Devuelto"</formula>
    </cfRule>
    <cfRule type="cellIs" dxfId="219" priority="1584" operator="equal">
      <formula>"finalizado"</formula>
    </cfRule>
  </conditionalFormatting>
  <conditionalFormatting sqref="AK48:AL48">
    <cfRule type="cellIs" dxfId="218" priority="1494" operator="equal">
      <formula>"Devuelto "</formula>
    </cfRule>
    <cfRule type="cellIs" dxfId="217" priority="1484" operator="equal">
      <formula>"finalizado"</formula>
    </cfRule>
    <cfRule type="cellIs" dxfId="216" priority="1483" operator="equal">
      <formula>"en proceso"</formula>
    </cfRule>
    <cfRule type="cellIs" dxfId="215" priority="1491" operator="equal">
      <formula>"Devuelto"</formula>
    </cfRule>
  </conditionalFormatting>
  <conditionalFormatting sqref="AK56:AL59">
    <cfRule type="cellIs" dxfId="214" priority="1436" operator="equal">
      <formula>"No aplica"</formula>
    </cfRule>
  </conditionalFormatting>
  <conditionalFormatting sqref="AK12:AM31">
    <cfRule type="cellIs" priority="334" operator="equal">
      <formula>"Sin Iniciar"</formula>
    </cfRule>
    <cfRule type="cellIs" dxfId="213" priority="335" operator="equal">
      <formula>"En proceso"</formula>
    </cfRule>
    <cfRule type="cellIs" dxfId="212" priority="336" operator="equal">
      <formula>"Finalizado"</formula>
    </cfRule>
  </conditionalFormatting>
  <conditionalFormatting sqref="AK44:AM44">
    <cfRule type="cellIs" dxfId="211" priority="1516" operator="equal">
      <formula>"No aplica"</formula>
    </cfRule>
    <cfRule type="cellIs" priority="1517" operator="equal">
      <formula>"Sin Iniciar"</formula>
    </cfRule>
    <cfRule type="cellIs" dxfId="210" priority="1519" operator="equal">
      <formula>"Finalizado"</formula>
    </cfRule>
  </conditionalFormatting>
  <conditionalFormatting sqref="AK32:AN33">
    <cfRule type="cellIs" dxfId="209" priority="1556" operator="equal">
      <formula>"No aplica"</formula>
    </cfRule>
  </conditionalFormatting>
  <conditionalFormatting sqref="AK39:AN39">
    <cfRule type="cellIs" dxfId="208" priority="1536" operator="equal">
      <formula>"No aplica"</formula>
    </cfRule>
  </conditionalFormatting>
  <conditionalFormatting sqref="AK47:AN47">
    <cfRule type="cellIs" dxfId="207" priority="1511" operator="equal">
      <formula>"Devuelto"</formula>
    </cfRule>
    <cfRule type="cellIs" dxfId="206" priority="1514" operator="equal">
      <formula>"Devuelto "</formula>
    </cfRule>
    <cfRule type="cellIs" dxfId="205" priority="1503" operator="equal">
      <formula>"en proceso"</formula>
    </cfRule>
    <cfRule type="cellIs" dxfId="204" priority="1504" operator="equal">
      <formula>"finalizado"</formula>
    </cfRule>
  </conditionalFormatting>
  <conditionalFormatting sqref="AK47:AN48">
    <cfRule type="cellIs" dxfId="203" priority="1456" operator="equal">
      <formula>"No aplica"</formula>
    </cfRule>
  </conditionalFormatting>
  <conditionalFormatting sqref="AK56:AN59">
    <cfRule type="cellIs" priority="1437" operator="equal">
      <formula>"Sin Iniciar"</formula>
    </cfRule>
    <cfRule type="cellIs" dxfId="202" priority="1438" operator="equal">
      <formula>"En proceso"</formula>
    </cfRule>
    <cfRule type="cellIs" dxfId="201" priority="1439" operator="equal">
      <formula>"Finalizado"</formula>
    </cfRule>
  </conditionalFormatting>
  <conditionalFormatting sqref="AK39:AR39">
    <cfRule type="cellIs" dxfId="200" priority="1543" operator="equal">
      <formula>"en proceso"</formula>
    </cfRule>
  </conditionalFormatting>
  <conditionalFormatting sqref="AK32:AS34">
    <cfRule type="cellIs" dxfId="199" priority="1051" operator="equal">
      <formula>"Finalizado"</formula>
    </cfRule>
    <cfRule type="cellIs" dxfId="198" priority="1050" operator="equal">
      <formula>"En proceso"</formula>
    </cfRule>
    <cfRule type="cellIs" priority="1049" operator="equal">
      <formula>"Sin Iniciar"</formula>
    </cfRule>
  </conditionalFormatting>
  <conditionalFormatting sqref="AK38:AS38">
    <cfRule type="cellIs" dxfId="197" priority="1011" operator="equal">
      <formula>"Finalizado"</formula>
    </cfRule>
    <cfRule type="cellIs" priority="1009" operator="equal">
      <formula>"Sin Iniciar"</formula>
    </cfRule>
  </conditionalFormatting>
  <conditionalFormatting sqref="AK40:AS41">
    <cfRule type="cellIs" dxfId="196" priority="991" operator="equal">
      <formula>"Finalizado"</formula>
    </cfRule>
    <cfRule type="cellIs" priority="989" operator="equal">
      <formula>"Sin Iniciar"</formula>
    </cfRule>
  </conditionalFormatting>
  <conditionalFormatting sqref="AK35:AT37">
    <cfRule type="cellIs" dxfId="195" priority="811" operator="equal">
      <formula>"Finalizado"</formula>
    </cfRule>
    <cfRule type="cellIs" priority="809" operator="equal">
      <formula>"Sin Iniciar"</formula>
    </cfRule>
  </conditionalFormatting>
  <conditionalFormatting sqref="AK35:AT55">
    <cfRule type="cellIs" dxfId="194" priority="730" operator="equal">
      <formula>"En proceso"</formula>
    </cfRule>
  </conditionalFormatting>
  <conditionalFormatting sqref="AK42:AT42">
    <cfRule type="cellIs" priority="1269" operator="equal">
      <formula>"Sin Iniciar"</formula>
    </cfRule>
    <cfRule type="cellIs" dxfId="193" priority="1271" operator="equal">
      <formula>"Finalizado"</formula>
    </cfRule>
  </conditionalFormatting>
  <conditionalFormatting sqref="AK45:AT55">
    <cfRule type="cellIs" dxfId="192" priority="731" operator="equal">
      <formula>"Finalizado"</formula>
    </cfRule>
    <cfRule type="cellIs" priority="729" operator="equal">
      <formula>"Sin Iniciar"</formula>
    </cfRule>
  </conditionalFormatting>
  <conditionalFormatting sqref="AL12:AL29">
    <cfRule type="cellIs" dxfId="191" priority="371" operator="equal">
      <formula>"Devuelto "</formula>
    </cfRule>
    <cfRule type="cellIs" dxfId="190" priority="368" operator="equal">
      <formula>"Devuelto"</formula>
    </cfRule>
    <cfRule type="cellIs" dxfId="189" priority="361" operator="equal">
      <formula>"finalizado"</formula>
    </cfRule>
    <cfRule type="cellIs" dxfId="188" priority="360" operator="equal">
      <formula>"en proceso"</formula>
    </cfRule>
    <cfRule type="cellIs" dxfId="187" priority="353" operator="equal">
      <formula>"No aplica"</formula>
    </cfRule>
  </conditionalFormatting>
  <conditionalFormatting sqref="AL44">
    <cfRule type="cellIs" dxfId="186" priority="1524" operator="equal">
      <formula>"finalizado"</formula>
    </cfRule>
    <cfRule type="cellIs" dxfId="185" priority="1531" operator="equal">
      <formula>"Devuelto"</formula>
    </cfRule>
    <cfRule type="cellIs" dxfId="184" priority="1534" operator="equal">
      <formula>"Devuelto "</formula>
    </cfRule>
    <cfRule type="cellIs" dxfId="183" priority="1523" operator="equal">
      <formula>"en proceso"</formula>
    </cfRule>
  </conditionalFormatting>
  <conditionalFormatting sqref="AL65">
    <cfRule type="cellIs" dxfId="182" priority="1404" operator="equal">
      <formula>"finalizado"</formula>
    </cfRule>
    <cfRule type="cellIs" dxfId="181" priority="1403" operator="equal">
      <formula>"en proceso"</formula>
    </cfRule>
    <cfRule type="cellIs" dxfId="180" priority="1414" operator="equal">
      <formula>"Devuelto "</formula>
    </cfRule>
    <cfRule type="cellIs" dxfId="179" priority="1411" operator="equal">
      <formula>"Devuelto"</formula>
    </cfRule>
  </conditionalFormatting>
  <conditionalFormatting sqref="AL62:AT71">
    <cfRule type="cellIs" dxfId="178" priority="691" operator="equal">
      <formula>"Finalizado"</formula>
    </cfRule>
    <cfRule type="cellIs" dxfId="177" priority="690" operator="equal">
      <formula>"En proceso"</formula>
    </cfRule>
    <cfRule type="cellIs" priority="689" operator="equal">
      <formula>"Sin Iniciar"</formula>
    </cfRule>
  </conditionalFormatting>
  <conditionalFormatting sqref="AL65:AT65">
    <cfRule type="cellIs" dxfId="176" priority="688" operator="equal">
      <formula>"No aplica"</formula>
    </cfRule>
  </conditionalFormatting>
  <conditionalFormatting sqref="AM12:AM30">
    <cfRule type="cellIs" dxfId="175" priority="333" operator="equal">
      <formula>"No aplica"</formula>
    </cfRule>
  </conditionalFormatting>
  <conditionalFormatting sqref="AM14:AM28">
    <cfRule type="cellIs" dxfId="174" priority="1840" operator="equal">
      <formula>"finalizado"</formula>
    </cfRule>
    <cfRule type="cellIs" dxfId="173" priority="1839" operator="equal">
      <formula>"en proceso"</formula>
    </cfRule>
    <cfRule type="cellIs" dxfId="172" priority="1850" operator="equal">
      <formula>"Devuelto "</formula>
    </cfRule>
    <cfRule type="cellIs" dxfId="171" priority="1847" operator="equal">
      <formula>"Devuelto"</formula>
    </cfRule>
  </conditionalFormatting>
  <conditionalFormatting sqref="AM41">
    <cfRule type="cellIs" dxfId="170" priority="1652" operator="equal">
      <formula>"No aplica"</formula>
    </cfRule>
  </conditionalFormatting>
  <conditionalFormatting sqref="AM12:AS12">
    <cfRule type="cellIs" dxfId="169" priority="231" operator="equal">
      <formula>"Devuelto "</formula>
    </cfRule>
    <cfRule type="cellIs" dxfId="168" priority="228" operator="equal">
      <formula>"Devuelto"</formula>
    </cfRule>
    <cfRule type="cellIs" dxfId="167" priority="220" operator="equal">
      <formula>"en proceso"</formula>
    </cfRule>
    <cfRule type="cellIs" dxfId="166" priority="221" operator="equal">
      <formula>"finalizado"</formula>
    </cfRule>
  </conditionalFormatting>
  <conditionalFormatting sqref="AN29">
    <cfRule type="cellIs" dxfId="165" priority="1603" operator="equal">
      <formula>"en proceso"</formula>
    </cfRule>
    <cfRule type="cellIs" dxfId="164" priority="1596" operator="equal">
      <formula>"No aplica"</formula>
    </cfRule>
  </conditionalFormatting>
  <conditionalFormatting sqref="AN32:AN33">
    <cfRule type="cellIs" dxfId="163" priority="1574" operator="equal">
      <formula>"Devuelto "</formula>
    </cfRule>
    <cfRule type="cellIs" dxfId="162" priority="1571" operator="equal">
      <formula>"Devuelto"</formula>
    </cfRule>
  </conditionalFormatting>
  <conditionalFormatting sqref="AN48">
    <cfRule type="cellIs" dxfId="161" priority="1471" operator="equal">
      <formula>"Devuelto"</formula>
    </cfRule>
    <cfRule type="cellIs" dxfId="160" priority="1474" operator="equal">
      <formula>"Devuelto "</formula>
    </cfRule>
  </conditionalFormatting>
  <conditionalFormatting sqref="AN48:AN49">
    <cfRule type="cellIs" dxfId="159" priority="1464" operator="equal">
      <formula>"finalizado"</formula>
    </cfRule>
    <cfRule type="cellIs" dxfId="158" priority="1463" operator="equal">
      <formula>"en proceso"</formula>
    </cfRule>
  </conditionalFormatting>
  <conditionalFormatting sqref="AN29:AR29">
    <cfRule type="cellIs" dxfId="157" priority="1614" operator="equal">
      <formula>"Devuelto "</formula>
    </cfRule>
    <cfRule type="cellIs" dxfId="156" priority="1611" operator="equal">
      <formula>"Devuelto"</formula>
    </cfRule>
    <cfRule type="cellIs" dxfId="155" priority="1604" operator="equal">
      <formula>"finalizado"</formula>
    </cfRule>
  </conditionalFormatting>
  <conditionalFormatting sqref="AN32:AR33">
    <cfRule type="cellIs" dxfId="154" priority="1564" operator="equal">
      <formula>"finalizado"</formula>
    </cfRule>
    <cfRule type="cellIs" dxfId="153" priority="1563" operator="equal">
      <formula>"en proceso"</formula>
    </cfRule>
  </conditionalFormatting>
  <conditionalFormatting sqref="AN13:AS13">
    <cfRule type="cellIs" dxfId="152" priority="1163" operator="equal">
      <formula>"Devuelto"</formula>
    </cfRule>
    <cfRule type="cellIs" dxfId="151" priority="1155" operator="equal">
      <formula>"en proceso"</formula>
    </cfRule>
    <cfRule type="cellIs" dxfId="150" priority="1156" operator="equal">
      <formula>"finalizado"</formula>
    </cfRule>
    <cfRule type="cellIs" dxfId="149" priority="1166" operator="equal">
      <formula>"Devuelto "</formula>
    </cfRule>
  </conditionalFormatting>
  <conditionalFormatting sqref="AN26:AS28">
    <cfRule type="cellIs" dxfId="148" priority="1106" operator="equal">
      <formula>"Devuelto "</formula>
    </cfRule>
    <cfRule type="cellIs" dxfId="147" priority="1103" operator="equal">
      <formula>"Devuelto"</formula>
    </cfRule>
    <cfRule type="cellIs" dxfId="146" priority="1096" operator="equal">
      <formula>"finalizado"</formula>
    </cfRule>
    <cfRule type="cellIs" dxfId="145" priority="1095" operator="equal">
      <formula>"en proceso"</formula>
    </cfRule>
    <cfRule type="cellIs" dxfId="144" priority="1088" operator="equal">
      <formula>"No aplica"</formula>
    </cfRule>
  </conditionalFormatting>
  <conditionalFormatting sqref="AN26:AS31">
    <cfRule type="cellIs" dxfId="143" priority="1071" operator="equal">
      <formula>"Finalizado"</formula>
    </cfRule>
    <cfRule type="cellIs" dxfId="142" priority="1070" operator="equal">
      <formula>"En proceso"</formula>
    </cfRule>
    <cfRule type="cellIs" priority="1069" operator="equal">
      <formula>"Sin Iniciar"</formula>
    </cfRule>
  </conditionalFormatting>
  <conditionalFormatting sqref="AN30:AS31">
    <cfRule type="cellIs" dxfId="141" priority="1086" operator="equal">
      <formula>"Devuelto "</formula>
    </cfRule>
    <cfRule type="cellIs" dxfId="140" priority="1083" operator="equal">
      <formula>"Devuelto"</formula>
    </cfRule>
    <cfRule type="cellIs" dxfId="139" priority="1076" operator="equal">
      <formula>"finalizado"</formula>
    </cfRule>
    <cfRule type="cellIs" dxfId="138" priority="1068" operator="equal">
      <formula>"No aplica"</formula>
    </cfRule>
    <cfRule type="cellIs" dxfId="137" priority="1075" operator="equal">
      <formula>"en proceso"</formula>
    </cfRule>
  </conditionalFormatting>
  <conditionalFormatting sqref="AN34:AS34">
    <cfRule type="cellIs" dxfId="136" priority="1056" operator="equal">
      <formula>"finalizado"</formula>
    </cfRule>
    <cfRule type="cellIs" dxfId="135" priority="1048" operator="equal">
      <formula>"No aplica"</formula>
    </cfRule>
    <cfRule type="cellIs" dxfId="134" priority="1066" operator="equal">
      <formula>"Devuelto "</formula>
    </cfRule>
    <cfRule type="cellIs" dxfId="133" priority="1063" operator="equal">
      <formula>"Devuelto"</formula>
    </cfRule>
    <cfRule type="cellIs" dxfId="132" priority="1055" operator="equal">
      <formula>"en proceso"</formula>
    </cfRule>
  </conditionalFormatting>
  <conditionalFormatting sqref="AN38:AS38">
    <cfRule type="cellIs" dxfId="131" priority="1015" operator="equal">
      <formula>"en proceso"</formula>
    </cfRule>
    <cfRule type="cellIs" dxfId="130" priority="1016" operator="equal">
      <formula>"finalizado"</formula>
    </cfRule>
    <cfRule type="cellIs" dxfId="129" priority="1023" operator="equal">
      <formula>"Devuelto"</formula>
    </cfRule>
    <cfRule type="cellIs" dxfId="128" priority="1026" operator="equal">
      <formula>"Devuelto "</formula>
    </cfRule>
    <cfRule type="cellIs" dxfId="127" priority="1008" operator="equal">
      <formula>"No aplica"</formula>
    </cfRule>
  </conditionalFormatting>
  <conditionalFormatting sqref="AN40:AS41">
    <cfRule type="cellIs" dxfId="126" priority="996" operator="equal">
      <formula>"finalizado"</formula>
    </cfRule>
    <cfRule type="cellIs" dxfId="125" priority="988" operator="equal">
      <formula>"No aplica"</formula>
    </cfRule>
    <cfRule type="cellIs" dxfId="124" priority="995" operator="equal">
      <formula>"en proceso"</formula>
    </cfRule>
    <cfRule type="cellIs" dxfId="123" priority="1003" operator="equal">
      <formula>"Devuelto"</formula>
    </cfRule>
    <cfRule type="cellIs" dxfId="122" priority="1006" operator="equal">
      <formula>"Devuelto "</formula>
    </cfRule>
  </conditionalFormatting>
  <conditionalFormatting sqref="AN12:AT13">
    <cfRule type="cellIs" dxfId="121" priority="193" operator="equal">
      <formula>"No aplica"</formula>
    </cfRule>
  </conditionalFormatting>
  <conditionalFormatting sqref="AN12:AT25">
    <cfRule type="cellIs" priority="194" operator="equal">
      <formula>"Sin Iniciar"</formula>
    </cfRule>
    <cfRule type="cellIs" dxfId="120" priority="195" operator="equal">
      <formula>"En proceso"</formula>
    </cfRule>
    <cfRule type="cellIs" dxfId="119" priority="196" operator="equal">
      <formula>"Finalizado"</formula>
    </cfRule>
  </conditionalFormatting>
  <conditionalFormatting sqref="AN14:AT25">
    <cfRule type="cellIs" dxfId="118" priority="856" operator="equal">
      <formula>"finalizado"</formula>
    </cfRule>
    <cfRule type="cellIs" dxfId="117" priority="855" operator="equal">
      <formula>"en proceso"</formula>
    </cfRule>
  </conditionalFormatting>
  <conditionalFormatting sqref="AN15:AT17">
    <cfRule type="cellIs" dxfId="116" priority="886" operator="equal">
      <formula>"Devuelto "</formula>
    </cfRule>
    <cfRule type="cellIs" dxfId="115" priority="883" operator="equal">
      <formula>"Devuelto"</formula>
    </cfRule>
    <cfRule type="cellIs" dxfId="114" priority="868" operator="equal">
      <formula>"No aplica"</formula>
    </cfRule>
  </conditionalFormatting>
  <conditionalFormatting sqref="AN19:AT24">
    <cfRule type="cellIs" dxfId="113" priority="863" operator="equal">
      <formula>"Devuelto"</formula>
    </cfRule>
    <cfRule type="cellIs" dxfId="112" priority="848" operator="equal">
      <formula>"No aplica"</formula>
    </cfRule>
    <cfRule type="cellIs" dxfId="111" priority="866" operator="equal">
      <formula>"Devuelto "</formula>
    </cfRule>
  </conditionalFormatting>
  <conditionalFormatting sqref="AN35:AT37">
    <cfRule type="cellIs" dxfId="110" priority="816" operator="equal">
      <formula>"finalizado"</formula>
    </cfRule>
    <cfRule type="cellIs" dxfId="109" priority="815" operator="equal">
      <formula>"en proceso"</formula>
    </cfRule>
  </conditionalFormatting>
  <conditionalFormatting sqref="AN36:AT36">
    <cfRule type="cellIs" dxfId="108" priority="823" operator="equal">
      <formula>"Devuelto"</formula>
    </cfRule>
    <cfRule type="cellIs" dxfId="107" priority="826" operator="equal">
      <formula>"Devuelto "</formula>
    </cfRule>
    <cfRule type="cellIs" dxfId="106" priority="808" operator="equal">
      <formula>"No aplica"</formula>
    </cfRule>
  </conditionalFormatting>
  <conditionalFormatting sqref="AN42:AT46">
    <cfRule type="cellIs" dxfId="105" priority="776" operator="equal">
      <formula>"finalizado"</formula>
    </cfRule>
    <cfRule type="cellIs" dxfId="104" priority="775" operator="equal">
      <formula>"en proceso"</formula>
    </cfRule>
  </conditionalFormatting>
  <conditionalFormatting sqref="AN43:AT44">
    <cfRule type="cellIs" dxfId="103" priority="783" operator="equal">
      <formula>"Devuelto"</formula>
    </cfRule>
    <cfRule type="cellIs" dxfId="102" priority="771" operator="equal">
      <formula>"Finalizado"</formula>
    </cfRule>
    <cfRule type="cellIs" priority="769" operator="equal">
      <formula>"Sin Iniciar"</formula>
    </cfRule>
    <cfRule type="cellIs" dxfId="101" priority="768" operator="equal">
      <formula>"No aplica"</formula>
    </cfRule>
    <cfRule type="cellIs" dxfId="100" priority="786" operator="equal">
      <formula>"Devuelto "</formula>
    </cfRule>
  </conditionalFormatting>
  <conditionalFormatting sqref="AN50:AT55">
    <cfRule type="cellIs" dxfId="99" priority="746" operator="equal">
      <formula>"Devuelto "</formula>
    </cfRule>
    <cfRule type="cellIs" dxfId="98" priority="743" operator="equal">
      <formula>"Devuelto"</formula>
    </cfRule>
    <cfRule type="cellIs" dxfId="97" priority="728" operator="equal">
      <formula>"No aplica"</formula>
    </cfRule>
  </conditionalFormatting>
  <conditionalFormatting sqref="AN50:AT64">
    <cfRule type="cellIs" dxfId="96" priority="716" operator="equal">
      <formula>"finalizado"</formula>
    </cfRule>
    <cfRule type="cellIs" dxfId="95" priority="715" operator="equal">
      <formula>"en proceso"</formula>
    </cfRule>
  </conditionalFormatting>
  <conditionalFormatting sqref="AN62:AT62">
    <cfRule type="cellIs" dxfId="94" priority="726" operator="equal">
      <formula>"Devuelto "</formula>
    </cfRule>
    <cfRule type="cellIs" dxfId="93" priority="723" operator="equal">
      <formula>"Devuelto"</formula>
    </cfRule>
    <cfRule type="cellIs" dxfId="92" priority="708" operator="equal">
      <formula>"No aplica"</formula>
    </cfRule>
  </conditionalFormatting>
  <conditionalFormatting sqref="AN66:AT71">
    <cfRule type="cellIs" dxfId="91" priority="1192" operator="equal">
      <formula>"finalizado"</formula>
    </cfRule>
    <cfRule type="cellIs" dxfId="90" priority="1191" operator="equal">
      <formula>"en proceso"</formula>
    </cfRule>
  </conditionalFormatting>
  <conditionalFormatting sqref="AO14:AT14">
    <cfRule type="cellIs" dxfId="89" priority="1371" operator="equal">
      <formula>"Devuelto"</formula>
    </cfRule>
    <cfRule type="cellIs" dxfId="88" priority="1358" operator="equal">
      <formula>"No aplica"</formula>
    </cfRule>
    <cfRule type="cellIs" dxfId="87" priority="1374" operator="equal">
      <formula>"Devuelto "</formula>
    </cfRule>
  </conditionalFormatting>
  <conditionalFormatting sqref="AO18:AT18">
    <cfRule type="cellIs" dxfId="86" priority="1340" operator="equal">
      <formula>"No aplica"</formula>
    </cfRule>
    <cfRule type="cellIs" dxfId="85" priority="1353" operator="equal">
      <formula>"Devuelto"</formula>
    </cfRule>
    <cfRule type="cellIs" dxfId="84" priority="1356" operator="equal">
      <formula>"Devuelto "</formula>
    </cfRule>
  </conditionalFormatting>
  <conditionalFormatting sqref="AO25:AT25">
    <cfRule type="cellIs" dxfId="83" priority="1322" operator="equal">
      <formula>"No aplica"</formula>
    </cfRule>
    <cfRule type="cellIs" dxfId="82" priority="1335" operator="equal">
      <formula>"Devuelto"</formula>
    </cfRule>
    <cfRule type="cellIs" dxfId="81" priority="1338" operator="equal">
      <formula>"Devuelto "</formula>
    </cfRule>
  </conditionalFormatting>
  <conditionalFormatting sqref="AO35:AT35">
    <cfRule type="cellIs" dxfId="80" priority="1320" operator="equal">
      <formula>"Devuelto "</formula>
    </cfRule>
    <cfRule type="cellIs" dxfId="79" priority="1317" operator="equal">
      <formula>"Devuelto"</formula>
    </cfRule>
    <cfRule type="cellIs" dxfId="78" priority="1304" operator="equal">
      <formula>"No aplica"</formula>
    </cfRule>
  </conditionalFormatting>
  <conditionalFormatting sqref="AO37:AT37">
    <cfRule type="cellIs" dxfId="77" priority="1302" operator="equal">
      <formula>"Devuelto "</formula>
    </cfRule>
    <cfRule type="cellIs" dxfId="76" priority="1299" operator="equal">
      <formula>"Devuelto"</formula>
    </cfRule>
    <cfRule type="cellIs" dxfId="75" priority="1286" operator="equal">
      <formula>"No aplica"</formula>
    </cfRule>
  </conditionalFormatting>
  <conditionalFormatting sqref="AO42:AT42">
    <cfRule type="cellIs" dxfId="74" priority="1284" operator="equal">
      <formula>"Devuelto "</formula>
    </cfRule>
    <cfRule type="cellIs" dxfId="73" priority="1281" operator="equal">
      <formula>"Devuelto"</formula>
    </cfRule>
    <cfRule type="cellIs" dxfId="72" priority="1268" operator="equal">
      <formula>"No aplica"</formula>
    </cfRule>
  </conditionalFormatting>
  <conditionalFormatting sqref="AO45:AT46">
    <cfRule type="cellIs" dxfId="71" priority="1266" operator="equal">
      <formula>"Devuelto "</formula>
    </cfRule>
    <cfRule type="cellIs" dxfId="70" priority="1263" operator="equal">
      <formula>"Devuelto"</formula>
    </cfRule>
    <cfRule type="cellIs" dxfId="69" priority="1250" operator="equal">
      <formula>"No aplica"</formula>
    </cfRule>
  </conditionalFormatting>
  <conditionalFormatting sqref="AO49:AT49">
    <cfRule type="cellIs" dxfId="68" priority="1248" operator="equal">
      <formula>"Devuelto "</formula>
    </cfRule>
    <cfRule type="cellIs" dxfId="67" priority="1245" operator="equal">
      <formula>"Devuelto"</formula>
    </cfRule>
    <cfRule type="cellIs" dxfId="66" priority="1240" operator="equal">
      <formula>"finalizado"</formula>
    </cfRule>
    <cfRule type="cellIs" dxfId="65" priority="1239" operator="equal">
      <formula>"en proceso"</formula>
    </cfRule>
    <cfRule type="cellIs" dxfId="64" priority="1232" operator="equal">
      <formula>"No aplica"</formula>
    </cfRule>
  </conditionalFormatting>
  <conditionalFormatting sqref="AO56:AT61">
    <cfRule type="cellIs" dxfId="63" priority="1223" operator="equal">
      <formula>"Finalizado"</formula>
    </cfRule>
    <cfRule type="cellIs" dxfId="62" priority="1222" operator="equal">
      <formula>"En proceso"</formula>
    </cfRule>
    <cfRule type="cellIs" priority="1221" operator="equal">
      <formula>"Sin Iniciar"</formula>
    </cfRule>
    <cfRule type="cellIs" dxfId="61" priority="1220" operator="equal">
      <formula>"No aplica"</formula>
    </cfRule>
  </conditionalFormatting>
  <conditionalFormatting sqref="AO63:AT64">
    <cfRule type="cellIs" dxfId="60" priority="1202" operator="equal">
      <formula>"No aplica"</formula>
    </cfRule>
    <cfRule type="cellIs" dxfId="59" priority="1218" operator="equal">
      <formula>"Devuelto "</formula>
    </cfRule>
    <cfRule type="cellIs" dxfId="58" priority="1215" operator="equal">
      <formula>"Devuelto"</formula>
    </cfRule>
  </conditionalFormatting>
  <conditionalFormatting sqref="AO66:AT71">
    <cfRule type="cellIs" dxfId="57" priority="1200" operator="equal">
      <formula>"Devuelto "</formula>
    </cfRule>
    <cfRule type="cellIs" dxfId="56" priority="1197" operator="equal">
      <formula>"Devuelto"</formula>
    </cfRule>
    <cfRule type="cellIs" dxfId="55" priority="1184" operator="equal">
      <formula>"No aplica"</formula>
    </cfRule>
  </conditionalFormatting>
  <conditionalFormatting sqref="AR65:AT65">
    <cfRule type="cellIs" dxfId="54" priority="695" operator="equal">
      <formula>"en proceso"</formula>
    </cfRule>
    <cfRule type="cellIs" dxfId="53" priority="696" operator="equal">
      <formula>"finalizado"</formula>
    </cfRule>
    <cfRule type="cellIs" dxfId="52" priority="703" operator="equal">
      <formula>"Devuelto"</formula>
    </cfRule>
    <cfRule type="cellIs" dxfId="51" priority="706" operator="equal">
      <formula>"Devuelto "</formula>
    </cfRule>
  </conditionalFormatting>
  <conditionalFormatting sqref="AS29">
    <cfRule type="cellIs" dxfId="50" priority="1168" operator="equal">
      <formula>"No aplica"</formula>
    </cfRule>
  </conditionalFormatting>
  <conditionalFormatting sqref="AS32:AS33">
    <cfRule type="cellIs" dxfId="49" priority="1172" operator="equal">
      <formula>"No aplica"</formula>
    </cfRule>
  </conditionalFormatting>
  <conditionalFormatting sqref="AS39">
    <cfRule type="cellIs" dxfId="48" priority="1176" operator="equal">
      <formula>"No aplica"</formula>
    </cfRule>
  </conditionalFormatting>
  <conditionalFormatting sqref="AS47:AT48">
    <cfRule type="cellIs" dxfId="47" priority="748" operator="equal">
      <formula>"No aplica"</formula>
    </cfRule>
  </conditionalFormatting>
  <conditionalFormatting sqref="AT12:AT13">
    <cfRule type="cellIs" dxfId="46" priority="200" operator="equal">
      <formula>"en proceso"</formula>
    </cfRule>
    <cfRule type="cellIs" dxfId="45" priority="211" operator="equal">
      <formula>"Devuelto "</formula>
    </cfRule>
    <cfRule type="cellIs" dxfId="44" priority="208" operator="equal">
      <formula>"Devuelto"</formula>
    </cfRule>
    <cfRule type="cellIs" dxfId="43" priority="201" operator="equal">
      <formula>"finalizado"</formula>
    </cfRule>
  </conditionalFormatting>
  <conditionalFormatting sqref="AT26:AT34">
    <cfRule type="cellIs" dxfId="42" priority="831" operator="equal">
      <formula>"Finalizado"</formula>
    </cfRule>
    <cfRule type="cellIs" dxfId="41" priority="830" operator="equal">
      <formula>"En proceso"</formula>
    </cfRule>
    <cfRule type="cellIs" priority="829" operator="equal">
      <formula>"Sin Iniciar"</formula>
    </cfRule>
    <cfRule type="cellIs" dxfId="40" priority="828" operator="equal">
      <formula>"No aplica"</formula>
    </cfRule>
    <cfRule type="cellIs" dxfId="39" priority="835" operator="equal">
      <formula>"en proceso"</formula>
    </cfRule>
    <cfRule type="cellIs" dxfId="38" priority="836" operator="equal">
      <formula>"finalizado"</formula>
    </cfRule>
    <cfRule type="cellIs" dxfId="37" priority="843" operator="equal">
      <formula>"Devuelto"</formula>
    </cfRule>
    <cfRule type="cellIs" dxfId="36" priority="846" operator="equal">
      <formula>"Devuelto "</formula>
    </cfRule>
  </conditionalFormatting>
  <conditionalFormatting sqref="AT38:AT41">
    <cfRule type="cellIs" dxfId="35" priority="806" operator="equal">
      <formula>"Devuelto "</formula>
    </cfRule>
    <cfRule type="cellIs" dxfId="34" priority="795" operator="equal">
      <formula>"en proceso"</formula>
    </cfRule>
    <cfRule type="cellIs" dxfId="33" priority="796" operator="equal">
      <formula>"finalizado"</formula>
    </cfRule>
    <cfRule type="cellIs" dxfId="32" priority="803" operator="equal">
      <formula>"Devuelto"</formula>
    </cfRule>
    <cfRule type="cellIs" dxfId="31" priority="791" operator="equal">
      <formula>"Finalizado"</formula>
    </cfRule>
    <cfRule type="cellIs" dxfId="30" priority="788" operator="equal">
      <formula>"No aplica"</formula>
    </cfRule>
    <cfRule type="cellIs" priority="789" operator="equal">
      <formula>"Sin Iniciar"</formula>
    </cfRule>
  </conditionalFormatting>
  <conditionalFormatting sqref="AT47:AT48">
    <cfRule type="cellIs" dxfId="29" priority="755" operator="equal">
      <formula>"en proceso"</formula>
    </cfRule>
    <cfRule type="cellIs" dxfId="28" priority="756" operator="equal">
      <formula>"finalizado"</formula>
    </cfRule>
    <cfRule type="cellIs" dxfId="27" priority="763" operator="equal">
      <formula>"Devuelto"</formula>
    </cfRule>
    <cfRule type="cellIs" dxfId="26" priority="766" operator="equal">
      <formula>"Devuelto "</formula>
    </cfRule>
  </conditionalFormatting>
  <conditionalFormatting sqref="AU10:AU11">
    <cfRule type="cellIs" dxfId="25" priority="2801" operator="equal">
      <formula>"No aplica"</formula>
    </cfRule>
  </conditionalFormatting>
  <conditionalFormatting sqref="AU10:AU71">
    <cfRule type="cellIs" dxfId="24" priority="393" operator="equal">
      <formula>"en proceso"</formula>
    </cfRule>
    <cfRule type="cellIs" dxfId="23" priority="394" operator="equal">
      <formula>"en proceso "</formula>
    </cfRule>
  </conditionalFormatting>
  <conditionalFormatting sqref="AU60:AW60">
    <cfRule type="cellIs" dxfId="22" priority="445" operator="equal">
      <formula>"Devuelto"</formula>
    </cfRule>
    <cfRule type="cellIs" dxfId="21" priority="448" operator="equal">
      <formula>"Devuelto "</formula>
    </cfRule>
  </conditionalFormatting>
  <conditionalFormatting sqref="AU10:AX71">
    <cfRule type="cellIs" dxfId="20" priority="177" operator="equal">
      <formula>"finalizado"</formula>
    </cfRule>
  </conditionalFormatting>
  <conditionalFormatting sqref="AU12:AX71">
    <cfRule type="cellIs" dxfId="19" priority="179" operator="equal">
      <formula>"En proceso"</formula>
    </cfRule>
    <cfRule type="cellIs" priority="178" operator="equal">
      <formula>"Sin Iniciar"</formula>
    </cfRule>
    <cfRule type="cellIs" dxfId="18" priority="180" operator="equal">
      <formula>"Finalizado"</formula>
    </cfRule>
  </conditionalFormatting>
  <conditionalFormatting sqref="AV8">
    <cfRule type="cellIs" dxfId="17" priority="2793" operator="equal">
      <formula>"en proceso"</formula>
    </cfRule>
    <cfRule type="cellIs" dxfId="16" priority="2794" operator="equal">
      <formula>"finalizado"</formula>
    </cfRule>
    <cfRule type="cellIs" dxfId="15" priority="2795" operator="equal">
      <formula>"en proceso "</formula>
    </cfRule>
  </conditionalFormatting>
  <conditionalFormatting sqref="AV11:AW71">
    <cfRule type="cellIs" dxfId="14" priority="403" operator="equal">
      <formula>"en proceso"</formula>
    </cfRule>
  </conditionalFormatting>
  <conditionalFormatting sqref="AV12:AW59">
    <cfRule type="cellIs" dxfId="13" priority="466" operator="equal">
      <formula>"Devuelto "</formula>
    </cfRule>
    <cfRule type="cellIs" dxfId="12" priority="463" operator="equal">
      <formula>"Devuelto"</formula>
    </cfRule>
  </conditionalFormatting>
  <conditionalFormatting sqref="AV12:AW71">
    <cfRule type="cellIs" dxfId="11" priority="396" operator="equal">
      <formula>"No aplica"</formula>
    </cfRule>
  </conditionalFormatting>
  <conditionalFormatting sqref="AV61:AW71">
    <cfRule type="cellIs" dxfId="10" priority="412" operator="equal">
      <formula>"Devuelto "</formula>
    </cfRule>
    <cfRule type="cellIs" dxfId="9" priority="409" operator="equal">
      <formula>"Devuelto"</formula>
    </cfRule>
  </conditionalFormatting>
  <conditionalFormatting sqref="AX10:AX71">
    <cfRule type="cellIs" dxfId="8" priority="175" operator="equal">
      <formula>"en proceso"</formula>
    </cfRule>
    <cfRule type="cellIs" dxfId="7" priority="176" operator="equal">
      <formula>"en proceso "</formula>
    </cfRule>
  </conditionalFormatting>
  <conditionalFormatting sqref="AX10:AY11">
    <cfRule type="cellIs" dxfId="6" priority="130" operator="equal">
      <formula>"No aplica"</formula>
    </cfRule>
  </conditionalFormatting>
  <conditionalFormatting sqref="AY10:AY11">
    <cfRule type="cellIs" dxfId="5" priority="125" operator="equal">
      <formula>"en proceso"</formula>
    </cfRule>
    <cfRule type="cellIs" dxfId="4" priority="127" operator="equal">
      <formula>"finalizado"</formula>
    </cfRule>
    <cfRule type="cellIs" dxfId="3" priority="126" operator="equal">
      <formula>"en proceso "</formula>
    </cfRule>
  </conditionalFormatting>
  <dataValidations count="14">
    <dataValidation type="list" allowBlank="1" showInputMessage="1" showErrorMessage="1" sqref="D12:D71" xr:uid="{0D899FAD-49C8-4F1E-B97B-1C99D7D83ABB}">
      <formula1>INDIRECT($B12)</formula1>
    </dataValidation>
    <dataValidation type="list" allowBlank="1" showInputMessage="1" showErrorMessage="1" sqref="F12:F71" xr:uid="{ADFB2D83-C6D3-447B-A2F4-CA13F7AEC3CE}">
      <formula1>"Presencial,Virtual,Híbrido"</formula1>
    </dataValidation>
    <dataValidation type="list" allowBlank="1" showInputMessage="1" showErrorMessage="1" sqref="G12:G71" xr:uid="{42D54AD1-0C5D-4F7F-A3AC-0B3BA6EF3176}">
      <formula1>"Técnico,Tecnológico,Profesional,Especialización,Maestría,Doctorado"</formula1>
    </dataValidation>
    <dataValidation type="list" allowBlank="1" showInputMessage="1" showErrorMessage="1" sqref="I12:I71" xr:uid="{7E0D7472-41A8-40C9-9BB7-857837AA266C}">
      <formula1>"Bogotá,Medellín,Nacional"</formula1>
    </dataValidation>
    <dataValidation type="list" allowBlank="1" showInputMessage="1" showErrorMessage="1" sqref="O69:P71 L12:L51 L57:L71 M67:M69 N68:P68 O67:P67" xr:uid="{C79725E3-5294-4D79-82AD-B3C81482FFEC}">
      <formula1>"Finalizado, Sin Iniciar"</formula1>
    </dataValidation>
    <dataValidation type="list" allowBlank="1" showInputMessage="1" showErrorMessage="1" sqref="V64:V67 AF41 V62:Y62 U70:W71 AL66:AN71 M44 AF57:AI58 X28:Y28 AF32:AI33 AH41 AI50:AI51 AF48:AI48 AF29:AH30 V17:W18 R12:T71 AM49:AM64 M40 AN49 AN35 AK45:AN46 AN63:AN64 AI66 AG37 AK67 M37 M42 AN37 AO39:AR39 AN42 AN56:AN61 N69 Z12:Z71 U65:U66 U63:W63 U58:V58 U55:W55 U52:W52 U48:U50 U44:U45 U40:U42 U37:U38 AB12:AB71 U32:U33 U29:U30 U24:U25 U19:W19 AL60:AL64 X67:Y67 U27:W27 V20:W26 X60:X61 V53:W54 V56:W56 Y12:Y27 AF65:AH66 AN25 AN18 AN14 AK69:AK71 AK40 AM31 AM40 AK42:AK43 AM42:AM43 AK49:AL55 AO47:AR48 AK31 AL30:AL31 AO29:AR29 AO32:AR33 AL40:AL43 AK34:AM38 AK61:AK63 W57:W61 W64:W68 V28:W51 V12:W15 U13:U16 AG40:AG42 AG44 AC12:AD12 V59 V16:X16 Y29:Y61 Y63:Y66 Y68:Y71" xr:uid="{37DFF9D9-0235-4965-AF0A-D5B771376401}">
      <formula1>"Finalizado, En proceso, Sin Iniciar"</formula1>
    </dataValidation>
    <dataValidation type="list" allowBlank="1" showInputMessage="1" showErrorMessage="1" sqref="L17:L45 M12:O12 M43 M38:P38 N15:N17 N36:P36 N47:P47 N26:N28 M31:P31 M20:M28 M39 N39:O40 M15:M18 M34:M36 N34:P34 N41 L52:L56 M60:M64 N65 N61:N63 M70:N71 N19:N24 O15:O18 N13 P48:P58 M49:O56 M59:P59 P60:P66 O35:P35 O37:P37 O20:O28 P32:P33 N43:N45 M45:M47 P12:P30 N30 P39:P46 O42:O46 O60:O64" xr:uid="{0AB52336-9FC3-45CA-9A8E-47D48C136CAA}">
      <formula1>"Finalizado, Sin Iniciar, En proceso"</formula1>
    </dataValidation>
    <dataValidation type="list" allowBlank="1" showInputMessage="1" showErrorMessage="1" sqref="X63:X71 U27:W27 AF40:AG42 V12:W18 AF48:AI48 N29:O29 O41 AI50:AI51 O13:O14 O30 M32:O33 M48:O48 M13:M14 M44 M65:M66 M19 M29:M30 O19 M40:M42 AF65:AH66 O65:O66 AI66 AN60 AO29:AR29 U70:W71 V64:V67 AF57:AI58 AH41 M37 AF29:AH30 AF32:AI33 O57:O58 AF37:AG37 M57:M58 N69 W57:W61 AB12:AB71 U65:U66 U63:W63 U58:V58 U55:W55 U52:W52 U48:U50 U44:U45 U40:U42 U37:U38 U32:U33 U29:U30 U24:U25 U19:W19 R12:T71 V20:W26 V53:W54 V56:W56 W64:W68 Y12:Z71 V28:W51 V59 U13:U16 AF44:AG44 AC12:AD12 X12:X61 V62:X62" xr:uid="{2346009F-9C9B-464B-AAFB-81137AB33221}">
      <formula1>"Finalizado,Devuelto,Sin iniciar"</formula1>
    </dataValidation>
    <dataValidation type="list" allowBlank="1" showInputMessage="1" showErrorMessage="1" sqref="N35" xr:uid="{B241EC0C-773D-4B15-A09F-5F6E7BD87F6E}">
      <formula1>"Finalizado, Sin Iniciar, En proceso,No aplica"</formula1>
    </dataValidation>
    <dataValidation type="list" allowBlank="1" showInputMessage="1" showErrorMessage="1" sqref="N14" xr:uid="{E6AC4D6B-2836-4DEE-9B3A-0309637AFCCC}">
      <formula1>"Finalizado,Devuelto,Sin iniciar, No aplica"</formula1>
    </dataValidation>
    <dataValidation type="list" allowBlank="1" showInputMessage="1" showErrorMessage="1" sqref="AC13:AD71" xr:uid="{F700D9F6-5C39-4743-8CEF-C4F6568D4418}">
      <formula1>"Finalizado, En proceso, Sin Iniciar,Enviado al Ministerio"</formula1>
    </dataValidation>
    <dataValidation type="list" allowBlank="1" showInputMessage="1" showErrorMessage="1" sqref="AC13:AD71" xr:uid="{96680162-2BB2-42DE-90FF-C7E69E892E41}">
      <formula1>"Finalizado,Devuelto,Sin iniciar,Enviado al ministerio"</formula1>
    </dataValidation>
    <dataValidation type="list" allowBlank="1" showInputMessage="1" showErrorMessage="1" sqref="U12 U17:U18 U20:U23 U26 U28 U31 U34:U36 U39 U43 U46:U47 U51 U53:U54 U56:U57 U59:U62 U64 U67:U68 AF31:AJ31 AF34:AI36 AF43:AJ43 AF46:AI47 AF50:AH51 AF12:AI28 AI29:AI30 AH37:AJ37 AH40:AJ40 AH42 AH44:AI45 AF45:AG45 AF49:AJ49 AF52:AI56 AF59:AI64 AF67:AI71 AJ12:AJ30 AJ32:AJ36 AF38:AJ39 AI41:AJ42 AJ44:AJ48 AJ50:AJ64 AJ66:AJ71 AK13:AM28 AS28:AS34 AN13:AT13 AK29:AK30 AM29:AM30 AK41 AM41:AT41 AK44:AT44 AI65:AT65 AL29 AN28:AN31 AK32:AN33 AK39:AN39 AK47:AN48 AK56:AL59 AK64 AK66 AK68 AO14:AT14 AO18:AT18 AO25:AT25 AO35:AT35 AO37:AT37 AO42:AT42 AO45:AT46 AO49:AT49 AO56:AT61 AO63:AT64 AO66:AT71 N18 AN26:AS27 AO28:AR28 AO30:AR31 AN34:AR34 AN36:AT36 AN38:AR38 AN40:AR40 AN43:AT43 AN62:AT62 AN15:AT17 AN19:AT24 AT26:AT34 AS38:AT40 AS47:AT48 AN50:AT55 AK12:AT12 N42 N46 N57:N58 N60 N66:N67 N64 N37 N25 AV12:AW71" xr:uid="{88B74452-9584-46E7-8684-FC602BD07DE1}">
      <formula1>"Finalizado, En proceso, Sin Iniciar, No aplica"</formula1>
    </dataValidation>
    <dataValidation type="list" allowBlank="1" showInputMessage="1" showErrorMessage="1" sqref="U12 U17:U18 U20:U23 U26 U28 U31 U34:U36 U39 U43 U46:U47 U51 U53:U54 U56:U57 U59:U62 U64 U67:U68 AF31:AJ31 AF34:AI36 AF43:AJ43 AF46:AI47 AF50:AH51 AF12:AI28 AI29:AI30 AH37:AJ37 AH40:AJ40 AH42 AH44:AI45 AF45:AG45 AF49:AJ49 AF52:AI56 AF59:AI64 AF67:AI71 AJ12:AJ30 AJ32:AJ36 AF38:AJ39 AI41:AJ42 AJ44:AJ48 AJ50:AJ64 AJ66:AJ71 AK13:AM28 AS28:AS34 AN13:AT13 AK29:AK30 AM29:AM30 AK41 AM41:AT41 AK44:AT44 AI65:AT65 AL29 AN28:AN31 AK32:AN33 AK39:AN39 AK47:AN48 AK56:AL59 AK64 AK66 AK68 AO14:AT14 AO18:AT18 AO25:AT25 AO35:AT35 AO37:AT37 AO42:AT42 AO45:AT46 AO49:AT49 AO56:AT61 AO63:AT64 AO66:AT71 N18 AN26:AS27 AO28:AR28 AO30:AR31 AN34:AR34 AN36:AT36 AN38:AR38 AN40:AR40 AN43:AT43 AN62:AT62 AN15:AT17 AN19:AT24 AT26:AT34 AS38:AT40 AS47:AT48 AN50:AT55 AK12:AT12 N42 N46 N57:N58 N60 N66:N67 N64 N37 N25 AV12:AW71" xr:uid="{E4B6F8C3-63CB-47C6-B71D-D4B146ACD4FB}">
      <formula1>"Finalizado,Devuelto,Sin iniciar,No aplica"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5B53-6734-4D4F-A384-E908313351DF}">
  <sheetPr codeName="Hoja8"/>
  <dimension ref="A1:I65"/>
  <sheetViews>
    <sheetView workbookViewId="0">
      <selection activeCell="E6" sqref="E6"/>
    </sheetView>
  </sheetViews>
  <sheetFormatPr baseColWidth="10" defaultColWidth="10.88671875" defaultRowHeight="14.4" x14ac:dyDescent="0.3"/>
  <cols>
    <col min="1" max="2" width="6" style="377" customWidth="1"/>
    <col min="3" max="3" width="40" style="377" customWidth="1"/>
    <col min="4" max="4" width="47.6640625" style="377" customWidth="1"/>
    <col min="5" max="5" width="18" style="377" customWidth="1"/>
    <col min="6" max="6" width="22" style="377" customWidth="1"/>
    <col min="7" max="8" width="14" style="377" customWidth="1"/>
    <col min="9" max="9" width="30" style="377" customWidth="1"/>
    <col min="10" max="16384" width="10.88671875" style="377"/>
  </cols>
  <sheetData>
    <row r="1" spans="1:9" ht="17.399999999999999" x14ac:dyDescent="0.3">
      <c r="A1" s="552" t="s">
        <v>519</v>
      </c>
      <c r="B1" s="552"/>
      <c r="C1" s="552"/>
      <c r="D1" s="552"/>
      <c r="E1" s="552"/>
      <c r="F1" s="552"/>
      <c r="G1" s="552"/>
      <c r="H1" s="552"/>
      <c r="I1" s="552"/>
    </row>
    <row r="2" spans="1:9" x14ac:dyDescent="0.3">
      <c r="A2" s="553" t="s">
        <v>520</v>
      </c>
      <c r="B2" s="553"/>
      <c r="C2" s="553"/>
      <c r="D2" s="553"/>
      <c r="E2" s="553"/>
      <c r="F2" s="553"/>
      <c r="G2" s="553"/>
      <c r="H2" s="553"/>
      <c r="I2" s="553"/>
    </row>
    <row r="3" spans="1:9" ht="20.25" customHeight="1" x14ac:dyDescent="0.3">
      <c r="C3" s="377" t="s">
        <v>521</v>
      </c>
      <c r="D3" s="377" t="s">
        <v>522</v>
      </c>
    </row>
    <row r="4" spans="1:9" ht="24.75" customHeight="1" x14ac:dyDescent="0.3">
      <c r="C4" s="377" t="s">
        <v>523</v>
      </c>
      <c r="D4" s="377" t="s">
        <v>524</v>
      </c>
    </row>
    <row r="5" spans="1:9" ht="24.75" customHeight="1" x14ac:dyDescent="0.3">
      <c r="C5" s="377" t="s">
        <v>525</v>
      </c>
      <c r="D5" s="377" t="s">
        <v>299</v>
      </c>
    </row>
    <row r="6" spans="1:9" ht="26.4" x14ac:dyDescent="0.3">
      <c r="A6" s="378" t="s">
        <v>526</v>
      </c>
      <c r="B6" s="378" t="s">
        <v>527</v>
      </c>
      <c r="C6" s="378" t="s">
        <v>528</v>
      </c>
      <c r="D6" s="378" t="s">
        <v>529</v>
      </c>
      <c r="E6" s="378" t="s">
        <v>156</v>
      </c>
      <c r="F6" s="378" t="s">
        <v>530</v>
      </c>
      <c r="G6" s="378" t="s">
        <v>531</v>
      </c>
      <c r="H6" s="378" t="s">
        <v>532</v>
      </c>
      <c r="I6" s="378" t="s">
        <v>533</v>
      </c>
    </row>
    <row r="7" spans="1:9" x14ac:dyDescent="0.3">
      <c r="A7" s="554" t="s">
        <v>534</v>
      </c>
      <c r="B7" s="554"/>
      <c r="C7" s="554"/>
      <c r="D7" s="554"/>
      <c r="E7" s="554"/>
      <c r="F7" s="554"/>
      <c r="G7" s="554"/>
      <c r="H7" s="554"/>
      <c r="I7" s="554"/>
    </row>
    <row r="8" spans="1:9" x14ac:dyDescent="0.3">
      <c r="A8" s="379">
        <v>1</v>
      </c>
      <c r="B8" s="380" t="s">
        <v>535</v>
      </c>
      <c r="C8" s="381" t="s">
        <v>536</v>
      </c>
      <c r="D8" s="382" t="s">
        <v>537</v>
      </c>
      <c r="E8" s="383"/>
      <c r="F8" s="382"/>
      <c r="G8" s="380"/>
      <c r="H8" s="380"/>
      <c r="I8" s="384"/>
    </row>
    <row r="9" spans="1:9" ht="22.8" x14ac:dyDescent="0.3">
      <c r="A9" s="385">
        <v>2</v>
      </c>
      <c r="B9" s="386" t="s">
        <v>535</v>
      </c>
      <c r="C9" s="387" t="s">
        <v>225</v>
      </c>
      <c r="D9" s="388" t="s">
        <v>538</v>
      </c>
      <c r="E9" s="389"/>
      <c r="F9" s="388"/>
      <c r="G9" s="386"/>
      <c r="H9" s="386"/>
      <c r="I9" s="390"/>
    </row>
    <row r="10" spans="1:9" x14ac:dyDescent="0.3">
      <c r="A10" s="379">
        <v>3</v>
      </c>
      <c r="B10" s="380" t="s">
        <v>535</v>
      </c>
      <c r="C10" s="381" t="s">
        <v>539</v>
      </c>
      <c r="D10" s="382" t="s">
        <v>540</v>
      </c>
      <c r="E10" s="383"/>
      <c r="F10" s="382"/>
      <c r="G10" s="380"/>
      <c r="H10" s="380"/>
      <c r="I10" s="384"/>
    </row>
    <row r="11" spans="1:9" x14ac:dyDescent="0.3">
      <c r="A11" s="385">
        <v>4</v>
      </c>
      <c r="B11" s="386" t="s">
        <v>535</v>
      </c>
      <c r="C11" s="387" t="s">
        <v>541</v>
      </c>
      <c r="D11" s="388" t="s">
        <v>542</v>
      </c>
      <c r="E11" s="389"/>
      <c r="F11" s="388"/>
      <c r="G11" s="386"/>
      <c r="H11" s="386"/>
      <c r="I11" s="390"/>
    </row>
    <row r="12" spans="1:9" ht="22.8" x14ac:dyDescent="0.3">
      <c r="A12" s="379">
        <v>5</v>
      </c>
      <c r="B12" s="380" t="s">
        <v>535</v>
      </c>
      <c r="C12" s="381" t="s">
        <v>543</v>
      </c>
      <c r="D12" s="382" t="s">
        <v>544</v>
      </c>
      <c r="E12" s="383"/>
      <c r="F12" s="382"/>
      <c r="G12" s="380"/>
      <c r="H12" s="380"/>
      <c r="I12" s="384"/>
    </row>
    <row r="13" spans="1:9" ht="22.8" x14ac:dyDescent="0.3">
      <c r="A13" s="385">
        <v>6</v>
      </c>
      <c r="B13" s="386" t="s">
        <v>535</v>
      </c>
      <c r="C13" s="387" t="s">
        <v>545</v>
      </c>
      <c r="D13" s="388" t="s">
        <v>546</v>
      </c>
      <c r="E13" s="389"/>
      <c r="F13" s="388"/>
      <c r="G13" s="386"/>
      <c r="H13" s="386"/>
      <c r="I13" s="390"/>
    </row>
    <row r="14" spans="1:9" ht="22.8" x14ac:dyDescent="0.3">
      <c r="A14" s="379">
        <v>7</v>
      </c>
      <c r="B14" s="380" t="s">
        <v>535</v>
      </c>
      <c r="C14" s="381" t="s">
        <v>547</v>
      </c>
      <c r="D14" s="382" t="s">
        <v>548</v>
      </c>
      <c r="E14" s="383"/>
      <c r="F14" s="382"/>
      <c r="G14" s="380"/>
      <c r="H14" s="380"/>
      <c r="I14" s="384"/>
    </row>
    <row r="15" spans="1:9" x14ac:dyDescent="0.3">
      <c r="A15" s="555"/>
      <c r="B15" s="555"/>
      <c r="C15" s="555"/>
      <c r="D15" s="555"/>
      <c r="E15" s="555"/>
      <c r="F15" s="555"/>
      <c r="G15" s="555"/>
      <c r="H15" s="555"/>
      <c r="I15" s="555"/>
    </row>
    <row r="16" spans="1:9" x14ac:dyDescent="0.3">
      <c r="A16" s="556" t="s">
        <v>549</v>
      </c>
      <c r="B16" s="556"/>
      <c r="C16" s="556"/>
      <c r="D16" s="556"/>
      <c r="E16" s="556"/>
      <c r="F16" s="556"/>
      <c r="G16" s="556"/>
      <c r="H16" s="556"/>
      <c r="I16" s="556"/>
    </row>
    <row r="17" spans="1:9" ht="24" x14ac:dyDescent="0.3">
      <c r="A17" s="391">
        <v>8</v>
      </c>
      <c r="B17" s="392" t="s">
        <v>550</v>
      </c>
      <c r="C17" s="393" t="s">
        <v>205</v>
      </c>
      <c r="D17" s="394" t="s">
        <v>551</v>
      </c>
      <c r="E17" s="395"/>
      <c r="F17" s="394"/>
      <c r="G17" s="392"/>
      <c r="H17" s="392"/>
      <c r="I17" s="396"/>
    </row>
    <row r="18" spans="1:9" x14ac:dyDescent="0.3">
      <c r="A18" s="385">
        <v>9</v>
      </c>
      <c r="B18" s="386" t="s">
        <v>550</v>
      </c>
      <c r="C18" s="387" t="s">
        <v>552</v>
      </c>
      <c r="D18" s="388" t="s">
        <v>553</v>
      </c>
      <c r="E18" s="389"/>
      <c r="F18" s="388"/>
      <c r="G18" s="386"/>
      <c r="H18" s="386"/>
      <c r="I18" s="390"/>
    </row>
    <row r="19" spans="1:9" x14ac:dyDescent="0.3">
      <c r="A19" s="391">
        <v>10</v>
      </c>
      <c r="B19" s="392" t="s">
        <v>550</v>
      </c>
      <c r="C19" s="393" t="s">
        <v>172</v>
      </c>
      <c r="D19" s="394" t="s">
        <v>554</v>
      </c>
      <c r="E19" s="395"/>
      <c r="F19" s="394"/>
      <c r="G19" s="392"/>
      <c r="H19" s="392"/>
      <c r="I19" s="396"/>
    </row>
    <row r="20" spans="1:9" x14ac:dyDescent="0.3">
      <c r="A20" s="385">
        <v>11</v>
      </c>
      <c r="B20" s="386" t="s">
        <v>550</v>
      </c>
      <c r="C20" s="387" t="s">
        <v>555</v>
      </c>
      <c r="D20" s="388" t="s">
        <v>556</v>
      </c>
      <c r="E20" s="389"/>
      <c r="F20" s="388"/>
      <c r="G20" s="386"/>
      <c r="H20" s="386"/>
      <c r="I20" s="390"/>
    </row>
    <row r="21" spans="1:9" x14ac:dyDescent="0.3">
      <c r="A21" s="555"/>
      <c r="B21" s="555"/>
      <c r="C21" s="555"/>
      <c r="D21" s="555"/>
      <c r="E21" s="555"/>
      <c r="F21" s="555"/>
      <c r="G21" s="555"/>
      <c r="H21" s="555"/>
      <c r="I21" s="555"/>
    </row>
    <row r="22" spans="1:9" x14ac:dyDescent="0.3">
      <c r="A22" s="557" t="s">
        <v>557</v>
      </c>
      <c r="B22" s="557"/>
      <c r="C22" s="557"/>
      <c r="D22" s="557"/>
      <c r="E22" s="557"/>
      <c r="F22" s="557"/>
      <c r="G22" s="557"/>
      <c r="H22" s="557"/>
      <c r="I22" s="557"/>
    </row>
    <row r="23" spans="1:9" ht="22.8" x14ac:dyDescent="0.3">
      <c r="A23" s="397">
        <v>12</v>
      </c>
      <c r="B23" s="398" t="s">
        <v>558</v>
      </c>
      <c r="C23" s="399" t="s">
        <v>559</v>
      </c>
      <c r="D23" s="400" t="s">
        <v>560</v>
      </c>
      <c r="E23" s="401"/>
      <c r="F23" s="400"/>
      <c r="G23" s="398"/>
      <c r="H23" s="398"/>
      <c r="I23" s="402"/>
    </row>
    <row r="24" spans="1:9" ht="22.8" x14ac:dyDescent="0.3">
      <c r="A24" s="385">
        <v>13</v>
      </c>
      <c r="B24" s="386" t="s">
        <v>558</v>
      </c>
      <c r="C24" s="387" t="s">
        <v>561</v>
      </c>
      <c r="D24" s="388" t="s">
        <v>562</v>
      </c>
      <c r="E24" s="389"/>
      <c r="F24" s="388"/>
      <c r="G24" s="386"/>
      <c r="H24" s="386"/>
      <c r="I24" s="390"/>
    </row>
    <row r="25" spans="1:9" x14ac:dyDescent="0.3">
      <c r="A25" s="397">
        <v>14</v>
      </c>
      <c r="B25" s="398" t="s">
        <v>558</v>
      </c>
      <c r="C25" s="399" t="s">
        <v>563</v>
      </c>
      <c r="D25" s="400" t="s">
        <v>564</v>
      </c>
      <c r="E25" s="401"/>
      <c r="F25" s="400"/>
      <c r="G25" s="398"/>
      <c r="H25" s="398"/>
      <c r="I25" s="402"/>
    </row>
    <row r="26" spans="1:9" x14ac:dyDescent="0.3">
      <c r="A26" s="385">
        <v>15</v>
      </c>
      <c r="B26" s="386" t="s">
        <v>558</v>
      </c>
      <c r="C26" s="387" t="s">
        <v>565</v>
      </c>
      <c r="D26" s="388" t="s">
        <v>566</v>
      </c>
      <c r="E26" s="389"/>
      <c r="F26" s="388"/>
      <c r="G26" s="386"/>
      <c r="H26" s="386"/>
      <c r="I26" s="390"/>
    </row>
    <row r="27" spans="1:9" x14ac:dyDescent="0.3">
      <c r="A27" s="397">
        <v>16</v>
      </c>
      <c r="B27" s="398" t="s">
        <v>558</v>
      </c>
      <c r="C27" s="399" t="s">
        <v>567</v>
      </c>
      <c r="D27" s="400" t="s">
        <v>568</v>
      </c>
      <c r="E27" s="401"/>
      <c r="F27" s="400"/>
      <c r="G27" s="398"/>
      <c r="H27" s="398"/>
      <c r="I27" s="402"/>
    </row>
    <row r="28" spans="1:9" ht="24" x14ac:dyDescent="0.3">
      <c r="A28" s="385">
        <v>17</v>
      </c>
      <c r="B28" s="386" t="s">
        <v>558</v>
      </c>
      <c r="C28" s="387" t="s">
        <v>238</v>
      </c>
      <c r="D28" s="388" t="s">
        <v>569</v>
      </c>
      <c r="E28" s="389"/>
      <c r="F28" s="388"/>
      <c r="G28" s="386"/>
      <c r="H28" s="386"/>
      <c r="I28" s="390"/>
    </row>
    <row r="29" spans="1:9" ht="22.8" x14ac:dyDescent="0.3">
      <c r="A29" s="397">
        <v>18</v>
      </c>
      <c r="B29" s="398" t="s">
        <v>558</v>
      </c>
      <c r="C29" s="399" t="s">
        <v>239</v>
      </c>
      <c r="D29" s="400" t="s">
        <v>570</v>
      </c>
      <c r="E29" s="401"/>
      <c r="F29" s="400"/>
      <c r="G29" s="398"/>
      <c r="H29" s="398"/>
      <c r="I29" s="402"/>
    </row>
    <row r="30" spans="1:9" ht="24" x14ac:dyDescent="0.3">
      <c r="A30" s="385">
        <v>19</v>
      </c>
      <c r="B30" s="386" t="s">
        <v>558</v>
      </c>
      <c r="C30" s="387" t="s">
        <v>571</v>
      </c>
      <c r="D30" s="388" t="s">
        <v>572</v>
      </c>
      <c r="E30" s="389"/>
      <c r="F30" s="388"/>
      <c r="G30" s="386"/>
      <c r="H30" s="386"/>
      <c r="I30" s="390"/>
    </row>
    <row r="31" spans="1:9" x14ac:dyDescent="0.3">
      <c r="A31" s="397">
        <v>20</v>
      </c>
      <c r="B31" s="398" t="s">
        <v>558</v>
      </c>
      <c r="C31" s="399" t="s">
        <v>573</v>
      </c>
      <c r="D31" s="400" t="s">
        <v>574</v>
      </c>
      <c r="E31" s="401"/>
      <c r="F31" s="400"/>
      <c r="G31" s="398"/>
      <c r="H31" s="398"/>
      <c r="I31" s="402"/>
    </row>
    <row r="32" spans="1:9" x14ac:dyDescent="0.3">
      <c r="A32" s="555"/>
      <c r="B32" s="555"/>
      <c r="C32" s="555"/>
      <c r="D32" s="555"/>
      <c r="E32" s="555"/>
      <c r="F32" s="555"/>
      <c r="G32" s="555"/>
      <c r="H32" s="555"/>
      <c r="I32" s="555"/>
    </row>
    <row r="33" spans="1:9" x14ac:dyDescent="0.3">
      <c r="A33" s="558" t="s">
        <v>575</v>
      </c>
      <c r="B33" s="558"/>
      <c r="C33" s="558"/>
      <c r="D33" s="558"/>
      <c r="E33" s="558"/>
      <c r="F33" s="558"/>
      <c r="G33" s="558"/>
      <c r="H33" s="558"/>
      <c r="I33" s="558"/>
    </row>
    <row r="34" spans="1:9" ht="22.8" x14ac:dyDescent="0.3">
      <c r="A34" s="403">
        <v>21</v>
      </c>
      <c r="B34" s="404" t="s">
        <v>576</v>
      </c>
      <c r="C34" s="405" t="s">
        <v>577</v>
      </c>
      <c r="D34" s="406" t="s">
        <v>578</v>
      </c>
      <c r="E34" s="407"/>
      <c r="F34" s="406"/>
      <c r="G34" s="404"/>
      <c r="H34" s="404"/>
      <c r="I34" s="408"/>
    </row>
    <row r="35" spans="1:9" ht="22.8" x14ac:dyDescent="0.3">
      <c r="A35" s="385">
        <v>22</v>
      </c>
      <c r="B35" s="386" t="s">
        <v>576</v>
      </c>
      <c r="C35" s="387" t="s">
        <v>159</v>
      </c>
      <c r="D35" s="388" t="s">
        <v>579</v>
      </c>
      <c r="E35" s="389"/>
      <c r="F35" s="388"/>
      <c r="G35" s="386"/>
      <c r="H35" s="386"/>
      <c r="I35" s="390"/>
    </row>
    <row r="36" spans="1:9" ht="24" x14ac:dyDescent="0.3">
      <c r="A36" s="403">
        <v>23</v>
      </c>
      <c r="B36" s="404" t="s">
        <v>576</v>
      </c>
      <c r="C36" s="405" t="s">
        <v>580</v>
      </c>
      <c r="D36" s="406" t="s">
        <v>581</v>
      </c>
      <c r="E36" s="407"/>
      <c r="F36" s="406"/>
      <c r="G36" s="404"/>
      <c r="H36" s="404"/>
      <c r="I36" s="408"/>
    </row>
    <row r="37" spans="1:9" x14ac:dyDescent="0.3">
      <c r="A37" s="555"/>
      <c r="B37" s="555"/>
      <c r="C37" s="555"/>
      <c r="D37" s="555"/>
      <c r="E37" s="555"/>
      <c r="F37" s="555"/>
      <c r="G37" s="555"/>
      <c r="H37" s="555"/>
      <c r="I37" s="555"/>
    </row>
    <row r="38" spans="1:9" x14ac:dyDescent="0.3">
      <c r="A38" s="551" t="s">
        <v>582</v>
      </c>
      <c r="B38" s="551"/>
      <c r="C38" s="551"/>
      <c r="D38" s="551"/>
      <c r="E38" s="551"/>
      <c r="F38" s="551"/>
      <c r="G38" s="551"/>
      <c r="H38" s="551"/>
      <c r="I38" s="551"/>
    </row>
    <row r="39" spans="1:9" ht="22.8" x14ac:dyDescent="0.3">
      <c r="A39" s="409">
        <v>24</v>
      </c>
      <c r="B39" s="410" t="s">
        <v>583</v>
      </c>
      <c r="C39" s="411" t="s">
        <v>584</v>
      </c>
      <c r="D39" s="412" t="s">
        <v>585</v>
      </c>
      <c r="E39" s="413"/>
      <c r="F39" s="412"/>
      <c r="G39" s="410"/>
      <c r="H39" s="410"/>
      <c r="I39" s="414"/>
    </row>
    <row r="40" spans="1:9" x14ac:dyDescent="0.3">
      <c r="A40" s="385">
        <v>25</v>
      </c>
      <c r="B40" s="386" t="s">
        <v>583</v>
      </c>
      <c r="C40" s="387" t="s">
        <v>586</v>
      </c>
      <c r="D40" s="388" t="s">
        <v>587</v>
      </c>
      <c r="E40" s="389"/>
      <c r="F40" s="388"/>
      <c r="G40" s="386"/>
      <c r="H40" s="386"/>
      <c r="I40" s="390"/>
    </row>
    <row r="41" spans="1:9" x14ac:dyDescent="0.3">
      <c r="A41" s="409">
        <v>26</v>
      </c>
      <c r="B41" s="410" t="s">
        <v>583</v>
      </c>
      <c r="C41" s="411" t="s">
        <v>588</v>
      </c>
      <c r="D41" s="412" t="s">
        <v>589</v>
      </c>
      <c r="E41" s="413"/>
      <c r="F41" s="412"/>
      <c r="G41" s="410"/>
      <c r="H41" s="410"/>
      <c r="I41" s="414"/>
    </row>
    <row r="42" spans="1:9" x14ac:dyDescent="0.3">
      <c r="A42" s="385">
        <v>27</v>
      </c>
      <c r="B42" s="386" t="s">
        <v>583</v>
      </c>
      <c r="C42" s="387" t="s">
        <v>590</v>
      </c>
      <c r="D42" s="388" t="s">
        <v>591</v>
      </c>
      <c r="E42" s="389"/>
      <c r="F42" s="388"/>
      <c r="G42" s="386"/>
      <c r="H42" s="386"/>
      <c r="I42" s="390"/>
    </row>
    <row r="43" spans="1:9" x14ac:dyDescent="0.3">
      <c r="A43" s="409">
        <v>28</v>
      </c>
      <c r="B43" s="410" t="s">
        <v>583</v>
      </c>
      <c r="C43" s="411" t="s">
        <v>592</v>
      </c>
      <c r="D43" s="412" t="s">
        <v>593</v>
      </c>
      <c r="E43" s="413"/>
      <c r="F43" s="412"/>
      <c r="G43" s="410"/>
      <c r="H43" s="410"/>
      <c r="I43" s="414"/>
    </row>
    <row r="44" spans="1:9" x14ac:dyDescent="0.3">
      <c r="A44" s="385">
        <v>29</v>
      </c>
      <c r="B44" s="386" t="s">
        <v>583</v>
      </c>
      <c r="C44" s="387" t="s">
        <v>594</v>
      </c>
      <c r="D44" s="388" t="s">
        <v>595</v>
      </c>
      <c r="E44" s="389"/>
      <c r="F44" s="388"/>
      <c r="G44" s="386"/>
      <c r="H44" s="386"/>
      <c r="I44" s="390"/>
    </row>
    <row r="45" spans="1:9" x14ac:dyDescent="0.3">
      <c r="A45" s="409">
        <v>30</v>
      </c>
      <c r="B45" s="410" t="s">
        <v>583</v>
      </c>
      <c r="C45" s="411" t="s">
        <v>596</v>
      </c>
      <c r="D45" s="412" t="s">
        <v>597</v>
      </c>
      <c r="E45" s="413"/>
      <c r="F45" s="412"/>
      <c r="G45" s="410"/>
      <c r="H45" s="410"/>
      <c r="I45" s="414"/>
    </row>
    <row r="46" spans="1:9" x14ac:dyDescent="0.3">
      <c r="A46" s="385">
        <v>31</v>
      </c>
      <c r="B46" s="386" t="s">
        <v>583</v>
      </c>
      <c r="C46" s="387" t="s">
        <v>598</v>
      </c>
      <c r="D46" s="388" t="s">
        <v>599</v>
      </c>
      <c r="E46" s="389"/>
      <c r="F46" s="388"/>
      <c r="G46" s="386"/>
      <c r="H46" s="386"/>
      <c r="I46" s="390"/>
    </row>
    <row r="47" spans="1:9" ht="24" x14ac:dyDescent="0.3">
      <c r="A47" s="409">
        <v>32</v>
      </c>
      <c r="B47" s="410" t="s">
        <v>583</v>
      </c>
      <c r="C47" s="411" t="s">
        <v>164</v>
      </c>
      <c r="D47" s="412" t="s">
        <v>600</v>
      </c>
      <c r="E47" s="413"/>
      <c r="F47" s="412"/>
      <c r="G47" s="410"/>
      <c r="H47" s="410"/>
      <c r="I47" s="414"/>
    </row>
    <row r="48" spans="1:9" x14ac:dyDescent="0.3">
      <c r="A48" s="555"/>
      <c r="B48" s="555"/>
      <c r="C48" s="555"/>
      <c r="D48" s="555"/>
      <c r="E48" s="555"/>
      <c r="F48" s="555"/>
      <c r="G48" s="555"/>
      <c r="H48" s="555"/>
      <c r="I48" s="555"/>
    </row>
    <row r="49" spans="1:9" x14ac:dyDescent="0.3">
      <c r="A49" s="559" t="s">
        <v>601</v>
      </c>
      <c r="B49" s="559"/>
      <c r="C49" s="559"/>
      <c r="D49" s="559"/>
      <c r="E49" s="559"/>
      <c r="F49" s="559"/>
      <c r="G49" s="559"/>
      <c r="H49" s="559"/>
      <c r="I49" s="559"/>
    </row>
    <row r="50" spans="1:9" x14ac:dyDescent="0.3">
      <c r="A50" s="379">
        <v>33</v>
      </c>
      <c r="B50" s="380" t="s">
        <v>602</v>
      </c>
      <c r="C50" s="381" t="s">
        <v>603</v>
      </c>
      <c r="D50" s="382" t="s">
        <v>604</v>
      </c>
      <c r="E50" s="383"/>
      <c r="F50" s="382"/>
      <c r="G50" s="380"/>
      <c r="H50" s="380"/>
      <c r="I50" s="384"/>
    </row>
    <row r="51" spans="1:9" ht="24" x14ac:dyDescent="0.3">
      <c r="A51" s="385">
        <v>34</v>
      </c>
      <c r="B51" s="386" t="s">
        <v>602</v>
      </c>
      <c r="C51" s="387" t="s">
        <v>605</v>
      </c>
      <c r="D51" s="388" t="s">
        <v>606</v>
      </c>
      <c r="E51" s="389"/>
      <c r="F51" s="388"/>
      <c r="G51" s="386"/>
      <c r="H51" s="386"/>
      <c r="I51" s="390"/>
    </row>
    <row r="52" spans="1:9" ht="24" x14ac:dyDescent="0.3">
      <c r="A52" s="379">
        <v>35</v>
      </c>
      <c r="B52" s="380" t="s">
        <v>602</v>
      </c>
      <c r="C52" s="381" t="s">
        <v>607</v>
      </c>
      <c r="D52" s="382" t="s">
        <v>608</v>
      </c>
      <c r="E52" s="383"/>
      <c r="F52" s="382"/>
      <c r="G52" s="380"/>
      <c r="H52" s="380"/>
      <c r="I52" s="384"/>
    </row>
    <row r="53" spans="1:9" x14ac:dyDescent="0.3">
      <c r="A53" s="385">
        <v>36</v>
      </c>
      <c r="B53" s="386" t="s">
        <v>602</v>
      </c>
      <c r="C53" s="387" t="s">
        <v>609</v>
      </c>
      <c r="D53" s="388" t="s">
        <v>610</v>
      </c>
      <c r="E53" s="389"/>
      <c r="F53" s="388"/>
      <c r="G53" s="386"/>
      <c r="H53" s="386"/>
      <c r="I53" s="390"/>
    </row>
    <row r="54" spans="1:9" x14ac:dyDescent="0.3">
      <c r="A54" s="379">
        <v>37</v>
      </c>
      <c r="B54" s="380" t="s">
        <v>602</v>
      </c>
      <c r="C54" s="381" t="s">
        <v>611</v>
      </c>
      <c r="D54" s="382" t="s">
        <v>612</v>
      </c>
      <c r="E54" s="383"/>
      <c r="F54" s="382"/>
      <c r="G54" s="380"/>
      <c r="H54" s="380"/>
      <c r="I54" s="384"/>
    </row>
    <row r="55" spans="1:9" x14ac:dyDescent="0.3">
      <c r="A55" s="385">
        <v>38</v>
      </c>
      <c r="B55" s="386" t="s">
        <v>602</v>
      </c>
      <c r="C55" s="387" t="s">
        <v>613</v>
      </c>
      <c r="D55" s="388" t="s">
        <v>614</v>
      </c>
      <c r="E55" s="389"/>
      <c r="F55" s="388"/>
      <c r="G55" s="386"/>
      <c r="H55" s="386"/>
      <c r="I55" s="390"/>
    </row>
    <row r="56" spans="1:9" x14ac:dyDescent="0.3">
      <c r="A56" s="555"/>
      <c r="B56" s="555"/>
      <c r="C56" s="555"/>
      <c r="D56" s="555"/>
      <c r="E56" s="555"/>
      <c r="F56" s="555"/>
      <c r="G56" s="555"/>
      <c r="H56" s="555"/>
      <c r="I56" s="555"/>
    </row>
    <row r="57" spans="1:9" x14ac:dyDescent="0.3">
      <c r="A57" s="560" t="s">
        <v>615</v>
      </c>
      <c r="B57" s="560"/>
      <c r="C57" s="560"/>
      <c r="D57" s="560"/>
      <c r="E57" s="560"/>
      <c r="F57" s="560"/>
      <c r="G57" s="560"/>
      <c r="H57" s="560"/>
      <c r="I57" s="560"/>
    </row>
    <row r="58" spans="1:9" ht="24" x14ac:dyDescent="0.3">
      <c r="A58" s="397">
        <v>39</v>
      </c>
      <c r="B58" s="398" t="s">
        <v>616</v>
      </c>
      <c r="C58" s="399" t="s">
        <v>617</v>
      </c>
      <c r="D58" s="400" t="s">
        <v>618</v>
      </c>
      <c r="E58" s="401"/>
      <c r="F58" s="400"/>
      <c r="G58" s="398"/>
      <c r="H58" s="398"/>
      <c r="I58" s="402"/>
    </row>
    <row r="59" spans="1:9" ht="24" x14ac:dyDescent="0.3">
      <c r="A59" s="385">
        <v>40</v>
      </c>
      <c r="B59" s="386" t="s">
        <v>616</v>
      </c>
      <c r="C59" s="387" t="s">
        <v>619</v>
      </c>
      <c r="D59" s="388" t="s">
        <v>620</v>
      </c>
      <c r="E59" s="389"/>
      <c r="F59" s="388"/>
      <c r="G59" s="386"/>
      <c r="H59" s="386"/>
      <c r="I59" s="390"/>
    </row>
    <row r="60" spans="1:9" x14ac:dyDescent="0.3">
      <c r="A60" s="555"/>
      <c r="B60" s="555"/>
      <c r="C60" s="555"/>
      <c r="D60" s="555"/>
      <c r="E60" s="555"/>
      <c r="F60" s="555"/>
      <c r="G60" s="555"/>
      <c r="H60" s="555"/>
      <c r="I60" s="555"/>
    </row>
    <row r="61" spans="1:9" x14ac:dyDescent="0.3">
      <c r="A61" s="561" t="s">
        <v>621</v>
      </c>
      <c r="B61" s="561"/>
      <c r="C61" s="561"/>
      <c r="D61" s="561"/>
      <c r="E61" s="561"/>
      <c r="F61" s="561"/>
      <c r="G61" s="561"/>
      <c r="H61" s="561"/>
      <c r="I61" s="561"/>
    </row>
    <row r="62" spans="1:9" ht="24" x14ac:dyDescent="0.3">
      <c r="A62" s="415">
        <v>41</v>
      </c>
      <c r="B62" s="416" t="s">
        <v>622</v>
      </c>
      <c r="C62" s="417" t="s">
        <v>623</v>
      </c>
      <c r="D62" s="418" t="s">
        <v>624</v>
      </c>
      <c r="E62" s="419"/>
      <c r="F62" s="418"/>
      <c r="G62" s="416"/>
      <c r="H62" s="416"/>
      <c r="I62" s="420"/>
    </row>
    <row r="63" spans="1:9" ht="24" x14ac:dyDescent="0.3">
      <c r="A63" s="385">
        <v>42</v>
      </c>
      <c r="B63" s="386" t="s">
        <v>622</v>
      </c>
      <c r="C63" s="387" t="s">
        <v>625</v>
      </c>
      <c r="D63" s="388" t="s">
        <v>626</v>
      </c>
      <c r="E63" s="389"/>
      <c r="F63" s="388"/>
      <c r="G63" s="386"/>
      <c r="H63" s="386"/>
      <c r="I63" s="390"/>
    </row>
    <row r="64" spans="1:9" ht="24" x14ac:dyDescent="0.3">
      <c r="A64" s="415">
        <v>43</v>
      </c>
      <c r="B64" s="416" t="s">
        <v>622</v>
      </c>
      <c r="C64" s="417" t="s">
        <v>627</v>
      </c>
      <c r="D64" s="418" t="s">
        <v>628</v>
      </c>
      <c r="E64" s="419"/>
      <c r="F64" s="418"/>
      <c r="G64" s="416"/>
      <c r="H64" s="416"/>
      <c r="I64" s="420"/>
    </row>
    <row r="65" spans="1:9" x14ac:dyDescent="0.3">
      <c r="A65" s="555"/>
      <c r="B65" s="555"/>
      <c r="C65" s="555"/>
      <c r="D65" s="555"/>
      <c r="E65" s="555"/>
      <c r="F65" s="555"/>
      <c r="G65" s="555"/>
      <c r="H65" s="555"/>
      <c r="I65" s="555"/>
    </row>
  </sheetData>
  <mergeCells count="18">
    <mergeCell ref="A65:I65"/>
    <mergeCell ref="A48:I48"/>
    <mergeCell ref="A49:I49"/>
    <mergeCell ref="A56:I56"/>
    <mergeCell ref="A57:I57"/>
    <mergeCell ref="A60:I60"/>
    <mergeCell ref="A61:I61"/>
    <mergeCell ref="A38:I38"/>
    <mergeCell ref="A1:I1"/>
    <mergeCell ref="A2:I2"/>
    <mergeCell ref="A7:I7"/>
    <mergeCell ref="A15:I15"/>
    <mergeCell ref="A16:I16"/>
    <mergeCell ref="A21:I21"/>
    <mergeCell ref="A22:I22"/>
    <mergeCell ref="A32:I32"/>
    <mergeCell ref="A33:I33"/>
    <mergeCell ref="A37:I37"/>
  </mergeCells>
  <dataValidations count="1">
    <dataValidation type="list" allowBlank="1" sqref="E7:E502" xr:uid="{7D176FDF-4349-44A6-92F9-BC666AEC5B80}">
      <formula1>"Sin iniciar,En proceso,Finalizado,No aplica,Devuelto"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597AE-093F-4610-B42C-79B5511AB626}">
  <sheetPr codeName="Hoja9"/>
  <dimension ref="A1:I12"/>
  <sheetViews>
    <sheetView workbookViewId="0">
      <selection sqref="A1:I1"/>
    </sheetView>
  </sheetViews>
  <sheetFormatPr baseColWidth="10" defaultColWidth="10.88671875" defaultRowHeight="14.4" x14ac:dyDescent="0.3"/>
  <cols>
    <col min="1" max="1" width="8" style="377" customWidth="1"/>
    <col min="2" max="2" width="44" style="377" customWidth="1"/>
    <col min="3" max="3" width="20" style="377" customWidth="1"/>
    <col min="4" max="9" width="14" style="377" customWidth="1"/>
    <col min="10" max="16384" width="10.88671875" style="377"/>
  </cols>
  <sheetData>
    <row r="1" spans="1:9" ht="16.8" x14ac:dyDescent="0.3">
      <c r="A1" s="562" t="s">
        <v>629</v>
      </c>
      <c r="B1" s="562"/>
      <c r="C1" s="562"/>
      <c r="D1" s="562"/>
      <c r="E1" s="562"/>
      <c r="F1" s="562"/>
      <c r="G1" s="562"/>
      <c r="H1" s="562"/>
      <c r="I1" s="562"/>
    </row>
    <row r="2" spans="1:9" x14ac:dyDescent="0.3">
      <c r="A2" s="563" t="s">
        <v>630</v>
      </c>
      <c r="B2" s="563"/>
      <c r="C2" s="563"/>
      <c r="D2" s="563"/>
      <c r="E2" s="563"/>
      <c r="F2" s="563"/>
      <c r="G2" s="563"/>
      <c r="H2" s="563"/>
      <c r="I2" s="563"/>
    </row>
    <row r="3" spans="1:9" x14ac:dyDescent="0.3">
      <c r="A3" s="378" t="s">
        <v>631</v>
      </c>
      <c r="B3" s="378" t="s">
        <v>632</v>
      </c>
      <c r="C3" s="378" t="s">
        <v>633</v>
      </c>
      <c r="D3" s="378" t="s">
        <v>277</v>
      </c>
      <c r="E3" s="378" t="s">
        <v>517</v>
      </c>
      <c r="F3" s="378" t="s">
        <v>270</v>
      </c>
      <c r="G3" s="378" t="s">
        <v>269</v>
      </c>
      <c r="H3" s="378" t="s">
        <v>280</v>
      </c>
      <c r="I3" s="378" t="s">
        <v>634</v>
      </c>
    </row>
    <row r="4" spans="1:9" x14ac:dyDescent="0.3">
      <c r="A4" s="421" t="s">
        <v>535</v>
      </c>
      <c r="B4" s="422" t="s">
        <v>635</v>
      </c>
      <c r="C4" s="421">
        <v>7</v>
      </c>
      <c r="D4" s="423" t="e">
        <f>COUNTIFS([2]Checklist!B$5:B$11,"GA",[2]Checklist!E$5:E$11,"Sin iniciar")</f>
        <v>#VALUE!</v>
      </c>
      <c r="E4" s="423" t="e">
        <f>COUNTIFS([2]Checklist!B$5:B$11,"GA",[2]Checklist!E$5:E$11,"En proceso")</f>
        <v>#VALUE!</v>
      </c>
      <c r="F4" s="423" t="e">
        <f>COUNTIFS([2]Checklist!B$5:B$11,"GA",[2]Checklist!E$5:E$11,"Finalizado")</f>
        <v>#VALUE!</v>
      </c>
      <c r="G4" s="423" t="e">
        <f>COUNTIFS([2]Checklist!B$5:B$11,"GA",[2]Checklist!E$5:E$11,"No aplica")</f>
        <v>#VALUE!</v>
      </c>
      <c r="H4" s="423" t="e">
        <f>COUNTIFS([2]Checklist!B$5:B$11,"GA",[2]Checklist!E$5:E$11,"Devuelto")</f>
        <v>#VALUE!</v>
      </c>
      <c r="I4" s="424">
        <f t="shared" ref="I4:I11" si="0">IFERROR(F4/C4,0)</f>
        <v>0</v>
      </c>
    </row>
    <row r="5" spans="1:9" x14ac:dyDescent="0.3">
      <c r="A5" s="425" t="s">
        <v>550</v>
      </c>
      <c r="B5" s="426" t="s">
        <v>636</v>
      </c>
      <c r="C5" s="425">
        <v>4</v>
      </c>
      <c r="D5" s="427" t="e">
        <f>COUNTIFS([2]Checklist!B$13:B$16,"GF",[2]Checklist!E$13:E$16,"Sin iniciar")</f>
        <v>#VALUE!</v>
      </c>
      <c r="E5" s="427" t="e">
        <f>COUNTIFS([2]Checklist!B$13:B$16,"GF",[2]Checklist!E$13:E$16,"En proceso")</f>
        <v>#VALUE!</v>
      </c>
      <c r="F5" s="427" t="e">
        <f>COUNTIFS([2]Checklist!B$13:B$16,"GF",[2]Checklist!E$13:E$16,"Finalizado")</f>
        <v>#VALUE!</v>
      </c>
      <c r="G5" s="427" t="e">
        <f>COUNTIFS([2]Checklist!B$13:B$16,"GF",[2]Checklist!E$13:E$16,"No aplica")</f>
        <v>#VALUE!</v>
      </c>
      <c r="H5" s="427" t="e">
        <f>COUNTIFS([2]Checklist!B$13:B$16,"GF",[2]Checklist!E$13:E$16,"Devuelto")</f>
        <v>#VALUE!</v>
      </c>
      <c r="I5" s="428">
        <f t="shared" si="0"/>
        <v>0</v>
      </c>
    </row>
    <row r="6" spans="1:9" x14ac:dyDescent="0.3">
      <c r="A6" s="429" t="s">
        <v>558</v>
      </c>
      <c r="B6" s="430" t="s">
        <v>637</v>
      </c>
      <c r="C6" s="429">
        <v>9</v>
      </c>
      <c r="D6" s="431" t="e">
        <f>COUNTIFS([2]Checklist!B$18:B$26,"AC",[2]Checklist!E$18:E$26,"Sin iniciar")</f>
        <v>#VALUE!</v>
      </c>
      <c r="E6" s="431" t="e">
        <f>COUNTIFS([2]Checklist!B$18:B$26,"AC",[2]Checklist!E$18:E$26,"En proceso")</f>
        <v>#VALUE!</v>
      </c>
      <c r="F6" s="431" t="e">
        <f>COUNTIFS([2]Checklist!B$18:B$26,"AC",[2]Checklist!E$18:E$26,"Finalizado")</f>
        <v>#VALUE!</v>
      </c>
      <c r="G6" s="431" t="e">
        <f>COUNTIFS([2]Checklist!B$18:B$26,"AC",[2]Checklist!E$18:E$26,"No aplica")</f>
        <v>#VALUE!</v>
      </c>
      <c r="H6" s="431" t="e">
        <f>COUNTIFS([2]Checklist!B$18:B$26,"AC",[2]Checklist!E$18:E$26,"Devuelto")</f>
        <v>#VALUE!</v>
      </c>
      <c r="I6" s="432">
        <f t="shared" si="0"/>
        <v>0</v>
      </c>
    </row>
    <row r="7" spans="1:9" x14ac:dyDescent="0.3">
      <c r="A7" s="433" t="s">
        <v>576</v>
      </c>
      <c r="B7" s="434" t="s">
        <v>638</v>
      </c>
      <c r="C7" s="433">
        <v>3</v>
      </c>
      <c r="D7" s="435" t="e">
        <f>COUNTIFS([2]Checklist!B$28:B$30,"GP",[2]Checklist!E$28:E$30,"Sin iniciar")</f>
        <v>#VALUE!</v>
      </c>
      <c r="E7" s="435" t="e">
        <f>COUNTIFS([2]Checklist!B$28:B$30,"GP",[2]Checklist!E$28:E$30,"En proceso")</f>
        <v>#VALUE!</v>
      </c>
      <c r="F7" s="435" t="e">
        <f>COUNTIFS([2]Checklist!B$28:B$30,"GP",[2]Checklist!E$28:E$30,"Finalizado")</f>
        <v>#VALUE!</v>
      </c>
      <c r="G7" s="435" t="e">
        <f>COUNTIFS([2]Checklist!B$28:B$30,"GP",[2]Checklist!E$28:E$30,"No aplica")</f>
        <v>#VALUE!</v>
      </c>
      <c r="H7" s="435" t="e">
        <f>COUNTIFS([2]Checklist!B$28:B$30,"GP",[2]Checklist!E$28:E$30,"Devuelto")</f>
        <v>#VALUE!</v>
      </c>
      <c r="I7" s="436">
        <f t="shared" si="0"/>
        <v>0</v>
      </c>
    </row>
    <row r="8" spans="1:9" x14ac:dyDescent="0.3">
      <c r="A8" s="437" t="s">
        <v>583</v>
      </c>
      <c r="B8" s="438" t="s">
        <v>639</v>
      </c>
      <c r="C8" s="437">
        <v>9</v>
      </c>
      <c r="D8" s="439" t="e">
        <f>COUNTIFS([2]Checklist!B$32:B$40,"PC",[2]Checklist!E$32:E$40,"Sin iniciar")</f>
        <v>#VALUE!</v>
      </c>
      <c r="E8" s="439" t="e">
        <f>COUNTIFS([2]Checklist!B$32:B$40,"PC",[2]Checklist!E$32:E$40,"En proceso")</f>
        <v>#VALUE!</v>
      </c>
      <c r="F8" s="439" t="e">
        <f>COUNTIFS([2]Checklist!B$32:B$40,"PC",[2]Checklist!E$32:E$40,"Finalizado")</f>
        <v>#VALUE!</v>
      </c>
      <c r="G8" s="439" t="e">
        <f>COUNTIFS([2]Checklist!B$32:B$40,"PC",[2]Checklist!E$32:E$40,"No aplica")</f>
        <v>#VALUE!</v>
      </c>
      <c r="H8" s="439" t="e">
        <f>COUNTIFS([2]Checklist!B$32:B$40,"PC",[2]Checklist!E$32:E$40,"Devuelto")</f>
        <v>#VALUE!</v>
      </c>
      <c r="I8" s="440">
        <f t="shared" si="0"/>
        <v>0</v>
      </c>
    </row>
    <row r="9" spans="1:9" x14ac:dyDescent="0.3">
      <c r="A9" s="421" t="s">
        <v>602</v>
      </c>
      <c r="B9" s="422" t="s">
        <v>640</v>
      </c>
      <c r="C9" s="421">
        <v>6</v>
      </c>
      <c r="D9" s="423" t="e">
        <f>COUNTIFS([2]Checklist!B$42:B$47,"CV",[2]Checklist!E$42:E$47,"Sin iniciar")</f>
        <v>#VALUE!</v>
      </c>
      <c r="E9" s="423" t="e">
        <f>COUNTIFS([2]Checklist!B$42:B$47,"CV",[2]Checklist!E$42:E$47,"En proceso")</f>
        <v>#VALUE!</v>
      </c>
      <c r="F9" s="423" t="e">
        <f>COUNTIFS([2]Checklist!B$42:B$47,"CV",[2]Checklist!E$42:E$47,"Finalizado")</f>
        <v>#VALUE!</v>
      </c>
      <c r="G9" s="423" t="e">
        <f>COUNTIFS([2]Checklist!B$42:B$47,"CV",[2]Checklist!E$42:E$47,"No aplica")</f>
        <v>#VALUE!</v>
      </c>
      <c r="H9" s="423" t="e">
        <f>COUNTIFS([2]Checklist!B$42:B$47,"CV",[2]Checklist!E$42:E$47,"Devuelto")</f>
        <v>#VALUE!</v>
      </c>
      <c r="I9" s="424">
        <f t="shared" si="0"/>
        <v>0</v>
      </c>
    </row>
    <row r="10" spans="1:9" x14ac:dyDescent="0.3">
      <c r="A10" s="429" t="s">
        <v>616</v>
      </c>
      <c r="B10" s="430" t="s">
        <v>641</v>
      </c>
      <c r="C10" s="429">
        <v>2</v>
      </c>
      <c r="D10" s="431" t="e">
        <f>COUNTIFS([2]Checklist!B$49:B$50,"PB",[2]Checklist!E$49:E$50,"Sin iniciar")</f>
        <v>#VALUE!</v>
      </c>
      <c r="E10" s="431" t="e">
        <f>COUNTIFS([2]Checklist!B$49:B$50,"PB",[2]Checklist!E$49:E$50,"En proceso")</f>
        <v>#VALUE!</v>
      </c>
      <c r="F10" s="431" t="e">
        <f>COUNTIFS([2]Checklist!B$49:B$50,"PB",[2]Checklist!E$49:E$50,"Finalizado")</f>
        <v>#VALUE!</v>
      </c>
      <c r="G10" s="431" t="e">
        <f>COUNTIFS([2]Checklist!B$49:B$50,"PB",[2]Checklist!E$49:E$50,"No aplica")</f>
        <v>#VALUE!</v>
      </c>
      <c r="H10" s="431" t="e">
        <f>COUNTIFS([2]Checklist!B$49:B$50,"PB",[2]Checklist!E$49:E$50,"Devuelto")</f>
        <v>#VALUE!</v>
      </c>
      <c r="I10" s="432">
        <f t="shared" si="0"/>
        <v>0</v>
      </c>
    </row>
    <row r="11" spans="1:9" x14ac:dyDescent="0.3">
      <c r="A11" s="441" t="s">
        <v>622</v>
      </c>
      <c r="B11" s="442" t="s">
        <v>642</v>
      </c>
      <c r="C11" s="441">
        <v>3</v>
      </c>
      <c r="D11" s="443" t="e">
        <f>COUNTIFS([2]Checklist!B$52:B$54,"PW",[2]Checklist!E$52:E$54,"Sin iniciar")</f>
        <v>#VALUE!</v>
      </c>
      <c r="E11" s="443" t="e">
        <f>COUNTIFS([2]Checklist!B$52:B$54,"PW",[2]Checklist!E$52:E$54,"En proceso")</f>
        <v>#VALUE!</v>
      </c>
      <c r="F11" s="443" t="e">
        <f>COUNTIFS([2]Checklist!B$52:B$54,"PW",[2]Checklist!E$52:E$54,"Finalizado")</f>
        <v>#VALUE!</v>
      </c>
      <c r="G11" s="443" t="e">
        <f>COUNTIFS([2]Checklist!B$52:B$54,"PW",[2]Checklist!E$52:E$54,"No aplica")</f>
        <v>#VALUE!</v>
      </c>
      <c r="H11" s="443" t="e">
        <f>COUNTIFS([2]Checklist!B$52:B$54,"PW",[2]Checklist!E$52:E$54,"Devuelto")</f>
        <v>#VALUE!</v>
      </c>
      <c r="I11" s="444">
        <f t="shared" si="0"/>
        <v>0</v>
      </c>
    </row>
    <row r="12" spans="1:9" x14ac:dyDescent="0.3">
      <c r="A12" s="564" t="s">
        <v>643</v>
      </c>
      <c r="B12" s="564"/>
      <c r="C12" s="445">
        <f t="shared" ref="C12:I12" si="1">SUM(C4:C11)</f>
        <v>43</v>
      </c>
      <c r="D12" s="445" t="e">
        <f t="shared" si="1"/>
        <v>#VALUE!</v>
      </c>
      <c r="E12" s="445" t="e">
        <f t="shared" si="1"/>
        <v>#VALUE!</v>
      </c>
      <c r="F12" s="445" t="e">
        <f t="shared" si="1"/>
        <v>#VALUE!</v>
      </c>
      <c r="G12" s="445" t="e">
        <f t="shared" si="1"/>
        <v>#VALUE!</v>
      </c>
      <c r="H12" s="445" t="e">
        <f t="shared" si="1"/>
        <v>#VALUE!</v>
      </c>
      <c r="I12" s="446">
        <f t="shared" si="1"/>
        <v>0</v>
      </c>
    </row>
  </sheetData>
  <mergeCells count="3">
    <mergeCell ref="A1:I1"/>
    <mergeCell ref="A2:I2"/>
    <mergeCell ref="A12:B1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BDD9-FC11-4ED1-AF5E-D12C7FF7DD14}">
  <sheetPr codeName="Hoja10"/>
  <dimension ref="A1:C24"/>
  <sheetViews>
    <sheetView workbookViewId="0"/>
  </sheetViews>
  <sheetFormatPr baseColWidth="10" defaultColWidth="10.88671875" defaultRowHeight="14.4" x14ac:dyDescent="0.3"/>
  <cols>
    <col min="1" max="1" width="20" style="377" customWidth="1"/>
    <col min="2" max="2" width="55" style="377" customWidth="1"/>
    <col min="3" max="3" width="20" style="377" customWidth="1"/>
    <col min="4" max="16384" width="10.88671875" style="377"/>
  </cols>
  <sheetData>
    <row r="1" spans="1:3" ht="16.8" x14ac:dyDescent="0.3">
      <c r="A1" s="562" t="s">
        <v>644</v>
      </c>
      <c r="B1" s="562"/>
      <c r="C1" s="562"/>
    </row>
    <row r="2" spans="1:3" x14ac:dyDescent="0.3">
      <c r="A2" s="565" t="s">
        <v>645</v>
      </c>
      <c r="B2" s="565"/>
      <c r="C2" s="565"/>
    </row>
    <row r="3" spans="1:3" x14ac:dyDescent="0.3">
      <c r="A3" s="447" t="s">
        <v>277</v>
      </c>
      <c r="B3" s="448" t="s">
        <v>646</v>
      </c>
      <c r="C3" s="449"/>
    </row>
    <row r="4" spans="1:3" x14ac:dyDescent="0.3">
      <c r="A4" s="450" t="s">
        <v>517</v>
      </c>
      <c r="B4" s="451" t="s">
        <v>647</v>
      </c>
      <c r="C4" s="452"/>
    </row>
    <row r="5" spans="1:3" x14ac:dyDescent="0.3">
      <c r="A5" s="453" t="s">
        <v>270</v>
      </c>
      <c r="B5" s="454" t="s">
        <v>648</v>
      </c>
      <c r="C5" s="455"/>
    </row>
    <row r="6" spans="1:3" x14ac:dyDescent="0.3">
      <c r="A6" s="456" t="s">
        <v>269</v>
      </c>
      <c r="B6" s="457" t="s">
        <v>649</v>
      </c>
      <c r="C6" s="458"/>
    </row>
    <row r="7" spans="1:3" x14ac:dyDescent="0.3">
      <c r="A7" s="459" t="s">
        <v>280</v>
      </c>
      <c r="B7" s="460" t="s">
        <v>650</v>
      </c>
      <c r="C7" s="461"/>
    </row>
    <row r="8" spans="1:3" ht="7.5" customHeight="1" x14ac:dyDescent="0.3"/>
    <row r="9" spans="1:3" x14ac:dyDescent="0.3">
      <c r="A9" s="565" t="s">
        <v>651</v>
      </c>
      <c r="B9" s="565"/>
      <c r="C9" s="565"/>
    </row>
    <row r="10" spans="1:3" x14ac:dyDescent="0.3">
      <c r="A10" s="462" t="s">
        <v>652</v>
      </c>
      <c r="B10" s="463" t="s">
        <v>653</v>
      </c>
      <c r="C10" s="464"/>
    </row>
    <row r="11" spans="1:3" x14ac:dyDescent="0.3">
      <c r="A11" s="465" t="s">
        <v>654</v>
      </c>
      <c r="B11" s="466" t="s">
        <v>655</v>
      </c>
      <c r="C11" s="467"/>
    </row>
    <row r="12" spans="1:3" ht="24" x14ac:dyDescent="0.3">
      <c r="A12" s="468" t="s">
        <v>656</v>
      </c>
      <c r="B12" s="469" t="s">
        <v>657</v>
      </c>
      <c r="C12" s="470"/>
    </row>
    <row r="13" spans="1:3" ht="24" x14ac:dyDescent="0.3">
      <c r="A13" s="471" t="s">
        <v>658</v>
      </c>
      <c r="B13" s="472" t="s">
        <v>659</v>
      </c>
      <c r="C13" s="473"/>
    </row>
    <row r="14" spans="1:3" ht="24" x14ac:dyDescent="0.3">
      <c r="A14" s="474" t="s">
        <v>660</v>
      </c>
      <c r="B14" s="475" t="s">
        <v>388</v>
      </c>
      <c r="C14" s="476"/>
    </row>
    <row r="15" spans="1:3" x14ac:dyDescent="0.3">
      <c r="A15" s="477" t="s">
        <v>661</v>
      </c>
      <c r="B15" s="478" t="s">
        <v>389</v>
      </c>
      <c r="C15" s="479"/>
    </row>
    <row r="16" spans="1:3" ht="24" x14ac:dyDescent="0.3">
      <c r="A16" s="480" t="s">
        <v>662</v>
      </c>
      <c r="B16" s="481" t="s">
        <v>663</v>
      </c>
      <c r="C16" s="482"/>
    </row>
    <row r="17" spans="1:3" x14ac:dyDescent="0.3">
      <c r="A17" s="483" t="s">
        <v>664</v>
      </c>
      <c r="B17" s="484" t="s">
        <v>665</v>
      </c>
      <c r="C17" s="485"/>
    </row>
    <row r="18" spans="1:3" ht="7.5" customHeight="1" x14ac:dyDescent="0.3"/>
    <row r="19" spans="1:3" x14ac:dyDescent="0.3">
      <c r="A19" s="565" t="s">
        <v>666</v>
      </c>
      <c r="B19" s="565"/>
      <c r="C19" s="565"/>
    </row>
    <row r="20" spans="1:3" x14ac:dyDescent="0.3">
      <c r="A20" s="486" t="s">
        <v>667</v>
      </c>
      <c r="B20" s="487" t="s">
        <v>668</v>
      </c>
      <c r="C20" s="488"/>
    </row>
    <row r="21" spans="1:3" x14ac:dyDescent="0.3">
      <c r="A21" s="486" t="s">
        <v>669</v>
      </c>
      <c r="B21" s="487" t="s">
        <v>670</v>
      </c>
      <c r="C21" s="488"/>
    </row>
    <row r="22" spans="1:3" x14ac:dyDescent="0.3">
      <c r="A22" s="486" t="s">
        <v>671</v>
      </c>
      <c r="B22" s="487" t="s">
        <v>672</v>
      </c>
      <c r="C22" s="488"/>
    </row>
    <row r="23" spans="1:3" x14ac:dyDescent="0.3">
      <c r="A23" s="486" t="s">
        <v>673</v>
      </c>
      <c r="B23" s="487" t="s">
        <v>674</v>
      </c>
      <c r="C23" s="488"/>
    </row>
    <row r="24" spans="1:3" x14ac:dyDescent="0.3">
      <c r="A24" s="486" t="s">
        <v>675</v>
      </c>
      <c r="B24" s="487" t="s">
        <v>676</v>
      </c>
      <c r="C24" s="488"/>
    </row>
  </sheetData>
  <mergeCells count="4">
    <mergeCell ref="A1:C1"/>
    <mergeCell ref="A2:C2"/>
    <mergeCell ref="A9:C9"/>
    <mergeCell ref="A19:C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sheetPr codeName="Hoja11"/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6.44140625" style="78" customWidth="1"/>
    <col min="10" max="10" width="35.5546875" style="1" customWidth="1"/>
    <col min="11" max="11" width="34.5546875" style="1" customWidth="1"/>
    <col min="12" max="12" width="48.44140625" style="1" customWidth="1"/>
    <col min="13" max="14" width="15.5546875" style="1" customWidth="1"/>
    <col min="15" max="15" width="26.44140625" style="1" customWidth="1"/>
    <col min="16" max="16" width="23" style="1" customWidth="1"/>
    <col min="17" max="17" width="25.44140625" style="1" customWidth="1"/>
    <col min="18" max="19" width="45.5546875" customWidth="1"/>
    <col min="20" max="20" width="24" customWidth="1"/>
    <col min="21" max="21" width="31.44140625" customWidth="1"/>
    <col min="22" max="22" width="49.5546875" customWidth="1"/>
    <col min="23" max="23" width="20.5546875" customWidth="1"/>
    <col min="24" max="25" width="17.44140625" customWidth="1"/>
    <col min="26" max="26" width="36.5546875" customWidth="1"/>
    <col min="27" max="27" width="17.44140625" customWidth="1"/>
    <col min="28" max="28" width="37.88671875" customWidth="1"/>
    <col min="29" max="29" width="30.44140625" customWidth="1"/>
    <col min="30" max="30" width="37.5546875" customWidth="1"/>
    <col min="31" max="31" width="31.44140625" customWidth="1"/>
    <col min="32" max="32" width="15.44140625" customWidth="1"/>
    <col min="33" max="33" width="12.44140625" customWidth="1"/>
    <col min="34" max="34" width="28.5546875" customWidth="1"/>
    <col min="35" max="35" width="21.5546875" customWidth="1"/>
    <col min="36" max="36" width="54.44140625" customWidth="1"/>
    <col min="37" max="37" width="78.88671875" customWidth="1"/>
    <col min="38" max="38" width="37" customWidth="1"/>
    <col min="39" max="39" width="44" customWidth="1"/>
    <col min="40" max="40" width="21.5546875" customWidth="1"/>
    <col min="41" max="41" width="19.88671875" customWidth="1"/>
    <col min="42" max="42" width="23.5546875" customWidth="1"/>
    <col min="43" max="43" width="43.5546875" customWidth="1"/>
    <col min="44" max="44" width="35.44140625" customWidth="1"/>
    <col min="45" max="45" width="27.5546875" customWidth="1"/>
    <col min="46" max="46" width="31.44140625" customWidth="1"/>
    <col min="47" max="47" width="56.5546875" customWidth="1"/>
    <col min="48" max="48" width="29.44140625" customWidth="1"/>
    <col min="49" max="49" width="27" customWidth="1"/>
    <col min="50" max="50" width="30.44140625" customWidth="1"/>
    <col min="51" max="51" width="32.44140625" customWidth="1"/>
  </cols>
  <sheetData>
    <row r="3" spans="3:54" ht="32.85" customHeight="1" x14ac:dyDescent="0.3">
      <c r="O3" s="510" t="s">
        <v>191</v>
      </c>
      <c r="P3" s="510"/>
      <c r="Q3" s="510"/>
      <c r="R3" s="510"/>
      <c r="S3" s="510"/>
      <c r="T3" s="510"/>
      <c r="U3" s="510"/>
      <c r="V3" s="510"/>
      <c r="W3" s="510"/>
      <c r="X3" s="510"/>
    </row>
    <row r="4" spans="3:54" x14ac:dyDescent="0.3">
      <c r="J4" s="3" t="s">
        <v>192</v>
      </c>
      <c r="O4" s="510"/>
      <c r="P4" s="510"/>
      <c r="Q4" s="510"/>
      <c r="R4" s="510"/>
      <c r="S4" s="510"/>
      <c r="T4" s="510"/>
      <c r="U4" s="510"/>
      <c r="V4" s="510"/>
      <c r="W4" s="510"/>
      <c r="X4" s="510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85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519" t="s">
        <v>195</v>
      </c>
      <c r="K8" s="519"/>
      <c r="L8" s="519"/>
      <c r="M8" s="519"/>
      <c r="N8" s="519"/>
      <c r="O8" s="519"/>
      <c r="P8" s="519"/>
      <c r="Q8" s="519"/>
      <c r="R8" s="5" t="s">
        <v>196</v>
      </c>
      <c r="S8" s="5"/>
      <c r="T8" s="5"/>
      <c r="U8" s="18" t="s">
        <v>197</v>
      </c>
      <c r="V8" s="75"/>
      <c r="W8" s="75"/>
      <c r="X8" s="520" t="s">
        <v>198</v>
      </c>
      <c r="Y8" s="521"/>
      <c r="Z8" s="521"/>
      <c r="AA8" s="522"/>
      <c r="AB8" s="523" t="s">
        <v>199</v>
      </c>
      <c r="AC8" s="525" t="s">
        <v>200</v>
      </c>
      <c r="AD8" s="526"/>
      <c r="AE8" s="526"/>
      <c r="AF8" s="526"/>
      <c r="AG8" s="526"/>
      <c r="AH8" s="526"/>
      <c r="AI8" s="530" t="s">
        <v>201</v>
      </c>
      <c r="AJ8" s="530"/>
      <c r="AK8" s="530"/>
      <c r="AL8" s="530"/>
      <c r="AM8" s="530"/>
      <c r="AN8" s="530"/>
      <c r="AO8" s="536" t="s">
        <v>202</v>
      </c>
      <c r="AP8" s="536"/>
      <c r="AQ8" s="536"/>
      <c r="AR8" s="536"/>
      <c r="AS8" s="500" t="s">
        <v>203</v>
      </c>
      <c r="AT8" s="500"/>
      <c r="AU8" s="500"/>
      <c r="AV8" s="14"/>
      <c r="AW8" s="14"/>
      <c r="AX8" s="14"/>
      <c r="AY8" s="14"/>
    </row>
    <row r="9" spans="3:54" s="2" customFormat="1" ht="58.35" customHeight="1" x14ac:dyDescent="0.3">
      <c r="C9" s="532" t="s">
        <v>204</v>
      </c>
      <c r="D9" s="532"/>
      <c r="E9" s="532"/>
      <c r="F9" s="532"/>
      <c r="G9" s="532"/>
      <c r="H9" s="532"/>
      <c r="I9" s="532"/>
      <c r="J9" s="519" t="s">
        <v>18</v>
      </c>
      <c r="K9" s="519"/>
      <c r="L9" s="519"/>
      <c r="M9" s="519"/>
      <c r="N9" s="519"/>
      <c r="O9" s="519"/>
      <c r="P9" s="519"/>
      <c r="Q9" s="519"/>
      <c r="R9" s="81"/>
      <c r="S9" s="82"/>
      <c r="T9" s="82"/>
      <c r="U9" s="82"/>
      <c r="V9" s="520" t="s">
        <v>208</v>
      </c>
      <c r="W9" s="521"/>
      <c r="X9" s="521"/>
      <c r="Y9" s="521"/>
      <c r="Z9" s="521"/>
      <c r="AA9" s="522"/>
      <c r="AB9" s="524"/>
      <c r="AC9" s="529" t="s">
        <v>209</v>
      </c>
      <c r="AD9" s="529"/>
      <c r="AE9" s="529"/>
      <c r="AF9" s="529"/>
      <c r="AG9" s="529"/>
      <c r="AH9" s="529"/>
      <c r="AI9" s="531" t="s">
        <v>201</v>
      </c>
      <c r="AJ9" s="531"/>
      <c r="AK9" s="531"/>
      <c r="AL9" s="531"/>
      <c r="AM9" s="531"/>
      <c r="AN9" s="531"/>
      <c r="AO9" s="537" t="s">
        <v>210</v>
      </c>
      <c r="AP9" s="537"/>
      <c r="AQ9" s="537"/>
      <c r="AR9" s="537"/>
      <c r="AS9" s="538" t="s">
        <v>211</v>
      </c>
      <c r="AT9" s="538"/>
      <c r="AU9" s="538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269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677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678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297</v>
      </c>
      <c r="AY15" s="12"/>
    </row>
    <row r="16" spans="3:54" ht="69.599999999999994" x14ac:dyDescent="0.3">
      <c r="C16" s="91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301</v>
      </c>
      <c r="Y16" s="12"/>
      <c r="Z16" s="12"/>
      <c r="AA16" s="12"/>
      <c r="AB16" s="12"/>
      <c r="AC16" s="11" t="s">
        <v>269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679</v>
      </c>
      <c r="Y17" s="12"/>
      <c r="Z17" s="12"/>
      <c r="AA17" s="12"/>
      <c r="AB17" s="12"/>
      <c r="AC17" s="11" t="s">
        <v>269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679</v>
      </c>
      <c r="Y19" s="12"/>
      <c r="Z19" s="12"/>
      <c r="AA19" s="12"/>
      <c r="AB19" s="12"/>
      <c r="AC19" s="11" t="s">
        <v>269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679</v>
      </c>
      <c r="Y20" s="12"/>
      <c r="Z20" s="12"/>
      <c r="AA20" s="12"/>
      <c r="AB20" s="12"/>
      <c r="AC20" s="11" t="s">
        <v>269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679</v>
      </c>
      <c r="Y21" s="12"/>
      <c r="Z21" s="12"/>
      <c r="AA21" s="12"/>
      <c r="AB21" s="12"/>
      <c r="AC21" s="11" t="s">
        <v>269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269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69.599999999999994" x14ac:dyDescent="0.3">
      <c r="C23" s="91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301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680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679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679</v>
      </c>
      <c r="Y25" s="12"/>
      <c r="Z25" s="12"/>
      <c r="AA25" s="12"/>
      <c r="AB25" s="12"/>
      <c r="AC25" s="11" t="s">
        <v>269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679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679</v>
      </c>
      <c r="Y27" s="12"/>
      <c r="Z27" s="12"/>
      <c r="AA27" s="12"/>
      <c r="AB27" s="12"/>
      <c r="AC27" s="11" t="s">
        <v>269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677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679</v>
      </c>
      <c r="Y30" s="12"/>
      <c r="Z30" s="12"/>
      <c r="AA30" s="12"/>
      <c r="AB30" s="12"/>
      <c r="AC30" s="11" t="s">
        <v>269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677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677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679</v>
      </c>
      <c r="Y33" s="12"/>
      <c r="Z33" s="12"/>
      <c r="AA33" s="12"/>
      <c r="AB33" s="12"/>
      <c r="AC33" s="11" t="s">
        <v>269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678</v>
      </c>
      <c r="Y34" s="12"/>
      <c r="Z34" s="12"/>
      <c r="AA34" s="12"/>
      <c r="AB34" s="12"/>
      <c r="AC34" s="11" t="s">
        <v>269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678</v>
      </c>
      <c r="Y35" s="12"/>
      <c r="Z35" s="12"/>
      <c r="AA35" s="12"/>
      <c r="AB35" s="12"/>
      <c r="AC35" s="11" t="s">
        <v>269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681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679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269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681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677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 t="s">
        <v>682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677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679</v>
      </c>
      <c r="Y42" s="12"/>
      <c r="Z42" s="12"/>
      <c r="AA42" s="12"/>
      <c r="AB42" s="12"/>
      <c r="AC42" s="11" t="s">
        <v>269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679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681</v>
      </c>
      <c r="Y45" s="12"/>
      <c r="Z45" s="12"/>
      <c r="AA45" s="12"/>
      <c r="AB45" s="12"/>
      <c r="AC45" s="11" t="s">
        <v>269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679</v>
      </c>
      <c r="Y46" s="12"/>
      <c r="Z46" s="12"/>
      <c r="AA46" s="12"/>
      <c r="AB46" s="12"/>
      <c r="AC46" s="11" t="s">
        <v>269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679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269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269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269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269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269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269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269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269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269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269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279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683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681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sheetPr codeName="Hoja12"/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2" spans="1:20" ht="72" x14ac:dyDescent="0.3">
      <c r="A2" s="567" t="s">
        <v>684</v>
      </c>
      <c r="B2" s="567"/>
      <c r="C2" s="567"/>
      <c r="D2" t="s">
        <v>685</v>
      </c>
      <c r="E2" s="567" t="s">
        <v>686</v>
      </c>
      <c r="F2" s="567"/>
      <c r="G2" s="181" t="s">
        <v>199</v>
      </c>
      <c r="H2" s="566" t="s">
        <v>687</v>
      </c>
      <c r="I2" s="566"/>
      <c r="J2" s="566"/>
      <c r="K2" s="566" t="s">
        <v>23</v>
      </c>
      <c r="L2" s="567"/>
      <c r="M2" s="567"/>
      <c r="N2" s="566" t="s">
        <v>688</v>
      </c>
      <c r="O2" s="567"/>
      <c r="P2" s="567"/>
      <c r="Q2" s="568"/>
      <c r="R2" s="566" t="s">
        <v>211</v>
      </c>
      <c r="S2" s="567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689</v>
      </c>
    </row>
    <row r="8" spans="1:20" x14ac:dyDescent="0.3">
      <c r="A8" t="s">
        <v>690</v>
      </c>
    </row>
    <row r="9" spans="1:20" x14ac:dyDescent="0.3">
      <c r="A9" t="s">
        <v>691</v>
      </c>
    </row>
    <row r="12" spans="1:20" x14ac:dyDescent="0.3">
      <c r="A12" s="195" t="s">
        <v>684</v>
      </c>
      <c r="B12" s="85" t="s">
        <v>224</v>
      </c>
    </row>
    <row r="13" spans="1:20" ht="28.8" x14ac:dyDescent="0.3">
      <c r="A13" s="195" t="s">
        <v>684</v>
      </c>
      <c r="B13" s="85" t="s">
        <v>226</v>
      </c>
    </row>
    <row r="14" spans="1:20" ht="28.8" x14ac:dyDescent="0.3">
      <c r="A14" s="195" t="s">
        <v>684</v>
      </c>
      <c r="B14" s="85" t="s">
        <v>205</v>
      </c>
    </row>
    <row r="15" spans="1:20" x14ac:dyDescent="0.3">
      <c r="A15" s="78" t="s">
        <v>685</v>
      </c>
      <c r="B15" s="85" t="s">
        <v>158</v>
      </c>
    </row>
    <row r="16" spans="1:20" x14ac:dyDescent="0.3">
      <c r="A16" s="195" t="s">
        <v>686</v>
      </c>
      <c r="B16" s="179" t="s">
        <v>234</v>
      </c>
    </row>
    <row r="17" spans="1:2" x14ac:dyDescent="0.3">
      <c r="A17" s="195" t="s">
        <v>686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687</v>
      </c>
      <c r="B19" s="87" t="s">
        <v>231</v>
      </c>
    </row>
    <row r="20" spans="1:2" x14ac:dyDescent="0.3">
      <c r="A20" s="195" t="s">
        <v>687</v>
      </c>
      <c r="B20" s="87" t="s">
        <v>244</v>
      </c>
    </row>
    <row r="21" spans="1:2" x14ac:dyDescent="0.3">
      <c r="A21" s="195" t="s">
        <v>687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688</v>
      </c>
      <c r="B25" s="89" t="s">
        <v>253</v>
      </c>
    </row>
    <row r="26" spans="1:2" x14ac:dyDescent="0.3">
      <c r="A26" s="78" t="s">
        <v>688</v>
      </c>
      <c r="B26" s="89" t="s">
        <v>254</v>
      </c>
    </row>
    <row r="27" spans="1:2" x14ac:dyDescent="0.3">
      <c r="A27" s="78" t="s">
        <v>688</v>
      </c>
      <c r="B27" s="178" t="s">
        <v>256</v>
      </c>
    </row>
    <row r="28" spans="1:2" x14ac:dyDescent="0.3">
      <c r="A28" s="78" t="s">
        <v>688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sheetPr codeName="Hoja13"/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1" spans="1:4" x14ac:dyDescent="0.3">
      <c r="A1" s="196" t="s">
        <v>692</v>
      </c>
      <c r="B1" s="196" t="s">
        <v>147</v>
      </c>
    </row>
    <row r="2" spans="1:4" x14ac:dyDescent="0.3">
      <c r="A2" s="195" t="s">
        <v>684</v>
      </c>
      <c r="B2" s="197" t="s">
        <v>693</v>
      </c>
    </row>
    <row r="3" spans="1:4" x14ac:dyDescent="0.3">
      <c r="A3" s="195" t="s">
        <v>684</v>
      </c>
      <c r="B3" s="197" t="s">
        <v>694</v>
      </c>
    </row>
    <row r="4" spans="1:4" x14ac:dyDescent="0.3">
      <c r="A4" s="195" t="s">
        <v>684</v>
      </c>
      <c r="B4" s="197" t="s">
        <v>205</v>
      </c>
      <c r="D4" t="s">
        <v>689</v>
      </c>
    </row>
    <row r="5" spans="1:4" x14ac:dyDescent="0.3">
      <c r="A5" s="195" t="s">
        <v>695</v>
      </c>
      <c r="B5" s="197" t="s">
        <v>696</v>
      </c>
      <c r="D5" t="s">
        <v>690</v>
      </c>
    </row>
    <row r="6" spans="1:4" x14ac:dyDescent="0.3">
      <c r="A6" s="195" t="s">
        <v>697</v>
      </c>
      <c r="B6" s="197" t="s">
        <v>234</v>
      </c>
      <c r="D6" t="s">
        <v>691</v>
      </c>
    </row>
    <row r="7" spans="1:4" x14ac:dyDescent="0.3">
      <c r="A7" s="195" t="s">
        <v>697</v>
      </c>
      <c r="B7" s="197" t="s">
        <v>235</v>
      </c>
    </row>
    <row r="8" spans="1:4" ht="28.8" x14ac:dyDescent="0.3">
      <c r="A8" s="195" t="s">
        <v>698</v>
      </c>
      <c r="B8" s="197" t="s">
        <v>573</v>
      </c>
    </row>
    <row r="9" spans="1:4" x14ac:dyDescent="0.3">
      <c r="A9" s="195" t="s">
        <v>699</v>
      </c>
      <c r="B9" s="197" t="s">
        <v>231</v>
      </c>
    </row>
    <row r="10" spans="1:4" x14ac:dyDescent="0.3">
      <c r="A10" s="195" t="s">
        <v>699</v>
      </c>
      <c r="B10" s="197" t="s">
        <v>700</v>
      </c>
    </row>
    <row r="11" spans="1:4" x14ac:dyDescent="0.3">
      <c r="A11" s="195" t="s">
        <v>699</v>
      </c>
      <c r="B11" s="197" t="s">
        <v>160</v>
      </c>
    </row>
    <row r="12" spans="1:4" x14ac:dyDescent="0.3">
      <c r="A12" s="195" t="s">
        <v>701</v>
      </c>
      <c r="B12" s="197" t="s">
        <v>159</v>
      </c>
    </row>
    <row r="13" spans="1:4" ht="28.8" x14ac:dyDescent="0.3">
      <c r="A13" s="195" t="s">
        <v>701</v>
      </c>
      <c r="B13" s="197" t="s">
        <v>248</v>
      </c>
    </row>
    <row r="14" spans="1:4" x14ac:dyDescent="0.3">
      <c r="A14" s="195" t="s">
        <v>701</v>
      </c>
      <c r="B14" s="197" t="s">
        <v>247</v>
      </c>
    </row>
    <row r="15" spans="1:4" x14ac:dyDescent="0.3">
      <c r="A15" s="195" t="s">
        <v>702</v>
      </c>
      <c r="B15" s="197" t="s">
        <v>703</v>
      </c>
    </row>
    <row r="16" spans="1:4" x14ac:dyDescent="0.3">
      <c r="A16" s="195" t="s">
        <v>702</v>
      </c>
      <c r="B16" s="197" t="s">
        <v>704</v>
      </c>
    </row>
    <row r="17" spans="1:2" x14ac:dyDescent="0.3">
      <c r="A17" s="195" t="s">
        <v>702</v>
      </c>
      <c r="B17" s="197" t="s">
        <v>705</v>
      </c>
    </row>
    <row r="18" spans="1:2" x14ac:dyDescent="0.3">
      <c r="A18" s="195" t="s">
        <v>702</v>
      </c>
      <c r="B18" s="197" t="s">
        <v>706</v>
      </c>
    </row>
    <row r="19" spans="1:2" x14ac:dyDescent="0.3">
      <c r="A19" s="195" t="s">
        <v>707</v>
      </c>
      <c r="B19" s="197" t="s">
        <v>708</v>
      </c>
    </row>
    <row r="20" spans="1:2" x14ac:dyDescent="0.3">
      <c r="A20" s="195" t="s">
        <v>707</v>
      </c>
      <c r="B20" s="197" t="s">
        <v>709</v>
      </c>
    </row>
    <row r="21" spans="1:2" x14ac:dyDescent="0.3">
      <c r="A21" s="195" t="s">
        <v>707</v>
      </c>
      <c r="B21" s="197" t="s">
        <v>710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sheetPr codeName="Hoja14"/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711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EEA9B3D-0DA4-4009-82C0-0694809F88A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Resumen Ejecutivo</vt:lpstr>
      <vt:lpstr>Dashboard</vt:lpstr>
      <vt:lpstr>Maestro</vt:lpstr>
      <vt:lpstr>Resumen</vt:lpstr>
      <vt:lpstr>Borrador</vt:lpstr>
      <vt:lpstr>Criterios de calidad</vt:lpstr>
      <vt:lpstr>Etapas</vt:lpstr>
      <vt:lpstr>Checklist</vt:lpstr>
      <vt:lpstr>Resumen por Fase</vt:lpstr>
      <vt:lpstr>Leyenda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2026-05-20T02:11:03Z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