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4497" documentId="8_{3BAA4E05-85DC-4689-9347-38426449B74E}" xr6:coauthVersionLast="47" xr6:coauthVersionMax="47" xr10:uidLastSave="{43345E17-0FDF-489B-A7F5-E92875B730AC}"/>
  <bookViews>
    <workbookView xWindow="-108" yWindow="-108" windowWidth="23256" windowHeight="12456" firstSheet="2" activeTab="5" xr2:uid="{5D2AA78B-CF8F-4F04-8CED-873384612ABA}"/>
  </bookViews>
  <sheets>
    <sheet name="Resumen Ejecutivo" sheetId="9" state="hidden" r:id="rId1"/>
    <sheet name="Dashboard" sheetId="7" state="hidden" r:id="rId2"/>
    <sheet name="Resumen" sheetId="13" r:id="rId3"/>
    <sheet name="Borrador" sheetId="3" r:id="rId4"/>
    <sheet name="Criterios de calidad" sheetId="16" r:id="rId5"/>
    <sheet name="Etapas" sheetId="18" r:id="rId6"/>
    <sheet name="Hoja3" sheetId="15" r:id="rId7"/>
    <sheet name="Hoja2" sheetId="14" r:id="rId8"/>
    <sheet name="Hoja4" sheetId="17" r:id="rId9"/>
    <sheet name="Borrador (2)" sheetId="6" state="hidden" r:id="rId10"/>
    <sheet name="Hoja1" sheetId="1" state="hidden" r:id="rId11"/>
    <sheet name="Estructura" sheetId="10" state="hidden" r:id="rId12"/>
    <sheet name="_Listas" sheetId="11" state="hidden" r:id="rId13"/>
  </sheets>
  <externalReferences>
    <externalReference r:id="rId14"/>
  </externalReferences>
  <definedNames>
    <definedName name="_xlnm._FilterDatabase" localSheetId="3" hidden="1">Borrador!$C$10:$BN$70</definedName>
    <definedName name="_xlnm._FilterDatabase" localSheetId="9" hidden="1">'Borrador (2)'!$C$8:$AY$70</definedName>
    <definedName name="_xlnm._FilterDatabase" localSheetId="5" hidden="1">Etapas!$A$12:$BW$12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2" i="18" l="1"/>
  <c r="BL72" i="18" s="1"/>
  <c r="BF71" i="18"/>
  <c r="BL71" i="18" s="1"/>
  <c r="BF70" i="18"/>
  <c r="BD70" i="18"/>
  <c r="BF69" i="18"/>
  <c r="BD69" i="18"/>
  <c r="BD68" i="18"/>
  <c r="BF67" i="18"/>
  <c r="BL67" i="18" s="1"/>
  <c r="BL66" i="18"/>
  <c r="BF64" i="18"/>
  <c r="BL64" i="18" s="1"/>
  <c r="BF59" i="18"/>
  <c r="BL59" i="18" s="1"/>
  <c r="BF58" i="18"/>
  <c r="BF56" i="18"/>
  <c r="BF53" i="18"/>
  <c r="BL53" i="18" s="1"/>
  <c r="BF51" i="18"/>
  <c r="BE51" i="18"/>
  <c r="BD51" i="18"/>
  <c r="BF50" i="18"/>
  <c r="BL50" i="18" s="1"/>
  <c r="BL49" i="18"/>
  <c r="BF46" i="18"/>
  <c r="BL46" i="18" s="1"/>
  <c r="BL45" i="18"/>
  <c r="BF43" i="18"/>
  <c r="BL43" i="18" s="1"/>
  <c r="BL42" i="18"/>
  <c r="BF41" i="18"/>
  <c r="BL41" i="18" s="1"/>
  <c r="BF39" i="18"/>
  <c r="BF38" i="18"/>
  <c r="BL38" i="18" s="1"/>
  <c r="BD36" i="18"/>
  <c r="BF34" i="18"/>
  <c r="BL34" i="18" s="1"/>
  <c r="BL33" i="18"/>
  <c r="BF32" i="18"/>
  <c r="BE32" i="18"/>
  <c r="BD32" i="18"/>
  <c r="BL31" i="18"/>
  <c r="BL30" i="18"/>
  <c r="BF28" i="18"/>
  <c r="BF26" i="18"/>
  <c r="BF25" i="18"/>
  <c r="BL25" i="18" s="1"/>
  <c r="BF20" i="18"/>
  <c r="BL20" i="18" s="1"/>
  <c r="BF17" i="18"/>
  <c r="BF16" i="18"/>
  <c r="BL15" i="18"/>
  <c r="BL14" i="18"/>
  <c r="BF13" i="18"/>
  <c r="AU66" i="3" l="1"/>
  <c r="AU67" i="3"/>
  <c r="AU68" i="3"/>
  <c r="AW30" i="3"/>
  <c r="AU49" i="3"/>
  <c r="AV49" i="3"/>
  <c r="AU34" i="3"/>
  <c r="AU30" i="3"/>
  <c r="AV30" i="3"/>
  <c r="AW54" i="3"/>
  <c r="AW14" i="3"/>
  <c r="AW15" i="3"/>
  <c r="AW18" i="3"/>
  <c r="AW23" i="3"/>
  <c r="AW24" i="3"/>
  <c r="AW26" i="3"/>
  <c r="AW32" i="3"/>
  <c r="AW36" i="3"/>
  <c r="AW37" i="3"/>
  <c r="AW39" i="3"/>
  <c r="AW41" i="3"/>
  <c r="AW44" i="3"/>
  <c r="AW48" i="3"/>
  <c r="AW49" i="3"/>
  <c r="AW51" i="3"/>
  <c r="AW56" i="3"/>
  <c r="AW57" i="3"/>
  <c r="AW62" i="3"/>
  <c r="AW65" i="3"/>
  <c r="AW67" i="3"/>
  <c r="AW68" i="3"/>
  <c r="AW69" i="3"/>
  <c r="AW70" i="3"/>
  <c r="AW11" i="3"/>
  <c r="BC64" i="3" l="1"/>
  <c r="D23" i="7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C62" i="3"/>
  <c r="BC28" i="3"/>
  <c r="BC36" i="3"/>
  <c r="BC65" i="3"/>
  <c r="BC12" i="3"/>
  <c r="BC41" i="3"/>
  <c r="BC32" i="3"/>
  <c r="BC48" i="3"/>
  <c r="BC29" i="3"/>
  <c r="BC23" i="3"/>
  <c r="BC40" i="3"/>
  <c r="BC70" i="3"/>
  <c r="BC39" i="3"/>
  <c r="BC69" i="3"/>
  <c r="BC57" i="3"/>
  <c r="BC44" i="3"/>
  <c r="BC43" i="3"/>
  <c r="BC18" i="3"/>
  <c r="BC51" i="3"/>
  <c r="BC31" i="3"/>
  <c r="BC13" i="3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D9" i="9" l="1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tc={DC72D653-CC04-45B0-90CA-5175ED630AB1}</author>
    <author>tc={CA7D76E7-C5A8-4708-9BAA-F2CA4565E4BB}</author>
    <author>tc={9C47A402-25CE-4039-9B05-010316CEC1CF}</author>
    <author>tc={0C5EAAD0-5792-487E-BC4B-849BED612E62}</author>
    <author>tc={6B7DBEEE-E8B4-4B92-948E-2E7E4AA485C2}</author>
    <author>tc={F6730F41-81C2-411D-9DB5-D979182D52BC}</author>
    <author>tc={DC0FCFA0-C22D-48A0-9E15-68743716652C}</author>
    <author>tc={1616BE71-A59D-465C-BEEA-BB84AE70E0EF}</author>
    <author>tc={F9E43778-7DB2-4759-8AA4-D45FCC87BAA0}</author>
    <author>tc={91C9CB4C-E925-4C1E-A5DE-C997A1DFDC77}</author>
    <author>tc={C6A5ECB9-490B-49D3-AAAC-A0672154B2A7}</author>
    <author>tc={D06487D9-7319-4754-B005-9385C981C5A3}</author>
  </authors>
  <commentList>
    <comment ref="O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Y9" authorId="1" shapeId="0" xr:uid="{DC72D653-CC04-45B0-90CA-5175ED630AB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AN9" authorId="2" shapeId="0" xr:uid="{CA7D76E7-C5A8-4708-9BAA-F2CA4565E4B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V9" authorId="3" shapeId="0" xr:uid="{9C47A402-25CE-4039-9B05-010316CEC1C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4" shapeId="0" xr:uid="{0C5EAAD0-5792-487E-BC4B-849BED612E6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M9" authorId="5" shapeId="0" xr:uid="{6B7DBEEE-E8B4-4B92-948E-2E7E4AA485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W12" authorId="6" shapeId="0" xr:uid="{F6730F41-81C2-411D-9DB5-D979182D52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AA12" authorId="7" shapeId="0" xr:uid="{DC0FCFA0-C22D-48A0-9E15-68743716652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AC12" authorId="8" shapeId="0" xr:uid="{1616BE71-A59D-465C-BEEA-BB84AE70E0E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I12" authorId="9" shapeId="0" xr:uid="{F9E43778-7DB2-4759-8AA4-D45FCC87BAA0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I15" authorId="10" shapeId="0" xr:uid="{91C9CB4C-E925-4C1E-A5DE-C997A1DFDC7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U56" authorId="11" shapeId="0" xr:uid="{C6A5ECB9-490B-49D3-AAAC-A0672154B2A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U58" authorId="12" shapeId="0" xr:uid="{D06487D9-7319-4754-B005-9385C981C5A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<sst xmlns="http://schemas.openxmlformats.org/spreadsheetml/2006/main" count="6862" uniqueCount="534">
  <si>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</si>
  <si>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</si>
  <si>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</si>
  <si>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</si>
  <si>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</si>
  <si>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</si>
  <si>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</si>
  <si>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</si>
  <si>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</si>
  <si>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</si>
  <si>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</si>
  <si>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</si>
  <si>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</si>
  <si>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</si>
  <si>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</si>
  <si>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</si>
  <si>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</si>
  <si>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</si>
  <si>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</si>
  <si>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</si>
  <si>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</si>
  <si>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</si>
  <si>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</si>
  <si>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</si>
  <si>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</si>
  <si>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</si>
  <si>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</si>
  <si>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</si>
  <si>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</si>
  <si>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</si>
  <si>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</si>
  <si>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</si>
  <si>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</si>
  <si>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</si>
  <si>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</si>
  <si>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</si>
  <si>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</si>
  <si>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</si>
  <si>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</si>
  <si>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</si>
  <si>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</si>
  <si>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</si>
  <si>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</si>
  <si>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</si>
  <si>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</si>
  <si>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</si>
  <si>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</si>
  <si>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</si>
  <si>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</si>
  <si>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</si>
  <si>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</si>
  <si>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</si>
  <si>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</si>
  <si>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</si>
  <si>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</si>
  <si>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</si>
  <si>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</si>
  <si>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</si>
  <si>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</si>
  <si>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</si>
  <si>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</si>
  <si>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</si>
  <si>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</si>
  <si>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</si>
  <si>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</si>
  <si>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</si>
  <si>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</si>
  <si>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</si>
  <si>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</si>
  <si>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</si>
  <si>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</si>
  <si>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</si>
  <si>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</si>
  <si>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</si>
  <si>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</si>
  <si>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</si>
  <si>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</si>
  <si>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</si>
  <si>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</si>
  <si>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</si>
  <si>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</si>
  <si>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</si>
  <si>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</si>
  <si>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</si>
  <si>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</si>
  <si>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</si>
  <si>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</si>
  <si>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</si>
  <si>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</si>
  <si>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</si>
  <si>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</si>
  <si>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</si>
  <si>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</si>
  <si>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</si>
  <si>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</si>
  <si>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</si>
  <si>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</si>
  <si>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</si>
  <si>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</si>
  <si>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</si>
  <si>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</si>
  <si>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</si>
  <si>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</si>
  <si>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</si>
  <si>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</si>
  <si>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</si>
  <si>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</si>
  <si>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</si>
  <si>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</si>
  <si>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</si>
  <si>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</si>
  <si>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</si>
  <si>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</si>
  <si>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</si>
  <si>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</si>
  <si>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</si>
  <si>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</si>
  <si>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</si>
  <si>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</si>
  <si>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</si>
  <si>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</si>
  <si>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</si>
  <si>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</si>
  <si>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</si>
  <si>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</si>
  <si>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</si>
  <si>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</si>
  <si>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</si>
  <si>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</si>
  <si>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</si>
  <si>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</si>
  <si>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</si>
  <si>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</si>
  <si>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</si>
  <si>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</si>
  <si>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</si>
  <si>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</si>
  <si>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</si>
  <si>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</si>
  <si>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</si>
  <si>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</si>
  <si>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</si>
  <si>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</si>
  <si>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</si>
  <si>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</si>
  <si>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</si>
  <si>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</si>
  <si>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</si>
  <si>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</si>
  <si>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</si>
  <si>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</si>
  <si>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</si>
  <si>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</si>
  <si>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</si>
  <si>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</si>
  <si>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</si>
  <si>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</si>
  <si>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</si>
  <si>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</si>
  <si>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</si>
  <si>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</si>
  <si>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</si>
  <si>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</si>
  <si>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</si>
  <si>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</si>
  <si>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</si>
  <si>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</si>
  <si>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</si>
  <si>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</si>
  <si>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</si>
  <si>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</si>
  <si>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</si>
  <si>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</si>
  <si>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</si>
  <si>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</si>
  <si>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</si>
  <si>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</si>
  <si>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</si>
  <si>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</si>
  <si>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</si>
  <si>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</si>
  <si>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</si>
  <si>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</si>
  <si>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</si>
  <si>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</si>
  <si>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</si>
  <si>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</si>
  <si>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</si>
  <si>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</si>
  <si>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</si>
  <si>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</si>
  <si>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</si>
  <si>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</si>
  <si>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</si>
  <si>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</si>
  <si>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</si>
  <si>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</si>
  <si>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</si>
  <si>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</si>
  <si>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</si>
  <si>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</si>
  <si>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</si>
  <si>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</si>
  <si>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</si>
  <si>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</si>
  <si>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</si>
  <si>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</si>
  <si>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</si>
  <si>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</si>
  <si>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</si>
  <si>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</si>
  <si>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</si>
  <si>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</si>
  <si>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</si>
  <si>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</si>
  <si>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</si>
  <si>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</si>
  <si>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</si>
  <si>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</si>
  <si>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</si>
  <si>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</si>
  <si>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</si>
  <si>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</si>
  <si>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</si>
  <si>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</si>
  <si>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</si>
  <si>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</si>
  <si>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</si>
  <si>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</si>
  <si>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</si>
  <si>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</si>
  <si>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</si>
  <si>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</si>
  <si>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</si>
  <si>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</si>
  <si>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</si>
  <si>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</si>
  <si>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</si>
  <si>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</si>
  <si>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</si>
  <si>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</si>
  <si>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</si>
  <si>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</si>
  <si>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</si>
  <si>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</si>
  <si>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</si>
  <si>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</si>
  <si>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</si>
  <si>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</si>
  <si>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</si>
  <si>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</si>
  <si>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</si>
  <si>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</si>
  <si>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</si>
  <si>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</si>
  <si>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</si>
  <si>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</si>
  <si>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</si>
  <si>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</si>
  <si>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</si>
  <si>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</si>
  <si>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</si>
  <si>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</si>
  <si>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</si>
  <si>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</si>
  <si>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</si>
  <si>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</si>
  <si>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</si>
  <si>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</si>
  <si>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</si>
  <si>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</si>
  <si>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</si>
  <si>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</si>
  <si>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</si>
  <si>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</si>
  <si>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</si>
  <si>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</si>
  <si>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</si>
  <si>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</si>
  <si>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</si>
  <si>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</si>
  <si>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</si>
  <si>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</si>
  <si>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</si>
  <si>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</si>
  <si>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</si>
  <si>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</si>
  <si>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</si>
  <si>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</si>
  <si>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</si>
  <si>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</si>
  <si>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</si>
  <si>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</si>
  <si>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</si>
  <si>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</si>
  <si>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</si>
  <si>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</si>
  <si>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</si>
  <si>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</si>
  <si>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</si>
  <si>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</si>
  <si>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</si>
  <si>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</si>
  <si>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</si>
  <si>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</si>
  <si>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</si>
  <si>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</si>
  <si>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</si>
  <si>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</si>
  <si>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</si>
  <si>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</si>
  <si>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</si>
  <si>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</si>
  <si>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</si>
  <si>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</si>
  <si>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</si>
  <si>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</si>
  <si>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</si>
  <si>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</si>
  <si>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</si>
  <si>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</si>
  <si>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</si>
  <si>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</si>
  <si>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</si>
  <si>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</si>
  <si>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</si>
  <si>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</si>
  <si>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</si>
  <si>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</si>
  <si>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</si>
  <si>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</si>
  <si>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</si>
  <si>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</si>
  <si>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</si>
  <si>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</si>
  <si>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</si>
  <si>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</si>
  <si>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</si>
  <si>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</si>
  <si>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</si>
  <si>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</si>
  <si>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</si>
  <si>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</si>
  <si>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</si>
  <si>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</si>
  <si>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</si>
  <si>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</si>
  <si>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</si>
  <si>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</si>
  <si>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</si>
  <si>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</si>
  <si>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</si>
  <si>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</si>
  <si>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</si>
  <si>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</si>
  <si>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</si>
  <si>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</si>
  <si>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</si>
  <si>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</si>
  <si>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</si>
  <si>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</si>
  <si>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</si>
  <si>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</si>
  <si>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</si>
  <si>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</si>
  <si>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</si>
  <si>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</si>
  <si>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</si>
  <si>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</si>
  <si>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</si>
  <si>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</si>
  <si>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</si>
  <si>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</si>
  <si>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</si>
  <si>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</si>
  <si>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</si>
  <si>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</si>
  <si>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</si>
  <si>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</si>
  <si>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</si>
  <si>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</si>
  <si>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</si>
  <si>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</si>
  <si>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</si>
  <si>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</si>
  <si>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</si>
  <si>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</si>
  <si>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</si>
  <si>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</si>
  <si>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</si>
  <si>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</si>
  <si>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</si>
  <si>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</si>
  <si>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</si>
  <si>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</si>
  <si>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</si>
  <si>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</si>
  <si>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</si>
  <si>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</si>
  <si>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</si>
  <si>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</si>
  <si>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</si>
  <si>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</si>
  <si>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</si>
  <si>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</si>
  <si>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</si>
  <si>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</si>
  <si>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</si>
  <si>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</si>
  <si>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</si>
  <si>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</si>
  <si>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</si>
  <si>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</si>
  <si>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</si>
  <si>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</si>
  <si>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</si>
  <si>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</si>
  <si>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</si>
  <si>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</si>
  <si>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</si>
  <si>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</si>
  <si>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</si>
  <si>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</si>
  <si>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</si>
  <si>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</si>
  <si>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</si>
  <si>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</si>
  <si>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</si>
  <si>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</si>
  <si>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</si>
  <si>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</si>
  <si>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</si>
  <si>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</si>
  <si>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</si>
  <si>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</si>
  <si>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</si>
  <si>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</si>
  <si>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</si>
  <si>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</si>
  <si>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</si>
  <si>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</si>
  <si>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</si>
  <si>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</si>
  <si>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</si>
  <si>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</si>
  <si>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</si>
  <si>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</si>
  <si>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</si>
  <si>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</si>
  <si>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</si>
  <si>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</si>
  <si>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</si>
  <si>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</si>
  <si>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</si>
  <si>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</si>
  <si>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</si>
  <si>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</si>
  <si>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</si>
  <si>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</si>
  <si>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</si>
  <si>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</si>
  <si>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</si>
  <si>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</si>
  <si>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</si>
  <si>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</si>
  <si>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</si>
  <si>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</si>
  <si>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</si>
  <si>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</si>
  <si>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</si>
  <si>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</si>
  <si>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</si>
  <si>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 xml:space="preserve">DISEÑO CURRICULAR </t>
  </si>
  <si>
    <t>Desarrollo curricular</t>
  </si>
  <si>
    <t>implementación</t>
  </si>
  <si>
    <t>evaluación</t>
  </si>
  <si>
    <t xml:space="preserve">MOMENTOS </t>
  </si>
  <si>
    <t>Actualización de perfiles, competencias y resultados de aprendizaje</t>
  </si>
  <si>
    <t>Plan de estudios diligenciado por las Escuelas en el formato Institucional</t>
  </si>
  <si>
    <t xml:space="preserve">Elaboración de Syllabus </t>
  </si>
  <si>
    <t>Mapeo de impactos en docencia</t>
  </si>
  <si>
    <t>Estudios de viabilidad financiera por plan de estudios</t>
  </si>
  <si>
    <t>Impacto del reforzamiento en la capacidad financiera del Sistema de Educación Virtual</t>
  </si>
  <si>
    <t>Elaboración de planes de transición</t>
  </si>
  <si>
    <t>Mapeo de impactos en planes de homologación</t>
  </si>
  <si>
    <t xml:space="preserve">VoBno de la vicerrectoría academica </t>
  </si>
  <si>
    <t>Aprobación de planes de estudio en órganos de gobierno</t>
  </si>
  <si>
    <t xml:space="preserve">Impacto de la reforma al asegurameinto de la calidad. </t>
  </si>
  <si>
    <t xml:space="preserve">Virtualización de módulos nuevos </t>
  </si>
  <si>
    <t>Actualización de módulos ya existentes</t>
  </si>
  <si>
    <t>Creación y configuración de aulas Master</t>
  </si>
  <si>
    <t xml:space="preserve">Parametrización de convenios y homologaciones </t>
  </si>
  <si>
    <t>Parametrización de planes de estudio en Banner</t>
  </si>
  <si>
    <t>Creación de PDF</t>
  </si>
  <si>
    <t>Elaboración de campaña de comunicación para socializar los cambios</t>
  </si>
  <si>
    <t>Mapeo de la estrategia de implementación de la modalidad híbrida</t>
  </si>
  <si>
    <t>Implementación de planes de estudio</t>
  </si>
  <si>
    <t>Aplicación de planes de transición para reintegros</t>
  </si>
  <si>
    <t>Seguimiento al cumplimiento de los propósitos de la reforma</t>
  </si>
  <si>
    <t>Articulación con la oficina de Registro y Control para graduación de estudiantes en nuevos planes</t>
  </si>
  <si>
    <t>Organización de asignaturas presenciales en sincronía con módulos virtuales para una correcta implementación de la modalidad híbrida</t>
  </si>
  <si>
    <t>Evaluación periódica del logro de resultados de aprendizaje en los estudiantes</t>
  </si>
  <si>
    <t>Evaluación de la pertinencia de los planes de estudio a la luz de tendencias y demandas externas</t>
  </si>
  <si>
    <t>Actualización curricular con base en los hallazgos de la evaluación</t>
  </si>
  <si>
    <t xml:space="preserve">INSTRUMENTOS </t>
  </si>
  <si>
    <t xml:space="preserve">Propuesta del plan de estudios </t>
  </si>
  <si>
    <t xml:space="preserve">Formato de proyecciones academicas y financieras </t>
  </si>
  <si>
    <t xml:space="preserve">Plan de virtualización </t>
  </si>
  <si>
    <t xml:space="preserve">Actas /formato de homologación- convenios- articulación </t>
  </si>
  <si>
    <t xml:space="preserve">Correo de la vice </t>
  </si>
  <si>
    <t xml:space="preserve">PPT- y acta de consejo </t>
  </si>
  <si>
    <t>Notificación de acuerdo a criterios (Notificación, renovación o modificación)</t>
  </si>
  <si>
    <t xml:space="preserve">Modulos virualizados </t>
  </si>
  <si>
    <t xml:space="preserve">Maestro convenios </t>
  </si>
  <si>
    <t xml:space="preserve">Formato Banner </t>
  </si>
  <si>
    <t>En proceso</t>
  </si>
  <si>
    <t xml:space="preserve">ESCUELAS </t>
  </si>
  <si>
    <t>Sin Iniciar</t>
  </si>
  <si>
    <t>Revisado</t>
  </si>
  <si>
    <t>1,Formato creación de programas Banner</t>
  </si>
  <si>
    <t xml:space="preserve">Plan de estudios revisado por Curriculo en el formato Institucional de cara a la politica y lineamientos curriculares </t>
  </si>
  <si>
    <t>2,Formato RA</t>
  </si>
  <si>
    <t xml:space="preserve">3,Syllabus Completos </t>
  </si>
  <si>
    <t xml:space="preserve">Diligenciar formatos de proyecciones academicas y financieras </t>
  </si>
  <si>
    <t xml:space="preserve">4, Formato de proyecciones academicas y financieras </t>
  </si>
  <si>
    <t xml:space="preserve">Sin Iniciar </t>
  </si>
  <si>
    <t xml:space="preserve">Entregado </t>
  </si>
  <si>
    <t>N/A</t>
  </si>
  <si>
    <t xml:space="preserve">Entregado por aseguramiento </t>
  </si>
  <si>
    <t xml:space="preserve">Preguntar a Hector </t>
  </si>
  <si>
    <t>Entregado</t>
  </si>
  <si>
    <t>COMPARTIDAS /INSTITUCIONAL-</t>
  </si>
  <si>
    <t xml:space="preserve">3, Plan de virtualización </t>
  </si>
  <si>
    <t xml:space="preserve">ALISTAMIENTO CURRICULAR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</si>
</sst>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46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10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5" borderId="1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12" borderId="1" xfId="1" applyFont="1" applyFill="1" applyBorder="1" applyAlignment="1">
      <alignment horizontal="center" vertical="center" wrapText="1"/>
    </xf>
    <xf numFmtId="0" fontId="9" fillId="1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9" fontId="0" fillId="0" borderId="1" xfId="2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16" fontId="0" fillId="0" borderId="1" xfId="0" applyNumberFormat="1" applyBorder="1" applyAlignment="1">
      <alignment horizontal="center" wrapText="1"/>
    </xf>
    <xf numFmtId="9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 wrapText="1"/>
    </xf>
    <xf numFmtId="0" fontId="9" fillId="13" borderId="1" xfId="1" applyFont="1" applyFill="1" applyBorder="1" applyAlignment="1">
      <alignment horizontal="center" vertical="center" wrapText="1"/>
    </xf>
    <xf numFmtId="0" fontId="10" fillId="16" borderId="1" xfId="1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10" fillId="10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9" fontId="0" fillId="19" borderId="1" xfId="0" applyNumberFormat="1" applyFill="1" applyBorder="1" applyAlignment="1">
      <alignment horizontal="center"/>
    </xf>
    <xf numFmtId="0" fontId="11" fillId="16" borderId="1" xfId="1" applyFont="1" applyFill="1" applyBorder="1" applyAlignment="1">
      <alignment horizontal="center" vertical="center" wrapText="1"/>
    </xf>
    <xf numFmtId="0" fontId="11" fillId="9" borderId="1" xfId="1" applyFont="1" applyFill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0" fillId="49" borderId="1" xfId="0" applyFill="1" applyBorder="1" applyAlignment="1">
      <alignment horizontal="center" wrapText="1"/>
    </xf>
    <xf numFmtId="0" fontId="0" fillId="33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/>
    </xf>
    <xf numFmtId="0" fontId="1" fillId="6" borderId="8" xfId="0" applyFont="1" applyFill="1" applyBorder="1" applyAlignment="1">
      <alignment vertical="center"/>
    </xf>
    <xf numFmtId="0" fontId="1" fillId="6" borderId="22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56" borderId="1" xfId="0" applyFont="1" applyFill="1" applyBorder="1" applyAlignment="1">
      <alignment vertical="center" wrapText="1"/>
    </xf>
    <xf numFmtId="0" fontId="0" fillId="51" borderId="1" xfId="0" applyFill="1" applyBorder="1" applyAlignment="1">
      <alignment horizontal="center" wrapText="1"/>
    </xf>
    <xf numFmtId="0" fontId="1" fillId="6" borderId="0" xfId="0" applyFont="1" applyFill="1" applyAlignment="1">
      <alignment horizontal="center" vertical="center" wrapText="1"/>
    </xf>
    <xf numFmtId="0" fontId="1" fillId="17" borderId="7" xfId="0" applyFont="1" applyFill="1" applyBorder="1" applyAlignment="1">
      <alignment vertical="center"/>
    </xf>
    <xf numFmtId="0" fontId="1" fillId="17" borderId="1" xfId="0" applyFont="1" applyFill="1" applyBorder="1" applyAlignment="1">
      <alignment vertical="center" wrapText="1"/>
    </xf>
    <xf numFmtId="0" fontId="2" fillId="17" borderId="0" xfId="0" applyFont="1" applyFill="1" applyAlignment="1">
      <alignment vertical="center"/>
    </xf>
    <xf numFmtId="0" fontId="11" fillId="0" borderId="1" xfId="1" applyFont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0" fontId="1" fillId="56" borderId="6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56" borderId="4" xfId="0" applyFont="1" applyFill="1" applyBorder="1" applyAlignment="1">
      <alignment horizontal="center" vertical="center" wrapText="1"/>
    </xf>
    <xf numFmtId="0" fontId="1" fillId="56" borderId="5" xfId="0" applyFont="1" applyFill="1" applyBorder="1" applyAlignment="1">
      <alignment horizontal="center" vertical="center" wrapText="1"/>
    </xf>
    <xf numFmtId="0" fontId="1" fillId="56" borderId="7" xfId="0" applyFont="1" applyFill="1" applyBorder="1" applyAlignment="1">
      <alignment horizontal="center" vertical="center"/>
    </xf>
    <xf numFmtId="0" fontId="1" fillId="56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1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#REF!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0%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0%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#REF!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119">
  <autoFilter ref="C10:AY70" xr:uid="{2702B81F-42B0-42CE-8024-EAD267A2A087}"/>
  <tableColumns count="49">
    <tableColumn id="1" xr3:uid="{20A3EBC3-3DAF-4FB8-9EE8-783061139F75}" name="FACULTAD " dataDxfId="118" dataCellStyle="Normal 2"/>
    <tableColumn id="2" xr3:uid="{D028144E-8876-4666-A616-748ECA8EBAB7}" name="ESCUELA " dataDxfId="117" dataCellStyle="Normal 2"/>
    <tableColumn id="3" xr3:uid="{1CE9EC88-A183-42EA-9C04-AC26BBC97E8E}" name="NOMBRE DEL PROGRAMA"/>
    <tableColumn id="4" xr3:uid="{2EFAD5DC-BB89-46D3-9FC8-3F55A7936A46}" name="MODALIDAD " dataDxfId="116" dataCellStyle="Normal 2"/>
    <tableColumn id="5" xr3:uid="{A82C0495-17CD-4853-BC2D-598A9BE98ED9}" name="NIVEL " dataDxfId="115" dataCellStyle="Normal 2"/>
    <tableColumn id="6" xr3:uid="{A2734990-A055-4FF8-9E05-D65BDDFB9F2B}" name="SEDE" dataDxfId="114" dataCellStyle="Normal 2"/>
    <tableColumn id="7" xr3:uid="{67253687-A94A-42D1-9697-5091A9F94BFF}" name="SNIES VIGENTE " dataDxfId="113"/>
    <tableColumn id="8" xr3:uid="{88E2041F-6B31-4A2C-9E79-2B4471FFD8C0}" name="Formato creación de programas Banner" dataDxfId="112"/>
    <tableColumn id="9" xr3:uid="{135B0583-9D8C-42AB-A884-47E97945D128}" name="Instrumento de verificación curricular" dataDxfId="111"/>
    <tableColumn id="10" xr3:uid="{3559F58B-EC8A-4DB3-BC40-DAD5A32EAF3E}" name="LA REFORMA CUMPLE CON LA POLITICA CURRICULAR " dataDxfId="110"/>
    <tableColumn id="11" xr3:uid="{DEBBC1F6-CF16-424A-B06D-D886277D783E}" name="Formato RA_x000a_Escuelas" dataDxfId="109" dataCellStyle="Normal 2"/>
    <tableColumn id="12" xr3:uid="{108600FC-3626-4D1E-B130-742350B73E0C}" name="Formato RA_x000a_Aseguramiento de la Calidad" dataDxfId="108" dataCellStyle="Normal 2"/>
    <tableColumn id="13" xr3:uid="{2E1205FE-0F61-4D78-A5A0-856853FED427}" name="Acta de consejo de facultad" dataDxfId="107"/>
    <tableColumn id="14" xr3:uid="{025EF1F8-8700-400A-90D5-DFCC902BE8D8}" name="SYLLABUS COMPLETOS" dataDxfId="106"/>
    <tableColumn id="15" xr3:uid="{9508264F-6B88-4B3B-B65E-534F07C62BE1}" name="PLAN DE VIRTUALIZACIÓN " dataDxfId="105"/>
    <tableColumn id="16" xr3:uid="{04F16A62-66FE-4DBB-B66D-4AF86EF8CCAE}" name="Formato de proyecciones académicas y financieras" dataDxfId="104"/>
    <tableColumn id="17" xr3:uid="{F3436AC1-2E2F-4B61-9E0D-2AB50B94DED3}" name="CONCEPTO SECRETARIA ACADÉMICA Y DOCENCIA" dataDxfId="103"/>
    <tableColumn id="18" xr3:uid="{44A8096A-56AA-470C-A2CB-DB4EFC61105E}" name="CONCEPTO FINANCIERO" dataDxfId="102"/>
    <tableColumn id="19" xr3:uid="{A7FB8043-DDB2-4E69-BC0F-A7B528CE1694}" name="APROBACIÓN IMPLEMENTACIÓN " dataDxfId="101"/>
    <tableColumn id="20" xr3:uid="{B1398148-35F8-4BB3-9DE1-6A13BBEF5C82}" name="Tipo de trámite de aseguramiento de la calidad " dataDxfId="100"/>
    <tableColumn id="21" xr3:uid="{19E9529F-5B79-49D2-87E4-E3FE0F3B19DA}" name="Estado del trámite" dataDxfId="99"/>
    <tableColumn id="22" xr3:uid="{9879528A-2063-414A-9C84-3D5118CCE759}" name="Fecha de_x000a_Documentos de notificación MEN"/>
    <tableColumn id="23" xr3:uid="{38EF0233-764B-4258-8441-86A2C6F0F4B2}" name="APROBACIÓN CONSEJO DE DELEGADOS _x000a_# acta " dataDxfId="98"/>
    <tableColumn id="24" xr3:uid="{28033A7F-E299-497F-A943-88B7B2BE006F}" name="¿Requiere aprobación ministerial?" dataDxfId="97"/>
    <tableColumn id="25" xr3:uid="{C601BE83-FBA5-4DE0-A7C8-197A9A9BBDA8}" name="APROBACIÓN MINISTERIO DE EDUCACIÓN _x000a_# resolución" dataDxfId="96"/>
    <tableColumn id="26" xr3:uid="{82E7A889-3964-4CEC-ACFF-3251F08D0FE9}" name="CORREO PARA IMPLEMENTACIÓN" dataDxfId="95"/>
    <tableColumn id="27" xr3:uid="{FAD6E183-0DF2-4A25-92B0-E9326F93564C}" name="NÚMERO DE MÓDULOS NUEVOS" dataDxfId="94"/>
    <tableColumn id="28" xr3:uid="{D1CFD773-52B1-4852-B832-CA6CDAA79B4D}" name="NÚMERO DE MÓDULOS POR ACTUALIZAR" dataDxfId="93"/>
    <tableColumn id="29" xr3:uid="{000AF496-27CC-45D2-8C1B-857B4DE51652}" name="TOTAL  MÓDULOS CON CAMBIOS " dataDxfId="92"/>
    <tableColumn id="30" xr3:uid="{C36E1F6A-C3C0-4870-86EF-305211A45DA4}" name="FECHA INICIO " dataDxfId="91"/>
    <tableColumn id="31" xr3:uid="{41D62A19-F97B-4BA4-BF9C-5B71556988C3}" name="FECHA FIN " dataDxfId="90"/>
    <tableColumn id="32" xr3:uid="{3D26E35C-F690-4210-A23A-4E295F10D24D}" name="% avance contenidos virtuales" dataDxfId="89"/>
    <tableColumn id="33" xr3:uid="{C225E0FD-F933-49AC-B529-8332BEACB093}" name="Acta de homologación" dataDxfId="88"/>
    <tableColumn id="34" xr3:uid="{B4F8DB9D-103A-453D-8F35-FDB42CF04974}" name="Ruta sugerida programa homologación/articulación convenio" dataDxfId="87"/>
    <tableColumn id="35" xr3:uid="{882827BF-CE49-4742-BBAE-2A3BBF70BC6C}" name="Formato reconocimiento de competencias o resultados de aprendizaje para homologación" dataDxfId="86"/>
    <tableColumn id="36" xr3:uid="{24C494D9-7310-4F8F-B11D-B61C217EFD83}" name="Formato acta currículo articulación SENA" dataDxfId="85"/>
    <tableColumn id="37" xr3:uid="{4DB9B283-387E-4A50-8048-240EC0E21F54}" name="Formato acta currículo homologación/convenios" dataDxfId="84"/>
    <tableColumn id="38" xr3:uid="{732FB30C-6247-4B14-A83B-0E0D80C2443E}" name="% avance " dataDxfId="83"/>
    <tableColumn id="39" xr3:uid="{4A533727-9626-41DC-B313-0FCF46692090}" name="Aulas  máster nueva" dataDxfId="82"/>
    <tableColumn id="40" xr3:uid="{60ADFF34-9529-4BBF-B0C5-AFECCD10BB30}" name="Aulas máster actualizada" dataDxfId="81"/>
    <tableColumn id="41" xr3:uid="{1219C52E-02FA-472A-A844-E113611D5AEC}" name="Parametrizar y configurar actividades evaluativas" dataDxfId="80"/>
    <tableColumn id="42" xr3:uid="{B3DBC2C2-A0DA-4250-8BA9-3CEF5DE2EA2C}" name="Configurar plan de estudios en Banner" dataDxfId="79"/>
    <tableColumn id="43" xr3:uid="{F36AFE5D-35EC-41EE-ADB2-5F5DC7C049FD}" name="Elaborar plan de estudios pdf" dataDxfId="78"/>
    <tableColumn id="44" xr3:uid="{DD8360D4-BF89-410A-944E-2A075CEA0F01}" name="Publicar plan de estudios en Web" dataDxfId="77"/>
    <tableColumn id="45" xr3:uid="{ACCBB2F6-8E5C-4057-8E03-BF0DCC1CF869}" name="Planeación la formación a los equipos comerciales y de servicio " dataDxfId="76"/>
    <tableColumn id="46" xr3:uid="{9B4E7DCB-AFEB-4AA8-A8E9-1F8234A38E68}" name="FECHA DE CREACIÓN OFERTA" dataDxfId="75"/>
    <tableColumn id="47" xr3:uid="{72FB1ED5-BBF7-4217-B10E-803EA1349111}" name="FECHA INICIO MATRÍCULAS" dataDxfId="74"/>
    <tableColumn id="48" xr3:uid="{DDC9E6BB-9AB9-4E7F-B2DA-E1A674E44FE0}" name="PERIODO DE IMPLEMENTACIÓN " dataDxfId="73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9" dT="2026-03-06T14:37:40.84" personId="{50939F03-D7B1-4187-8167-C0C856D810B7}" id="{28C15EAC-0944-4075-BA74-FBE4EECE24C1}">
    <text>Diligencia Maria Isabel</text>
  </threadedComment>
  <threadedComment ref="Y9" dT="2026-03-10T20:06:51.41" personId="{50939F03-D7B1-4187-8167-C0C856D810B7}" id="{DC72D653-CC04-45B0-90CA-5175ED630AB1}">
    <text>Diligencia Lina Giraldo</text>
  </threadedComment>
  <threadedComment ref="AN9" dT="2026-03-06T14:39:14.03" personId="{50939F03-D7B1-4187-8167-C0C856D810B7}" id="{CA7D76E7-C5A8-4708-9BAA-F2CA4565E4BB}">
    <text>Diligencia Luis Martín / Jonathan Camilo</text>
  </threadedComment>
  <threadedComment ref="AV9" dT="2026-03-05T22:19:31.08" personId="{50939F03-D7B1-4187-8167-C0C856D810B7}" id="{9C47A402-25CE-4039-9B05-010316CEC1CF}">
    <text xml:space="preserve">Diligencia Yady fernanda
</text>
  </threadedComment>
  <threadedComment ref="BD9" dT="2026-03-06T14:40:04.77" personId="{50939F03-D7B1-4187-8167-C0C856D810B7}" id="{0C5EAAD0-5792-487E-BC4B-849BED612E62}">
    <text>Diligencia Ivonne</text>
  </threadedComment>
  <threadedComment ref="BM9" dT="2026-03-06T14:40:27.91" personId="{50939F03-D7B1-4187-8167-C0C856D810B7}" id="{6B7DBEEE-E8B4-4B92-948E-2E7E4AA485C2}">
    <text>Diligencia Laura Barrera</text>
  </threadedComment>
  <threadedComment ref="W12" dT="2026-03-06T14:38:18.61" personId="{50939F03-D7B1-4187-8167-C0C856D810B7}" id="{F6730F41-81C2-411D-9DB5-D979182D52BC}">
    <text>Diligencia Diana Baquero</text>
  </threadedComment>
  <threadedComment ref="AA12" dT="2026-03-10T20:06:51.41" personId="{50939F03-D7B1-4187-8167-C0C856D810B7}" id="{DC0FCFA0-C22D-48A0-9E15-68743716652C}">
    <text>Diligencia Lina Giraldo</text>
  </threadedComment>
  <threadedComment ref="AC12" dT="2026-03-10T20:06:40.42" personId="{50939F03-D7B1-4187-8167-C0C856D810B7}" id="{1616BE71-A59D-465C-BEEA-BB84AE70E0EF}">
    <text xml:space="preserve">Diligencia Diana Baquero
</text>
  </threadedComment>
  <threadedComment ref="AI12" dT="2026-02-02T23:22:00.00" personId="{4341C656-E550-4561-B989-643F593B1DF3}" id="{F9E43778-7DB2-4759-8AA4-D45FCC87BAA0}">
    <text xml:space="preserve">Aprobación interna </text>
  </threadedComment>
  <threadedComment ref="BI15" dT="2026-04-06T17:22:49.46" personId="{107E5F63-F4F9-4333-B827-F2411F5B2461}" id="{91C9CB4C-E925-4C1E-A5DE-C997A1DFDC77}">
    <text>Pendiente acto administrativo, para confirmar periodo de inicio</text>
  </threadedComment>
  <threadedComment ref="AU56" dT="2026-03-13T15:57:55.02" personId="{D34E5221-AE05-4040-B731-A15EC294DA08}" id="{C6A5ECB9-490B-49D3-AAAC-A0672154B2A7}">
    <text>Módulos que se hicieron antes de establecer el cronograma de la reforma.</text>
  </threadedComment>
  <threadedComment ref="AU58" dT="2026-03-13T15:58:03.62" personId="{D34E5221-AE05-4040-B731-A15EC294DA08}" id="{D06487D9-7319-4754-B005-9385C981C5A3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1"/>
      <c r="B1" s="198" t="s">
        <v>0</v>
      </c>
      <c r="C1" s="199" t="s">
        <v>1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200" t="s">
        <v>2</v>
      </c>
      <c r="P1" s="280" t="s">
        <v>3</v>
      </c>
    </row>
    <row r="2" spans="1:17" ht="21" x14ac:dyDescent="0.3">
      <c r="A2" s="191"/>
      <c r="B2" s="198"/>
      <c r="C2" s="199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200"/>
      <c r="P2" s="280" t="s">
        <v>4</v>
      </c>
    </row>
    <row r="3" spans="1:17" s="279" customFormat="1" ht="41.1" customHeight="1" x14ac:dyDescent="0.35">
      <c r="A3" s="275"/>
      <c r="B3" s="276" t="s">
        <v>5</v>
      </c>
      <c r="C3" s="273" t="s">
        <v>6</v>
      </c>
      <c r="D3" s="275"/>
      <c r="E3" s="444" t="s">
        <v>7</v>
      </c>
      <c r="F3" s="445"/>
      <c r="G3" s="446"/>
      <c r="H3" s="273" t="s">
        <v>8</v>
      </c>
      <c r="I3" s="277" t="s">
        <v>9</v>
      </c>
      <c r="J3" s="275"/>
      <c r="K3" s="275"/>
      <c r="L3" s="275"/>
      <c r="M3" s="274" t="e" cm="1">
        <f t="array" ref="M3">CONCATENATE("Mostrando ",TEXT(SUMPRODUCT(((('Resumen Ejecutivo'!C3="Todas las modalidades")+(#REF!='Resumen Ejecutivo'!C3)&gt;0)*(('Resumen Ejecutivo'!E3="Todas las facultades")+(#REF!='Resumen Ejecutivo'!E3)&gt;0)*(('Resumen Ejecutivo'!H3="Todos los periodos")+(#REF!='Resumen Ejecutivo'!H3)&gt;0))),"0")," de 60 programas")</f>
        <v>#REF!</v>
      </c>
      <c r="N3" s="275"/>
      <c r="O3" s="278"/>
      <c r="P3" s="281" t="s">
        <v>10</v>
      </c>
      <c r="Q3"/>
    </row>
    <row r="4" spans="1:17" x14ac:dyDescent="0.3">
      <c r="P4" s="280" t="s">
        <v>7</v>
      </c>
    </row>
    <row r="5" spans="1:17" ht="21" x14ac:dyDescent="0.3">
      <c r="A5" s="191"/>
      <c r="B5" s="198"/>
      <c r="C5" s="199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200"/>
    </row>
    <row r="6" spans="1:17" ht="38.1" customHeight="1" x14ac:dyDescent="0.3">
      <c r="P6" s="280" t="s">
        <v>8</v>
      </c>
    </row>
    <row r="7" spans="1:17" ht="22.35" customHeight="1" x14ac:dyDescent="0.3">
      <c r="A7" s="192"/>
      <c r="B7" s="263" t="s">
        <v>11</v>
      </c>
      <c r="C7" s="264"/>
      <c r="D7" s="265" t="s">
        <v>12</v>
      </c>
      <c r="E7" s="264"/>
      <c r="F7" s="264"/>
      <c r="G7" s="264"/>
      <c r="H7" s="264"/>
      <c r="I7" s="264"/>
      <c r="J7" s="264"/>
      <c r="K7" s="264"/>
      <c r="L7" s="264"/>
      <c r="M7" s="264"/>
      <c r="N7" s="264"/>
      <c r="O7" s="264"/>
      <c r="P7" s="280" t="s">
        <v>13</v>
      </c>
    </row>
    <row r="8" spans="1:17" ht="8.1" customHeight="1" x14ac:dyDescent="0.3">
      <c r="P8" s="280" t="s">
        <v>14</v>
      </c>
    </row>
    <row r="9" spans="1:17" s="280" customFormat="1" ht="68.099999999999994" customHeight="1" x14ac:dyDescent="0.7">
      <c r="A9" s="294"/>
      <c r="B9" s="295" t="e" cm="1">
        <f t="array" ref="B9">SUMPRODUCT(((('Resumen Ejecutivo'!C3="Todas las modalidades")+(#REF!='Resumen Ejecutivo'!C3)&gt;0)*(('Resumen Ejecutivo'!E3="Todas las facultades")+(#REF!='Resumen Ejecutivo'!E3)&gt;0)*(('Resumen Ejecutivo'!H3="Todos los periodos")+(#REF!='Resumen Ejecutivo'!H3)&gt;0)))</f>
        <v>#REF!</v>
      </c>
      <c r="C9" s="293"/>
      <c r="D9" s="295" t="str" cm="1">
        <f t="array" ref="D9">(IFERROR(ROUND(SUMPRODUCT(((('Resumen Ejecutivo'!C3="Todas las modalidades")+(#REF!='Resumen Ejecutivo'!C3)&gt;0)*(('Resumen Ejecutivo'!E3="Todas las facultades")+(#REF!='Resumen Ejecutivo'!E3)&gt;0)*(('Resumen Ejecutivo'!H3="Todos los periodos")+(#REF!='Resumen Ejecutivo'!H3)&gt;0))*((ISNUMBER(SEARCH("finalizado",#REF!))*1)+(ISNUMBER(SEARCH("finalizado",#REF!))*1)+((ISNUMBER(SEARCH("finalizado",#REF!))+ISNUMBER(SEARCH("resolución",#REF!))+ISNUMBER(SEARCH("aprobado",#REF!))+ISNUMBER(SEARCH("notificado",#REF!))&gt;0)*1)+((NOT(ISNUMBER(SEARCH("sin iniciar",#REF!)))*NOT(ISNUMBER(SEARCH("no aplica",#REF!)))*(#REF!&lt;&gt;""))*1)+((ISNUMBER(#REF!)*(#REF!&gt;=1)))+((ISNUMBER(#REF!)*(#REF!&gt;=1)))+((ISNUMBER(#REF!)*(#REF!&gt;=1)))+((ISNUMBER(#REF!)*(#REF!&gt;=1)))+(ISNUMBER(SEARCH("en proceso",#REF!))*1)*0.5+(ISNUMBER(SEARCH("en proceso",#REF!))*1)*0.5+((ISNUMBER(SEARCH("evaluación",#REF!))+ISNUMBER(SEARCH("elaboración",#REF!))+ISNUMBER(SEARCH("pares",#REF!))&gt;0)*1)*0.5+(0)*0.5+((ISNUMBER(#REF!)*(#REF!&gt;0)*(#REF!&lt;1)))*0.5+((ISNUMBER(#REF!)*(#REF!&gt;0)*(#REF!&lt;1)))*0.5+((ISNUMBER(#REF!)*(#REF!&gt;0)*(#REF!&lt;1)))*0.5+((ISNUMBER(#REF!)*(#REF!&gt;0)*(#REF!&lt;1)))*0.5))/(SUMPRODUCT(((('Resumen Ejecutivo'!C3="Todas las modalidades")+(#REF!='Resumen Ejecutivo'!C3)&gt;0)*(('Resumen Ejecutivo'!E3="Todas las facultades")+(#REF!='Resumen Ejecutivo'!E3)&gt;0)*(('Resumen Ejecutivo'!H3="Todos los periodos")+(#REF!='Resumen Ejecutivo'!H3)&gt;0)))*8)*100,0),0)&amp;"%")</f>
        <v>0%</v>
      </c>
      <c r="E9" s="293"/>
      <c r="F9" s="295" cm="1">
        <f t="array" ref="F9">IFERROR(SUMPRODUCT(((('Resumen Ejecutivo'!C3="Todas las modalidades")+(#REF!='Resumen Ejecutivo'!C3)&gt;0)*(('Resumen Ejecutivo'!E3="Todas las facultades")+(#REF!='Resumen Ejecutivo'!E3)&gt;0)*(('Resumen Ejecutivo'!H3="Todos los periodos")+(#REF!='Resumen Ejecutivo'!H3)&gt;0))*((ISNUMBER(SEARCH("finalizado",#REF!))*1+ISNUMBER(SEARCH("no aplica",#REF!))*1)+(ISNUMBER(SEARCH("finalizado",#REF!))*1+ISNUMBER(SEARCH("no aplica",#REF!))*1)+((ISNUMBER(SEARCH("finalizado",#REF!))+ISNUMBER(SEARCH("resolución",#REF!))+ISNUMBER(SEARCH("aprobado",#REF!))+ISNUMBER(SEARCH("notificado",#REF!))&gt;0)*1+ISNUMBER(SEARCH("no aplica",#REF!))*1)+((NOT(ISNUMBER(SEARCH("sin iniciar",#REF!)))*NOT(ISNUMBER(SEARCH("no aplica",#REF!)))*(#REF!&lt;&gt;""))*1+ISNUMBER(SEARCH("no aplica",#REF!))*1)+((ISNUMBER(#REF!)*(#REF!&gt;=1))+ISNUMBER(SEARCH("no aplica",#REF!))*1)+((ISNUMBER(#REF!)*(#REF!&gt;=1))+ISNUMBER(SEARCH("no aplica",#REF!))*1)+((ISNUMBER(#REF!)*(#REF!&gt;=1))+ISNUMBER(SEARCH("no aplica",#REF!))*1)+((ISNUMBER(#REF!)*(#REF!&gt;=1))+ISNUMBER(SEARCH("no aplica",#REF!))*1))),0)</f>
        <v>0</v>
      </c>
      <c r="G9" s="293"/>
      <c r="H9" s="295" cm="1">
        <f t="array" ref="H9">IFERROR(SUMPRODUCT(((('Resumen Ejecutivo'!C3="Todas las modalidades")+(#REF!='Resumen Ejecutivo'!C3)&gt;0)*(('Resumen Ejecutivo'!E3="Todas las facultades")+(#REF!='Resumen Ejecutivo'!E3)&gt;0)*(('Resumen Ejecutivo'!H3="Todos los periodos")+(#REF!='Resumen Ejecutivo'!H3)&gt;0))*((ISNUMBER(SEARCH("en proceso",#REF!))*1)+(ISNUMBER(SEARCH("en proceso",#REF!))*1)+((ISNUMBER(SEARCH("evaluación",#REF!))+ISNUMBER(SEARCH("elaboración",#REF!))+ISNUMBER(SEARCH("pares",#REF!))&gt;0)*1)+(0)+((ISNUMBER(#REF!)*(#REF!&gt;0)*(#REF!&lt;1)))+((ISNUMBER(#REF!)*(#REF!&gt;0)*(#REF!&lt;1)))+((ISNUMBER(#REF!)*(#REF!&gt;0)*(#REF!&lt;1)))+((ISNUMBER(#REF!)*(#REF!&gt;0)*(#REF!&lt;1))))),0)</f>
        <v>0</v>
      </c>
      <c r="I9" s="293"/>
      <c r="J9" s="295" cm="1">
        <f t="array" ref="J9">IFERROR(SUMPRODUCT(((('Resumen Ejecutivo'!C3="Todas las modalidades")+(#REF!='Resumen Ejecutivo'!C3)&gt;0)*(('Resumen Ejecutivo'!E3="Todas las facultades")+(#REF!='Resumen Ejecutivo'!E3)&gt;0)*(('Resumen Ejecutivo'!H3="Todos los periodos")+(#REF!='Resumen Ejecutivo'!H3)&gt;0)))*8-SUMPRODUCT(((('Resumen Ejecutivo'!C3="Todas las modalidades")+(#REF!='Resumen Ejecutivo'!C3)&gt;0)*(('Resumen Ejecutivo'!E3="Todas las facultades")+(#REF!='Resumen Ejecutivo'!E3)&gt;0)*(('Resumen Ejecutivo'!H3="Todos los periodos")+(#REF!='Resumen Ejecutivo'!H3)&gt;0))*((ISNUMBER(SEARCH("finalizado",#REF!))*1+ISNUMBER(SEARCH("no aplica",#REF!))*1)+(ISNUMBER(SEARCH("finalizado",#REF!))*1+ISNUMBER(SEARCH("no aplica",#REF!))*1)+((ISNUMBER(SEARCH("finalizado",#REF!))+ISNUMBER(SEARCH("resolución",#REF!))+ISNUMBER(SEARCH("aprobado",#REF!))+ISNUMBER(SEARCH("notificado",#REF!))&gt;0)*1+ISNUMBER(SEARCH("no aplica",#REF!))*1)+((NOT(ISNUMBER(SEARCH("sin iniciar",#REF!)))*NOT(ISNUMBER(SEARCH("no aplica",#REF!)))*(#REF!&lt;&gt;""))*1+ISNUMBER(SEARCH("no aplica",#REF!))*1)+((ISNUMBER(#REF!)*(#REF!&gt;=1))+ISNUMBER(SEARCH("no aplica",#REF!))*1)+((ISNUMBER(#REF!)*(#REF!&gt;=1))+ISNUMBER(SEARCH("no aplica",#REF!))*1)+((ISNUMBER(#REF!)*(#REF!&gt;=1))+ISNUMBER(SEARCH("no aplica",#REF!))*1)+((ISNUMBER(#REF!)*(#REF!&gt;=1))+ISNUMBER(SEARCH("no aplica",#REF!))*1)))-SUMPRODUCT(((('Resumen Ejecutivo'!C3="Todas las modalidades")+(#REF!='Resumen Ejecutivo'!C3)&gt;0)*(('Resumen Ejecutivo'!E3="Todas las facultades")+(#REF!='Resumen Ejecutivo'!E3)&gt;0)*(('Resumen Ejecutivo'!H3="Todos los periodos")+(#REF!='Resumen Ejecutivo'!H3)&gt;0))*((ISNUMBER(SEARCH("en proceso",#REF!))*1)+(ISNUMBER(SEARCH("en proceso",#REF!))*1)+((ISNUMBER(SEARCH("evaluación",#REF!))+ISNUMBER(SEARCH("elaboración",#REF!))+ISNUMBER(SEARCH("pares",#REF!))&gt;0)*1)+(0)+((ISNUMBER(#REF!)*(#REF!&gt;0)*(#REF!&lt;1)))+((ISNUMBER(#REF!)*(#REF!&gt;0)*(#REF!&lt;1)))+((ISNUMBER(#REF!)*(#REF!&gt;0)*(#REF!&lt;1)))+((ISNUMBER(#REF!)*(#REF!&gt;0)*(#REF!&lt;1))))),0)</f>
        <v>0</v>
      </c>
      <c r="K9" s="293"/>
      <c r="L9" s="295" cm="1">
        <f t="array" ref="L9">IFERROR(SUMPRODUCT(((('Resumen Ejecutivo'!C3="Todas las modalidades")+(#REF!='Resumen Ejecutivo'!C3)&gt;0)*(('Resumen Ejecutivo'!E3="Todas las facultades")+(#REF!='Resumen Ejecutivo'!E3)&gt;0)*(('Resumen Ejecutivo'!H3="Todos los periodos")+(#REF!='Resumen Ejecutivo'!H3)&gt;0))*(((ISNUMBER(SEARCH("finalizado",#REF!))*1)+(ISNUMBER(SEARCH("finalizado",#REF!))*1)+((ISNUMBER(SEARCH("finalizado",#REF!))+ISNUMBER(SEARCH("resolución",#REF!))+ISNUMBER(SEARCH("aprobado",#REF!))+ISNUMBER(SEARCH("notificado",#REF!))&gt;0)*1)+((NOT(ISNUMBER(SEARCH("sin iniciar",#REF!)))*NOT(ISNUMBER(SEARCH("no aplica",#REF!)))*(#REF!&lt;&gt;""))*1)+((ISNUMBER(#REF!)*(#REF!&gt;=1)))+((ISNUMBER(#REF!)*(#REF!&gt;=1)))+((ISNUMBER(#REF!)*(#REF!&gt;=1)))+((ISNUMBER(#REF!)*(#REF!&gt;=1)))+(ISNUMBER(SEARCH("en proceso",#REF!))*1)*0.5+(ISNUMBER(SEARCH("en proceso",#REF!))*1)*0.5+((ISNUMBER(SEARCH("evaluación",#REF!))+ISNUMBER(SEARCH("elaboración",#REF!))+ISNUMBER(SEARCH("pares",#REF!))&gt;0)*1)*0.5+(0)*0.5+((ISNUMBER(#REF!)*(#REF!&gt;0)*(#REF!&lt;1)))*0.5+((ISNUMBER(#REF!)*(#REF!&gt;0)*(#REF!&lt;1)))*0.5+((ISNUMBER(#REF!)*(#REF!&gt;0)*(#REF!&lt;1)))*0.5+((ISNUMBER(#REF!)*(#REF!&gt;0)*(#REF!&lt;1)))*0.5)&lt;2.4)),0)</f>
        <v>0</v>
      </c>
      <c r="M9" s="293"/>
      <c r="P9" s="280" t="s">
        <v>15</v>
      </c>
    </row>
    <row r="10" spans="1:17" s="280" customFormat="1" ht="28.35" customHeight="1" x14ac:dyDescent="0.3">
      <c r="A10" s="294"/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P10" s="280" t="s">
        <v>16</v>
      </c>
    </row>
    <row r="11" spans="1:17" ht="28.35" customHeight="1" x14ac:dyDescent="0.3">
      <c r="A11" s="238"/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</row>
    <row r="12" spans="1:17" ht="28.35" customHeight="1" x14ac:dyDescent="0.3"/>
    <row r="13" spans="1:17" ht="20.100000000000001" customHeight="1" x14ac:dyDescent="0.3">
      <c r="A13" s="194"/>
      <c r="B13" s="266" t="s">
        <v>17</v>
      </c>
      <c r="C13" s="264"/>
      <c r="D13" s="264"/>
      <c r="E13" s="264"/>
      <c r="F13" s="264"/>
      <c r="G13" s="264"/>
      <c r="H13" s="264"/>
      <c r="I13" s="264"/>
      <c r="J13" s="264"/>
      <c r="K13" s="264"/>
      <c r="L13" s="264"/>
      <c r="M13" s="264"/>
      <c r="N13" s="264"/>
      <c r="O13" s="264"/>
    </row>
    <row r="14" spans="1:17" ht="22.35" customHeight="1" x14ac:dyDescent="0.3">
      <c r="A14" s="194"/>
      <c r="B14" s="302" t="e" cm="1">
        <f t="array" ref="B14">CONCATENATE("AVANCE POR ETAPA  —  8 procesos según hoja Estructura  ·  ",TEXT(SUMPRODUCT(((('Resumen Ejecutivo'!C3="Todas las modalidades")+(#REF!='Resumen Ejecutivo'!C3)&gt;0)*(('Resumen Ejecutivo'!E3="Todas las facultades")+(#REF!='Resumen Ejecutivo'!E3)&gt;0)*(('Resumen Ejecutivo'!H3="Todos los periodos")+(#REF!='Resumen Ejecutivo'!H3)&gt;0))),"0")," programas")</f>
        <v>#REF!</v>
      </c>
    </row>
    <row r="15" spans="1:17" ht="36.6" customHeight="1" x14ac:dyDescent="0.5">
      <c r="A15" s="194"/>
      <c r="B15" s="230" t="s">
        <v>18</v>
      </c>
      <c r="C15" s="228"/>
      <c r="D15" s="297" cm="1">
        <f t="array" ref="D15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Ejecutivo'!H3)&gt;0))*ISNUMBER(SEARCH("finalizado",#REF!))*1)+(SUMPRODUCT(((('Resumen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E15" s="231" t="s">
        <v>19</v>
      </c>
      <c r="F15" s="228"/>
      <c r="G15" s="298" cm="1">
        <f t="array" ref="G15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Ejecutivo'!H3)&gt;0))*ISNUMBER(SEARCH("finalizado",#REF!))*1)+(SUMPRODUCT(((('Resumen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H15" s="232" t="s">
        <v>20</v>
      </c>
      <c r="I15" s="228"/>
      <c r="J15" s="298" cm="1">
        <f t="array" ref="J15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Ejecutivo'!H3)&gt;0))*(ISNUMBER(SEARCH("resolución",#REF!))+ISNUMBER(SEARCH("aprobado",#REF!))+ISNUMBER(SEARCH("notificado",#REF!))&gt;0)*1)+(SUMPRODUCT(((('Resumen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Ejecutivo'!H3)&gt;0))*(ISNUMBER(SEARCH("evaluación",#REF!))+ISNUMBER(SEARCH("elaboración",#REF!))+ISNUMBER(SEARCH("pares",#REF!))+ISNUMBER(SEARCH("completitud",#REF!))&gt;0)*1))*0.5)/SUMPRODUCT(((('Resumen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K15" s="233" t="s">
        <v>21</v>
      </c>
      <c r="L15" s="228"/>
      <c r="M15" s="299" cm="1">
        <f t="array" ref="M15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Ejecutivo'!H3)&gt;0))*(NOT(ISNUMBER(SEARCH("sin iniciar",#REF!)))*NOT(ISNUMBER(SEARCH("no aplica",#REF!)))*(#REF!&lt;&gt;"")*1))+(0)*0.5)/SUMPRODUCT(((('Resumen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</row>
    <row r="16" spans="1:17" ht="68.099999999999994" customHeight="1" x14ac:dyDescent="0.3">
      <c r="A16" s="194"/>
      <c r="B16" s="303"/>
      <c r="C16" s="193"/>
      <c r="D16" s="305"/>
      <c r="E16" s="304"/>
      <c r="F16" s="193"/>
      <c r="G16" s="193"/>
      <c r="H16" s="304"/>
      <c r="I16" s="193"/>
      <c r="J16" s="193"/>
      <c r="K16" s="304"/>
      <c r="L16" s="193"/>
      <c r="M16" s="229"/>
    </row>
    <row r="17" spans="1:15" ht="24" customHeight="1" x14ac:dyDescent="0.3">
      <c r="A17" s="194"/>
      <c r="B17" s="301" t="e" cm="1">
        <f t="array" ref="B17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C17" s="193"/>
      <c r="D17" s="193"/>
      <c r="E17" s="301" t="e" cm="1">
        <f t="array" ref="E17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Ejecutivo'!H3)&gt;0))*ISNUMBER(SEARCH("finalizado",#REF!))*1)-SUMPRODUCT(((('Resumen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Ejecutivo'!H3)&gt;0))*ISNUMBER(SEARCH("en proceso",#REF!))*1)-SUMPRODUCT(((('Resumen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F17" s="193"/>
      <c r="G17" s="193"/>
      <c r="H17" s="301" t="e" cm="1">
        <f t="array" ref="H17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Ejecutivo'!H3)&gt;0))*(ISNUMBER(SEARCH("resolución",#REF!))+ISNUMBER(SEARCH("aprobado",#REF!))+ISNUMBER(SEARCH("notificado",#REF!))&gt;0)*1),"0"),"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Ejecutivo'!H3)&gt;0))*(ISNUMBER(SEARCH("evaluación",#REF!))+ISNUMBER(SEARCH("elaboración",#REF!))+ISNUMBER(SEARCH("pares",#REF!))+ISNUMBER(SEARCH("completitud",#REF!))&gt;0)*1),"0"),"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Ejecutivo'!H3)&gt;0))*(ISNUMBER(SEARCH("resolución",#REF!))+ISNUMBER(SEARCH("aprobado",#REF!))+ISNUMBER(SEARCH("notificado",#REF!))&gt;0)*1)-SUMPRODUCT(((('Resumen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Ejecutivo'!H3)&gt;0))*(ISNUMBER(SEARCH("evaluación",#REF!))+ISNUMBER(SEARCH("elaboración",#REF!))+ISNUMBER(SEARCH("pares",#REF!))+ISNUMBER(SEARCH("completitud",#REF!))&gt;0)*1)-SUMPRODUCT(((('Resumen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I17" s="193"/>
      <c r="J17" s="193"/>
      <c r="K17" s="301" t="e" cm="1">
        <f t="array" ref="K17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Ejecutivo'!H3)&gt;0))*(NOT(ISNUMBER(SEARCH("sin iniciar",#REF!)))*NOT(ISNUMBER(SEARCH("no aplica",#REF!)))*(#REF!&lt;&gt;"")*1)),"0"),"  Final.     ◑ ",TEXT(0,"0"),"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Ejecutivo'!H3)&gt;0))*(NOT(ISNUMBER(SEARCH("sin iniciar",#REF!)))*NOT(ISNUMBER(SEARCH("no aplica",#REF!)))*(#REF!&lt;&gt;"")*1))-0-SUMPRODUCT(((('Resumen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L17" s="193"/>
      <c r="M17" s="229"/>
    </row>
    <row r="18" spans="1:15" ht="24" customHeight="1" x14ac:dyDescent="0.3">
      <c r="A18" s="194"/>
      <c r="B18" s="195"/>
      <c r="C18" s="195"/>
      <c r="D18" s="195"/>
      <c r="E18" s="197"/>
      <c r="F18" s="197"/>
      <c r="G18" s="197"/>
      <c r="H18" s="197"/>
      <c r="I18" s="197"/>
      <c r="J18" s="197"/>
      <c r="K18" s="197"/>
      <c r="L18" s="197"/>
      <c r="M18" s="197"/>
    </row>
    <row r="19" spans="1:15" ht="24" customHeight="1" x14ac:dyDescent="0.5">
      <c r="A19" s="194"/>
      <c r="B19" s="234" t="s">
        <v>22</v>
      </c>
      <c r="C19" s="228"/>
      <c r="D19" s="298" cm="1">
        <f t="array" ref="D19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Ejecutivo'!H3)&gt;0))*(ISNUMBER(#REF!)*(#REF!&gt;=1))*1)+(SUMPRODUCT(((('Resumen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E19" s="235" t="s">
        <v>23</v>
      </c>
      <c r="F19" s="228"/>
      <c r="G19" s="300" cm="1">
        <f t="array" ref="G19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Ejecutivo'!H3)&gt;0))*(ISNUMBER(#REF!)*(#REF!&gt;=1))*1)+(SUMPRODUCT(((('Resumen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H19" s="236" t="s">
        <v>24</v>
      </c>
      <c r="I19" s="228"/>
      <c r="J19" s="300" cm="1">
        <f t="array" ref="J19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Ejecutivo'!H3)&gt;0))*(ISNUMBER(#REF!)*(#REF!&gt;=1))*1)+(SUMPRODUCT(((('Resumen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  <c r="K19" s="237" t="s">
        <v>25</v>
      </c>
      <c r="L19" s="228"/>
      <c r="M19" s="299" cm="1">
        <f t="array" ref="M19">IFERROR(ROUND((SUMPRODUCT(((('Resumen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Ejecutivo'!H3)&gt;0))*(ISNUMBER(#REF!)*(#REF!&gt;=1))*1)+(SUMPRODUCT(((('Resumen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Ejecutivo'!H3)&gt;0))*(ISNUMBER(#REF!)*(#REF!&gt;0)*(#REF!&lt;1))*1))*0.5)/SUMPRODUCT(((('Resumen Ejecutivo'!C3="Todas las modalidades")+(#REF!='Resumen Ejecutivo'!C3)&gt;0)*(('Resumen Ejecutivo'!E3="Todas las facultades")+(#REF!='Resumen Ejecutivo'!E3)&gt;0)*(('Resumen Ejecutivo'!H3="Todos los periodos")+(#REF!='Resumen Ejecutivo'!H3)&gt;0)))*100,0),0)</f>
        <v>0</v>
      </c>
    </row>
    <row r="20" spans="1:15" ht="24" customHeight="1" x14ac:dyDescent="0.3">
      <c r="A20" s="194"/>
      <c r="B20" s="304"/>
      <c r="C20" s="193"/>
      <c r="D20" s="193"/>
      <c r="E20" s="304"/>
      <c r="F20" s="193"/>
      <c r="G20" s="193"/>
      <c r="H20" s="304"/>
      <c r="I20" s="193"/>
      <c r="J20" s="193"/>
      <c r="K20" s="304"/>
      <c r="L20" s="193"/>
      <c r="M20" s="229"/>
    </row>
    <row r="21" spans="1:15" ht="24" customHeight="1" x14ac:dyDescent="0.3">
      <c r="A21" s="194"/>
      <c r="B21" s="301" t="e" cm="1">
        <f t="array" ref="B21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C21" s="193"/>
      <c r="D21" s="193"/>
      <c r="E21" s="301" t="e" cm="1">
        <f t="array" ref="E21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F21" s="193"/>
      <c r="G21" s="193"/>
      <c r="H21" s="301" t="e" cm="1">
        <f t="array" ref="H21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I21" s="193"/>
      <c r="J21" s="193"/>
      <c r="K21" s="301" t="e" cm="1">
        <f t="array" ref="K21">CONCATENATE("✔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Ejecutivo'!H3)&gt;0))*(ISNUMBER(#REF!)*(#REF!&gt;=1))*1),"0"),"  Final.     ◑ ",TEXT(SUMPRODUCT(((('Resumen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Ejecutivo'!H3)&gt;0))*(ISNUMBER(#REF!)*(#REF!&gt;0)*(#REF!&lt;1))*1),"0"),"  En proc.     ○ ",TEXT(SUMPRODUCT(((('Resumen Ejecutivo'!C3="Todas las modalidades")+(#REF!='Resumen Ejecutivo'!C3)&gt;0)*(('Resumen Ejecutivo'!E3="Todas las facultades")+(#REF!='Resumen Ejecutivo'!E3)&gt;0)*(('Resumen Ejecutivo'!H3="Todos los periodos")+(#REF!='Resumen Ejecutivo'!H3)&gt;0)))-SUMPRODUCT(((('Resumen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Ejecutivo'!H3)&gt;0))*(ISNUMBER(#REF!)*(#REF!&gt;=1))*1)-SUMPRODUCT(((('Resumen Ejecutivo'!C3="Todas las modalidades")+(#REF!='Resumen Ejecutivo'!C3)&gt;0)*(('Resumen Ejecutivo'!E3="Todas las facultades")+(#REF!='Resumen Ejecutivo'!E3)&gt;0)*(('Resumen Ejecutivo'!H3="Todos los periodos")+(#REF!='Resumen Ejecutivo'!H3)&gt;0))*(ISNUMBER(#REF!)*(#REF!&gt;0)*(#REF!&lt;1))*1)-SUMPRODUCT(((('Resumen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Sin inic.     — ",TEXT(SUMPRODUCT(((('Resumen Ejecutivo'!C3="Todas las modalidades")+(#REF!='Resumen Ejecutivo'!C3)&gt;0)*(('Resumen Ejecutivo'!E3="Todas las facultades")+(#REF!='Resumen Ejecutivo'!E3)&gt;0)*(('Resumen Ejecutivo'!H3="Todos los periodos")+(#REF!='Resumen Ejecutivo'!H3)&gt;0))*ISNUMBER(SEARCH("no aplica",#REF!))*1),"0"),"  N/A")</f>
        <v>#REF!</v>
      </c>
      <c r="L21" s="193"/>
      <c r="M21" s="229"/>
    </row>
    <row r="22" spans="1:15" ht="24" customHeight="1" x14ac:dyDescent="0.3">
      <c r="A22" s="194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5" ht="24" customHeight="1" x14ac:dyDescent="0.3"/>
    <row r="24" spans="1:15" ht="24" customHeight="1" x14ac:dyDescent="0.3">
      <c r="A24" s="196"/>
      <c r="B24" s="266" t="s">
        <v>26</v>
      </c>
      <c r="C24" s="264"/>
      <c r="D24" s="264"/>
      <c r="E24" s="264"/>
      <c r="F24" s="264"/>
      <c r="G24" s="264"/>
      <c r="H24" s="266" t="s">
        <v>27</v>
      </c>
      <c r="I24" s="264"/>
      <c r="J24" s="264"/>
      <c r="K24" s="264"/>
      <c r="L24" s="264"/>
      <c r="M24" s="264"/>
      <c r="N24" s="264"/>
      <c r="O24" s="264"/>
    </row>
    <row r="25" spans="1:15" ht="10.35" customHeight="1" x14ac:dyDescent="0.3">
      <c r="A25" s="196"/>
    </row>
    <row r="26" spans="1:15" ht="22.35" customHeight="1" x14ac:dyDescent="0.3">
      <c r="A26" s="196"/>
      <c r="B26" s="203" t="s">
        <v>28</v>
      </c>
      <c r="C26" s="203" t="s">
        <v>29</v>
      </c>
      <c r="D26" s="203" t="s">
        <v>30</v>
      </c>
      <c r="E26" s="203" t="s">
        <v>31</v>
      </c>
      <c r="F26" s="203" t="s">
        <v>32</v>
      </c>
      <c r="H26" s="282" t="s">
        <v>33</v>
      </c>
      <c r="I26" s="283"/>
      <c r="J26" s="283"/>
      <c r="K26" s="283"/>
      <c r="L26" s="283"/>
      <c r="M26" s="205" t="s">
        <v>34</v>
      </c>
      <c r="N26" s="203" t="s">
        <v>35</v>
      </c>
      <c r="O26" s="191"/>
    </row>
    <row r="27" spans="1:15" ht="24" customHeight="1" x14ac:dyDescent="0.3">
      <c r="A27" s="196"/>
      <c r="B27" s="239" t="s">
        <v>36</v>
      </c>
      <c r="C27" s="240">
        <v>58</v>
      </c>
      <c r="D27" s="241">
        <v>2</v>
      </c>
      <c r="E27" s="242">
        <v>0</v>
      </c>
      <c r="F27" s="243">
        <v>60</v>
      </c>
      <c r="H27" s="209" t="s">
        <v>37</v>
      </c>
      <c r="I27" s="207"/>
      <c r="J27" s="207"/>
      <c r="K27" s="207"/>
      <c r="L27" s="207"/>
      <c r="M27" s="284">
        <v>0.35</v>
      </c>
      <c r="N27" s="267" t="s">
        <v>38</v>
      </c>
      <c r="O27" s="207"/>
    </row>
    <row r="28" spans="1:15" ht="24" customHeight="1" x14ac:dyDescent="0.3">
      <c r="A28" s="196"/>
      <c r="B28" s="248" t="s">
        <v>39</v>
      </c>
      <c r="C28" s="249">
        <v>12</v>
      </c>
      <c r="D28" s="250">
        <v>14</v>
      </c>
      <c r="E28" s="251">
        <v>34</v>
      </c>
      <c r="F28" s="252">
        <v>60</v>
      </c>
      <c r="H28" s="202" t="s">
        <v>40</v>
      </c>
      <c r="I28" s="193"/>
      <c r="J28" s="193"/>
      <c r="K28" s="193"/>
      <c r="L28" s="193"/>
      <c r="M28" s="285">
        <v>0.8</v>
      </c>
      <c r="N28" s="268" t="s">
        <v>41</v>
      </c>
      <c r="O28" s="193"/>
    </row>
    <row r="29" spans="1:15" ht="24" customHeight="1" x14ac:dyDescent="0.3">
      <c r="A29" s="196"/>
      <c r="B29" s="253" t="s">
        <v>42</v>
      </c>
      <c r="C29" s="254">
        <v>1</v>
      </c>
      <c r="D29" s="255">
        <v>56</v>
      </c>
      <c r="E29" s="256">
        <v>3</v>
      </c>
      <c r="F29" s="257">
        <v>60</v>
      </c>
      <c r="H29" s="210" t="s">
        <v>43</v>
      </c>
      <c r="I29" s="204"/>
      <c r="J29" s="204"/>
      <c r="K29" s="204"/>
      <c r="L29" s="204"/>
      <c r="M29" s="286">
        <v>0.6</v>
      </c>
      <c r="N29" s="269" t="s">
        <v>44</v>
      </c>
      <c r="O29" s="204"/>
    </row>
    <row r="30" spans="1:15" ht="10.35" customHeight="1" x14ac:dyDescent="0.3">
      <c r="A30" s="196"/>
      <c r="B30" s="258" t="s">
        <v>45</v>
      </c>
      <c r="C30" s="249">
        <v>0</v>
      </c>
      <c r="D30" s="250">
        <v>0</v>
      </c>
      <c r="E30" s="251">
        <v>60</v>
      </c>
      <c r="F30" s="252">
        <v>60</v>
      </c>
      <c r="H30" s="202" t="s">
        <v>46</v>
      </c>
      <c r="I30" s="193"/>
      <c r="J30" s="193"/>
      <c r="K30" s="193"/>
      <c r="L30" s="193"/>
      <c r="M30" s="287">
        <v>0.46</v>
      </c>
      <c r="N30" s="270" t="s">
        <v>47</v>
      </c>
      <c r="O30" s="193"/>
    </row>
    <row r="31" spans="1:15" ht="22.35" customHeight="1" x14ac:dyDescent="0.3">
      <c r="A31" s="196"/>
      <c r="B31" s="259" t="s">
        <v>48</v>
      </c>
      <c r="C31" s="254">
        <v>4</v>
      </c>
      <c r="D31" s="255">
        <v>12</v>
      </c>
      <c r="E31" s="256">
        <v>44</v>
      </c>
      <c r="F31" s="257">
        <v>60</v>
      </c>
      <c r="H31" s="210" t="s">
        <v>49</v>
      </c>
      <c r="I31" s="204"/>
      <c r="J31" s="204"/>
      <c r="K31" s="204"/>
      <c r="L31" s="204"/>
      <c r="M31" s="288">
        <v>0.45</v>
      </c>
      <c r="N31" s="269" t="s">
        <v>47</v>
      </c>
      <c r="O31" s="204"/>
    </row>
    <row r="32" spans="1:15" ht="22.35" customHeight="1" x14ac:dyDescent="0.3">
      <c r="A32" s="196"/>
      <c r="B32" s="260" t="s">
        <v>50</v>
      </c>
      <c r="C32" s="249">
        <v>0</v>
      </c>
      <c r="D32" s="250">
        <v>2</v>
      </c>
      <c r="E32" s="251">
        <v>58</v>
      </c>
      <c r="F32" s="252">
        <v>60</v>
      </c>
      <c r="H32" s="202" t="s">
        <v>51</v>
      </c>
      <c r="I32" s="193"/>
      <c r="J32" s="193"/>
      <c r="K32" s="193"/>
      <c r="L32" s="193"/>
      <c r="M32" s="287">
        <v>0.45</v>
      </c>
      <c r="N32" s="270" t="s">
        <v>47</v>
      </c>
      <c r="O32" s="193"/>
    </row>
    <row r="33" spans="1:15" ht="22.35" customHeight="1" x14ac:dyDescent="0.3">
      <c r="A33" s="196"/>
      <c r="B33" s="261" t="s">
        <v>52</v>
      </c>
      <c r="C33" s="254">
        <v>5</v>
      </c>
      <c r="D33" s="255">
        <v>1</v>
      </c>
      <c r="E33" s="256">
        <v>54</v>
      </c>
      <c r="F33" s="257">
        <v>60</v>
      </c>
      <c r="H33" s="210" t="s">
        <v>53</v>
      </c>
      <c r="I33" s="204"/>
      <c r="J33" s="204"/>
      <c r="K33" s="204"/>
      <c r="L33" s="204"/>
      <c r="M33" s="288">
        <v>0.43</v>
      </c>
      <c r="N33" s="269" t="s">
        <v>38</v>
      </c>
      <c r="O33" s="204"/>
    </row>
    <row r="34" spans="1:15" ht="22.35" customHeight="1" x14ac:dyDescent="0.3">
      <c r="A34" s="196"/>
      <c r="B34" s="262" t="s">
        <v>54</v>
      </c>
      <c r="C34" s="244">
        <v>0</v>
      </c>
      <c r="D34" s="245">
        <v>0</v>
      </c>
      <c r="E34" s="246">
        <v>60</v>
      </c>
      <c r="F34" s="247">
        <v>60</v>
      </c>
      <c r="H34" s="202" t="s">
        <v>55</v>
      </c>
      <c r="I34" s="193"/>
      <c r="J34" s="193"/>
      <c r="K34" s="193"/>
      <c r="L34" s="193"/>
      <c r="M34" s="287">
        <v>0.4</v>
      </c>
      <c r="N34" s="270" t="s">
        <v>38</v>
      </c>
      <c r="O34" s="193"/>
    </row>
    <row r="35" spans="1:15" ht="22.35" customHeight="1" x14ac:dyDescent="0.3">
      <c r="A35" s="196"/>
      <c r="H35" s="210" t="s">
        <v>56</v>
      </c>
      <c r="I35" s="204"/>
      <c r="J35" s="204"/>
      <c r="K35" s="204"/>
      <c r="L35" s="204"/>
      <c r="M35" s="288">
        <v>0.38</v>
      </c>
      <c r="N35" s="271" t="s">
        <v>38</v>
      </c>
      <c r="O35" s="204"/>
    </row>
    <row r="36" spans="1:15" ht="22.35" customHeight="1" x14ac:dyDescent="0.3">
      <c r="A36" s="196"/>
      <c r="M36" s="289"/>
    </row>
    <row r="37" spans="1:15" ht="18" customHeight="1" x14ac:dyDescent="0.3">
      <c r="A37" s="196"/>
      <c r="H37" s="209" t="s">
        <v>57</v>
      </c>
      <c r="I37" s="207"/>
      <c r="J37" s="207"/>
      <c r="K37" s="207"/>
      <c r="L37" s="207"/>
      <c r="M37" s="290">
        <v>0.28000000000000003</v>
      </c>
      <c r="N37" s="267" t="s">
        <v>58</v>
      </c>
      <c r="O37" s="207"/>
    </row>
    <row r="38" spans="1:15" ht="22.35" customHeight="1" x14ac:dyDescent="0.3">
      <c r="A38" s="196"/>
      <c r="H38" s="202" t="s">
        <v>59</v>
      </c>
      <c r="I38" s="193"/>
      <c r="J38" s="193"/>
      <c r="K38" s="193"/>
      <c r="L38" s="193"/>
      <c r="M38" s="285">
        <v>0.75</v>
      </c>
      <c r="N38" s="268" t="s">
        <v>41</v>
      </c>
      <c r="O38" s="193"/>
    </row>
    <row r="39" spans="1:15" ht="22.35" customHeight="1" x14ac:dyDescent="0.3">
      <c r="A39" s="196"/>
      <c r="H39" s="210" t="s">
        <v>60</v>
      </c>
      <c r="I39" s="204"/>
      <c r="J39" s="204"/>
      <c r="K39" s="204"/>
      <c r="L39" s="204"/>
      <c r="M39" s="286">
        <v>0.65</v>
      </c>
      <c r="N39" s="269" t="s">
        <v>44</v>
      </c>
      <c r="O39" s="204"/>
    </row>
    <row r="40" spans="1:15" ht="20.100000000000001" customHeight="1" x14ac:dyDescent="0.3">
      <c r="A40" s="196"/>
      <c r="H40" s="202" t="s">
        <v>61</v>
      </c>
      <c r="I40" s="193"/>
      <c r="J40" s="193"/>
      <c r="K40" s="193"/>
      <c r="L40" s="193"/>
      <c r="M40" s="287">
        <v>0.35</v>
      </c>
      <c r="N40" s="272" t="s">
        <v>38</v>
      </c>
      <c r="O40" s="193"/>
    </row>
    <row r="41" spans="1:15" ht="20.100000000000001" customHeight="1" x14ac:dyDescent="0.3">
      <c r="A41" s="196"/>
      <c r="H41" s="210" t="s">
        <v>62</v>
      </c>
      <c r="I41" s="204"/>
      <c r="J41" s="204"/>
      <c r="K41" s="204"/>
      <c r="L41" s="204"/>
      <c r="M41" s="288">
        <v>0.33</v>
      </c>
      <c r="N41" s="271" t="s">
        <v>38</v>
      </c>
      <c r="O41" s="204"/>
    </row>
    <row r="42" spans="1:15" ht="20.100000000000001" customHeight="1" x14ac:dyDescent="0.3">
      <c r="A42" s="196"/>
      <c r="H42" s="202" t="s">
        <v>63</v>
      </c>
      <c r="I42" s="193"/>
      <c r="J42" s="193"/>
      <c r="K42" s="193"/>
      <c r="L42" s="193"/>
      <c r="M42" s="287">
        <v>0.3</v>
      </c>
      <c r="N42" s="272" t="s">
        <v>58</v>
      </c>
      <c r="O42" s="193"/>
    </row>
    <row r="43" spans="1:15" ht="20.100000000000001" customHeight="1" x14ac:dyDescent="0.3">
      <c r="A43" s="196"/>
      <c r="H43" s="210" t="s">
        <v>64</v>
      </c>
      <c r="I43" s="204"/>
      <c r="J43" s="204"/>
      <c r="K43" s="204"/>
      <c r="L43" s="204"/>
      <c r="M43" s="291">
        <v>0.28000000000000003</v>
      </c>
      <c r="N43" s="271" t="s">
        <v>58</v>
      </c>
      <c r="O43" s="204"/>
    </row>
    <row r="44" spans="1:15" ht="20.100000000000001" customHeight="1" x14ac:dyDescent="0.3">
      <c r="A44" s="196"/>
      <c r="M44" s="289"/>
    </row>
    <row r="45" spans="1:15" ht="20.100000000000001" customHeight="1" x14ac:dyDescent="0.3">
      <c r="A45" s="196"/>
      <c r="H45" s="209" t="s">
        <v>65</v>
      </c>
      <c r="I45" s="207"/>
      <c r="J45" s="207"/>
      <c r="K45" s="207"/>
      <c r="L45" s="207"/>
      <c r="M45" s="284">
        <v>0.3</v>
      </c>
      <c r="N45" s="267" t="s">
        <v>58</v>
      </c>
      <c r="O45" s="207"/>
    </row>
    <row r="46" spans="1:15" ht="20.100000000000001" customHeight="1" x14ac:dyDescent="0.3">
      <c r="H46" s="202" t="s">
        <v>66</v>
      </c>
      <c r="I46" s="193"/>
      <c r="J46" s="193"/>
      <c r="K46" s="193"/>
      <c r="L46" s="193"/>
      <c r="M46" s="287">
        <v>0.5</v>
      </c>
      <c r="N46" s="270" t="s">
        <v>47</v>
      </c>
      <c r="O46" s="193"/>
    </row>
    <row r="47" spans="1:15" ht="20.100000000000001" customHeight="1" x14ac:dyDescent="0.3">
      <c r="H47" s="210" t="s">
        <v>67</v>
      </c>
      <c r="I47" s="204"/>
      <c r="J47" s="204"/>
      <c r="K47" s="204"/>
      <c r="L47" s="204"/>
      <c r="M47" s="288">
        <v>0.45</v>
      </c>
      <c r="N47" s="269" t="s">
        <v>47</v>
      </c>
      <c r="O47" s="204"/>
    </row>
    <row r="48" spans="1:15" ht="20.100000000000001" customHeight="1" x14ac:dyDescent="0.3">
      <c r="H48" s="202" t="s">
        <v>68</v>
      </c>
      <c r="I48" s="193"/>
      <c r="J48" s="193"/>
      <c r="K48" s="193"/>
      <c r="L48" s="193"/>
      <c r="M48" s="287">
        <v>0.45</v>
      </c>
      <c r="N48" s="270" t="s">
        <v>47</v>
      </c>
      <c r="O48" s="193"/>
    </row>
    <row r="49" spans="1:15" ht="20.100000000000001" customHeight="1" x14ac:dyDescent="0.3">
      <c r="H49" s="210" t="s">
        <v>69</v>
      </c>
      <c r="I49" s="204"/>
      <c r="J49" s="204"/>
      <c r="K49" s="204"/>
      <c r="L49" s="204"/>
      <c r="M49" s="288">
        <v>0.4</v>
      </c>
      <c r="N49" s="269" t="s">
        <v>38</v>
      </c>
      <c r="O49" s="204"/>
    </row>
    <row r="50" spans="1:15" ht="20.100000000000001" customHeight="1" x14ac:dyDescent="0.3">
      <c r="H50" s="202" t="s">
        <v>70</v>
      </c>
      <c r="I50" s="193"/>
      <c r="J50" s="193"/>
      <c r="K50" s="193"/>
      <c r="L50" s="193"/>
      <c r="M50" s="292">
        <v>0.25</v>
      </c>
      <c r="N50" s="272" t="s">
        <v>58</v>
      </c>
      <c r="O50" s="193"/>
    </row>
    <row r="51" spans="1:15" ht="20.100000000000001" customHeight="1" x14ac:dyDescent="0.3"/>
    <row r="52" spans="1:15" ht="20.100000000000001" customHeight="1" x14ac:dyDescent="0.3">
      <c r="A52" s="192"/>
      <c r="B52" s="201" t="s">
        <v>71</v>
      </c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</row>
    <row r="53" spans="1:15" ht="20.100000000000001" customHeight="1" x14ac:dyDescent="0.3">
      <c r="B53" s="211" t="s">
        <v>72</v>
      </c>
      <c r="C53" s="211" t="s">
        <v>73</v>
      </c>
      <c r="D53" s="211" t="s">
        <v>74</v>
      </c>
      <c r="E53" s="211" t="s">
        <v>75</v>
      </c>
      <c r="F53" s="211" t="s">
        <v>76</v>
      </c>
      <c r="G53" s="211" t="s">
        <v>77</v>
      </c>
      <c r="H53" s="211" t="s">
        <v>78</v>
      </c>
      <c r="I53" s="211" t="s">
        <v>79</v>
      </c>
      <c r="J53" s="211" t="s">
        <v>80</v>
      </c>
      <c r="K53" s="211" t="s">
        <v>81</v>
      </c>
      <c r="L53" s="211" t="s">
        <v>82</v>
      </c>
      <c r="M53" s="211" t="s">
        <v>83</v>
      </c>
      <c r="N53" s="211" t="s">
        <v>84</v>
      </c>
      <c r="O53" s="211" t="s">
        <v>85</v>
      </c>
    </row>
    <row r="54" spans="1:15" ht="20.100000000000001" customHeight="1" x14ac:dyDescent="0.3">
      <c r="B54" s="212" t="s">
        <v>40</v>
      </c>
      <c r="C54" s="213" t="s">
        <v>86</v>
      </c>
      <c r="D54" s="213" t="s">
        <v>87</v>
      </c>
      <c r="E54" s="208" t="s">
        <v>88</v>
      </c>
      <c r="F54" s="213" t="s">
        <v>89</v>
      </c>
      <c r="G54" s="214" t="s">
        <v>15</v>
      </c>
      <c r="H54" s="215" t="s">
        <v>90</v>
      </c>
      <c r="I54" s="215" t="s">
        <v>90</v>
      </c>
      <c r="J54" s="215" t="s">
        <v>90</v>
      </c>
      <c r="K54" s="216" t="s">
        <v>91</v>
      </c>
      <c r="L54" s="217" t="s">
        <v>92</v>
      </c>
      <c r="M54" s="216" t="s">
        <v>91</v>
      </c>
      <c r="N54" s="215" t="s">
        <v>90</v>
      </c>
      <c r="O54" s="216" t="s">
        <v>91</v>
      </c>
    </row>
    <row r="55" spans="1:15" ht="20.100000000000001" customHeight="1" x14ac:dyDescent="0.3">
      <c r="B55" s="218" t="s">
        <v>93</v>
      </c>
      <c r="C55" s="219" t="s">
        <v>94</v>
      </c>
      <c r="D55" s="219" t="s">
        <v>87</v>
      </c>
      <c r="E55" s="220" t="s">
        <v>88</v>
      </c>
      <c r="F55" s="219" t="s">
        <v>95</v>
      </c>
      <c r="G55" s="221" t="s">
        <v>96</v>
      </c>
      <c r="H55" s="215" t="s">
        <v>90</v>
      </c>
      <c r="I55" s="216" t="s">
        <v>91</v>
      </c>
      <c r="J55" s="216" t="s">
        <v>91</v>
      </c>
      <c r="K55" s="216" t="s">
        <v>91</v>
      </c>
      <c r="L55" s="215" t="s">
        <v>90</v>
      </c>
      <c r="M55" s="216" t="s">
        <v>91</v>
      </c>
      <c r="N55" s="217" t="s">
        <v>92</v>
      </c>
      <c r="O55" s="216" t="s">
        <v>91</v>
      </c>
    </row>
    <row r="56" spans="1:15" ht="20.100000000000001" customHeight="1" x14ac:dyDescent="0.3">
      <c r="B56" s="212" t="s">
        <v>46</v>
      </c>
      <c r="C56" s="213" t="s">
        <v>97</v>
      </c>
      <c r="D56" s="213" t="s">
        <v>87</v>
      </c>
      <c r="E56" s="208" t="s">
        <v>88</v>
      </c>
      <c r="F56" s="213" t="s">
        <v>89</v>
      </c>
      <c r="G56" s="214" t="s">
        <v>16</v>
      </c>
      <c r="H56" s="215" t="s">
        <v>90</v>
      </c>
      <c r="I56" s="215" t="s">
        <v>90</v>
      </c>
      <c r="J56" s="215" t="s">
        <v>90</v>
      </c>
      <c r="K56" s="216" t="s">
        <v>91</v>
      </c>
      <c r="L56" s="217" t="s">
        <v>92</v>
      </c>
      <c r="M56" s="216" t="s">
        <v>91</v>
      </c>
      <c r="N56" s="216" t="s">
        <v>91</v>
      </c>
      <c r="O56" s="216" t="s">
        <v>91</v>
      </c>
    </row>
    <row r="57" spans="1:15" ht="20.100000000000001" customHeight="1" x14ac:dyDescent="0.3">
      <c r="B57" s="218" t="s">
        <v>98</v>
      </c>
      <c r="C57" s="219" t="s">
        <v>99</v>
      </c>
      <c r="D57" s="219" t="s">
        <v>87</v>
      </c>
      <c r="E57" s="222" t="s">
        <v>100</v>
      </c>
      <c r="F57" s="219" t="s">
        <v>101</v>
      </c>
      <c r="G57" s="221" t="s">
        <v>16</v>
      </c>
      <c r="H57" s="215" t="s">
        <v>90</v>
      </c>
      <c r="I57" s="215" t="s">
        <v>90</v>
      </c>
      <c r="J57" s="215" t="s">
        <v>90</v>
      </c>
      <c r="K57" s="216" t="s">
        <v>91</v>
      </c>
      <c r="L57" s="216" t="s">
        <v>91</v>
      </c>
      <c r="M57" s="216" t="s">
        <v>91</v>
      </c>
      <c r="N57" s="216" t="s">
        <v>91</v>
      </c>
      <c r="O57" s="216" t="s">
        <v>91</v>
      </c>
    </row>
    <row r="58" spans="1:15" ht="20.100000000000001" customHeight="1" x14ac:dyDescent="0.3">
      <c r="B58" s="212" t="s">
        <v>102</v>
      </c>
      <c r="C58" s="213" t="s">
        <v>99</v>
      </c>
      <c r="D58" s="213" t="s">
        <v>87</v>
      </c>
      <c r="E58" s="208" t="s">
        <v>88</v>
      </c>
      <c r="F58" s="213" t="s">
        <v>103</v>
      </c>
      <c r="G58" s="214" t="s">
        <v>16</v>
      </c>
      <c r="H58" s="215" t="s">
        <v>90</v>
      </c>
      <c r="I58" s="215" t="s">
        <v>90</v>
      </c>
      <c r="J58" s="215" t="s">
        <v>90</v>
      </c>
      <c r="K58" s="216" t="s">
        <v>91</v>
      </c>
      <c r="L58" s="216" t="s">
        <v>91</v>
      </c>
      <c r="M58" s="216" t="s">
        <v>91</v>
      </c>
      <c r="N58" s="216" t="s">
        <v>91</v>
      </c>
      <c r="O58" s="216" t="s">
        <v>91</v>
      </c>
    </row>
    <row r="59" spans="1:15" ht="20.100000000000001" customHeight="1" x14ac:dyDescent="0.3">
      <c r="B59" s="218" t="s">
        <v>104</v>
      </c>
      <c r="C59" s="219" t="s">
        <v>105</v>
      </c>
      <c r="D59" s="219" t="s">
        <v>87</v>
      </c>
      <c r="E59" s="220" t="s">
        <v>88</v>
      </c>
      <c r="F59" s="219" t="s">
        <v>106</v>
      </c>
      <c r="G59" s="221" t="s">
        <v>14</v>
      </c>
      <c r="H59" s="215" t="s">
        <v>90</v>
      </c>
      <c r="I59" s="216" t="s">
        <v>91</v>
      </c>
      <c r="J59" s="215" t="s">
        <v>90</v>
      </c>
      <c r="K59" s="216" t="s">
        <v>91</v>
      </c>
      <c r="L59" s="217" t="s">
        <v>92</v>
      </c>
      <c r="M59" s="216" t="s">
        <v>91</v>
      </c>
      <c r="N59" s="217" t="s">
        <v>92</v>
      </c>
      <c r="O59" s="216" t="s">
        <v>91</v>
      </c>
    </row>
    <row r="60" spans="1:15" ht="20.100000000000001" customHeight="1" x14ac:dyDescent="0.3">
      <c r="B60" s="212" t="s">
        <v>107</v>
      </c>
      <c r="C60" s="213" t="s">
        <v>99</v>
      </c>
      <c r="D60" s="213" t="s">
        <v>87</v>
      </c>
      <c r="E60" s="208" t="s">
        <v>88</v>
      </c>
      <c r="F60" s="213" t="s">
        <v>95</v>
      </c>
      <c r="G60" s="214" t="s">
        <v>15</v>
      </c>
      <c r="H60" s="215" t="s">
        <v>90</v>
      </c>
      <c r="I60" s="215" t="s">
        <v>90</v>
      </c>
      <c r="J60" s="215" t="s">
        <v>90</v>
      </c>
      <c r="K60" s="216" t="s">
        <v>91</v>
      </c>
      <c r="L60" s="217" t="s">
        <v>92</v>
      </c>
      <c r="M60" s="216" t="s">
        <v>91</v>
      </c>
      <c r="N60" s="216" t="s">
        <v>91</v>
      </c>
      <c r="O60" s="216" t="s">
        <v>91</v>
      </c>
    </row>
    <row r="61" spans="1:15" ht="20.100000000000001" customHeight="1" x14ac:dyDescent="0.3">
      <c r="B61" s="218" t="s">
        <v>108</v>
      </c>
      <c r="C61" s="219" t="s">
        <v>99</v>
      </c>
      <c r="D61" s="219" t="s">
        <v>87</v>
      </c>
      <c r="E61" s="222" t="s">
        <v>100</v>
      </c>
      <c r="F61" s="219" t="s">
        <v>89</v>
      </c>
      <c r="G61" s="221" t="s">
        <v>15</v>
      </c>
      <c r="H61" s="215" t="s">
        <v>90</v>
      </c>
      <c r="I61" s="215" t="s">
        <v>90</v>
      </c>
      <c r="J61" s="215" t="s">
        <v>90</v>
      </c>
      <c r="K61" s="216" t="s">
        <v>91</v>
      </c>
      <c r="L61" s="216" t="s">
        <v>91</v>
      </c>
      <c r="M61" s="216" t="s">
        <v>91</v>
      </c>
      <c r="N61" s="216" t="s">
        <v>91</v>
      </c>
      <c r="O61" s="216" t="s">
        <v>91</v>
      </c>
    </row>
    <row r="62" spans="1:15" ht="20.100000000000001" customHeight="1" x14ac:dyDescent="0.3">
      <c r="B62" s="212" t="s">
        <v>109</v>
      </c>
      <c r="C62" s="213" t="s">
        <v>99</v>
      </c>
      <c r="D62" s="213" t="s">
        <v>87</v>
      </c>
      <c r="E62" s="206" t="s">
        <v>100</v>
      </c>
      <c r="F62" s="213" t="s">
        <v>89</v>
      </c>
      <c r="G62" s="214" t="s">
        <v>16</v>
      </c>
      <c r="H62" s="215" t="s">
        <v>90</v>
      </c>
      <c r="I62" s="215" t="s">
        <v>90</v>
      </c>
      <c r="J62" s="215" t="s">
        <v>90</v>
      </c>
      <c r="K62" s="216" t="s">
        <v>91</v>
      </c>
      <c r="L62" s="216" t="s">
        <v>91</v>
      </c>
      <c r="M62" s="216" t="s">
        <v>91</v>
      </c>
      <c r="N62" s="216" t="s">
        <v>91</v>
      </c>
      <c r="O62" s="216" t="s">
        <v>91</v>
      </c>
    </row>
    <row r="63" spans="1:15" ht="20.100000000000001" customHeight="1" x14ac:dyDescent="0.3">
      <c r="B63" s="218" t="s">
        <v>110</v>
      </c>
      <c r="C63" s="219" t="s">
        <v>105</v>
      </c>
      <c r="D63" s="219" t="s">
        <v>87</v>
      </c>
      <c r="E63" s="222" t="s">
        <v>100</v>
      </c>
      <c r="F63" s="219" t="s">
        <v>103</v>
      </c>
      <c r="G63" s="221" t="s">
        <v>16</v>
      </c>
      <c r="H63" s="215" t="s">
        <v>90</v>
      </c>
      <c r="I63" s="216" t="s">
        <v>91</v>
      </c>
      <c r="J63" s="216" t="s">
        <v>91</v>
      </c>
      <c r="K63" s="216" t="s">
        <v>91</v>
      </c>
      <c r="L63" s="216" t="s">
        <v>91</v>
      </c>
      <c r="M63" s="216" t="s">
        <v>91</v>
      </c>
      <c r="N63" s="216" t="s">
        <v>91</v>
      </c>
      <c r="O63" s="216" t="s">
        <v>91</v>
      </c>
    </row>
    <row r="64" spans="1:15" ht="20.100000000000001" customHeight="1" x14ac:dyDescent="0.3">
      <c r="B64" s="212" t="s">
        <v>111</v>
      </c>
      <c r="C64" s="213" t="s">
        <v>112</v>
      </c>
      <c r="D64" s="213" t="s">
        <v>113</v>
      </c>
      <c r="E64" s="206" t="s">
        <v>100</v>
      </c>
      <c r="F64" s="213" t="s">
        <v>89</v>
      </c>
      <c r="G64" s="214" t="s">
        <v>14</v>
      </c>
      <c r="H64" s="215" t="s">
        <v>90</v>
      </c>
      <c r="I64" s="215" t="s">
        <v>90</v>
      </c>
      <c r="J64" s="215" t="s">
        <v>90</v>
      </c>
      <c r="K64" s="216" t="s">
        <v>91</v>
      </c>
      <c r="L64" s="216" t="s">
        <v>91</v>
      </c>
      <c r="M64" s="216" t="s">
        <v>91</v>
      </c>
      <c r="N64" s="217" t="s">
        <v>92</v>
      </c>
      <c r="O64" s="216" t="s">
        <v>91</v>
      </c>
    </row>
    <row r="65" spans="2:15" ht="20.100000000000001" customHeight="1" x14ac:dyDescent="0.3">
      <c r="B65" s="218" t="s">
        <v>114</v>
      </c>
      <c r="C65" s="219" t="s">
        <v>112</v>
      </c>
      <c r="D65" s="219" t="s">
        <v>113</v>
      </c>
      <c r="E65" s="220" t="s">
        <v>88</v>
      </c>
      <c r="F65" s="219" t="s">
        <v>89</v>
      </c>
      <c r="G65" s="221" t="s">
        <v>14</v>
      </c>
      <c r="H65" s="215" t="s">
        <v>90</v>
      </c>
      <c r="I65" s="215" t="s">
        <v>90</v>
      </c>
      <c r="J65" s="215" t="s">
        <v>90</v>
      </c>
      <c r="K65" s="216" t="s">
        <v>91</v>
      </c>
      <c r="L65" s="216" t="s">
        <v>91</v>
      </c>
      <c r="M65" s="216" t="s">
        <v>91</v>
      </c>
      <c r="N65" s="217" t="s">
        <v>92</v>
      </c>
      <c r="O65" s="216" t="s">
        <v>91</v>
      </c>
    </row>
    <row r="66" spans="2:15" ht="20.100000000000001" customHeight="1" x14ac:dyDescent="0.3">
      <c r="B66" s="212" t="s">
        <v>68</v>
      </c>
      <c r="C66" s="213" t="s">
        <v>115</v>
      </c>
      <c r="D66" s="213" t="s">
        <v>113</v>
      </c>
      <c r="E66" s="206" t="s">
        <v>100</v>
      </c>
      <c r="F66" s="213" t="s">
        <v>89</v>
      </c>
      <c r="G66" s="214" t="s">
        <v>14</v>
      </c>
      <c r="H66" s="215" t="s">
        <v>90</v>
      </c>
      <c r="I66" s="215" t="s">
        <v>90</v>
      </c>
      <c r="J66" s="215" t="s">
        <v>90</v>
      </c>
      <c r="K66" s="216" t="s">
        <v>91</v>
      </c>
      <c r="L66" s="217" t="s">
        <v>92</v>
      </c>
      <c r="M66" s="217" t="s">
        <v>92</v>
      </c>
      <c r="N66" s="217" t="s">
        <v>92</v>
      </c>
      <c r="O66" s="217" t="s">
        <v>92</v>
      </c>
    </row>
    <row r="67" spans="2:15" ht="20.100000000000001" customHeight="1" x14ac:dyDescent="0.3">
      <c r="B67" s="218" t="s">
        <v>116</v>
      </c>
      <c r="C67" s="219" t="s">
        <v>117</v>
      </c>
      <c r="D67" s="219" t="s">
        <v>113</v>
      </c>
      <c r="E67" s="220" t="s">
        <v>88</v>
      </c>
      <c r="F67" s="219" t="s">
        <v>89</v>
      </c>
      <c r="G67" s="221" t="s">
        <v>15</v>
      </c>
      <c r="H67" s="215" t="s">
        <v>90</v>
      </c>
      <c r="I67" s="215" t="s">
        <v>90</v>
      </c>
      <c r="J67" s="215" t="s">
        <v>90</v>
      </c>
      <c r="K67" s="216" t="s">
        <v>91</v>
      </c>
      <c r="L67" s="217" t="s">
        <v>92</v>
      </c>
      <c r="M67" s="216" t="s">
        <v>91</v>
      </c>
      <c r="N67" s="216" t="s">
        <v>91</v>
      </c>
      <c r="O67" s="216" t="s">
        <v>91</v>
      </c>
    </row>
    <row r="68" spans="2:15" ht="20.100000000000001" customHeight="1" x14ac:dyDescent="0.3">
      <c r="B68" s="212" t="s">
        <v>118</v>
      </c>
      <c r="C68" s="213" t="s">
        <v>115</v>
      </c>
      <c r="D68" s="213" t="s">
        <v>113</v>
      </c>
      <c r="E68" s="208" t="s">
        <v>88</v>
      </c>
      <c r="F68" s="213" t="s">
        <v>89</v>
      </c>
      <c r="G68" s="214" t="s">
        <v>15</v>
      </c>
      <c r="H68" s="215" t="s">
        <v>90</v>
      </c>
      <c r="I68" s="216" t="s">
        <v>91</v>
      </c>
      <c r="J68" s="216" t="s">
        <v>91</v>
      </c>
      <c r="K68" s="216" t="s">
        <v>91</v>
      </c>
      <c r="L68" s="216" t="s">
        <v>91</v>
      </c>
      <c r="M68" s="216" t="s">
        <v>91</v>
      </c>
      <c r="N68" s="216" t="s">
        <v>91</v>
      </c>
      <c r="O68" s="216" t="s">
        <v>91</v>
      </c>
    </row>
    <row r="69" spans="2:15" ht="20.100000000000001" customHeight="1" x14ac:dyDescent="0.3">
      <c r="B69" s="218" t="s">
        <v>59</v>
      </c>
      <c r="C69" s="219" t="s">
        <v>119</v>
      </c>
      <c r="D69" s="219" t="s">
        <v>120</v>
      </c>
      <c r="E69" s="220" t="s">
        <v>88</v>
      </c>
      <c r="F69" s="219" t="s">
        <v>95</v>
      </c>
      <c r="G69" s="221" t="s">
        <v>96</v>
      </c>
      <c r="H69" s="215" t="s">
        <v>90</v>
      </c>
      <c r="I69" s="216" t="s">
        <v>91</v>
      </c>
      <c r="J69" s="215" t="s">
        <v>90</v>
      </c>
      <c r="K69" s="216" t="s">
        <v>91</v>
      </c>
      <c r="L69" s="216" t="s">
        <v>91</v>
      </c>
      <c r="M69" s="216" t="s">
        <v>91</v>
      </c>
      <c r="N69" s="216" t="s">
        <v>91</v>
      </c>
      <c r="O69" s="216" t="s">
        <v>91</v>
      </c>
    </row>
    <row r="70" spans="2:15" ht="20.100000000000001" customHeight="1" x14ac:dyDescent="0.3">
      <c r="B70" s="212" t="s">
        <v>60</v>
      </c>
      <c r="C70" s="213" t="s">
        <v>121</v>
      </c>
      <c r="D70" s="213" t="s">
        <v>120</v>
      </c>
      <c r="E70" s="208" t="s">
        <v>88</v>
      </c>
      <c r="F70" s="213" t="s">
        <v>103</v>
      </c>
      <c r="G70" s="214" t="s">
        <v>96</v>
      </c>
      <c r="H70" s="215" t="s">
        <v>90</v>
      </c>
      <c r="I70" s="215" t="s">
        <v>90</v>
      </c>
      <c r="J70" s="215" t="s">
        <v>90</v>
      </c>
      <c r="K70" s="216" t="s">
        <v>91</v>
      </c>
      <c r="L70" s="216" t="s">
        <v>91</v>
      </c>
      <c r="M70" s="216" t="s">
        <v>91</v>
      </c>
      <c r="N70" s="216" t="s">
        <v>91</v>
      </c>
      <c r="O70" s="216" t="s">
        <v>91</v>
      </c>
    </row>
    <row r="71" spans="2:15" ht="20.100000000000001" customHeight="1" x14ac:dyDescent="0.3">
      <c r="B71" s="218" t="s">
        <v>122</v>
      </c>
      <c r="C71" s="219" t="s">
        <v>86</v>
      </c>
      <c r="D71" s="219" t="s">
        <v>87</v>
      </c>
      <c r="E71" s="220" t="s">
        <v>88</v>
      </c>
      <c r="F71" s="219" t="s">
        <v>89</v>
      </c>
      <c r="G71" s="221" t="s">
        <v>14</v>
      </c>
      <c r="H71" s="215" t="s">
        <v>90</v>
      </c>
      <c r="I71" s="216" t="s">
        <v>91</v>
      </c>
      <c r="J71" s="216" t="s">
        <v>91</v>
      </c>
      <c r="K71" s="216" t="s">
        <v>91</v>
      </c>
      <c r="L71" s="217" t="s">
        <v>92</v>
      </c>
      <c r="M71" s="216" t="s">
        <v>91</v>
      </c>
      <c r="N71" s="217" t="s">
        <v>92</v>
      </c>
      <c r="O71" s="216" t="s">
        <v>91</v>
      </c>
    </row>
    <row r="72" spans="2:15" ht="20.100000000000001" customHeight="1" x14ac:dyDescent="0.3">
      <c r="B72" s="212" t="s">
        <v>62</v>
      </c>
      <c r="C72" s="213" t="s">
        <v>86</v>
      </c>
      <c r="D72" s="213" t="s">
        <v>87</v>
      </c>
      <c r="E72" s="208" t="s">
        <v>88</v>
      </c>
      <c r="F72" s="213" t="s">
        <v>89</v>
      </c>
      <c r="G72" s="214" t="s">
        <v>14</v>
      </c>
      <c r="H72" s="215" t="s">
        <v>90</v>
      </c>
      <c r="I72" s="216" t="s">
        <v>91</v>
      </c>
      <c r="J72" s="216" t="s">
        <v>91</v>
      </c>
      <c r="K72" s="216" t="s">
        <v>91</v>
      </c>
      <c r="L72" s="217" t="s">
        <v>92</v>
      </c>
      <c r="M72" s="216" t="s">
        <v>91</v>
      </c>
      <c r="N72" s="217" t="s">
        <v>92</v>
      </c>
      <c r="O72" s="216" t="s">
        <v>91</v>
      </c>
    </row>
    <row r="73" spans="2:15" ht="20.100000000000001" customHeight="1" x14ac:dyDescent="0.3">
      <c r="B73" s="218" t="s">
        <v>61</v>
      </c>
      <c r="C73" s="219" t="s">
        <v>123</v>
      </c>
      <c r="D73" s="219" t="s">
        <v>120</v>
      </c>
      <c r="E73" s="220" t="s">
        <v>88</v>
      </c>
      <c r="F73" s="219" t="s">
        <v>89</v>
      </c>
      <c r="G73" s="221" t="s">
        <v>14</v>
      </c>
      <c r="H73" s="215" t="s">
        <v>90</v>
      </c>
      <c r="I73" s="215" t="s">
        <v>90</v>
      </c>
      <c r="J73" s="215" t="s">
        <v>90</v>
      </c>
      <c r="K73" s="216" t="s">
        <v>91</v>
      </c>
      <c r="L73" s="216" t="s">
        <v>91</v>
      </c>
      <c r="M73" s="216" t="s">
        <v>91</v>
      </c>
      <c r="N73" s="217" t="s">
        <v>92</v>
      </c>
      <c r="O73" s="216" t="s">
        <v>91</v>
      </c>
    </row>
    <row r="74" spans="2:15" ht="20.100000000000001" customHeight="1" x14ac:dyDescent="0.3">
      <c r="B74" s="212" t="s">
        <v>124</v>
      </c>
      <c r="C74" s="213" t="s">
        <v>125</v>
      </c>
      <c r="D74" s="213" t="s">
        <v>120</v>
      </c>
      <c r="E74" s="208" t="s">
        <v>88</v>
      </c>
      <c r="F74" s="213" t="s">
        <v>89</v>
      </c>
      <c r="G74" s="214" t="s">
        <v>14</v>
      </c>
      <c r="H74" s="215" t="s">
        <v>90</v>
      </c>
      <c r="I74" s="215" t="s">
        <v>90</v>
      </c>
      <c r="J74" s="215" t="s">
        <v>90</v>
      </c>
      <c r="K74" s="216" t="s">
        <v>91</v>
      </c>
      <c r="L74" s="217" t="s">
        <v>92</v>
      </c>
      <c r="M74" s="216" t="s">
        <v>91</v>
      </c>
      <c r="N74" s="216" t="s">
        <v>91</v>
      </c>
      <c r="O74" s="216" t="s">
        <v>91</v>
      </c>
    </row>
    <row r="75" spans="2:15" ht="20.100000000000001" customHeight="1" x14ac:dyDescent="0.3">
      <c r="B75" s="218" t="s">
        <v>126</v>
      </c>
      <c r="C75" s="219" t="s">
        <v>94</v>
      </c>
      <c r="D75" s="219" t="s">
        <v>87</v>
      </c>
      <c r="E75" s="220" t="s">
        <v>88</v>
      </c>
      <c r="F75" s="219" t="s">
        <v>89</v>
      </c>
      <c r="G75" s="221" t="s">
        <v>14</v>
      </c>
      <c r="H75" s="215" t="s">
        <v>90</v>
      </c>
      <c r="I75" s="216" t="s">
        <v>91</v>
      </c>
      <c r="J75" s="216" t="s">
        <v>91</v>
      </c>
      <c r="K75" s="216" t="s">
        <v>91</v>
      </c>
      <c r="L75" s="216" t="s">
        <v>91</v>
      </c>
      <c r="M75" s="216" t="s">
        <v>91</v>
      </c>
      <c r="N75" s="217" t="s">
        <v>92</v>
      </c>
      <c r="O75" s="216" t="s">
        <v>91</v>
      </c>
    </row>
    <row r="76" spans="2:15" ht="20.100000000000001" customHeight="1" x14ac:dyDescent="0.3">
      <c r="B76" s="212" t="s">
        <v>127</v>
      </c>
      <c r="C76" s="213" t="s">
        <v>105</v>
      </c>
      <c r="D76" s="213" t="s">
        <v>87</v>
      </c>
      <c r="E76" s="208" t="s">
        <v>88</v>
      </c>
      <c r="F76" s="213" t="s">
        <v>89</v>
      </c>
      <c r="G76" s="214" t="s">
        <v>14</v>
      </c>
      <c r="H76" s="215" t="s">
        <v>90</v>
      </c>
      <c r="I76" s="216" t="s">
        <v>91</v>
      </c>
      <c r="J76" s="216" t="s">
        <v>91</v>
      </c>
      <c r="K76" s="216" t="s">
        <v>91</v>
      </c>
      <c r="L76" s="217" t="s">
        <v>92</v>
      </c>
      <c r="M76" s="216" t="s">
        <v>91</v>
      </c>
      <c r="N76" s="216" t="s">
        <v>91</v>
      </c>
      <c r="O76" s="216" t="s">
        <v>91</v>
      </c>
    </row>
    <row r="77" spans="2:15" ht="20.100000000000001" customHeight="1" x14ac:dyDescent="0.3">
      <c r="B77" s="218" t="s">
        <v>128</v>
      </c>
      <c r="C77" s="219" t="s">
        <v>115</v>
      </c>
      <c r="D77" s="219" t="s">
        <v>113</v>
      </c>
      <c r="E77" s="223" t="s">
        <v>6</v>
      </c>
      <c r="F77" s="219" t="s">
        <v>89</v>
      </c>
      <c r="G77" s="221" t="s">
        <v>15</v>
      </c>
      <c r="H77" s="217" t="s">
        <v>92</v>
      </c>
      <c r="I77" s="216" t="s">
        <v>91</v>
      </c>
      <c r="J77" s="216" t="s">
        <v>91</v>
      </c>
      <c r="K77" s="216" t="s">
        <v>91</v>
      </c>
      <c r="L77" s="217" t="s">
        <v>92</v>
      </c>
      <c r="M77" s="217" t="s">
        <v>92</v>
      </c>
      <c r="N77" s="216" t="s">
        <v>91</v>
      </c>
      <c r="O77" s="216" t="s">
        <v>91</v>
      </c>
    </row>
    <row r="78" spans="2:15" ht="20.100000000000001" customHeight="1" x14ac:dyDescent="0.3">
      <c r="B78" s="212" t="s">
        <v>63</v>
      </c>
      <c r="C78" s="213" t="s">
        <v>121</v>
      </c>
      <c r="D78" s="213" t="s">
        <v>120</v>
      </c>
      <c r="E78" s="208" t="s">
        <v>88</v>
      </c>
      <c r="F78" s="213" t="s">
        <v>89</v>
      </c>
      <c r="G78" s="214" t="s">
        <v>16</v>
      </c>
      <c r="H78" s="215" t="s">
        <v>90</v>
      </c>
      <c r="I78" s="215" t="s">
        <v>90</v>
      </c>
      <c r="J78" s="215" t="s">
        <v>90</v>
      </c>
      <c r="K78" s="216" t="s">
        <v>91</v>
      </c>
      <c r="L78" s="216" t="s">
        <v>91</v>
      </c>
      <c r="M78" s="216" t="s">
        <v>91</v>
      </c>
      <c r="N78" s="216" t="s">
        <v>91</v>
      </c>
      <c r="O78" s="216" t="s">
        <v>91</v>
      </c>
    </row>
    <row r="79" spans="2:15" ht="20.100000000000001" customHeight="1" x14ac:dyDescent="0.3">
      <c r="B79" s="218" t="s">
        <v>129</v>
      </c>
      <c r="C79" s="219" t="s">
        <v>123</v>
      </c>
      <c r="D79" s="219" t="s">
        <v>120</v>
      </c>
      <c r="E79" s="222" t="s">
        <v>100</v>
      </c>
      <c r="F79" s="219" t="s">
        <v>89</v>
      </c>
      <c r="G79" s="221" t="s">
        <v>15</v>
      </c>
      <c r="H79" s="215" t="s">
        <v>90</v>
      </c>
      <c r="I79" s="217" t="s">
        <v>92</v>
      </c>
      <c r="J79" s="217" t="s">
        <v>92</v>
      </c>
      <c r="K79" s="216" t="s">
        <v>91</v>
      </c>
      <c r="L79" s="216" t="s">
        <v>91</v>
      </c>
      <c r="M79" s="216" t="s">
        <v>91</v>
      </c>
      <c r="N79" s="216" t="s">
        <v>91</v>
      </c>
      <c r="O79" s="216" t="s">
        <v>91</v>
      </c>
    </row>
    <row r="80" spans="2:15" ht="20.100000000000001" customHeight="1" x14ac:dyDescent="0.3">
      <c r="B80" s="212" t="s">
        <v>130</v>
      </c>
      <c r="C80" s="213" t="s">
        <v>94</v>
      </c>
      <c r="D80" s="213" t="s">
        <v>87</v>
      </c>
      <c r="E80" s="208" t="s">
        <v>88</v>
      </c>
      <c r="F80" s="213" t="s">
        <v>89</v>
      </c>
      <c r="G80" s="214" t="s">
        <v>16</v>
      </c>
      <c r="H80" s="215" t="s">
        <v>90</v>
      </c>
      <c r="I80" s="216" t="s">
        <v>91</v>
      </c>
      <c r="J80" s="216" t="s">
        <v>91</v>
      </c>
      <c r="K80" s="216" t="s">
        <v>91</v>
      </c>
      <c r="L80" s="216" t="s">
        <v>91</v>
      </c>
      <c r="M80" s="216" t="s">
        <v>91</v>
      </c>
      <c r="N80" s="216" t="s">
        <v>91</v>
      </c>
      <c r="O80" s="216" t="s">
        <v>91</v>
      </c>
    </row>
    <row r="81" spans="1:15" ht="20.100000000000001" customHeight="1" x14ac:dyDescent="0.3">
      <c r="B81" s="218" t="s">
        <v>131</v>
      </c>
      <c r="C81" s="219" t="s">
        <v>94</v>
      </c>
      <c r="D81" s="219" t="s">
        <v>87</v>
      </c>
      <c r="E81" s="222" t="s">
        <v>100</v>
      </c>
      <c r="F81" s="219" t="s">
        <v>89</v>
      </c>
      <c r="G81" s="221" t="s">
        <v>16</v>
      </c>
      <c r="H81" s="215" t="s">
        <v>90</v>
      </c>
      <c r="I81" s="216" t="s">
        <v>91</v>
      </c>
      <c r="J81" s="216" t="s">
        <v>91</v>
      </c>
      <c r="K81" s="216" t="s">
        <v>91</v>
      </c>
      <c r="L81" s="216" t="s">
        <v>91</v>
      </c>
      <c r="M81" s="216" t="s">
        <v>91</v>
      </c>
      <c r="N81" s="216" t="s">
        <v>91</v>
      </c>
      <c r="O81" s="216" t="s">
        <v>91</v>
      </c>
    </row>
    <row r="82" spans="1:15" ht="20.100000000000001" customHeight="1" x14ac:dyDescent="0.3">
      <c r="B82" s="212" t="s">
        <v>132</v>
      </c>
      <c r="C82" s="213" t="s">
        <v>94</v>
      </c>
      <c r="D82" s="213" t="s">
        <v>87</v>
      </c>
      <c r="E82" s="206" t="s">
        <v>100</v>
      </c>
      <c r="F82" s="213" t="s">
        <v>89</v>
      </c>
      <c r="G82" s="214" t="s">
        <v>16</v>
      </c>
      <c r="H82" s="215" t="s">
        <v>90</v>
      </c>
      <c r="I82" s="216" t="s">
        <v>91</v>
      </c>
      <c r="J82" s="216" t="s">
        <v>91</v>
      </c>
      <c r="K82" s="216" t="s">
        <v>91</v>
      </c>
      <c r="L82" s="216" t="s">
        <v>91</v>
      </c>
      <c r="M82" s="216" t="s">
        <v>91</v>
      </c>
      <c r="N82" s="216" t="s">
        <v>91</v>
      </c>
      <c r="O82" s="216" t="s">
        <v>91</v>
      </c>
    </row>
    <row r="83" spans="1:15" ht="20.100000000000001" customHeight="1" x14ac:dyDescent="0.3">
      <c r="B83" s="218" t="s">
        <v>133</v>
      </c>
      <c r="C83" s="219" t="s">
        <v>86</v>
      </c>
      <c r="D83" s="219" t="s">
        <v>87</v>
      </c>
      <c r="E83" s="220" t="s">
        <v>88</v>
      </c>
      <c r="F83" s="219" t="s">
        <v>103</v>
      </c>
      <c r="G83" s="221" t="s">
        <v>16</v>
      </c>
      <c r="H83" s="215" t="s">
        <v>90</v>
      </c>
      <c r="I83" s="216" t="s">
        <v>91</v>
      </c>
      <c r="J83" s="215" t="s">
        <v>90</v>
      </c>
      <c r="K83" s="216" t="s">
        <v>91</v>
      </c>
      <c r="L83" s="216" t="s">
        <v>91</v>
      </c>
      <c r="M83" s="216" t="s">
        <v>91</v>
      </c>
      <c r="N83" s="216" t="s">
        <v>91</v>
      </c>
      <c r="O83" s="216" t="s">
        <v>91</v>
      </c>
    </row>
    <row r="84" spans="1:15" ht="20.100000000000001" customHeight="1" x14ac:dyDescent="0.3">
      <c r="A84" s="204"/>
      <c r="B84" s="224" t="s">
        <v>134</v>
      </c>
      <c r="C84" s="225" t="s">
        <v>135</v>
      </c>
      <c r="D84" s="204"/>
      <c r="E84" s="222" t="s">
        <v>136</v>
      </c>
      <c r="F84" s="204"/>
      <c r="G84" s="226" t="s">
        <v>137</v>
      </c>
      <c r="H84" s="227" t="s">
        <v>138</v>
      </c>
      <c r="I84" s="204"/>
      <c r="J84" s="204"/>
      <c r="K84" s="204"/>
      <c r="L84" s="204"/>
      <c r="M84" s="204"/>
      <c r="N84" s="204"/>
      <c r="O84" s="204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5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72" priority="1" operator="greaterThanOrEqual">
      <formula>70</formula>
    </cfRule>
    <cfRule type="cellIs" dxfId="71" priority="2" operator="between">
      <formula>40</formula>
      <formula>70</formula>
    </cfRule>
    <cfRule type="cellIs" dxfId="70" priority="3" operator="lessThan">
      <formula>40</formula>
    </cfRule>
  </conditionalFormatting>
  <conditionalFormatting sqref="D19">
    <cfRule type="cellIs" dxfId="69" priority="13" operator="greaterThanOrEqual">
      <formula>70</formula>
    </cfRule>
    <cfRule type="cellIs" dxfId="68" priority="14" operator="between">
      <formula>40</formula>
      <formula>70</formula>
    </cfRule>
    <cfRule type="cellIs" dxfId="67" priority="15" operator="lessThan">
      <formula>40</formula>
    </cfRule>
  </conditionalFormatting>
  <conditionalFormatting sqref="G15">
    <cfRule type="cellIs" dxfId="66" priority="4" operator="greaterThanOrEqual">
      <formula>70</formula>
    </cfRule>
    <cfRule type="cellIs" dxfId="65" priority="5" operator="between">
      <formula>40</formula>
      <formula>70</formula>
    </cfRule>
    <cfRule type="cellIs" dxfId="64" priority="6" operator="lessThan">
      <formula>40</formula>
    </cfRule>
  </conditionalFormatting>
  <conditionalFormatting sqref="G19">
    <cfRule type="cellIs" dxfId="63" priority="16" operator="greaterThanOrEqual">
      <formula>70</formula>
    </cfRule>
    <cfRule type="cellIs" dxfId="62" priority="17" operator="between">
      <formula>40</formula>
      <formula>70</formula>
    </cfRule>
    <cfRule type="cellIs" dxfId="61" priority="18" operator="lessThan">
      <formula>40</formula>
    </cfRule>
  </conditionalFormatting>
  <conditionalFormatting sqref="J15">
    <cfRule type="cellIs" dxfId="60" priority="7" operator="greaterThanOrEqual">
      <formula>70</formula>
    </cfRule>
    <cfRule type="cellIs" dxfId="59" priority="8" operator="between">
      <formula>40</formula>
      <formula>70</formula>
    </cfRule>
    <cfRule type="cellIs" dxfId="58" priority="9" operator="lessThan">
      <formula>40</formula>
    </cfRule>
  </conditionalFormatting>
  <conditionalFormatting sqref="J19">
    <cfRule type="cellIs" dxfId="57" priority="19" operator="greaterThanOrEqual">
      <formula>70</formula>
    </cfRule>
    <cfRule type="cellIs" dxfId="56" priority="20" operator="between">
      <formula>40</formula>
      <formula>70</formula>
    </cfRule>
    <cfRule type="cellIs" dxfId="55" priority="21" operator="lessThan">
      <formula>40</formula>
    </cfRule>
  </conditionalFormatting>
  <conditionalFormatting sqref="M15">
    <cfRule type="cellIs" dxfId="54" priority="10" operator="greaterThanOrEqual">
      <formula>70</formula>
    </cfRule>
    <cfRule type="cellIs" dxfId="53" priority="11" operator="between">
      <formula>40</formula>
      <formula>70</formula>
    </cfRule>
    <cfRule type="cellIs" dxfId="52" priority="12" operator="lessThan">
      <formula>40</formula>
    </cfRule>
  </conditionalFormatting>
  <conditionalFormatting sqref="M19">
    <cfRule type="cellIs" dxfId="51" priority="22" operator="greaterThanOrEqual">
      <formula>70</formula>
    </cfRule>
    <cfRule type="cellIs" dxfId="50" priority="23" operator="between">
      <formula>40</formula>
      <formula>70</formula>
    </cfRule>
    <cfRule type="cellIs" dxfId="49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0" t="s">
        <v>139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</row>
    <row r="3" spans="2:14" x14ac:dyDescent="0.3">
      <c r="F3"/>
      <c r="G3"/>
      <c r="H3"/>
      <c r="I3"/>
      <c r="J3"/>
    </row>
    <row r="4" spans="2:14" x14ac:dyDescent="0.3">
      <c r="B4" s="111" t="s">
        <v>140</v>
      </c>
      <c r="C4" s="112" t="s">
        <v>141</v>
      </c>
      <c r="E4" s="113" t="s">
        <v>142</v>
      </c>
      <c r="F4"/>
      <c r="G4" s="114" t="s">
        <v>143</v>
      </c>
      <c r="H4"/>
      <c r="I4" s="155" t="s">
        <v>144</v>
      </c>
      <c r="J4"/>
      <c r="K4" s="114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16" t="s">
        <v>146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</row>
    <row r="7" spans="2:14" ht="24.6" x14ac:dyDescent="0.3">
      <c r="B7" s="118" t="s">
        <v>147</v>
      </c>
      <c r="C7" s="156" t="s">
        <v>148</v>
      </c>
      <c r="D7" s="156" t="s">
        <v>149</v>
      </c>
      <c r="E7" s="157" t="s">
        <v>150</v>
      </c>
      <c r="F7" s="157" t="s">
        <v>151</v>
      </c>
      <c r="G7" s="158" t="s">
        <v>152</v>
      </c>
      <c r="H7" s="158" t="s">
        <v>153</v>
      </c>
      <c r="I7" s="159" t="s">
        <v>154</v>
      </c>
      <c r="J7" s="118" t="s">
        <v>32</v>
      </c>
      <c r="K7" s="118" t="s">
        <v>155</v>
      </c>
      <c r="L7" s="118" t="s">
        <v>156</v>
      </c>
    </row>
    <row r="8" spans="2:14" x14ac:dyDescent="0.3">
      <c r="B8" s="120" t="s">
        <v>157</v>
      </c>
      <c r="C8" s="123" t="e">
        <f>COUNTIF(#REF!,"finalizado")</f>
        <v>#REF!</v>
      </c>
      <c r="D8" s="124">
        <f t="shared" ref="D8:D16" si="0">IFERROR(C8/J8,0)</f>
        <v>0</v>
      </c>
      <c r="E8" s="125" t="e">
        <f>COUNTIF(#REF!,"en proceso")</f>
        <v>#REF!</v>
      </c>
      <c r="F8" s="126">
        <f t="shared" ref="F8:F16" si="1">IFERROR(E8/J8,0)</f>
        <v>0</v>
      </c>
      <c r="G8" s="127" t="e">
        <f>COUNTIF(#REF!,"sin iniciar")</f>
        <v>#REF!</v>
      </c>
      <c r="H8" s="128">
        <f t="shared" ref="H8:H16" si="2">IFERROR(G8/J8,0)</f>
        <v>0</v>
      </c>
      <c r="I8" s="129" t="e">
        <f t="shared" ref="I8:I16" si="3">J8-C8-E8-G8</f>
        <v>#REF!</v>
      </c>
      <c r="J8" s="129">
        <f>COUNTA(#REF!)</f>
        <v>1</v>
      </c>
      <c r="K8" s="121" t="str">
        <f t="shared" ref="K8:K16" si="4">REPT("█",ROUND(D8*15,0))&amp;REPT("░",15-ROUND(D8*15,0))</f>
        <v>░░░░░░░░░░░░░░░</v>
      </c>
      <c r="L8" s="122" t="e">
        <f t="shared" ref="L8:L16" si="5">IF(D8=1,"✔ Completo",IF(C8+E8=0,"✖ Sin iniciar",IF(D8&gt;=0.75,"⏫ Avanzado (≥75%)","⏳ En marcha")))</f>
        <v>#REF!</v>
      </c>
    </row>
    <row r="9" spans="2:14" x14ac:dyDescent="0.3">
      <c r="B9" s="131" t="s">
        <v>158</v>
      </c>
      <c r="C9" s="135" t="e">
        <f>COUNTIF(#REF!,"finalizado")</f>
        <v>#REF!</v>
      </c>
      <c r="D9" s="136">
        <f t="shared" si="0"/>
        <v>0</v>
      </c>
      <c r="E9" s="137" t="e">
        <f>COUNTIF(#REF!,"en proceso")</f>
        <v>#REF!</v>
      </c>
      <c r="F9" s="138">
        <f t="shared" si="1"/>
        <v>0</v>
      </c>
      <c r="G9" s="139" t="e">
        <f>COUNTIF(#REF!,"sin iniciar")</f>
        <v>#REF!</v>
      </c>
      <c r="H9" s="140">
        <f t="shared" si="2"/>
        <v>0</v>
      </c>
      <c r="I9" s="141" t="e">
        <f t="shared" si="3"/>
        <v>#REF!</v>
      </c>
      <c r="J9" s="141">
        <f>COUNTA(#REF!)</f>
        <v>1</v>
      </c>
      <c r="K9" s="132" t="str">
        <f t="shared" si="4"/>
        <v>░░░░░░░░░░░░░░░</v>
      </c>
      <c r="L9" s="134" t="e">
        <f t="shared" si="5"/>
        <v>#REF!</v>
      </c>
    </row>
    <row r="10" spans="2:14" x14ac:dyDescent="0.3">
      <c r="B10" s="119" t="s">
        <v>159</v>
      </c>
      <c r="C10" s="123" t="e">
        <f>COUNTIF(#REF!,"finalizado")</f>
        <v>#REF!</v>
      </c>
      <c r="D10" s="124">
        <f t="shared" si="0"/>
        <v>0</v>
      </c>
      <c r="E10" s="125" t="e">
        <f>COUNTIF(#REF!,"en proceso")</f>
        <v>#REF!</v>
      </c>
      <c r="F10" s="126">
        <f t="shared" si="1"/>
        <v>0</v>
      </c>
      <c r="G10" s="127" t="e">
        <f>COUNTIF(#REF!,"sin iniciar")</f>
        <v>#REF!</v>
      </c>
      <c r="H10" s="128">
        <f t="shared" si="2"/>
        <v>0</v>
      </c>
      <c r="I10" s="129" t="e">
        <f t="shared" si="3"/>
        <v>#REF!</v>
      </c>
      <c r="J10" s="129">
        <f>COUNTA(#REF!)</f>
        <v>1</v>
      </c>
      <c r="K10" s="121" t="str">
        <f t="shared" si="4"/>
        <v>░░░░░░░░░░░░░░░</v>
      </c>
      <c r="L10" s="122" t="e">
        <f t="shared" si="5"/>
        <v>#REF!</v>
      </c>
    </row>
    <row r="11" spans="2:14" x14ac:dyDescent="0.3">
      <c r="B11" s="130" t="s">
        <v>160</v>
      </c>
      <c r="C11" s="135" t="e">
        <f>COUNTIF(#REF!,"&gt;=1")</f>
        <v>#REF!</v>
      </c>
      <c r="D11" s="136">
        <f t="shared" si="0"/>
        <v>0</v>
      </c>
      <c r="E11" s="137" t="e">
        <f>COUNTIFS(#REF!,"&gt;0",#REF!,"&lt;1")</f>
        <v>#REF!</v>
      </c>
      <c r="F11" s="138">
        <f t="shared" si="1"/>
        <v>0</v>
      </c>
      <c r="G11" s="139" t="e">
        <f>COUNTIF(#REF!,0)</f>
        <v>#REF!</v>
      </c>
      <c r="H11" s="140">
        <f t="shared" si="2"/>
        <v>0</v>
      </c>
      <c r="I11" s="141" t="e">
        <f t="shared" si="3"/>
        <v>#REF!</v>
      </c>
      <c r="J11" s="141">
        <f>COUNTA(#REF!)</f>
        <v>1</v>
      </c>
      <c r="K11" s="132" t="str">
        <f t="shared" si="4"/>
        <v>░░░░░░░░░░░░░░░</v>
      </c>
      <c r="L11" s="134" t="e">
        <f t="shared" si="5"/>
        <v>#REF!</v>
      </c>
    </row>
    <row r="12" spans="2:14" x14ac:dyDescent="0.3">
      <c r="B12" s="119" t="s">
        <v>161</v>
      </c>
      <c r="C12" s="123" t="e">
        <f>COUNTIF(#REF!,"finalizado")</f>
        <v>#REF!</v>
      </c>
      <c r="D12" s="124">
        <f t="shared" si="0"/>
        <v>0</v>
      </c>
      <c r="E12" s="125" t="e">
        <f>COUNTIF(#REF!,"en proceso")</f>
        <v>#REF!</v>
      </c>
      <c r="F12" s="126">
        <f t="shared" si="1"/>
        <v>0</v>
      </c>
      <c r="G12" s="127" t="e">
        <f>COUNTIF(#REF!,"sin iniciar")</f>
        <v>#REF!</v>
      </c>
      <c r="H12" s="128">
        <f t="shared" si="2"/>
        <v>0</v>
      </c>
      <c r="I12" s="129" t="e">
        <f t="shared" si="3"/>
        <v>#REF!</v>
      </c>
      <c r="J12" s="129">
        <f>COUNTA(#REF!)</f>
        <v>1</v>
      </c>
      <c r="K12" s="121" t="str">
        <f t="shared" si="4"/>
        <v>░░░░░░░░░░░░░░░</v>
      </c>
      <c r="L12" s="122" t="e">
        <f t="shared" si="5"/>
        <v>#REF!</v>
      </c>
    </row>
    <row r="13" spans="2:14" x14ac:dyDescent="0.3">
      <c r="B13" s="130" t="s">
        <v>162</v>
      </c>
      <c r="C13" s="135" t="e">
        <f>COUNTIF(#REF!,"finalizado")</f>
        <v>#REF!</v>
      </c>
      <c r="D13" s="136">
        <f t="shared" si="0"/>
        <v>0</v>
      </c>
      <c r="E13" s="137" t="e">
        <f>COUNTIF(#REF!,"en proceso")</f>
        <v>#REF!</v>
      </c>
      <c r="F13" s="138">
        <f t="shared" si="1"/>
        <v>0</v>
      </c>
      <c r="G13" s="139" t="e">
        <f>COUNTIF(#REF!,"sin iniciar")</f>
        <v>#REF!</v>
      </c>
      <c r="H13" s="140">
        <f t="shared" si="2"/>
        <v>0</v>
      </c>
      <c r="I13" s="141" t="e">
        <f t="shared" si="3"/>
        <v>#REF!</v>
      </c>
      <c r="J13" s="141">
        <f>COUNTA(#REF!)</f>
        <v>1</v>
      </c>
      <c r="K13" s="132" t="str">
        <f t="shared" si="4"/>
        <v>░░░░░░░░░░░░░░░</v>
      </c>
      <c r="L13" s="134" t="e">
        <f t="shared" si="5"/>
        <v>#REF!</v>
      </c>
    </row>
    <row r="14" spans="2:14" x14ac:dyDescent="0.3">
      <c r="B14" s="119" t="s">
        <v>163</v>
      </c>
      <c r="C14" s="123" t="e">
        <f>COUNTIF(#REF!,"finalizado")</f>
        <v>#REF!</v>
      </c>
      <c r="D14" s="124">
        <f t="shared" si="0"/>
        <v>0</v>
      </c>
      <c r="E14" s="125" t="e">
        <f>COUNTIF(#REF!,"en proceso")</f>
        <v>#REF!</v>
      </c>
      <c r="F14" s="126">
        <f t="shared" si="1"/>
        <v>0</v>
      </c>
      <c r="G14" s="127" t="e">
        <f>COUNTIF(#REF!,"sin iniciar")</f>
        <v>#REF!</v>
      </c>
      <c r="H14" s="128">
        <f t="shared" si="2"/>
        <v>0</v>
      </c>
      <c r="I14" s="129" t="e">
        <f t="shared" si="3"/>
        <v>#REF!</v>
      </c>
      <c r="J14" s="129">
        <f>COUNTA(#REF!)</f>
        <v>1</v>
      </c>
      <c r="K14" s="121" t="str">
        <f t="shared" si="4"/>
        <v>░░░░░░░░░░░░░░░</v>
      </c>
      <c r="L14" s="122" t="e">
        <f t="shared" si="5"/>
        <v>#REF!</v>
      </c>
    </row>
    <row r="15" spans="2:14" x14ac:dyDescent="0.3">
      <c r="B15" s="130" t="s">
        <v>164</v>
      </c>
      <c r="C15" s="135" t="e">
        <f>COUNTIF(#REF!,"finalizado")</f>
        <v>#REF!</v>
      </c>
      <c r="D15" s="136">
        <f t="shared" si="0"/>
        <v>0</v>
      </c>
      <c r="E15" s="137" t="e">
        <f>COUNTIF(#REF!,"en proceso")</f>
        <v>#REF!</v>
      </c>
      <c r="F15" s="138">
        <f t="shared" si="1"/>
        <v>0</v>
      </c>
      <c r="G15" s="139" t="e">
        <f>COUNTIF(#REF!,"sin iniciar")</f>
        <v>#REF!</v>
      </c>
      <c r="H15" s="140">
        <f t="shared" si="2"/>
        <v>0</v>
      </c>
      <c r="I15" s="141" t="e">
        <f t="shared" si="3"/>
        <v>#REF!</v>
      </c>
      <c r="J15" s="141">
        <f>COUNTA(#REF!)</f>
        <v>1</v>
      </c>
      <c r="K15" s="132" t="str">
        <f t="shared" si="4"/>
        <v>░░░░░░░░░░░░░░░</v>
      </c>
      <c r="L15" s="134" t="e">
        <f t="shared" si="5"/>
        <v>#REF!</v>
      </c>
    </row>
    <row r="16" spans="2:14" x14ac:dyDescent="0.3">
      <c r="B16" s="119" t="s">
        <v>165</v>
      </c>
      <c r="C16" s="123" t="e">
        <f>COUNTIF(#REF!,"finalizado")</f>
        <v>#REF!</v>
      </c>
      <c r="D16" s="124">
        <f t="shared" si="0"/>
        <v>0</v>
      </c>
      <c r="E16" s="125" t="e">
        <f>COUNTIF(#REF!,"en proceso")</f>
        <v>#REF!</v>
      </c>
      <c r="F16" s="126">
        <f t="shared" si="1"/>
        <v>0</v>
      </c>
      <c r="G16" s="127" t="e">
        <f>COUNTIF(#REF!,"sin iniciar")</f>
        <v>#REF!</v>
      </c>
      <c r="H16" s="128">
        <f t="shared" si="2"/>
        <v>0</v>
      </c>
      <c r="I16" s="129" t="e">
        <f t="shared" si="3"/>
        <v>#REF!</v>
      </c>
      <c r="J16" s="129">
        <f>COUNTA(#REF!)</f>
        <v>1</v>
      </c>
      <c r="K16" s="121" t="str">
        <f t="shared" si="4"/>
        <v>░░░░░░░░░░░░░░░</v>
      </c>
      <c r="L16" s="122" t="e">
        <f t="shared" si="5"/>
        <v>#REF!</v>
      </c>
    </row>
    <row r="17" spans="2:14" x14ac:dyDescent="0.3">
      <c r="F17"/>
      <c r="G17"/>
      <c r="H17"/>
      <c r="I17"/>
      <c r="J17"/>
    </row>
    <row r="18" spans="2:14" ht="15.6" x14ac:dyDescent="0.3">
      <c r="B18" s="116" t="s">
        <v>166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</row>
    <row r="19" spans="2:14" x14ac:dyDescent="0.3">
      <c r="F19"/>
      <c r="G19"/>
      <c r="H19"/>
      <c r="I19"/>
      <c r="J19"/>
    </row>
    <row r="20" spans="2:14" x14ac:dyDescent="0.3">
      <c r="C20" s="117" t="s">
        <v>147</v>
      </c>
      <c r="D20" s="447" t="s">
        <v>100</v>
      </c>
      <c r="E20" s="447"/>
      <c r="F20" s="447"/>
      <c r="G20" s="448" t="s">
        <v>88</v>
      </c>
      <c r="H20" s="448"/>
      <c r="I20" s="448"/>
      <c r="J20" s="449" t="s">
        <v>6</v>
      </c>
      <c r="K20" s="449"/>
      <c r="L20" s="449"/>
    </row>
    <row r="21" spans="2:14" x14ac:dyDescent="0.3">
      <c r="C21" s="142"/>
      <c r="D21" s="143" t="s">
        <v>167</v>
      </c>
      <c r="E21" s="144" t="s">
        <v>168</v>
      </c>
      <c r="F21" s="145" t="s">
        <v>169</v>
      </c>
      <c r="G21" s="143" t="s">
        <v>167</v>
      </c>
      <c r="H21" s="144" t="s">
        <v>168</v>
      </c>
      <c r="I21" s="145" t="s">
        <v>169</v>
      </c>
      <c r="J21" s="143" t="s">
        <v>167</v>
      </c>
      <c r="K21" s="144" t="s">
        <v>168</v>
      </c>
      <c r="L21" s="145" t="s">
        <v>169</v>
      </c>
    </row>
    <row r="22" spans="2:14" x14ac:dyDescent="0.3">
      <c r="B22" t="s">
        <v>170</v>
      </c>
      <c r="C22" s="120" t="s">
        <v>171</v>
      </c>
      <c r="D22" s="146" t="e">
        <f>COUNTIFS(#REF!,"Presencial",#REF!,"finalizado")</f>
        <v>#REF!</v>
      </c>
      <c r="E22" s="147" t="e">
        <f>COUNTIFS(#REF!,"Presencial",#REF!,"en proceso")</f>
        <v>#REF!</v>
      </c>
      <c r="F22" s="148" t="e">
        <f>COUNTIFS(#REF!,"Presencial",#REF!,"sin iniciar")</f>
        <v>#REF!</v>
      </c>
      <c r="G22" s="146" t="e">
        <f>COUNTIFS(#REF!,"Virtual",#REF!,"finalizado")</f>
        <v>#REF!</v>
      </c>
      <c r="H22" s="147" t="e">
        <f>COUNTIFS(#REF!,"Virtual",#REF!,"en proceso")</f>
        <v>#REF!</v>
      </c>
      <c r="I22" s="148" t="e">
        <f>COUNTIFS(#REF!,"Virtual",#REF!,"sin iniciar")</f>
        <v>#REF!</v>
      </c>
      <c r="J22" s="146" t="e">
        <f>COUNTIFS(#REF!,"Híbrido",#REF!,"finalizado")</f>
        <v>#REF!</v>
      </c>
      <c r="K22" s="147" t="e">
        <f>COUNTIFS(#REF!,"Híbrido",#REF!,"en proceso")</f>
        <v>#REF!</v>
      </c>
      <c r="L22" s="148" t="e">
        <f>COUNTIFS(#REF!,"Híbrido",#REF!,"sin iniciar")</f>
        <v>#REF!</v>
      </c>
    </row>
    <row r="23" spans="2:14" x14ac:dyDescent="0.3">
      <c r="C23" s="131" t="s">
        <v>172</v>
      </c>
      <c r="D23" s="149" t="e">
        <f>COUNTIFS(#REF!,"Presencial",#REF!,"finalizado")</f>
        <v>#REF!</v>
      </c>
      <c r="E23" s="150" t="e">
        <f>COUNTIFS(#REF!,"Presencial",#REF!,"en proceso")</f>
        <v>#REF!</v>
      </c>
      <c r="F23" s="151" t="e">
        <f>COUNTIFS(#REF!,"Presencial",#REF!,"sin iniciar")</f>
        <v>#REF!</v>
      </c>
      <c r="G23" s="149" t="e">
        <f>COUNTIFS(#REF!,"Virtual",#REF!,"finalizado")</f>
        <v>#REF!</v>
      </c>
      <c r="H23" s="150" t="e">
        <f>COUNTIFS(#REF!,"Virtual",#REF!,"en proceso")</f>
        <v>#REF!</v>
      </c>
      <c r="I23" s="151" t="e">
        <f>COUNTIFS(#REF!,"Virtual",#REF!,"sin iniciar")</f>
        <v>#REF!</v>
      </c>
      <c r="J23" s="149" t="e">
        <f>COUNTIFS(#REF!,"Híbrido",#REF!,"finalizado")</f>
        <v>#REF!</v>
      </c>
      <c r="K23" s="150" t="e">
        <f>COUNTIFS(#REF!,"Híbrido",#REF!,"en proceso")</f>
        <v>#REF!</v>
      </c>
      <c r="L23" s="151" t="e">
        <f>COUNTIFS(#REF!,"Híbrido",#REF!,"sin iniciar")</f>
        <v>#REF!</v>
      </c>
    </row>
    <row r="24" spans="2:14" x14ac:dyDescent="0.3">
      <c r="C24" s="119" t="s">
        <v>173</v>
      </c>
      <c r="D24" s="146" t="e">
        <f>COUNTIFS(#REF!,"Presencial",#REF!,"finalizado")</f>
        <v>#REF!</v>
      </c>
      <c r="E24" s="147" t="e">
        <f>COUNTIFS(#REF!,"Presencial",#REF!,"en proceso")</f>
        <v>#REF!</v>
      </c>
      <c r="F24" s="148" t="e">
        <f>COUNTIFS(#REF!,"Presencial",#REF!,"sin iniciar")</f>
        <v>#REF!</v>
      </c>
      <c r="G24" s="146" t="e">
        <f>COUNTIFS(#REF!,"Virtual",#REF!,"finalizado")</f>
        <v>#REF!</v>
      </c>
      <c r="H24" s="147" t="e">
        <f>COUNTIFS(#REF!,"Virtual",#REF!,"en proceso")</f>
        <v>#REF!</v>
      </c>
      <c r="I24" s="148" t="e">
        <f>COUNTIFS(#REF!,"Virtual",#REF!,"sin iniciar")</f>
        <v>#REF!</v>
      </c>
      <c r="J24" s="146" t="e">
        <f>COUNTIFS(#REF!,"Híbrido",#REF!,"finalizado")</f>
        <v>#REF!</v>
      </c>
      <c r="K24" s="147" t="e">
        <f>COUNTIFS(#REF!,"Híbrido",#REF!,"en proceso")</f>
        <v>#REF!</v>
      </c>
      <c r="L24" s="148" t="e">
        <f>COUNTIFS(#REF!,"Híbrido",#REF!,"sin iniciar")</f>
        <v>#REF!</v>
      </c>
    </row>
    <row r="25" spans="2:14" x14ac:dyDescent="0.3">
      <c r="C25" s="130" t="s">
        <v>174</v>
      </c>
      <c r="D25" s="149" t="e">
        <f>COUNTIFS(#REF!,"Presencial",#REF!,"&gt;=1")</f>
        <v>#REF!</v>
      </c>
      <c r="E25" s="150" t="e">
        <f>COUNTIFS(#REF!,"Presencial",#REF!,"&gt;0",#REF!,"&lt;1")</f>
        <v>#REF!</v>
      </c>
      <c r="F25" s="151" t="e">
        <f>COUNTIFS(#REF!,"Presencial",#REF!,0)</f>
        <v>#REF!</v>
      </c>
      <c r="G25" s="149" t="e">
        <f>COUNTIFS(#REF!,"Virtual",#REF!,"&gt;=1")</f>
        <v>#REF!</v>
      </c>
      <c r="H25" s="150" t="e">
        <f>COUNTIFS(#REF!,"Virtual",#REF!,"&gt;0",#REF!,"&lt;1")</f>
        <v>#REF!</v>
      </c>
      <c r="I25" s="151" t="e">
        <f>COUNTIFS(#REF!,"Virtual",#REF!,0)</f>
        <v>#REF!</v>
      </c>
      <c r="J25" s="149" t="e">
        <f>COUNTIFS(#REF!,"Híbrido",#REF!,"&gt;=1")</f>
        <v>#REF!</v>
      </c>
      <c r="K25" s="150" t="e">
        <f>COUNTIFS(#REF!,"Híbrido",#REF!,"&gt;0",#REF!,"&lt;1")</f>
        <v>#REF!</v>
      </c>
      <c r="L25" s="151" t="e">
        <f>COUNTIFS(#REF!,"Híbrido",#REF!,0)</f>
        <v>#REF!</v>
      </c>
    </row>
    <row r="26" spans="2:14" x14ac:dyDescent="0.3">
      <c r="C26" s="119" t="s">
        <v>175</v>
      </c>
      <c r="D26" s="146" t="e">
        <f>COUNTIFS(#REF!,"Presencial",#REF!,"finalizado")</f>
        <v>#REF!</v>
      </c>
      <c r="E26" s="147" t="e">
        <f>COUNTIFS(#REF!,"Presencial",#REF!,"en proceso")</f>
        <v>#REF!</v>
      </c>
      <c r="F26" s="148" t="e">
        <f>COUNTIFS(#REF!,"Presencial",#REF!,"sin iniciar")</f>
        <v>#REF!</v>
      </c>
      <c r="G26" s="146" t="e">
        <f>COUNTIFS(#REF!,"Virtual",#REF!,"finalizado")</f>
        <v>#REF!</v>
      </c>
      <c r="H26" s="147" t="e">
        <f>COUNTIFS(#REF!,"Virtual",#REF!,"en proceso")</f>
        <v>#REF!</v>
      </c>
      <c r="I26" s="148" t="e">
        <f>COUNTIFS(#REF!,"Virtual",#REF!,"sin iniciar")</f>
        <v>#REF!</v>
      </c>
      <c r="J26" s="146" t="e">
        <f>COUNTIFS(#REF!,"Híbrido",#REF!,"finalizado")</f>
        <v>#REF!</v>
      </c>
      <c r="K26" s="147" t="e">
        <f>COUNTIFS(#REF!,"Híbrido",#REF!,"en proceso")</f>
        <v>#REF!</v>
      </c>
      <c r="L26" s="148" t="e">
        <f>COUNTIFS(#REF!,"Híbrido",#REF!,"sin iniciar")</f>
        <v>#REF!</v>
      </c>
    </row>
    <row r="27" spans="2:14" x14ac:dyDescent="0.3">
      <c r="C27" s="130" t="s">
        <v>162</v>
      </c>
      <c r="D27" s="149" t="e">
        <f>COUNTIFS(#REF!,"Presencial",#REF!,"finalizado")</f>
        <v>#REF!</v>
      </c>
      <c r="E27" s="150" t="e">
        <f>COUNTIFS(#REF!,"Presencial",#REF!,"en proceso")</f>
        <v>#REF!</v>
      </c>
      <c r="F27" s="151" t="e">
        <f>COUNTIFS(#REF!,"Presencial",#REF!,"sin iniciar")</f>
        <v>#REF!</v>
      </c>
      <c r="G27" s="149" t="e">
        <f>COUNTIFS(#REF!,"Virtual",#REF!,"finalizado")</f>
        <v>#REF!</v>
      </c>
      <c r="H27" s="150" t="e">
        <f>COUNTIFS(#REF!,"Virtual",#REF!,"en proceso")</f>
        <v>#REF!</v>
      </c>
      <c r="I27" s="151" t="e">
        <f>COUNTIFS(#REF!,"Virtual",#REF!,"sin iniciar")</f>
        <v>#REF!</v>
      </c>
      <c r="J27" s="149" t="e">
        <f>COUNTIFS(#REF!,"Híbrido",#REF!,"finalizado")</f>
        <v>#REF!</v>
      </c>
      <c r="K27" s="150" t="e">
        <f>COUNTIFS(#REF!,"Híbrido",#REF!,"en proceso")</f>
        <v>#REF!</v>
      </c>
      <c r="L27" s="151" t="e">
        <f>COUNTIFS(#REF!,"Híbrido",#REF!,"sin iniciar")</f>
        <v>#REF!</v>
      </c>
    </row>
    <row r="28" spans="2:14" x14ac:dyDescent="0.3">
      <c r="C28" s="119" t="s">
        <v>176</v>
      </c>
      <c r="D28" s="146" t="e">
        <f>COUNTIFS(#REF!,"Presencial",#REF!,"finalizado")</f>
        <v>#REF!</v>
      </c>
      <c r="E28" s="147" t="e">
        <f>COUNTIFS(#REF!,"Presencial",#REF!,"en proceso")</f>
        <v>#REF!</v>
      </c>
      <c r="F28" s="148" t="e">
        <f>COUNTIFS(#REF!,"Presencial",#REF!,"sin iniciar")</f>
        <v>#REF!</v>
      </c>
      <c r="G28" s="146" t="e">
        <f>COUNTIFS(#REF!,"Virtual",#REF!,"finalizado")</f>
        <v>#REF!</v>
      </c>
      <c r="H28" s="147" t="e">
        <f>COUNTIFS(#REF!,"Virtual",#REF!,"en proceso")</f>
        <v>#REF!</v>
      </c>
      <c r="I28" s="148" t="e">
        <f>COUNTIFS(#REF!,"Virtual",#REF!,"sin iniciar")</f>
        <v>#REF!</v>
      </c>
      <c r="J28" s="146" t="e">
        <f>COUNTIFS(#REF!,"Híbrido",#REF!,"finalizado")</f>
        <v>#REF!</v>
      </c>
      <c r="K28" s="147" t="e">
        <f>COUNTIFS(#REF!,"Híbrido",#REF!,"en proceso")</f>
        <v>#REF!</v>
      </c>
      <c r="L28" s="148" t="e">
        <f>COUNTIFS(#REF!,"Híbrido",#REF!,"sin iniciar")</f>
        <v>#REF!</v>
      </c>
    </row>
    <row r="29" spans="2:14" x14ac:dyDescent="0.3">
      <c r="C29" s="130" t="s">
        <v>177</v>
      </c>
      <c r="D29" s="149" t="e">
        <f>COUNTIFS(#REF!,"Presencial",#REF!,"finalizado")</f>
        <v>#REF!</v>
      </c>
      <c r="E29" s="150" t="e">
        <f>COUNTIFS(#REF!,"Presencial",#REF!,"en proceso")</f>
        <v>#REF!</v>
      </c>
      <c r="F29" s="151" t="e">
        <f>COUNTIFS(#REF!,"Presencial",#REF!,"sin iniciar")</f>
        <v>#REF!</v>
      </c>
      <c r="G29" s="149" t="e">
        <f>COUNTIFS(#REF!,"Virtual",#REF!,"finalizado")</f>
        <v>#REF!</v>
      </c>
      <c r="H29" s="150" t="e">
        <f>COUNTIFS(#REF!,"Virtual",#REF!,"en proceso")</f>
        <v>#REF!</v>
      </c>
      <c r="I29" s="151" t="e">
        <f>COUNTIFS(#REF!,"Virtual",#REF!,"sin iniciar")</f>
        <v>#REF!</v>
      </c>
      <c r="J29" s="149" t="e">
        <f>COUNTIFS(#REF!,"Híbrido",#REF!,"finalizado")</f>
        <v>#REF!</v>
      </c>
      <c r="K29" s="150" t="e">
        <f>COUNTIFS(#REF!,"Híbrido",#REF!,"en proceso")</f>
        <v>#REF!</v>
      </c>
      <c r="L29" s="151" t="e">
        <f>COUNTIFS(#REF!,"Híbrido",#REF!,"sin iniciar")</f>
        <v>#REF!</v>
      </c>
    </row>
    <row r="30" spans="2:14" x14ac:dyDescent="0.3">
      <c r="C30" s="119" t="s">
        <v>178</v>
      </c>
      <c r="D30" s="146" t="e">
        <f>COUNTIFS(#REF!,"Presencial",#REF!,"finalizado")</f>
        <v>#REF!</v>
      </c>
      <c r="E30" s="147" t="e">
        <f>COUNTIFS(#REF!,"Presencial",#REF!,"en proceso")</f>
        <v>#REF!</v>
      </c>
      <c r="F30" s="148" t="e">
        <f>COUNTIFS(#REF!,"Presencial",#REF!,"sin iniciar")</f>
        <v>#REF!</v>
      </c>
      <c r="G30" s="146" t="e">
        <f>COUNTIFS(#REF!,"Virtual",#REF!,"finalizado")</f>
        <v>#REF!</v>
      </c>
      <c r="H30" s="147" t="e">
        <f>COUNTIFS(#REF!,"Virtual",#REF!,"en proceso")</f>
        <v>#REF!</v>
      </c>
      <c r="I30" s="148" t="e">
        <f>COUNTIFS(#REF!,"Virtual",#REF!,"sin iniciar")</f>
        <v>#REF!</v>
      </c>
      <c r="J30" s="146" t="e">
        <f>COUNTIFS(#REF!,"Híbrido",#REF!,"finalizado")</f>
        <v>#REF!</v>
      </c>
      <c r="K30" s="147" t="e">
        <f>COUNTIFS(#REF!,"Híbrido",#REF!,"en proceso")</f>
        <v>#REF!</v>
      </c>
      <c r="L30" s="148" t="e">
        <f>COUNTIFS(#REF!,"Híbrido",#REF!,"sin iniciar")</f>
        <v>#REF!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16" t="s">
        <v>179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60" t="s">
        <v>180</v>
      </c>
    </row>
    <row r="34" spans="2:14" x14ac:dyDescent="0.3">
      <c r="B34" s="118" t="s">
        <v>181</v>
      </c>
      <c r="C34" s="118" t="s">
        <v>182</v>
      </c>
      <c r="D34" s="118" t="s">
        <v>183</v>
      </c>
      <c r="E34" s="118" t="s">
        <v>184</v>
      </c>
      <c r="F34" s="118" t="s">
        <v>185</v>
      </c>
      <c r="G34" s="118" t="s">
        <v>186</v>
      </c>
      <c r="H34" s="118" t="s">
        <v>187</v>
      </c>
      <c r="I34" s="118" t="s">
        <v>188</v>
      </c>
      <c r="J34" s="118" t="s">
        <v>189</v>
      </c>
      <c r="K34" s="118" t="s">
        <v>190</v>
      </c>
      <c r="L34" s="118" t="s">
        <v>156</v>
      </c>
    </row>
    <row r="35" spans="2:14" x14ac:dyDescent="0.3">
      <c r="B35" s="161" t="e">
        <f>IF(#REF!="","",#REF!)</f>
        <v>#REF!</v>
      </c>
      <c r="C35" s="152" t="e">
        <f>IF(B35="","",_xlfn.LET(_xlpm.v,_xlfn.XLOOKUP(B35,#REF!,#REF!,"—"),IF(_xlpm.v="","—",_xlpm.v)))</f>
        <v>#REF!</v>
      </c>
      <c r="D35" s="163" t="e">
        <f>IF(B35="","",SUBSTITUTE(_xlfn.XLOOKUP(B35,#REF!,#REF!,"—"),"Facultad de ",""))</f>
        <v>#REF!</v>
      </c>
      <c r="E35" s="153" t="e">
        <f>IF(B35="","",_xlfn.LET(_xlpm.v,_xlfn.XLOOKUP(B35,#REF!,#REF!,"—"),IF(_xlpm.v="","—",_xlpm.v)))</f>
        <v>#REF!</v>
      </c>
      <c r="F35" s="153" t="e">
        <f>IF(B35="","",_xlfn.LET(_xlpm.v,_xlfn.XLOOKUP(B35,#REF!,#REF!,"—"),IF(_xlpm.v="","—",IF(LEN(_xlpm.v)&gt;1,UPPER(LEFT(_xlpm.v,1))&amp;MID(_xlpm.v,2,LEN(_xlpm.v)),UPPER(_xlpm.v)))))</f>
        <v>#REF!</v>
      </c>
      <c r="G35" s="153" t="e">
        <f>IF(B35="","",_xlfn.LET(_xlpm.v,_xlfn.XLOOKUP(B35,#REF!,#REF!,"—"),IF(_xlpm.v="","—",IF(LEN(_xlpm.v)&gt;1,UPPER(LEFT(_xlpm.v,1))&amp;MID(_xlpm.v,2,LEN(_xlpm.v)),UPPER(_xlpm.v)))))</f>
        <v>#REF!</v>
      </c>
      <c r="H35" s="153" t="e">
        <f>IF(B35="","",_xlfn.LET(_xlpm.v,_xlfn.XLOOKUP(B35,#REF!,#REF!,"—"),IF(ISNUMBER(_xlpm.v),TEXT(_xlpm.v,"0%"),IF(_xlpm.v="","—",IF(LEN(_xlpm.v)&gt;1,UPPER(LEFT(_xlpm.v,1))&amp;MID(_xlpm.v,2,LEN(_xlpm.v)),UPPER(_xlpm.v))))))</f>
        <v>#REF!</v>
      </c>
      <c r="I35" s="153" t="e">
        <f>IF(B35="","",_xlfn.LET(_xlpm.v,_xlfn.XLOOKUP(B35,#REF!,#REF!,"—"),IF(_xlpm.v="","—",IF(LEN(_xlpm.v)&gt;1,UPPER(LEFT(_xlpm.v,1))&amp;MID(_xlpm.v,2,LEN(_xlpm.v)),UPPER(_xlpm.v)))))</f>
        <v>#REF!</v>
      </c>
      <c r="J35" s="153" t="e">
        <f>IF(B35="","",_xlfn.LET(_xlpm.v,_xlfn.XLOOKUP(B35,#REF!,#REF!,"—"),IF(_xlpm.v="","—",IF(LEN(_xlpm.v)&gt;1,UPPER(LEFT(_xlpm.v,1))&amp;MID(_xlpm.v,2,LEN(_xlpm.v)),UPPER(_xlpm.v)))))</f>
        <v>#REF!</v>
      </c>
      <c r="K35" s="154" t="e">
        <f>IF(B35="","",_xlfn.LET(_xlpm.v,_xlfn.XLOOKUP(B35,#REF!,#REF!,"—"),IF(_xlpm.v="","—",IF(LEN(_xlpm.v)&gt;1,UPPER(LEFT(_xlpm.v,1))&amp;MID(_xlpm.v,2,LEN(_xlpm.v)),UPPER(_xlpm.v)))))</f>
        <v>#REF!</v>
      </c>
      <c r="L35" s="154" t="e">
        <f t="shared" ref="L35:L94" si="6">IF(B35="","",IF(COUNTIF(F35:K35,"Finalizado")=6,"✔ Completo",IF(COUNTIF(F35:K35,"Finalizado")+COUNTIF(F35:K35,"En proceso")=0,"✖ Pendiente","⏳ "&amp;COUNTIF(F35:K35,"Finalizado")&amp;"/6")))</f>
        <v>#REF!</v>
      </c>
    </row>
    <row r="36" spans="2:14" x14ac:dyDescent="0.3">
      <c r="B36" s="162" t="e">
        <f>IF(#REF!="","",#REF!)</f>
        <v>#REF!</v>
      </c>
      <c r="C36" s="130" t="e">
        <f>IF(B36="","",_xlfn.LET(_xlpm.v,_xlfn.XLOOKUP(B36,#REF!,#REF!,"—"),IF(_xlpm.v="","—",_xlpm.v)))</f>
        <v>#REF!</v>
      </c>
      <c r="D36" s="164" t="e">
        <f>IF(B36="","",SUBSTITUTE(_xlfn.XLOOKUP(B36,#REF!,#REF!,"—"),"Facultad de ",""))</f>
        <v>#REF!</v>
      </c>
      <c r="E36" s="133" t="e">
        <f>IF(B36="","",_xlfn.LET(_xlpm.v,_xlfn.XLOOKUP(B36,#REF!,#REF!,"—"),IF(_xlpm.v="","—",_xlpm.v)))</f>
        <v>#REF!</v>
      </c>
      <c r="F36" s="133" t="e">
        <f>IF(B36="","",_xlfn.LET(_xlpm.v,_xlfn.XLOOKUP(B36,#REF!,#REF!,"—"),IF(_xlpm.v="","—",IF(LEN(_xlpm.v)&gt;1,UPPER(LEFT(_xlpm.v,1))&amp;MID(_xlpm.v,2,LEN(_xlpm.v)),UPPER(_xlpm.v)))))</f>
        <v>#REF!</v>
      </c>
      <c r="G36" s="133" t="e">
        <f>IF(B36="","",_xlfn.LET(_xlpm.v,_xlfn.XLOOKUP(B36,#REF!,#REF!,"—"),IF(_xlpm.v="","—",IF(LEN(_xlpm.v)&gt;1,UPPER(LEFT(_xlpm.v,1))&amp;MID(_xlpm.v,2,LEN(_xlpm.v)),UPPER(_xlpm.v)))))</f>
        <v>#REF!</v>
      </c>
      <c r="H36" s="133" t="e">
        <f>IF(B36="","",_xlfn.LET(_xlpm.v,_xlfn.XLOOKUP(B36,#REF!,#REF!,"—"),IF(ISNUMBER(_xlpm.v),TEXT(_xlpm.v,"0%"),IF(_xlpm.v="","—",IF(LEN(_xlpm.v)&gt;1,UPPER(LEFT(_xlpm.v,1))&amp;MID(_xlpm.v,2,LEN(_xlpm.v)),UPPER(_xlpm.v))))))</f>
        <v>#REF!</v>
      </c>
      <c r="I36" s="133" t="e">
        <f>IF(B36="","",_xlfn.LET(_xlpm.v,_xlfn.XLOOKUP(B36,#REF!,#REF!,"—"),IF(_xlpm.v="","—",IF(LEN(_xlpm.v)&gt;1,UPPER(LEFT(_xlpm.v,1))&amp;MID(_xlpm.v,2,LEN(_xlpm.v)),UPPER(_xlpm.v)))))</f>
        <v>#REF!</v>
      </c>
      <c r="J36" s="133" t="e">
        <f>IF(B36="","",_xlfn.LET(_xlpm.v,_xlfn.XLOOKUP(B36,#REF!,#REF!,"—"),IF(_xlpm.v="","—",IF(LEN(_xlpm.v)&gt;1,UPPER(LEFT(_xlpm.v,1))&amp;MID(_xlpm.v,2,LEN(_xlpm.v)),UPPER(_xlpm.v)))))</f>
        <v>#REF!</v>
      </c>
      <c r="K36" s="134" t="e">
        <f>IF(B36="","",_xlfn.LET(_xlpm.v,_xlfn.XLOOKUP(B36,#REF!,#REF!,"—"),IF(_xlpm.v="","—",IF(LEN(_xlpm.v)&gt;1,UPPER(LEFT(_xlpm.v,1))&amp;MID(_xlpm.v,2,LEN(_xlpm.v)),UPPER(_xlpm.v)))))</f>
        <v>#REF!</v>
      </c>
      <c r="L36" s="134" t="e">
        <f t="shared" si="6"/>
        <v>#REF!</v>
      </c>
    </row>
    <row r="37" spans="2:14" x14ac:dyDescent="0.3">
      <c r="B37" s="161" t="e">
        <f>IF(#REF!="","",#REF!)</f>
        <v>#REF!</v>
      </c>
      <c r="C37" s="152" t="e">
        <f>IF(B37="","",_xlfn.LET(_xlpm.v,_xlfn.XLOOKUP(B37,#REF!,#REF!,"—"),IF(_xlpm.v="","—",_xlpm.v)))</f>
        <v>#REF!</v>
      </c>
      <c r="D37" s="163" t="e">
        <f>IF(B37="","",SUBSTITUTE(_xlfn.XLOOKUP(B37,#REF!,#REF!,"—"),"Facultad de ",""))</f>
        <v>#REF!</v>
      </c>
      <c r="E37" s="153" t="e">
        <f>IF(B37="","",_xlfn.LET(_xlpm.v,_xlfn.XLOOKUP(B37,#REF!,#REF!,"—"),IF(_xlpm.v="","—",_xlpm.v)))</f>
        <v>#REF!</v>
      </c>
      <c r="F37" s="153" t="e">
        <f>IF(B37="","",_xlfn.LET(_xlpm.v,_xlfn.XLOOKUP(B37,#REF!,#REF!,"—"),IF(_xlpm.v="","—",IF(LEN(_xlpm.v)&gt;1,UPPER(LEFT(_xlpm.v,1))&amp;MID(_xlpm.v,2,LEN(_xlpm.v)),UPPER(_xlpm.v)))))</f>
        <v>#REF!</v>
      </c>
      <c r="G37" s="153" t="e">
        <f>IF(B37="","",_xlfn.LET(_xlpm.v,_xlfn.XLOOKUP(B37,#REF!,#REF!,"—"),IF(_xlpm.v="","—",IF(LEN(_xlpm.v)&gt;1,UPPER(LEFT(_xlpm.v,1))&amp;MID(_xlpm.v,2,LEN(_xlpm.v)),UPPER(_xlpm.v)))))</f>
        <v>#REF!</v>
      </c>
      <c r="H37" s="153" t="e">
        <f>IF(B37="","",_xlfn.LET(_xlpm.v,_xlfn.XLOOKUP(B37,#REF!,#REF!,"—"),IF(ISNUMBER(_xlpm.v),TEXT(_xlpm.v,"0%"),IF(_xlpm.v="","—",IF(LEN(_xlpm.v)&gt;1,UPPER(LEFT(_xlpm.v,1))&amp;MID(_xlpm.v,2,LEN(_xlpm.v)),UPPER(_xlpm.v))))))</f>
        <v>#REF!</v>
      </c>
      <c r="I37" s="153" t="e">
        <f>IF(B37="","",_xlfn.LET(_xlpm.v,_xlfn.XLOOKUP(B37,#REF!,#REF!,"—"),IF(_xlpm.v="","—",IF(LEN(_xlpm.v)&gt;1,UPPER(LEFT(_xlpm.v,1))&amp;MID(_xlpm.v,2,LEN(_xlpm.v)),UPPER(_xlpm.v)))))</f>
        <v>#REF!</v>
      </c>
      <c r="J37" s="153" t="e">
        <f>IF(B37="","",_xlfn.LET(_xlpm.v,_xlfn.XLOOKUP(B37,#REF!,#REF!,"—"),IF(_xlpm.v="","—",IF(LEN(_xlpm.v)&gt;1,UPPER(LEFT(_xlpm.v,1))&amp;MID(_xlpm.v,2,LEN(_xlpm.v)),UPPER(_xlpm.v)))))</f>
        <v>#REF!</v>
      </c>
      <c r="K37" s="154" t="e">
        <f>IF(B37="","",_xlfn.LET(_xlpm.v,_xlfn.XLOOKUP(B37,#REF!,#REF!,"—"),IF(_xlpm.v="","—",IF(LEN(_xlpm.v)&gt;1,UPPER(LEFT(_xlpm.v,1))&amp;MID(_xlpm.v,2,LEN(_xlpm.v)),UPPER(_xlpm.v)))))</f>
        <v>#REF!</v>
      </c>
      <c r="L37" s="154" t="e">
        <f t="shared" si="6"/>
        <v>#REF!</v>
      </c>
    </row>
    <row r="38" spans="2:14" x14ac:dyDescent="0.3">
      <c r="B38" s="162" t="e">
        <f>IF(#REF!="","",#REF!)</f>
        <v>#REF!</v>
      </c>
      <c r="C38" s="130" t="e">
        <f>IF(B38="","",_xlfn.LET(_xlpm.v,_xlfn.XLOOKUP(B38,#REF!,#REF!,"—"),IF(_xlpm.v="","—",_xlpm.v)))</f>
        <v>#REF!</v>
      </c>
      <c r="D38" s="164" t="e">
        <f>IF(B38="","",SUBSTITUTE(_xlfn.XLOOKUP(B38,#REF!,#REF!,"—"),"Facultad de ",""))</f>
        <v>#REF!</v>
      </c>
      <c r="E38" s="133" t="e">
        <f>IF(B38="","",_xlfn.LET(_xlpm.v,_xlfn.XLOOKUP(B38,#REF!,#REF!,"—"),IF(_xlpm.v="","—",_xlpm.v)))</f>
        <v>#REF!</v>
      </c>
      <c r="F38" s="133" t="e">
        <f>IF(B38="","",_xlfn.LET(_xlpm.v,_xlfn.XLOOKUP(B38,#REF!,#REF!,"—"),IF(_xlpm.v="","—",IF(LEN(_xlpm.v)&gt;1,UPPER(LEFT(_xlpm.v,1))&amp;MID(_xlpm.v,2,LEN(_xlpm.v)),UPPER(_xlpm.v)))))</f>
        <v>#REF!</v>
      </c>
      <c r="G38" s="133" t="e">
        <f>IF(B38="","",_xlfn.LET(_xlpm.v,_xlfn.XLOOKUP(B38,#REF!,#REF!,"—"),IF(_xlpm.v="","—",IF(LEN(_xlpm.v)&gt;1,UPPER(LEFT(_xlpm.v,1))&amp;MID(_xlpm.v,2,LEN(_xlpm.v)),UPPER(_xlpm.v)))))</f>
        <v>#REF!</v>
      </c>
      <c r="H38" s="133" t="e">
        <f>IF(B38="","",_xlfn.LET(_xlpm.v,_xlfn.XLOOKUP(B38,#REF!,#REF!,"—"),IF(ISNUMBER(_xlpm.v),TEXT(_xlpm.v,"0%"),IF(_xlpm.v="","—",IF(LEN(_xlpm.v)&gt;1,UPPER(LEFT(_xlpm.v,1))&amp;MID(_xlpm.v,2,LEN(_xlpm.v)),UPPER(_xlpm.v))))))</f>
        <v>#REF!</v>
      </c>
      <c r="I38" s="133" t="e">
        <f>IF(B38="","",_xlfn.LET(_xlpm.v,_xlfn.XLOOKUP(B38,#REF!,#REF!,"—"),IF(_xlpm.v="","—",IF(LEN(_xlpm.v)&gt;1,UPPER(LEFT(_xlpm.v,1))&amp;MID(_xlpm.v,2,LEN(_xlpm.v)),UPPER(_xlpm.v)))))</f>
        <v>#REF!</v>
      </c>
      <c r="J38" s="133" t="e">
        <f>IF(B38="","",_xlfn.LET(_xlpm.v,_xlfn.XLOOKUP(B38,#REF!,#REF!,"—"),IF(_xlpm.v="","—",IF(LEN(_xlpm.v)&gt;1,UPPER(LEFT(_xlpm.v,1))&amp;MID(_xlpm.v,2,LEN(_xlpm.v)),UPPER(_xlpm.v)))))</f>
        <v>#REF!</v>
      </c>
      <c r="K38" s="134" t="e">
        <f>IF(B38="","",_xlfn.LET(_xlpm.v,_xlfn.XLOOKUP(B38,#REF!,#REF!,"—"),IF(_xlpm.v="","—",IF(LEN(_xlpm.v)&gt;1,UPPER(LEFT(_xlpm.v,1))&amp;MID(_xlpm.v,2,LEN(_xlpm.v)),UPPER(_xlpm.v)))))</f>
        <v>#REF!</v>
      </c>
      <c r="L38" s="134" t="e">
        <f t="shared" si="6"/>
        <v>#REF!</v>
      </c>
    </row>
    <row r="39" spans="2:14" x14ac:dyDescent="0.3">
      <c r="B39" s="161" t="e">
        <f>IF(#REF!="","",#REF!)</f>
        <v>#REF!</v>
      </c>
      <c r="C39" s="152" t="e">
        <f>IF(B39="","",_xlfn.LET(_xlpm.v,_xlfn.XLOOKUP(B39,#REF!,#REF!,"—"),IF(_xlpm.v="","—",_xlpm.v)))</f>
        <v>#REF!</v>
      </c>
      <c r="D39" s="163" t="e">
        <f>IF(B39="","",SUBSTITUTE(_xlfn.XLOOKUP(B39,#REF!,#REF!,"—"),"Facultad de ",""))</f>
        <v>#REF!</v>
      </c>
      <c r="E39" s="153" t="e">
        <f>IF(B39="","",_xlfn.LET(_xlpm.v,_xlfn.XLOOKUP(B39,#REF!,#REF!,"—"),IF(_xlpm.v="","—",_xlpm.v)))</f>
        <v>#REF!</v>
      </c>
      <c r="F39" s="153" t="e">
        <f>IF(B39="","",_xlfn.LET(_xlpm.v,_xlfn.XLOOKUP(B39,#REF!,#REF!,"—"),IF(_xlpm.v="","—",IF(LEN(_xlpm.v)&gt;1,UPPER(LEFT(_xlpm.v,1))&amp;MID(_xlpm.v,2,LEN(_xlpm.v)),UPPER(_xlpm.v)))))</f>
        <v>#REF!</v>
      </c>
      <c r="G39" s="153" t="e">
        <f>IF(B39="","",_xlfn.LET(_xlpm.v,_xlfn.XLOOKUP(B39,#REF!,#REF!,"—"),IF(_xlpm.v="","—",IF(LEN(_xlpm.v)&gt;1,UPPER(LEFT(_xlpm.v,1))&amp;MID(_xlpm.v,2,LEN(_xlpm.v)),UPPER(_xlpm.v)))))</f>
        <v>#REF!</v>
      </c>
      <c r="H39" s="153" t="e">
        <f>IF(B39="","",_xlfn.LET(_xlpm.v,_xlfn.XLOOKUP(B39,#REF!,#REF!,"—"),IF(ISNUMBER(_xlpm.v),TEXT(_xlpm.v,"0%"),IF(_xlpm.v="","—",IF(LEN(_xlpm.v)&gt;1,UPPER(LEFT(_xlpm.v,1))&amp;MID(_xlpm.v,2,LEN(_xlpm.v)),UPPER(_xlpm.v))))))</f>
        <v>#REF!</v>
      </c>
      <c r="I39" s="153" t="e">
        <f>IF(B39="","",_xlfn.LET(_xlpm.v,_xlfn.XLOOKUP(B39,#REF!,#REF!,"—"),IF(_xlpm.v="","—",IF(LEN(_xlpm.v)&gt;1,UPPER(LEFT(_xlpm.v,1))&amp;MID(_xlpm.v,2,LEN(_xlpm.v)),UPPER(_xlpm.v)))))</f>
        <v>#REF!</v>
      </c>
      <c r="J39" s="153" t="e">
        <f>IF(B39="","",_xlfn.LET(_xlpm.v,_xlfn.XLOOKUP(B39,#REF!,#REF!,"—"),IF(_xlpm.v="","—",IF(LEN(_xlpm.v)&gt;1,UPPER(LEFT(_xlpm.v,1))&amp;MID(_xlpm.v,2,LEN(_xlpm.v)),UPPER(_xlpm.v)))))</f>
        <v>#REF!</v>
      </c>
      <c r="K39" s="154" t="e">
        <f>IF(B39="","",_xlfn.LET(_xlpm.v,_xlfn.XLOOKUP(B39,#REF!,#REF!,"—"),IF(_xlpm.v="","—",IF(LEN(_xlpm.v)&gt;1,UPPER(LEFT(_xlpm.v,1))&amp;MID(_xlpm.v,2,LEN(_xlpm.v)),UPPER(_xlpm.v)))))</f>
        <v>#REF!</v>
      </c>
      <c r="L39" s="154" t="e">
        <f t="shared" si="6"/>
        <v>#REF!</v>
      </c>
    </row>
    <row r="40" spans="2:14" x14ac:dyDescent="0.3">
      <c r="B40" s="162" t="e">
        <f>IF(#REF!="","",#REF!)</f>
        <v>#REF!</v>
      </c>
      <c r="C40" s="130" t="e">
        <f>IF(B40="","",_xlfn.LET(_xlpm.v,_xlfn.XLOOKUP(B40,#REF!,#REF!,"—"),IF(_xlpm.v="","—",_xlpm.v)))</f>
        <v>#REF!</v>
      </c>
      <c r="D40" s="164" t="e">
        <f>IF(B40="","",SUBSTITUTE(_xlfn.XLOOKUP(B40,#REF!,#REF!,"—"),"Facultad de ",""))</f>
        <v>#REF!</v>
      </c>
      <c r="E40" s="133" t="e">
        <f>IF(B40="","",_xlfn.LET(_xlpm.v,_xlfn.XLOOKUP(B40,#REF!,#REF!,"—"),IF(_xlpm.v="","—",_xlpm.v)))</f>
        <v>#REF!</v>
      </c>
      <c r="F40" s="133" t="e">
        <f>IF(B40="","",_xlfn.LET(_xlpm.v,_xlfn.XLOOKUP(B40,#REF!,#REF!,"—"),IF(_xlpm.v="","—",IF(LEN(_xlpm.v)&gt;1,UPPER(LEFT(_xlpm.v,1))&amp;MID(_xlpm.v,2,LEN(_xlpm.v)),UPPER(_xlpm.v)))))</f>
        <v>#REF!</v>
      </c>
      <c r="G40" s="133" t="e">
        <f>IF(B40="","",_xlfn.LET(_xlpm.v,_xlfn.XLOOKUP(B40,#REF!,#REF!,"—"),IF(_xlpm.v="","—",IF(LEN(_xlpm.v)&gt;1,UPPER(LEFT(_xlpm.v,1))&amp;MID(_xlpm.v,2,LEN(_xlpm.v)),UPPER(_xlpm.v)))))</f>
        <v>#REF!</v>
      </c>
      <c r="H40" s="133" t="e">
        <f>IF(B40="","",_xlfn.LET(_xlpm.v,_xlfn.XLOOKUP(B40,#REF!,#REF!,"—"),IF(ISNUMBER(_xlpm.v),TEXT(_xlpm.v,"0%"),IF(_xlpm.v="","—",IF(LEN(_xlpm.v)&gt;1,UPPER(LEFT(_xlpm.v,1))&amp;MID(_xlpm.v,2,LEN(_xlpm.v)),UPPER(_xlpm.v))))))</f>
        <v>#REF!</v>
      </c>
      <c r="I40" s="133" t="e">
        <f>IF(B40="","",_xlfn.LET(_xlpm.v,_xlfn.XLOOKUP(B40,#REF!,#REF!,"—"),IF(_xlpm.v="","—",IF(LEN(_xlpm.v)&gt;1,UPPER(LEFT(_xlpm.v,1))&amp;MID(_xlpm.v,2,LEN(_xlpm.v)),UPPER(_xlpm.v)))))</f>
        <v>#REF!</v>
      </c>
      <c r="J40" s="133" t="e">
        <f>IF(B40="","",_xlfn.LET(_xlpm.v,_xlfn.XLOOKUP(B40,#REF!,#REF!,"—"),IF(_xlpm.v="","—",IF(LEN(_xlpm.v)&gt;1,UPPER(LEFT(_xlpm.v,1))&amp;MID(_xlpm.v,2,LEN(_xlpm.v)),UPPER(_xlpm.v)))))</f>
        <v>#REF!</v>
      </c>
      <c r="K40" s="134" t="e">
        <f>IF(B40="","",_xlfn.LET(_xlpm.v,_xlfn.XLOOKUP(B40,#REF!,#REF!,"—"),IF(_xlpm.v="","—",IF(LEN(_xlpm.v)&gt;1,UPPER(LEFT(_xlpm.v,1))&amp;MID(_xlpm.v,2,LEN(_xlpm.v)),UPPER(_xlpm.v)))))</f>
        <v>#REF!</v>
      </c>
      <c r="L40" s="134" t="e">
        <f t="shared" si="6"/>
        <v>#REF!</v>
      </c>
    </row>
    <row r="41" spans="2:14" x14ac:dyDescent="0.3">
      <c r="B41" s="161" t="e">
        <f>IF(#REF!="","",#REF!)</f>
        <v>#REF!</v>
      </c>
      <c r="C41" s="152" t="e">
        <f>IF(B41="","",_xlfn.LET(_xlpm.v,_xlfn.XLOOKUP(B41,#REF!,#REF!,"—"),IF(_xlpm.v="","—",_xlpm.v)))</f>
        <v>#REF!</v>
      </c>
      <c r="D41" s="163" t="e">
        <f>IF(B41="","",SUBSTITUTE(_xlfn.XLOOKUP(B41,#REF!,#REF!,"—"),"Facultad de ",""))</f>
        <v>#REF!</v>
      </c>
      <c r="E41" s="153" t="e">
        <f>IF(B41="","",_xlfn.LET(_xlpm.v,_xlfn.XLOOKUP(B41,#REF!,#REF!,"—"),IF(_xlpm.v="","—",_xlpm.v)))</f>
        <v>#REF!</v>
      </c>
      <c r="F41" s="153" t="e">
        <f>IF(B41="","",_xlfn.LET(_xlpm.v,_xlfn.XLOOKUP(B41,#REF!,#REF!,"—"),IF(_xlpm.v="","—",IF(LEN(_xlpm.v)&gt;1,UPPER(LEFT(_xlpm.v,1))&amp;MID(_xlpm.v,2,LEN(_xlpm.v)),UPPER(_xlpm.v)))))</f>
        <v>#REF!</v>
      </c>
      <c r="G41" s="153" t="e">
        <f>IF(B41="","",_xlfn.LET(_xlpm.v,_xlfn.XLOOKUP(B41,#REF!,#REF!,"—"),IF(_xlpm.v="","—",IF(LEN(_xlpm.v)&gt;1,UPPER(LEFT(_xlpm.v,1))&amp;MID(_xlpm.v,2,LEN(_xlpm.v)),UPPER(_xlpm.v)))))</f>
        <v>#REF!</v>
      </c>
      <c r="H41" s="153" t="e">
        <f>IF(B41="","",_xlfn.LET(_xlpm.v,_xlfn.XLOOKUP(B41,#REF!,#REF!,"—"),IF(ISNUMBER(_xlpm.v),TEXT(_xlpm.v,"0%"),IF(_xlpm.v="","—",IF(LEN(_xlpm.v)&gt;1,UPPER(LEFT(_xlpm.v,1))&amp;MID(_xlpm.v,2,LEN(_xlpm.v)),UPPER(_xlpm.v))))))</f>
        <v>#REF!</v>
      </c>
      <c r="I41" s="153" t="e">
        <f>IF(B41="","",_xlfn.LET(_xlpm.v,_xlfn.XLOOKUP(B41,#REF!,#REF!,"—"),IF(_xlpm.v="","—",IF(LEN(_xlpm.v)&gt;1,UPPER(LEFT(_xlpm.v,1))&amp;MID(_xlpm.v,2,LEN(_xlpm.v)),UPPER(_xlpm.v)))))</f>
        <v>#REF!</v>
      </c>
      <c r="J41" s="153" t="e">
        <f>IF(B41="","",_xlfn.LET(_xlpm.v,_xlfn.XLOOKUP(B41,#REF!,#REF!,"—"),IF(_xlpm.v="","—",IF(LEN(_xlpm.v)&gt;1,UPPER(LEFT(_xlpm.v,1))&amp;MID(_xlpm.v,2,LEN(_xlpm.v)),UPPER(_xlpm.v)))))</f>
        <v>#REF!</v>
      </c>
      <c r="K41" s="154" t="e">
        <f>IF(B41="","",_xlfn.LET(_xlpm.v,_xlfn.XLOOKUP(B41,#REF!,#REF!,"—"),IF(_xlpm.v="","—",IF(LEN(_xlpm.v)&gt;1,UPPER(LEFT(_xlpm.v,1))&amp;MID(_xlpm.v,2,LEN(_xlpm.v)),UPPER(_xlpm.v)))))</f>
        <v>#REF!</v>
      </c>
      <c r="L41" s="154" t="e">
        <f t="shared" si="6"/>
        <v>#REF!</v>
      </c>
    </row>
    <row r="42" spans="2:14" x14ac:dyDescent="0.3">
      <c r="B42" s="162" t="e">
        <f>IF(#REF!="","",#REF!)</f>
        <v>#REF!</v>
      </c>
      <c r="C42" s="130" t="e">
        <f>IF(B42="","",_xlfn.LET(_xlpm.v,_xlfn.XLOOKUP(B42,#REF!,#REF!,"—"),IF(_xlpm.v="","—",_xlpm.v)))</f>
        <v>#REF!</v>
      </c>
      <c r="D42" s="164" t="e">
        <f>IF(B42="","",SUBSTITUTE(_xlfn.XLOOKUP(B42,#REF!,#REF!,"—"),"Facultad de ",""))</f>
        <v>#REF!</v>
      </c>
      <c r="E42" s="133" t="e">
        <f>IF(B42="","",_xlfn.LET(_xlpm.v,_xlfn.XLOOKUP(B42,#REF!,#REF!,"—"),IF(_xlpm.v="","—",_xlpm.v)))</f>
        <v>#REF!</v>
      </c>
      <c r="F42" s="133" t="e">
        <f>IF(B42="","",_xlfn.LET(_xlpm.v,_xlfn.XLOOKUP(B42,#REF!,#REF!,"—"),IF(_xlpm.v="","—",IF(LEN(_xlpm.v)&gt;1,UPPER(LEFT(_xlpm.v,1))&amp;MID(_xlpm.v,2,LEN(_xlpm.v)),UPPER(_xlpm.v)))))</f>
        <v>#REF!</v>
      </c>
      <c r="G42" s="133" t="e">
        <f>IF(B42="","",_xlfn.LET(_xlpm.v,_xlfn.XLOOKUP(B42,#REF!,#REF!,"—"),IF(_xlpm.v="","—",IF(LEN(_xlpm.v)&gt;1,UPPER(LEFT(_xlpm.v,1))&amp;MID(_xlpm.v,2,LEN(_xlpm.v)),UPPER(_xlpm.v)))))</f>
        <v>#REF!</v>
      </c>
      <c r="H42" s="133" t="e">
        <f>IF(B42="","",_xlfn.LET(_xlpm.v,_xlfn.XLOOKUP(B42,#REF!,#REF!,"—"),IF(ISNUMBER(_xlpm.v),TEXT(_xlpm.v,"0%"),IF(_xlpm.v="","—",IF(LEN(_xlpm.v)&gt;1,UPPER(LEFT(_xlpm.v,1))&amp;MID(_xlpm.v,2,LEN(_xlpm.v)),UPPER(_xlpm.v))))))</f>
        <v>#REF!</v>
      </c>
      <c r="I42" s="133" t="e">
        <f>IF(B42="","",_xlfn.LET(_xlpm.v,_xlfn.XLOOKUP(B42,#REF!,#REF!,"—"),IF(_xlpm.v="","—",IF(LEN(_xlpm.v)&gt;1,UPPER(LEFT(_xlpm.v,1))&amp;MID(_xlpm.v,2,LEN(_xlpm.v)),UPPER(_xlpm.v)))))</f>
        <v>#REF!</v>
      </c>
      <c r="J42" s="133" t="e">
        <f>IF(B42="","",_xlfn.LET(_xlpm.v,_xlfn.XLOOKUP(B42,#REF!,#REF!,"—"),IF(_xlpm.v="","—",IF(LEN(_xlpm.v)&gt;1,UPPER(LEFT(_xlpm.v,1))&amp;MID(_xlpm.v,2,LEN(_xlpm.v)),UPPER(_xlpm.v)))))</f>
        <v>#REF!</v>
      </c>
      <c r="K42" s="134" t="e">
        <f>IF(B42="","",_xlfn.LET(_xlpm.v,_xlfn.XLOOKUP(B42,#REF!,#REF!,"—"),IF(_xlpm.v="","—",IF(LEN(_xlpm.v)&gt;1,UPPER(LEFT(_xlpm.v,1))&amp;MID(_xlpm.v,2,LEN(_xlpm.v)),UPPER(_xlpm.v)))))</f>
        <v>#REF!</v>
      </c>
      <c r="L42" s="134" t="e">
        <f t="shared" si="6"/>
        <v>#REF!</v>
      </c>
    </row>
    <row r="43" spans="2:14" x14ac:dyDescent="0.3">
      <c r="B43" s="161" t="e">
        <f>IF(#REF!="","",#REF!)</f>
        <v>#REF!</v>
      </c>
      <c r="C43" s="152" t="e">
        <f>IF(B43="","",_xlfn.LET(_xlpm.v,_xlfn.XLOOKUP(B43,#REF!,#REF!,"—"),IF(_xlpm.v="","—",_xlpm.v)))</f>
        <v>#REF!</v>
      </c>
      <c r="D43" s="163" t="e">
        <f>IF(B43="","",SUBSTITUTE(_xlfn.XLOOKUP(B43,#REF!,#REF!,"—"),"Facultad de ",""))</f>
        <v>#REF!</v>
      </c>
      <c r="E43" s="153" t="e">
        <f>IF(B43="","",_xlfn.LET(_xlpm.v,_xlfn.XLOOKUP(B43,#REF!,#REF!,"—"),IF(_xlpm.v="","—",_xlpm.v)))</f>
        <v>#REF!</v>
      </c>
      <c r="F43" s="153" t="e">
        <f>IF(B43="","",_xlfn.LET(_xlpm.v,_xlfn.XLOOKUP(B43,#REF!,#REF!,"—"),IF(_xlpm.v="","—",IF(LEN(_xlpm.v)&gt;1,UPPER(LEFT(_xlpm.v,1))&amp;MID(_xlpm.v,2,LEN(_xlpm.v)),UPPER(_xlpm.v)))))</f>
        <v>#REF!</v>
      </c>
      <c r="G43" s="153" t="e">
        <f>IF(B43="","",_xlfn.LET(_xlpm.v,_xlfn.XLOOKUP(B43,#REF!,#REF!,"—"),IF(_xlpm.v="","—",IF(LEN(_xlpm.v)&gt;1,UPPER(LEFT(_xlpm.v,1))&amp;MID(_xlpm.v,2,LEN(_xlpm.v)),UPPER(_xlpm.v)))))</f>
        <v>#REF!</v>
      </c>
      <c r="H43" s="153" t="e">
        <f>IF(B43="","",_xlfn.LET(_xlpm.v,_xlfn.XLOOKUP(B43,#REF!,#REF!,"—"),IF(ISNUMBER(_xlpm.v),TEXT(_xlpm.v,"0%"),IF(_xlpm.v="","—",IF(LEN(_xlpm.v)&gt;1,UPPER(LEFT(_xlpm.v,1))&amp;MID(_xlpm.v,2,LEN(_xlpm.v)),UPPER(_xlpm.v))))))</f>
        <v>#REF!</v>
      </c>
      <c r="I43" s="153" t="e">
        <f>IF(B43="","",_xlfn.LET(_xlpm.v,_xlfn.XLOOKUP(B43,#REF!,#REF!,"—"),IF(_xlpm.v="","—",IF(LEN(_xlpm.v)&gt;1,UPPER(LEFT(_xlpm.v,1))&amp;MID(_xlpm.v,2,LEN(_xlpm.v)),UPPER(_xlpm.v)))))</f>
        <v>#REF!</v>
      </c>
      <c r="J43" s="153" t="e">
        <f>IF(B43="","",_xlfn.LET(_xlpm.v,_xlfn.XLOOKUP(B43,#REF!,#REF!,"—"),IF(_xlpm.v="","—",IF(LEN(_xlpm.v)&gt;1,UPPER(LEFT(_xlpm.v,1))&amp;MID(_xlpm.v,2,LEN(_xlpm.v)),UPPER(_xlpm.v)))))</f>
        <v>#REF!</v>
      </c>
      <c r="K43" s="154" t="e">
        <f>IF(B43="","",_xlfn.LET(_xlpm.v,_xlfn.XLOOKUP(B43,#REF!,#REF!,"—"),IF(_xlpm.v="","—",IF(LEN(_xlpm.v)&gt;1,UPPER(LEFT(_xlpm.v,1))&amp;MID(_xlpm.v,2,LEN(_xlpm.v)),UPPER(_xlpm.v)))))</f>
        <v>#REF!</v>
      </c>
      <c r="L43" s="154" t="e">
        <f t="shared" si="6"/>
        <v>#REF!</v>
      </c>
    </row>
    <row r="44" spans="2:14" x14ac:dyDescent="0.3">
      <c r="B44" s="162" t="e">
        <f>IF(#REF!="","",#REF!)</f>
        <v>#REF!</v>
      </c>
      <c r="C44" s="130" t="e">
        <f>IF(B44="","",_xlfn.LET(_xlpm.v,_xlfn.XLOOKUP(B44,#REF!,#REF!,"—"),IF(_xlpm.v="","—",_xlpm.v)))</f>
        <v>#REF!</v>
      </c>
      <c r="D44" s="164" t="e">
        <f>IF(B44="","",SUBSTITUTE(_xlfn.XLOOKUP(B44,#REF!,#REF!,"—"),"Facultad de ",""))</f>
        <v>#REF!</v>
      </c>
      <c r="E44" s="133" t="e">
        <f>IF(B44="","",_xlfn.LET(_xlpm.v,_xlfn.XLOOKUP(B44,#REF!,#REF!,"—"),IF(_xlpm.v="","—",_xlpm.v)))</f>
        <v>#REF!</v>
      </c>
      <c r="F44" s="133" t="e">
        <f>IF(B44="","",_xlfn.LET(_xlpm.v,_xlfn.XLOOKUP(B44,#REF!,#REF!,"—"),IF(_xlpm.v="","—",IF(LEN(_xlpm.v)&gt;1,UPPER(LEFT(_xlpm.v,1))&amp;MID(_xlpm.v,2,LEN(_xlpm.v)),UPPER(_xlpm.v)))))</f>
        <v>#REF!</v>
      </c>
      <c r="G44" s="133" t="e">
        <f>IF(B44="","",_xlfn.LET(_xlpm.v,_xlfn.XLOOKUP(B44,#REF!,#REF!,"—"),IF(_xlpm.v="","—",IF(LEN(_xlpm.v)&gt;1,UPPER(LEFT(_xlpm.v,1))&amp;MID(_xlpm.v,2,LEN(_xlpm.v)),UPPER(_xlpm.v)))))</f>
        <v>#REF!</v>
      </c>
      <c r="H44" s="133" t="e">
        <f>IF(B44="","",_xlfn.LET(_xlpm.v,_xlfn.XLOOKUP(B44,#REF!,#REF!,"—"),IF(ISNUMBER(_xlpm.v),TEXT(_xlpm.v,"0%"),IF(_xlpm.v="","—",IF(LEN(_xlpm.v)&gt;1,UPPER(LEFT(_xlpm.v,1))&amp;MID(_xlpm.v,2,LEN(_xlpm.v)),UPPER(_xlpm.v))))))</f>
        <v>#REF!</v>
      </c>
      <c r="I44" s="133" t="e">
        <f>IF(B44="","",_xlfn.LET(_xlpm.v,_xlfn.XLOOKUP(B44,#REF!,#REF!,"—"),IF(_xlpm.v="","—",IF(LEN(_xlpm.v)&gt;1,UPPER(LEFT(_xlpm.v,1))&amp;MID(_xlpm.v,2,LEN(_xlpm.v)),UPPER(_xlpm.v)))))</f>
        <v>#REF!</v>
      </c>
      <c r="J44" s="133" t="e">
        <f>IF(B44="","",_xlfn.LET(_xlpm.v,_xlfn.XLOOKUP(B44,#REF!,#REF!,"—"),IF(_xlpm.v="","—",IF(LEN(_xlpm.v)&gt;1,UPPER(LEFT(_xlpm.v,1))&amp;MID(_xlpm.v,2,LEN(_xlpm.v)),UPPER(_xlpm.v)))))</f>
        <v>#REF!</v>
      </c>
      <c r="K44" s="134" t="e">
        <f>IF(B44="","",_xlfn.LET(_xlpm.v,_xlfn.XLOOKUP(B44,#REF!,#REF!,"—"),IF(_xlpm.v="","—",IF(LEN(_xlpm.v)&gt;1,UPPER(LEFT(_xlpm.v,1))&amp;MID(_xlpm.v,2,LEN(_xlpm.v)),UPPER(_xlpm.v)))))</f>
        <v>#REF!</v>
      </c>
      <c r="L44" s="134" t="e">
        <f t="shared" si="6"/>
        <v>#REF!</v>
      </c>
    </row>
    <row r="45" spans="2:14" x14ac:dyDescent="0.3">
      <c r="B45" s="161" t="e">
        <f>IF(#REF!="","",#REF!)</f>
        <v>#REF!</v>
      </c>
      <c r="C45" s="152" t="e">
        <f>IF(B45="","",_xlfn.LET(_xlpm.v,_xlfn.XLOOKUP(B45,#REF!,#REF!,"—"),IF(_xlpm.v="","—",_xlpm.v)))</f>
        <v>#REF!</v>
      </c>
      <c r="D45" s="163" t="e">
        <f>IF(B45="","",SUBSTITUTE(_xlfn.XLOOKUP(B45,#REF!,#REF!,"—"),"Facultad de ",""))</f>
        <v>#REF!</v>
      </c>
      <c r="E45" s="153" t="e">
        <f>IF(B45="","",_xlfn.LET(_xlpm.v,_xlfn.XLOOKUP(B45,#REF!,#REF!,"—"),IF(_xlpm.v="","—",_xlpm.v)))</f>
        <v>#REF!</v>
      </c>
      <c r="F45" s="153" t="e">
        <f>IF(B45="","",_xlfn.LET(_xlpm.v,_xlfn.XLOOKUP(B45,#REF!,#REF!,"—"),IF(_xlpm.v="","—",IF(LEN(_xlpm.v)&gt;1,UPPER(LEFT(_xlpm.v,1))&amp;MID(_xlpm.v,2,LEN(_xlpm.v)),UPPER(_xlpm.v)))))</f>
        <v>#REF!</v>
      </c>
      <c r="G45" s="153" t="e">
        <f>IF(B45="","",_xlfn.LET(_xlpm.v,_xlfn.XLOOKUP(B45,#REF!,#REF!,"—"),IF(_xlpm.v="","—",IF(LEN(_xlpm.v)&gt;1,UPPER(LEFT(_xlpm.v,1))&amp;MID(_xlpm.v,2,LEN(_xlpm.v)),UPPER(_xlpm.v)))))</f>
        <v>#REF!</v>
      </c>
      <c r="H45" s="153" t="e">
        <f>IF(B45="","",_xlfn.LET(_xlpm.v,_xlfn.XLOOKUP(B45,#REF!,#REF!,"—"),IF(ISNUMBER(_xlpm.v),TEXT(_xlpm.v,"0%"),IF(_xlpm.v="","—",IF(LEN(_xlpm.v)&gt;1,UPPER(LEFT(_xlpm.v,1))&amp;MID(_xlpm.v,2,LEN(_xlpm.v)),UPPER(_xlpm.v))))))</f>
        <v>#REF!</v>
      </c>
      <c r="I45" s="153" t="e">
        <f>IF(B45="","",_xlfn.LET(_xlpm.v,_xlfn.XLOOKUP(B45,#REF!,#REF!,"—"),IF(_xlpm.v="","—",IF(LEN(_xlpm.v)&gt;1,UPPER(LEFT(_xlpm.v,1))&amp;MID(_xlpm.v,2,LEN(_xlpm.v)),UPPER(_xlpm.v)))))</f>
        <v>#REF!</v>
      </c>
      <c r="J45" s="153" t="e">
        <f>IF(B45="","",_xlfn.LET(_xlpm.v,_xlfn.XLOOKUP(B45,#REF!,#REF!,"—"),IF(_xlpm.v="","—",IF(LEN(_xlpm.v)&gt;1,UPPER(LEFT(_xlpm.v,1))&amp;MID(_xlpm.v,2,LEN(_xlpm.v)),UPPER(_xlpm.v)))))</f>
        <v>#REF!</v>
      </c>
      <c r="K45" s="154" t="e">
        <f>IF(B45="","",_xlfn.LET(_xlpm.v,_xlfn.XLOOKUP(B45,#REF!,#REF!,"—"),IF(_xlpm.v="","—",IF(LEN(_xlpm.v)&gt;1,UPPER(LEFT(_xlpm.v,1))&amp;MID(_xlpm.v,2,LEN(_xlpm.v)),UPPER(_xlpm.v)))))</f>
        <v>#REF!</v>
      </c>
      <c r="L45" s="154" t="e">
        <f t="shared" si="6"/>
        <v>#REF!</v>
      </c>
    </row>
    <row r="46" spans="2:14" x14ac:dyDescent="0.3">
      <c r="B46" s="162" t="e">
        <f>IF(#REF!="","",#REF!)</f>
        <v>#REF!</v>
      </c>
      <c r="C46" s="130" t="e">
        <f>IF(B46="","",_xlfn.LET(_xlpm.v,_xlfn.XLOOKUP(B46,#REF!,#REF!,"—"),IF(_xlpm.v="","—",_xlpm.v)))</f>
        <v>#REF!</v>
      </c>
      <c r="D46" s="164" t="e">
        <f>IF(B46="","",SUBSTITUTE(_xlfn.XLOOKUP(B46,#REF!,#REF!,"—"),"Facultad de ",""))</f>
        <v>#REF!</v>
      </c>
      <c r="E46" s="133" t="e">
        <f>IF(B46="","",_xlfn.LET(_xlpm.v,_xlfn.XLOOKUP(B46,#REF!,#REF!,"—"),IF(_xlpm.v="","—",_xlpm.v)))</f>
        <v>#REF!</v>
      </c>
      <c r="F46" s="133" t="e">
        <f>IF(B46="","",_xlfn.LET(_xlpm.v,_xlfn.XLOOKUP(B46,#REF!,#REF!,"—"),IF(_xlpm.v="","—",IF(LEN(_xlpm.v)&gt;1,UPPER(LEFT(_xlpm.v,1))&amp;MID(_xlpm.v,2,LEN(_xlpm.v)),UPPER(_xlpm.v)))))</f>
        <v>#REF!</v>
      </c>
      <c r="G46" s="133" t="e">
        <f>IF(B46="","",_xlfn.LET(_xlpm.v,_xlfn.XLOOKUP(B46,#REF!,#REF!,"—"),IF(_xlpm.v="","—",IF(LEN(_xlpm.v)&gt;1,UPPER(LEFT(_xlpm.v,1))&amp;MID(_xlpm.v,2,LEN(_xlpm.v)),UPPER(_xlpm.v)))))</f>
        <v>#REF!</v>
      </c>
      <c r="H46" s="133" t="e">
        <f>IF(B46="","",_xlfn.LET(_xlpm.v,_xlfn.XLOOKUP(B46,#REF!,#REF!,"—"),IF(ISNUMBER(_xlpm.v),TEXT(_xlpm.v,"0%"),IF(_xlpm.v="","—",IF(LEN(_xlpm.v)&gt;1,UPPER(LEFT(_xlpm.v,1))&amp;MID(_xlpm.v,2,LEN(_xlpm.v)),UPPER(_xlpm.v))))))</f>
        <v>#REF!</v>
      </c>
      <c r="I46" s="133" t="e">
        <f>IF(B46="","",_xlfn.LET(_xlpm.v,_xlfn.XLOOKUP(B46,#REF!,#REF!,"—"),IF(_xlpm.v="","—",IF(LEN(_xlpm.v)&gt;1,UPPER(LEFT(_xlpm.v,1))&amp;MID(_xlpm.v,2,LEN(_xlpm.v)),UPPER(_xlpm.v)))))</f>
        <v>#REF!</v>
      </c>
      <c r="J46" s="133" t="e">
        <f>IF(B46="","",_xlfn.LET(_xlpm.v,_xlfn.XLOOKUP(B46,#REF!,#REF!,"—"),IF(_xlpm.v="","—",IF(LEN(_xlpm.v)&gt;1,UPPER(LEFT(_xlpm.v,1))&amp;MID(_xlpm.v,2,LEN(_xlpm.v)),UPPER(_xlpm.v)))))</f>
        <v>#REF!</v>
      </c>
      <c r="K46" s="134" t="e">
        <f>IF(B46="","",_xlfn.LET(_xlpm.v,_xlfn.XLOOKUP(B46,#REF!,#REF!,"—"),IF(_xlpm.v="","—",IF(LEN(_xlpm.v)&gt;1,UPPER(LEFT(_xlpm.v,1))&amp;MID(_xlpm.v,2,LEN(_xlpm.v)),UPPER(_xlpm.v)))))</f>
        <v>#REF!</v>
      </c>
      <c r="L46" s="134" t="e">
        <f t="shared" si="6"/>
        <v>#REF!</v>
      </c>
    </row>
    <row r="47" spans="2:14" x14ac:dyDescent="0.3">
      <c r="B47" s="161" t="e">
        <f>IF(#REF!="","",#REF!)</f>
        <v>#REF!</v>
      </c>
      <c r="C47" s="152" t="e">
        <f>IF(B47="","",_xlfn.LET(_xlpm.v,_xlfn.XLOOKUP(B47,#REF!,#REF!,"—"),IF(_xlpm.v="","—",_xlpm.v)))</f>
        <v>#REF!</v>
      </c>
      <c r="D47" s="163" t="e">
        <f>IF(B47="","",SUBSTITUTE(_xlfn.XLOOKUP(B47,#REF!,#REF!,"—"),"Facultad de ",""))</f>
        <v>#REF!</v>
      </c>
      <c r="E47" s="153" t="e">
        <f>IF(B47="","",_xlfn.LET(_xlpm.v,_xlfn.XLOOKUP(B47,#REF!,#REF!,"—"),IF(_xlpm.v="","—",_xlpm.v)))</f>
        <v>#REF!</v>
      </c>
      <c r="F47" s="153" t="e">
        <f>IF(B47="","",_xlfn.LET(_xlpm.v,_xlfn.XLOOKUP(B47,#REF!,#REF!,"—"),IF(_xlpm.v="","—",IF(LEN(_xlpm.v)&gt;1,UPPER(LEFT(_xlpm.v,1))&amp;MID(_xlpm.v,2,LEN(_xlpm.v)),UPPER(_xlpm.v)))))</f>
        <v>#REF!</v>
      </c>
      <c r="G47" s="153" t="e">
        <f>IF(B47="","",_xlfn.LET(_xlpm.v,_xlfn.XLOOKUP(B47,#REF!,#REF!,"—"),IF(_xlpm.v="","—",IF(LEN(_xlpm.v)&gt;1,UPPER(LEFT(_xlpm.v,1))&amp;MID(_xlpm.v,2,LEN(_xlpm.v)),UPPER(_xlpm.v)))))</f>
        <v>#REF!</v>
      </c>
      <c r="H47" s="153" t="e">
        <f>IF(B47="","",_xlfn.LET(_xlpm.v,_xlfn.XLOOKUP(B47,#REF!,#REF!,"—"),IF(ISNUMBER(_xlpm.v),TEXT(_xlpm.v,"0%"),IF(_xlpm.v="","—",IF(LEN(_xlpm.v)&gt;1,UPPER(LEFT(_xlpm.v,1))&amp;MID(_xlpm.v,2,LEN(_xlpm.v)),UPPER(_xlpm.v))))))</f>
        <v>#REF!</v>
      </c>
      <c r="I47" s="153" t="e">
        <f>IF(B47="","",_xlfn.LET(_xlpm.v,_xlfn.XLOOKUP(B47,#REF!,#REF!,"—"),IF(_xlpm.v="","—",IF(LEN(_xlpm.v)&gt;1,UPPER(LEFT(_xlpm.v,1))&amp;MID(_xlpm.v,2,LEN(_xlpm.v)),UPPER(_xlpm.v)))))</f>
        <v>#REF!</v>
      </c>
      <c r="J47" s="153" t="e">
        <f>IF(B47="","",_xlfn.LET(_xlpm.v,_xlfn.XLOOKUP(B47,#REF!,#REF!,"—"),IF(_xlpm.v="","—",IF(LEN(_xlpm.v)&gt;1,UPPER(LEFT(_xlpm.v,1))&amp;MID(_xlpm.v,2,LEN(_xlpm.v)),UPPER(_xlpm.v)))))</f>
        <v>#REF!</v>
      </c>
      <c r="K47" s="154" t="e">
        <f>IF(B47="","",_xlfn.LET(_xlpm.v,_xlfn.XLOOKUP(B47,#REF!,#REF!,"—"),IF(_xlpm.v="","—",IF(LEN(_xlpm.v)&gt;1,UPPER(LEFT(_xlpm.v,1))&amp;MID(_xlpm.v,2,LEN(_xlpm.v)),UPPER(_xlpm.v)))))</f>
        <v>#REF!</v>
      </c>
      <c r="L47" s="154" t="e">
        <f t="shared" si="6"/>
        <v>#REF!</v>
      </c>
    </row>
    <row r="48" spans="2:14" x14ac:dyDescent="0.3">
      <c r="B48" s="162" t="e">
        <f>IF(#REF!="","",#REF!)</f>
        <v>#REF!</v>
      </c>
      <c r="C48" s="130" t="e">
        <f>IF(B48="","",_xlfn.LET(_xlpm.v,_xlfn.XLOOKUP(B48,#REF!,#REF!,"—"),IF(_xlpm.v="","—",_xlpm.v)))</f>
        <v>#REF!</v>
      </c>
      <c r="D48" s="164" t="e">
        <f>IF(B48="","",SUBSTITUTE(_xlfn.XLOOKUP(B48,#REF!,#REF!,"—"),"Facultad de ",""))</f>
        <v>#REF!</v>
      </c>
      <c r="E48" s="133" t="e">
        <f>IF(B48="","",_xlfn.LET(_xlpm.v,_xlfn.XLOOKUP(B48,#REF!,#REF!,"—"),IF(_xlpm.v="","—",_xlpm.v)))</f>
        <v>#REF!</v>
      </c>
      <c r="F48" s="133" t="e">
        <f>IF(B48="","",_xlfn.LET(_xlpm.v,_xlfn.XLOOKUP(B48,#REF!,#REF!,"—"),IF(_xlpm.v="","—",IF(LEN(_xlpm.v)&gt;1,UPPER(LEFT(_xlpm.v,1))&amp;MID(_xlpm.v,2,LEN(_xlpm.v)),UPPER(_xlpm.v)))))</f>
        <v>#REF!</v>
      </c>
      <c r="G48" s="133" t="e">
        <f>IF(B48="","",_xlfn.LET(_xlpm.v,_xlfn.XLOOKUP(B48,#REF!,#REF!,"—"),IF(_xlpm.v="","—",IF(LEN(_xlpm.v)&gt;1,UPPER(LEFT(_xlpm.v,1))&amp;MID(_xlpm.v,2,LEN(_xlpm.v)),UPPER(_xlpm.v)))))</f>
        <v>#REF!</v>
      </c>
      <c r="H48" s="133" t="e">
        <f>IF(B48="","",_xlfn.LET(_xlpm.v,_xlfn.XLOOKUP(B48,#REF!,#REF!,"—"),IF(ISNUMBER(_xlpm.v),TEXT(_xlpm.v,"0%"),IF(_xlpm.v="","—",IF(LEN(_xlpm.v)&gt;1,UPPER(LEFT(_xlpm.v,1))&amp;MID(_xlpm.v,2,LEN(_xlpm.v)),UPPER(_xlpm.v))))))</f>
        <v>#REF!</v>
      </c>
      <c r="I48" s="133" t="e">
        <f>IF(B48="","",_xlfn.LET(_xlpm.v,_xlfn.XLOOKUP(B48,#REF!,#REF!,"—"),IF(_xlpm.v="","—",IF(LEN(_xlpm.v)&gt;1,UPPER(LEFT(_xlpm.v,1))&amp;MID(_xlpm.v,2,LEN(_xlpm.v)),UPPER(_xlpm.v)))))</f>
        <v>#REF!</v>
      </c>
      <c r="J48" s="133" t="e">
        <f>IF(B48="","",_xlfn.LET(_xlpm.v,_xlfn.XLOOKUP(B48,#REF!,#REF!,"—"),IF(_xlpm.v="","—",IF(LEN(_xlpm.v)&gt;1,UPPER(LEFT(_xlpm.v,1))&amp;MID(_xlpm.v,2,LEN(_xlpm.v)),UPPER(_xlpm.v)))))</f>
        <v>#REF!</v>
      </c>
      <c r="K48" s="134" t="e">
        <f>IF(B48="","",_xlfn.LET(_xlpm.v,_xlfn.XLOOKUP(B48,#REF!,#REF!,"—"),IF(_xlpm.v="","—",IF(LEN(_xlpm.v)&gt;1,UPPER(LEFT(_xlpm.v,1))&amp;MID(_xlpm.v,2,LEN(_xlpm.v)),UPPER(_xlpm.v)))))</f>
        <v>#REF!</v>
      </c>
      <c r="L48" s="134" t="e">
        <f t="shared" si="6"/>
        <v>#REF!</v>
      </c>
    </row>
    <row r="49" spans="2:12" x14ac:dyDescent="0.3">
      <c r="B49" s="161" t="e">
        <f>IF(#REF!="","",#REF!)</f>
        <v>#REF!</v>
      </c>
      <c r="C49" s="152" t="e">
        <f>IF(B49="","",_xlfn.LET(_xlpm.v,_xlfn.XLOOKUP(B49,#REF!,#REF!,"—"),IF(_xlpm.v="","—",_xlpm.v)))</f>
        <v>#REF!</v>
      </c>
      <c r="D49" s="163" t="e">
        <f>IF(B49="","",SUBSTITUTE(_xlfn.XLOOKUP(B49,#REF!,#REF!,"—"),"Facultad de ",""))</f>
        <v>#REF!</v>
      </c>
      <c r="E49" s="153" t="e">
        <f>IF(B49="","",_xlfn.LET(_xlpm.v,_xlfn.XLOOKUP(B49,#REF!,#REF!,"—"),IF(_xlpm.v="","—",_xlpm.v)))</f>
        <v>#REF!</v>
      </c>
      <c r="F49" s="153" t="e">
        <f>IF(B49="","",_xlfn.LET(_xlpm.v,_xlfn.XLOOKUP(B49,#REF!,#REF!,"—"),IF(_xlpm.v="","—",IF(LEN(_xlpm.v)&gt;1,UPPER(LEFT(_xlpm.v,1))&amp;MID(_xlpm.v,2,LEN(_xlpm.v)),UPPER(_xlpm.v)))))</f>
        <v>#REF!</v>
      </c>
      <c r="G49" s="153" t="e">
        <f>IF(B49="","",_xlfn.LET(_xlpm.v,_xlfn.XLOOKUP(B49,#REF!,#REF!,"—"),IF(_xlpm.v="","—",IF(LEN(_xlpm.v)&gt;1,UPPER(LEFT(_xlpm.v,1))&amp;MID(_xlpm.v,2,LEN(_xlpm.v)),UPPER(_xlpm.v)))))</f>
        <v>#REF!</v>
      </c>
      <c r="H49" s="153" t="e">
        <f>IF(B49="","",_xlfn.LET(_xlpm.v,_xlfn.XLOOKUP(B49,#REF!,#REF!,"—"),IF(ISNUMBER(_xlpm.v),TEXT(_xlpm.v,"0%"),IF(_xlpm.v="","—",IF(LEN(_xlpm.v)&gt;1,UPPER(LEFT(_xlpm.v,1))&amp;MID(_xlpm.v,2,LEN(_xlpm.v)),UPPER(_xlpm.v))))))</f>
        <v>#REF!</v>
      </c>
      <c r="I49" s="153" t="e">
        <f>IF(B49="","",_xlfn.LET(_xlpm.v,_xlfn.XLOOKUP(B49,#REF!,#REF!,"—"),IF(_xlpm.v="","—",IF(LEN(_xlpm.v)&gt;1,UPPER(LEFT(_xlpm.v,1))&amp;MID(_xlpm.v,2,LEN(_xlpm.v)),UPPER(_xlpm.v)))))</f>
        <v>#REF!</v>
      </c>
      <c r="J49" s="153" t="e">
        <f>IF(B49="","",_xlfn.LET(_xlpm.v,_xlfn.XLOOKUP(B49,#REF!,#REF!,"—"),IF(_xlpm.v="","—",IF(LEN(_xlpm.v)&gt;1,UPPER(LEFT(_xlpm.v,1))&amp;MID(_xlpm.v,2,LEN(_xlpm.v)),UPPER(_xlpm.v)))))</f>
        <v>#REF!</v>
      </c>
      <c r="K49" s="154" t="e">
        <f>IF(B49="","",_xlfn.LET(_xlpm.v,_xlfn.XLOOKUP(B49,#REF!,#REF!,"—"),IF(_xlpm.v="","—",IF(LEN(_xlpm.v)&gt;1,UPPER(LEFT(_xlpm.v,1))&amp;MID(_xlpm.v,2,LEN(_xlpm.v)),UPPER(_xlpm.v)))))</f>
        <v>#REF!</v>
      </c>
      <c r="L49" s="154" t="e">
        <f t="shared" si="6"/>
        <v>#REF!</v>
      </c>
    </row>
    <row r="50" spans="2:12" x14ac:dyDescent="0.3">
      <c r="B50" s="162" t="e">
        <f>IF(#REF!="","",#REF!)</f>
        <v>#REF!</v>
      </c>
      <c r="C50" s="130" t="e">
        <f>IF(B50="","",_xlfn.LET(_xlpm.v,_xlfn.XLOOKUP(B50,#REF!,#REF!,"—"),IF(_xlpm.v="","—",_xlpm.v)))</f>
        <v>#REF!</v>
      </c>
      <c r="D50" s="164" t="e">
        <f>IF(B50="","",SUBSTITUTE(_xlfn.XLOOKUP(B50,#REF!,#REF!,"—"),"Facultad de ",""))</f>
        <v>#REF!</v>
      </c>
      <c r="E50" s="133" t="e">
        <f>IF(B50="","",_xlfn.LET(_xlpm.v,_xlfn.XLOOKUP(B50,#REF!,#REF!,"—"),IF(_xlpm.v="","—",_xlpm.v)))</f>
        <v>#REF!</v>
      </c>
      <c r="F50" s="133" t="e">
        <f>IF(B50="","",_xlfn.LET(_xlpm.v,_xlfn.XLOOKUP(B50,#REF!,#REF!,"—"),IF(_xlpm.v="","—",IF(LEN(_xlpm.v)&gt;1,UPPER(LEFT(_xlpm.v,1))&amp;MID(_xlpm.v,2,LEN(_xlpm.v)),UPPER(_xlpm.v)))))</f>
        <v>#REF!</v>
      </c>
      <c r="G50" s="133" t="e">
        <f>IF(B50="","",_xlfn.LET(_xlpm.v,_xlfn.XLOOKUP(B50,#REF!,#REF!,"—"),IF(_xlpm.v="","—",IF(LEN(_xlpm.v)&gt;1,UPPER(LEFT(_xlpm.v,1))&amp;MID(_xlpm.v,2,LEN(_xlpm.v)),UPPER(_xlpm.v)))))</f>
        <v>#REF!</v>
      </c>
      <c r="H50" s="133" t="e">
        <f>IF(B50="","",_xlfn.LET(_xlpm.v,_xlfn.XLOOKUP(B50,#REF!,#REF!,"—"),IF(ISNUMBER(_xlpm.v),TEXT(_xlpm.v,"0%"),IF(_xlpm.v="","—",IF(LEN(_xlpm.v)&gt;1,UPPER(LEFT(_xlpm.v,1))&amp;MID(_xlpm.v,2,LEN(_xlpm.v)),UPPER(_xlpm.v))))))</f>
        <v>#REF!</v>
      </c>
      <c r="I50" s="133" t="e">
        <f>IF(B50="","",_xlfn.LET(_xlpm.v,_xlfn.XLOOKUP(B50,#REF!,#REF!,"—"),IF(_xlpm.v="","—",IF(LEN(_xlpm.v)&gt;1,UPPER(LEFT(_xlpm.v,1))&amp;MID(_xlpm.v,2,LEN(_xlpm.v)),UPPER(_xlpm.v)))))</f>
        <v>#REF!</v>
      </c>
      <c r="J50" s="133" t="e">
        <f>IF(B50="","",_xlfn.LET(_xlpm.v,_xlfn.XLOOKUP(B50,#REF!,#REF!,"—"),IF(_xlpm.v="","—",IF(LEN(_xlpm.v)&gt;1,UPPER(LEFT(_xlpm.v,1))&amp;MID(_xlpm.v,2,LEN(_xlpm.v)),UPPER(_xlpm.v)))))</f>
        <v>#REF!</v>
      </c>
      <c r="K50" s="134" t="e">
        <f>IF(B50="","",_xlfn.LET(_xlpm.v,_xlfn.XLOOKUP(B50,#REF!,#REF!,"—"),IF(_xlpm.v="","—",IF(LEN(_xlpm.v)&gt;1,UPPER(LEFT(_xlpm.v,1))&amp;MID(_xlpm.v,2,LEN(_xlpm.v)),UPPER(_xlpm.v)))))</f>
        <v>#REF!</v>
      </c>
      <c r="L50" s="134" t="e">
        <f t="shared" si="6"/>
        <v>#REF!</v>
      </c>
    </row>
    <row r="51" spans="2:12" x14ac:dyDescent="0.3">
      <c r="B51" s="161" t="e">
        <f>IF(#REF!="","",#REF!)</f>
        <v>#REF!</v>
      </c>
      <c r="C51" s="152" t="e">
        <f>IF(B51="","",_xlfn.LET(_xlpm.v,_xlfn.XLOOKUP(B51,#REF!,#REF!,"—"),IF(_xlpm.v="","—",_xlpm.v)))</f>
        <v>#REF!</v>
      </c>
      <c r="D51" s="163" t="e">
        <f>IF(B51="","",SUBSTITUTE(_xlfn.XLOOKUP(B51,#REF!,#REF!,"—"),"Facultad de ",""))</f>
        <v>#REF!</v>
      </c>
      <c r="E51" s="153" t="e">
        <f>IF(B51="","",_xlfn.LET(_xlpm.v,_xlfn.XLOOKUP(B51,#REF!,#REF!,"—"),IF(_xlpm.v="","—",_xlpm.v)))</f>
        <v>#REF!</v>
      </c>
      <c r="F51" s="153" t="e">
        <f>IF(B51="","",_xlfn.LET(_xlpm.v,_xlfn.XLOOKUP(B51,#REF!,#REF!,"—"),IF(_xlpm.v="","—",IF(LEN(_xlpm.v)&gt;1,UPPER(LEFT(_xlpm.v,1))&amp;MID(_xlpm.v,2,LEN(_xlpm.v)),UPPER(_xlpm.v)))))</f>
        <v>#REF!</v>
      </c>
      <c r="G51" s="153" t="e">
        <f>IF(B51="","",_xlfn.LET(_xlpm.v,_xlfn.XLOOKUP(B51,#REF!,#REF!,"—"),IF(_xlpm.v="","—",IF(LEN(_xlpm.v)&gt;1,UPPER(LEFT(_xlpm.v,1))&amp;MID(_xlpm.v,2,LEN(_xlpm.v)),UPPER(_xlpm.v)))))</f>
        <v>#REF!</v>
      </c>
      <c r="H51" s="153" t="e">
        <f>IF(B51="","",_xlfn.LET(_xlpm.v,_xlfn.XLOOKUP(B51,#REF!,#REF!,"—"),IF(ISNUMBER(_xlpm.v),TEXT(_xlpm.v,"0%"),IF(_xlpm.v="","—",IF(LEN(_xlpm.v)&gt;1,UPPER(LEFT(_xlpm.v,1))&amp;MID(_xlpm.v,2,LEN(_xlpm.v)),UPPER(_xlpm.v))))))</f>
        <v>#REF!</v>
      </c>
      <c r="I51" s="153" t="e">
        <f>IF(B51="","",_xlfn.LET(_xlpm.v,_xlfn.XLOOKUP(B51,#REF!,#REF!,"—"),IF(_xlpm.v="","—",IF(LEN(_xlpm.v)&gt;1,UPPER(LEFT(_xlpm.v,1))&amp;MID(_xlpm.v,2,LEN(_xlpm.v)),UPPER(_xlpm.v)))))</f>
        <v>#REF!</v>
      </c>
      <c r="J51" s="153" t="e">
        <f>IF(B51="","",_xlfn.LET(_xlpm.v,_xlfn.XLOOKUP(B51,#REF!,#REF!,"—"),IF(_xlpm.v="","—",IF(LEN(_xlpm.v)&gt;1,UPPER(LEFT(_xlpm.v,1))&amp;MID(_xlpm.v,2,LEN(_xlpm.v)),UPPER(_xlpm.v)))))</f>
        <v>#REF!</v>
      </c>
      <c r="K51" s="154" t="e">
        <f>IF(B51="","",_xlfn.LET(_xlpm.v,_xlfn.XLOOKUP(B51,#REF!,#REF!,"—"),IF(_xlpm.v="","—",IF(LEN(_xlpm.v)&gt;1,UPPER(LEFT(_xlpm.v,1))&amp;MID(_xlpm.v,2,LEN(_xlpm.v)),UPPER(_xlpm.v)))))</f>
        <v>#REF!</v>
      </c>
      <c r="L51" s="154" t="e">
        <f t="shared" si="6"/>
        <v>#REF!</v>
      </c>
    </row>
    <row r="52" spans="2:12" x14ac:dyDescent="0.3">
      <c r="B52" s="162" t="e">
        <f>IF(#REF!="","",#REF!)</f>
        <v>#REF!</v>
      </c>
      <c r="C52" s="130" t="e">
        <f>IF(B52="","",_xlfn.LET(_xlpm.v,_xlfn.XLOOKUP(B52,#REF!,#REF!,"—"),IF(_xlpm.v="","—",_xlpm.v)))</f>
        <v>#REF!</v>
      </c>
      <c r="D52" s="164" t="e">
        <f>IF(B52="","",SUBSTITUTE(_xlfn.XLOOKUP(B52,#REF!,#REF!,"—"),"Facultad de ",""))</f>
        <v>#REF!</v>
      </c>
      <c r="E52" s="133" t="e">
        <f>IF(B52="","",_xlfn.LET(_xlpm.v,_xlfn.XLOOKUP(B52,#REF!,#REF!,"—"),IF(_xlpm.v="","—",_xlpm.v)))</f>
        <v>#REF!</v>
      </c>
      <c r="F52" s="133" t="e">
        <f>IF(B52="","",_xlfn.LET(_xlpm.v,_xlfn.XLOOKUP(B52,#REF!,#REF!,"—"),IF(_xlpm.v="","—",IF(LEN(_xlpm.v)&gt;1,UPPER(LEFT(_xlpm.v,1))&amp;MID(_xlpm.v,2,LEN(_xlpm.v)),UPPER(_xlpm.v)))))</f>
        <v>#REF!</v>
      </c>
      <c r="G52" s="133" t="e">
        <f>IF(B52="","",_xlfn.LET(_xlpm.v,_xlfn.XLOOKUP(B52,#REF!,#REF!,"—"),IF(_xlpm.v="","—",IF(LEN(_xlpm.v)&gt;1,UPPER(LEFT(_xlpm.v,1))&amp;MID(_xlpm.v,2,LEN(_xlpm.v)),UPPER(_xlpm.v)))))</f>
        <v>#REF!</v>
      </c>
      <c r="H52" s="133" t="e">
        <f>IF(B52="","",_xlfn.LET(_xlpm.v,_xlfn.XLOOKUP(B52,#REF!,#REF!,"—"),IF(ISNUMBER(_xlpm.v),TEXT(_xlpm.v,"0%"),IF(_xlpm.v="","—",IF(LEN(_xlpm.v)&gt;1,UPPER(LEFT(_xlpm.v,1))&amp;MID(_xlpm.v,2,LEN(_xlpm.v)),UPPER(_xlpm.v))))))</f>
        <v>#REF!</v>
      </c>
      <c r="I52" s="133" t="e">
        <f>IF(B52="","",_xlfn.LET(_xlpm.v,_xlfn.XLOOKUP(B52,#REF!,#REF!,"—"),IF(_xlpm.v="","—",IF(LEN(_xlpm.v)&gt;1,UPPER(LEFT(_xlpm.v,1))&amp;MID(_xlpm.v,2,LEN(_xlpm.v)),UPPER(_xlpm.v)))))</f>
        <v>#REF!</v>
      </c>
      <c r="J52" s="133" t="e">
        <f>IF(B52="","",_xlfn.LET(_xlpm.v,_xlfn.XLOOKUP(B52,#REF!,#REF!,"—"),IF(_xlpm.v="","—",IF(LEN(_xlpm.v)&gt;1,UPPER(LEFT(_xlpm.v,1))&amp;MID(_xlpm.v,2,LEN(_xlpm.v)),UPPER(_xlpm.v)))))</f>
        <v>#REF!</v>
      </c>
      <c r="K52" s="134" t="e">
        <f>IF(B52="","",_xlfn.LET(_xlpm.v,_xlfn.XLOOKUP(B52,#REF!,#REF!,"—"),IF(_xlpm.v="","—",IF(LEN(_xlpm.v)&gt;1,UPPER(LEFT(_xlpm.v,1))&amp;MID(_xlpm.v,2,LEN(_xlpm.v)),UPPER(_xlpm.v)))))</f>
        <v>#REF!</v>
      </c>
      <c r="L52" s="134" t="e">
        <f t="shared" si="6"/>
        <v>#REF!</v>
      </c>
    </row>
    <row r="53" spans="2:12" x14ac:dyDescent="0.3">
      <c r="B53" s="161" t="e">
        <f>IF(#REF!="","",#REF!)</f>
        <v>#REF!</v>
      </c>
      <c r="C53" s="152" t="e">
        <f>IF(B53="","",_xlfn.LET(_xlpm.v,_xlfn.XLOOKUP(B53,#REF!,#REF!,"—"),IF(_xlpm.v="","—",_xlpm.v)))</f>
        <v>#REF!</v>
      </c>
      <c r="D53" s="163" t="e">
        <f>IF(B53="","",SUBSTITUTE(_xlfn.XLOOKUP(B53,#REF!,#REF!,"—"),"Facultad de ",""))</f>
        <v>#REF!</v>
      </c>
      <c r="E53" s="153" t="e">
        <f>IF(B53="","",_xlfn.LET(_xlpm.v,_xlfn.XLOOKUP(B53,#REF!,#REF!,"—"),IF(_xlpm.v="","—",_xlpm.v)))</f>
        <v>#REF!</v>
      </c>
      <c r="F53" s="153" t="e">
        <f>IF(B53="","",_xlfn.LET(_xlpm.v,_xlfn.XLOOKUP(B53,#REF!,#REF!,"—"),IF(_xlpm.v="","—",IF(LEN(_xlpm.v)&gt;1,UPPER(LEFT(_xlpm.v,1))&amp;MID(_xlpm.v,2,LEN(_xlpm.v)),UPPER(_xlpm.v)))))</f>
        <v>#REF!</v>
      </c>
      <c r="G53" s="153" t="e">
        <f>IF(B53="","",_xlfn.LET(_xlpm.v,_xlfn.XLOOKUP(B53,#REF!,#REF!,"—"),IF(_xlpm.v="","—",IF(LEN(_xlpm.v)&gt;1,UPPER(LEFT(_xlpm.v,1))&amp;MID(_xlpm.v,2,LEN(_xlpm.v)),UPPER(_xlpm.v)))))</f>
        <v>#REF!</v>
      </c>
      <c r="H53" s="153" t="e">
        <f>IF(B53="","",_xlfn.LET(_xlpm.v,_xlfn.XLOOKUP(B53,#REF!,#REF!,"—"),IF(ISNUMBER(_xlpm.v),TEXT(_xlpm.v,"0%"),IF(_xlpm.v="","—",IF(LEN(_xlpm.v)&gt;1,UPPER(LEFT(_xlpm.v,1))&amp;MID(_xlpm.v,2,LEN(_xlpm.v)),UPPER(_xlpm.v))))))</f>
        <v>#REF!</v>
      </c>
      <c r="I53" s="153" t="e">
        <f>IF(B53="","",_xlfn.LET(_xlpm.v,_xlfn.XLOOKUP(B53,#REF!,#REF!,"—"),IF(_xlpm.v="","—",IF(LEN(_xlpm.v)&gt;1,UPPER(LEFT(_xlpm.v,1))&amp;MID(_xlpm.v,2,LEN(_xlpm.v)),UPPER(_xlpm.v)))))</f>
        <v>#REF!</v>
      </c>
      <c r="J53" s="153" t="e">
        <f>IF(B53="","",_xlfn.LET(_xlpm.v,_xlfn.XLOOKUP(B53,#REF!,#REF!,"—"),IF(_xlpm.v="","—",IF(LEN(_xlpm.v)&gt;1,UPPER(LEFT(_xlpm.v,1))&amp;MID(_xlpm.v,2,LEN(_xlpm.v)),UPPER(_xlpm.v)))))</f>
        <v>#REF!</v>
      </c>
      <c r="K53" s="154" t="e">
        <f>IF(B53="","",_xlfn.LET(_xlpm.v,_xlfn.XLOOKUP(B53,#REF!,#REF!,"—"),IF(_xlpm.v="","—",IF(LEN(_xlpm.v)&gt;1,UPPER(LEFT(_xlpm.v,1))&amp;MID(_xlpm.v,2,LEN(_xlpm.v)),UPPER(_xlpm.v)))))</f>
        <v>#REF!</v>
      </c>
      <c r="L53" s="154" t="e">
        <f t="shared" si="6"/>
        <v>#REF!</v>
      </c>
    </row>
    <row r="54" spans="2:12" x14ac:dyDescent="0.3">
      <c r="B54" s="162" t="e">
        <f>IF(#REF!="","",#REF!)</f>
        <v>#REF!</v>
      </c>
      <c r="C54" s="130" t="e">
        <f>IF(B54="","",_xlfn.LET(_xlpm.v,_xlfn.XLOOKUP(B54,#REF!,#REF!,"—"),IF(_xlpm.v="","—",_xlpm.v)))</f>
        <v>#REF!</v>
      </c>
      <c r="D54" s="164" t="e">
        <f>IF(B54="","",SUBSTITUTE(_xlfn.XLOOKUP(B54,#REF!,#REF!,"—"),"Facultad de ",""))</f>
        <v>#REF!</v>
      </c>
      <c r="E54" s="133" t="e">
        <f>IF(B54="","",_xlfn.LET(_xlpm.v,_xlfn.XLOOKUP(B54,#REF!,#REF!,"—"),IF(_xlpm.v="","—",_xlpm.v)))</f>
        <v>#REF!</v>
      </c>
      <c r="F54" s="133" t="e">
        <f>IF(B54="","",_xlfn.LET(_xlpm.v,_xlfn.XLOOKUP(B54,#REF!,#REF!,"—"),IF(_xlpm.v="","—",IF(LEN(_xlpm.v)&gt;1,UPPER(LEFT(_xlpm.v,1))&amp;MID(_xlpm.v,2,LEN(_xlpm.v)),UPPER(_xlpm.v)))))</f>
        <v>#REF!</v>
      </c>
      <c r="G54" s="133" t="e">
        <f>IF(B54="","",_xlfn.LET(_xlpm.v,_xlfn.XLOOKUP(B54,#REF!,#REF!,"—"),IF(_xlpm.v="","—",IF(LEN(_xlpm.v)&gt;1,UPPER(LEFT(_xlpm.v,1))&amp;MID(_xlpm.v,2,LEN(_xlpm.v)),UPPER(_xlpm.v)))))</f>
        <v>#REF!</v>
      </c>
      <c r="H54" s="133" t="e">
        <f>IF(B54="","",_xlfn.LET(_xlpm.v,_xlfn.XLOOKUP(B54,#REF!,#REF!,"—"),IF(ISNUMBER(_xlpm.v),TEXT(_xlpm.v,"0%"),IF(_xlpm.v="","—",IF(LEN(_xlpm.v)&gt;1,UPPER(LEFT(_xlpm.v,1))&amp;MID(_xlpm.v,2,LEN(_xlpm.v)),UPPER(_xlpm.v))))))</f>
        <v>#REF!</v>
      </c>
      <c r="I54" s="133" t="e">
        <f>IF(B54="","",_xlfn.LET(_xlpm.v,_xlfn.XLOOKUP(B54,#REF!,#REF!,"—"),IF(_xlpm.v="","—",IF(LEN(_xlpm.v)&gt;1,UPPER(LEFT(_xlpm.v,1))&amp;MID(_xlpm.v,2,LEN(_xlpm.v)),UPPER(_xlpm.v)))))</f>
        <v>#REF!</v>
      </c>
      <c r="J54" s="133" t="e">
        <f>IF(B54="","",_xlfn.LET(_xlpm.v,_xlfn.XLOOKUP(B54,#REF!,#REF!,"—"),IF(_xlpm.v="","—",IF(LEN(_xlpm.v)&gt;1,UPPER(LEFT(_xlpm.v,1))&amp;MID(_xlpm.v,2,LEN(_xlpm.v)),UPPER(_xlpm.v)))))</f>
        <v>#REF!</v>
      </c>
      <c r="K54" s="134" t="e">
        <f>IF(B54="","",_xlfn.LET(_xlpm.v,_xlfn.XLOOKUP(B54,#REF!,#REF!,"—"),IF(_xlpm.v="","—",IF(LEN(_xlpm.v)&gt;1,UPPER(LEFT(_xlpm.v,1))&amp;MID(_xlpm.v,2,LEN(_xlpm.v)),UPPER(_xlpm.v)))))</f>
        <v>#REF!</v>
      </c>
      <c r="L54" s="134" t="e">
        <f t="shared" si="6"/>
        <v>#REF!</v>
      </c>
    </row>
    <row r="55" spans="2:12" x14ac:dyDescent="0.3">
      <c r="B55" s="161" t="e">
        <f>IF(#REF!="","",#REF!)</f>
        <v>#REF!</v>
      </c>
      <c r="C55" s="152" t="e">
        <f>IF(B55="","",_xlfn.LET(_xlpm.v,_xlfn.XLOOKUP(B55,#REF!,#REF!,"—"),IF(_xlpm.v="","—",_xlpm.v)))</f>
        <v>#REF!</v>
      </c>
      <c r="D55" s="163" t="e">
        <f>IF(B55="","",SUBSTITUTE(_xlfn.XLOOKUP(B55,#REF!,#REF!,"—"),"Facultad de ",""))</f>
        <v>#REF!</v>
      </c>
      <c r="E55" s="153" t="e">
        <f>IF(B55="","",_xlfn.LET(_xlpm.v,_xlfn.XLOOKUP(B55,#REF!,#REF!,"—"),IF(_xlpm.v="","—",_xlpm.v)))</f>
        <v>#REF!</v>
      </c>
      <c r="F55" s="153" t="e">
        <f>IF(B55="","",_xlfn.LET(_xlpm.v,_xlfn.XLOOKUP(B55,#REF!,#REF!,"—"),IF(_xlpm.v="","—",IF(LEN(_xlpm.v)&gt;1,UPPER(LEFT(_xlpm.v,1))&amp;MID(_xlpm.v,2,LEN(_xlpm.v)),UPPER(_xlpm.v)))))</f>
        <v>#REF!</v>
      </c>
      <c r="G55" s="153" t="e">
        <f>IF(B55="","",_xlfn.LET(_xlpm.v,_xlfn.XLOOKUP(B55,#REF!,#REF!,"—"),IF(_xlpm.v="","—",IF(LEN(_xlpm.v)&gt;1,UPPER(LEFT(_xlpm.v,1))&amp;MID(_xlpm.v,2,LEN(_xlpm.v)),UPPER(_xlpm.v)))))</f>
        <v>#REF!</v>
      </c>
      <c r="H55" s="153" t="e">
        <f>IF(B55="","",_xlfn.LET(_xlpm.v,_xlfn.XLOOKUP(B55,#REF!,#REF!,"—"),IF(ISNUMBER(_xlpm.v),TEXT(_xlpm.v,"0%"),IF(_xlpm.v="","—",IF(LEN(_xlpm.v)&gt;1,UPPER(LEFT(_xlpm.v,1))&amp;MID(_xlpm.v,2,LEN(_xlpm.v)),UPPER(_xlpm.v))))))</f>
        <v>#REF!</v>
      </c>
      <c r="I55" s="153" t="e">
        <f>IF(B55="","",_xlfn.LET(_xlpm.v,_xlfn.XLOOKUP(B55,#REF!,#REF!,"—"),IF(_xlpm.v="","—",IF(LEN(_xlpm.v)&gt;1,UPPER(LEFT(_xlpm.v,1))&amp;MID(_xlpm.v,2,LEN(_xlpm.v)),UPPER(_xlpm.v)))))</f>
        <v>#REF!</v>
      </c>
      <c r="J55" s="153" t="e">
        <f>IF(B55="","",_xlfn.LET(_xlpm.v,_xlfn.XLOOKUP(B55,#REF!,#REF!,"—"),IF(_xlpm.v="","—",IF(LEN(_xlpm.v)&gt;1,UPPER(LEFT(_xlpm.v,1))&amp;MID(_xlpm.v,2,LEN(_xlpm.v)),UPPER(_xlpm.v)))))</f>
        <v>#REF!</v>
      </c>
      <c r="K55" s="154" t="e">
        <f>IF(B55="","",_xlfn.LET(_xlpm.v,_xlfn.XLOOKUP(B55,#REF!,#REF!,"—"),IF(_xlpm.v="","—",IF(LEN(_xlpm.v)&gt;1,UPPER(LEFT(_xlpm.v,1))&amp;MID(_xlpm.v,2,LEN(_xlpm.v)),UPPER(_xlpm.v)))))</f>
        <v>#REF!</v>
      </c>
      <c r="L55" s="154" t="e">
        <f t="shared" si="6"/>
        <v>#REF!</v>
      </c>
    </row>
    <row r="56" spans="2:12" x14ac:dyDescent="0.3">
      <c r="B56" s="162" t="e">
        <f>IF(#REF!="","",#REF!)</f>
        <v>#REF!</v>
      </c>
      <c r="C56" s="130" t="e">
        <f>IF(B56="","",_xlfn.LET(_xlpm.v,_xlfn.XLOOKUP(B56,#REF!,#REF!,"—"),IF(_xlpm.v="","—",_xlpm.v)))</f>
        <v>#REF!</v>
      </c>
      <c r="D56" s="164" t="e">
        <f>IF(B56="","",SUBSTITUTE(_xlfn.XLOOKUP(B56,#REF!,#REF!,"—"),"Facultad de ",""))</f>
        <v>#REF!</v>
      </c>
      <c r="E56" s="133" t="e">
        <f>IF(B56="","",_xlfn.LET(_xlpm.v,_xlfn.XLOOKUP(B56,#REF!,#REF!,"—"),IF(_xlpm.v="","—",_xlpm.v)))</f>
        <v>#REF!</v>
      </c>
      <c r="F56" s="133" t="e">
        <f>IF(B56="","",_xlfn.LET(_xlpm.v,_xlfn.XLOOKUP(B56,#REF!,#REF!,"—"),IF(_xlpm.v="","—",IF(LEN(_xlpm.v)&gt;1,UPPER(LEFT(_xlpm.v,1))&amp;MID(_xlpm.v,2,LEN(_xlpm.v)),UPPER(_xlpm.v)))))</f>
        <v>#REF!</v>
      </c>
      <c r="G56" s="133" t="e">
        <f>IF(B56="","",_xlfn.LET(_xlpm.v,_xlfn.XLOOKUP(B56,#REF!,#REF!,"—"),IF(_xlpm.v="","—",IF(LEN(_xlpm.v)&gt;1,UPPER(LEFT(_xlpm.v,1))&amp;MID(_xlpm.v,2,LEN(_xlpm.v)),UPPER(_xlpm.v)))))</f>
        <v>#REF!</v>
      </c>
      <c r="H56" s="133" t="e">
        <f>IF(B56="","",_xlfn.LET(_xlpm.v,_xlfn.XLOOKUP(B56,#REF!,#REF!,"—"),IF(ISNUMBER(_xlpm.v),TEXT(_xlpm.v,"0%"),IF(_xlpm.v="","—",IF(LEN(_xlpm.v)&gt;1,UPPER(LEFT(_xlpm.v,1))&amp;MID(_xlpm.v,2,LEN(_xlpm.v)),UPPER(_xlpm.v))))))</f>
        <v>#REF!</v>
      </c>
      <c r="I56" s="133" t="e">
        <f>IF(B56="","",_xlfn.LET(_xlpm.v,_xlfn.XLOOKUP(B56,#REF!,#REF!,"—"),IF(_xlpm.v="","—",IF(LEN(_xlpm.v)&gt;1,UPPER(LEFT(_xlpm.v,1))&amp;MID(_xlpm.v,2,LEN(_xlpm.v)),UPPER(_xlpm.v)))))</f>
        <v>#REF!</v>
      </c>
      <c r="J56" s="133" t="e">
        <f>IF(B56="","",_xlfn.LET(_xlpm.v,_xlfn.XLOOKUP(B56,#REF!,#REF!,"—"),IF(_xlpm.v="","—",IF(LEN(_xlpm.v)&gt;1,UPPER(LEFT(_xlpm.v,1))&amp;MID(_xlpm.v,2,LEN(_xlpm.v)),UPPER(_xlpm.v)))))</f>
        <v>#REF!</v>
      </c>
      <c r="K56" s="134" t="e">
        <f>IF(B56="","",_xlfn.LET(_xlpm.v,_xlfn.XLOOKUP(B56,#REF!,#REF!,"—"),IF(_xlpm.v="","—",IF(LEN(_xlpm.v)&gt;1,UPPER(LEFT(_xlpm.v,1))&amp;MID(_xlpm.v,2,LEN(_xlpm.v)),UPPER(_xlpm.v)))))</f>
        <v>#REF!</v>
      </c>
      <c r="L56" s="134" t="e">
        <f t="shared" si="6"/>
        <v>#REF!</v>
      </c>
    </row>
    <row r="57" spans="2:12" x14ac:dyDescent="0.3">
      <c r="B57" s="161" t="e">
        <f>IF(#REF!="","",#REF!)</f>
        <v>#REF!</v>
      </c>
      <c r="C57" s="152" t="e">
        <f>IF(B57="","",_xlfn.LET(_xlpm.v,_xlfn.XLOOKUP(B57,#REF!,#REF!,"—"),IF(_xlpm.v="","—",_xlpm.v)))</f>
        <v>#REF!</v>
      </c>
      <c r="D57" s="163" t="e">
        <f>IF(B57="","",SUBSTITUTE(_xlfn.XLOOKUP(B57,#REF!,#REF!,"—"),"Facultad de ",""))</f>
        <v>#REF!</v>
      </c>
      <c r="E57" s="153" t="e">
        <f>IF(B57="","",_xlfn.LET(_xlpm.v,_xlfn.XLOOKUP(B57,#REF!,#REF!,"—"),IF(_xlpm.v="","—",_xlpm.v)))</f>
        <v>#REF!</v>
      </c>
      <c r="F57" s="153" t="e">
        <f>IF(B57="","",_xlfn.LET(_xlpm.v,_xlfn.XLOOKUP(B57,#REF!,#REF!,"—"),IF(_xlpm.v="","—",IF(LEN(_xlpm.v)&gt;1,UPPER(LEFT(_xlpm.v,1))&amp;MID(_xlpm.v,2,LEN(_xlpm.v)),UPPER(_xlpm.v)))))</f>
        <v>#REF!</v>
      </c>
      <c r="G57" s="153" t="e">
        <f>IF(B57="","",_xlfn.LET(_xlpm.v,_xlfn.XLOOKUP(B57,#REF!,#REF!,"—"),IF(_xlpm.v="","—",IF(LEN(_xlpm.v)&gt;1,UPPER(LEFT(_xlpm.v,1))&amp;MID(_xlpm.v,2,LEN(_xlpm.v)),UPPER(_xlpm.v)))))</f>
        <v>#REF!</v>
      </c>
      <c r="H57" s="153" t="e">
        <f>IF(B57="","",_xlfn.LET(_xlpm.v,_xlfn.XLOOKUP(B57,#REF!,#REF!,"—"),IF(ISNUMBER(_xlpm.v),TEXT(_xlpm.v,"0%"),IF(_xlpm.v="","—",IF(LEN(_xlpm.v)&gt;1,UPPER(LEFT(_xlpm.v,1))&amp;MID(_xlpm.v,2,LEN(_xlpm.v)),UPPER(_xlpm.v))))))</f>
        <v>#REF!</v>
      </c>
      <c r="I57" s="153" t="e">
        <f>IF(B57="","",_xlfn.LET(_xlpm.v,_xlfn.XLOOKUP(B57,#REF!,#REF!,"—"),IF(_xlpm.v="","—",IF(LEN(_xlpm.v)&gt;1,UPPER(LEFT(_xlpm.v,1))&amp;MID(_xlpm.v,2,LEN(_xlpm.v)),UPPER(_xlpm.v)))))</f>
        <v>#REF!</v>
      </c>
      <c r="J57" s="153" t="e">
        <f>IF(B57="","",_xlfn.LET(_xlpm.v,_xlfn.XLOOKUP(B57,#REF!,#REF!,"—"),IF(_xlpm.v="","—",IF(LEN(_xlpm.v)&gt;1,UPPER(LEFT(_xlpm.v,1))&amp;MID(_xlpm.v,2,LEN(_xlpm.v)),UPPER(_xlpm.v)))))</f>
        <v>#REF!</v>
      </c>
      <c r="K57" s="154" t="e">
        <f>IF(B57="","",_xlfn.LET(_xlpm.v,_xlfn.XLOOKUP(B57,#REF!,#REF!,"—"),IF(_xlpm.v="","—",IF(LEN(_xlpm.v)&gt;1,UPPER(LEFT(_xlpm.v,1))&amp;MID(_xlpm.v,2,LEN(_xlpm.v)),UPPER(_xlpm.v)))))</f>
        <v>#REF!</v>
      </c>
      <c r="L57" s="154" t="e">
        <f t="shared" si="6"/>
        <v>#REF!</v>
      </c>
    </row>
    <row r="58" spans="2:12" x14ac:dyDescent="0.3">
      <c r="B58" s="162" t="e">
        <f>IF(#REF!="","",#REF!)</f>
        <v>#REF!</v>
      </c>
      <c r="C58" s="130" t="e">
        <f>IF(B58="","",_xlfn.LET(_xlpm.v,_xlfn.XLOOKUP(B58,#REF!,#REF!,"—"),IF(_xlpm.v="","—",_xlpm.v)))</f>
        <v>#REF!</v>
      </c>
      <c r="D58" s="164" t="e">
        <f>IF(B58="","",SUBSTITUTE(_xlfn.XLOOKUP(B58,#REF!,#REF!,"—"),"Facultad de ",""))</f>
        <v>#REF!</v>
      </c>
      <c r="E58" s="133" t="e">
        <f>IF(B58="","",_xlfn.LET(_xlpm.v,_xlfn.XLOOKUP(B58,#REF!,#REF!,"—"),IF(_xlpm.v="","—",_xlpm.v)))</f>
        <v>#REF!</v>
      </c>
      <c r="F58" s="133" t="e">
        <f>IF(B58="","",_xlfn.LET(_xlpm.v,_xlfn.XLOOKUP(B58,#REF!,#REF!,"—"),IF(_xlpm.v="","—",IF(LEN(_xlpm.v)&gt;1,UPPER(LEFT(_xlpm.v,1))&amp;MID(_xlpm.v,2,LEN(_xlpm.v)),UPPER(_xlpm.v)))))</f>
        <v>#REF!</v>
      </c>
      <c r="G58" s="133" t="e">
        <f>IF(B58="","",_xlfn.LET(_xlpm.v,_xlfn.XLOOKUP(B58,#REF!,#REF!,"—"),IF(_xlpm.v="","—",IF(LEN(_xlpm.v)&gt;1,UPPER(LEFT(_xlpm.v,1))&amp;MID(_xlpm.v,2,LEN(_xlpm.v)),UPPER(_xlpm.v)))))</f>
        <v>#REF!</v>
      </c>
      <c r="H58" s="133" t="e">
        <f>IF(B58="","",_xlfn.LET(_xlpm.v,_xlfn.XLOOKUP(B58,#REF!,#REF!,"—"),IF(ISNUMBER(_xlpm.v),TEXT(_xlpm.v,"0%"),IF(_xlpm.v="","—",IF(LEN(_xlpm.v)&gt;1,UPPER(LEFT(_xlpm.v,1))&amp;MID(_xlpm.v,2,LEN(_xlpm.v)),UPPER(_xlpm.v))))))</f>
        <v>#REF!</v>
      </c>
      <c r="I58" s="133" t="e">
        <f>IF(B58="","",_xlfn.LET(_xlpm.v,_xlfn.XLOOKUP(B58,#REF!,#REF!,"—"),IF(_xlpm.v="","—",IF(LEN(_xlpm.v)&gt;1,UPPER(LEFT(_xlpm.v,1))&amp;MID(_xlpm.v,2,LEN(_xlpm.v)),UPPER(_xlpm.v)))))</f>
        <v>#REF!</v>
      </c>
      <c r="J58" s="133" t="e">
        <f>IF(B58="","",_xlfn.LET(_xlpm.v,_xlfn.XLOOKUP(B58,#REF!,#REF!,"—"),IF(_xlpm.v="","—",IF(LEN(_xlpm.v)&gt;1,UPPER(LEFT(_xlpm.v,1))&amp;MID(_xlpm.v,2,LEN(_xlpm.v)),UPPER(_xlpm.v)))))</f>
        <v>#REF!</v>
      </c>
      <c r="K58" s="134" t="e">
        <f>IF(B58="","",_xlfn.LET(_xlpm.v,_xlfn.XLOOKUP(B58,#REF!,#REF!,"—"),IF(_xlpm.v="","—",IF(LEN(_xlpm.v)&gt;1,UPPER(LEFT(_xlpm.v,1))&amp;MID(_xlpm.v,2,LEN(_xlpm.v)),UPPER(_xlpm.v)))))</f>
        <v>#REF!</v>
      </c>
      <c r="L58" s="134" t="e">
        <f t="shared" si="6"/>
        <v>#REF!</v>
      </c>
    </row>
    <row r="59" spans="2:12" x14ac:dyDescent="0.3">
      <c r="B59" s="161" t="e">
        <f>IF(#REF!="","",#REF!)</f>
        <v>#REF!</v>
      </c>
      <c r="C59" s="152" t="e">
        <f>IF(B59="","",_xlfn.LET(_xlpm.v,_xlfn.XLOOKUP(B59,#REF!,#REF!,"—"),IF(_xlpm.v="","—",_xlpm.v)))</f>
        <v>#REF!</v>
      </c>
      <c r="D59" s="163" t="e">
        <f>IF(B59="","",SUBSTITUTE(_xlfn.XLOOKUP(B59,#REF!,#REF!,"—"),"Facultad de ",""))</f>
        <v>#REF!</v>
      </c>
      <c r="E59" s="153" t="e">
        <f>IF(B59="","",_xlfn.LET(_xlpm.v,_xlfn.XLOOKUP(B59,#REF!,#REF!,"—"),IF(_xlpm.v="","—",_xlpm.v)))</f>
        <v>#REF!</v>
      </c>
      <c r="F59" s="153" t="e">
        <f>IF(B59="","",_xlfn.LET(_xlpm.v,_xlfn.XLOOKUP(B59,#REF!,#REF!,"—"),IF(_xlpm.v="","—",IF(LEN(_xlpm.v)&gt;1,UPPER(LEFT(_xlpm.v,1))&amp;MID(_xlpm.v,2,LEN(_xlpm.v)),UPPER(_xlpm.v)))))</f>
        <v>#REF!</v>
      </c>
      <c r="G59" s="153" t="e">
        <f>IF(B59="","",_xlfn.LET(_xlpm.v,_xlfn.XLOOKUP(B59,#REF!,#REF!,"—"),IF(_xlpm.v="","—",IF(LEN(_xlpm.v)&gt;1,UPPER(LEFT(_xlpm.v,1))&amp;MID(_xlpm.v,2,LEN(_xlpm.v)),UPPER(_xlpm.v)))))</f>
        <v>#REF!</v>
      </c>
      <c r="H59" s="153" t="e">
        <f>IF(B59="","",_xlfn.LET(_xlpm.v,_xlfn.XLOOKUP(B59,#REF!,#REF!,"—"),IF(ISNUMBER(_xlpm.v),TEXT(_xlpm.v,"0%"),IF(_xlpm.v="","—",IF(LEN(_xlpm.v)&gt;1,UPPER(LEFT(_xlpm.v,1))&amp;MID(_xlpm.v,2,LEN(_xlpm.v)),UPPER(_xlpm.v))))))</f>
        <v>#REF!</v>
      </c>
      <c r="I59" s="153" t="e">
        <f>IF(B59="","",_xlfn.LET(_xlpm.v,_xlfn.XLOOKUP(B59,#REF!,#REF!,"—"),IF(_xlpm.v="","—",IF(LEN(_xlpm.v)&gt;1,UPPER(LEFT(_xlpm.v,1))&amp;MID(_xlpm.v,2,LEN(_xlpm.v)),UPPER(_xlpm.v)))))</f>
        <v>#REF!</v>
      </c>
      <c r="J59" s="153" t="e">
        <f>IF(B59="","",_xlfn.LET(_xlpm.v,_xlfn.XLOOKUP(B59,#REF!,#REF!,"—"),IF(_xlpm.v="","—",IF(LEN(_xlpm.v)&gt;1,UPPER(LEFT(_xlpm.v,1))&amp;MID(_xlpm.v,2,LEN(_xlpm.v)),UPPER(_xlpm.v)))))</f>
        <v>#REF!</v>
      </c>
      <c r="K59" s="154" t="e">
        <f>IF(B59="","",_xlfn.LET(_xlpm.v,_xlfn.XLOOKUP(B59,#REF!,#REF!,"—"),IF(_xlpm.v="","—",IF(LEN(_xlpm.v)&gt;1,UPPER(LEFT(_xlpm.v,1))&amp;MID(_xlpm.v,2,LEN(_xlpm.v)),UPPER(_xlpm.v)))))</f>
        <v>#REF!</v>
      </c>
      <c r="L59" s="154" t="e">
        <f t="shared" si="6"/>
        <v>#REF!</v>
      </c>
    </row>
    <row r="60" spans="2:12" x14ac:dyDescent="0.3">
      <c r="B60" s="162" t="e">
        <f>IF(#REF!="","",#REF!)</f>
        <v>#REF!</v>
      </c>
      <c r="C60" s="130" t="e">
        <f>IF(B60="","",_xlfn.LET(_xlpm.v,_xlfn.XLOOKUP(B60,#REF!,#REF!,"—"),IF(_xlpm.v="","—",_xlpm.v)))</f>
        <v>#REF!</v>
      </c>
      <c r="D60" s="164" t="e">
        <f>IF(B60="","",SUBSTITUTE(_xlfn.XLOOKUP(B60,#REF!,#REF!,"—"),"Facultad de ",""))</f>
        <v>#REF!</v>
      </c>
      <c r="E60" s="133" t="e">
        <f>IF(B60="","",_xlfn.LET(_xlpm.v,_xlfn.XLOOKUP(B60,#REF!,#REF!,"—"),IF(_xlpm.v="","—",_xlpm.v)))</f>
        <v>#REF!</v>
      </c>
      <c r="F60" s="133" t="e">
        <f>IF(B60="","",_xlfn.LET(_xlpm.v,_xlfn.XLOOKUP(B60,#REF!,#REF!,"—"),IF(_xlpm.v="","—",IF(LEN(_xlpm.v)&gt;1,UPPER(LEFT(_xlpm.v,1))&amp;MID(_xlpm.v,2,LEN(_xlpm.v)),UPPER(_xlpm.v)))))</f>
        <v>#REF!</v>
      </c>
      <c r="G60" s="133" t="e">
        <f>IF(B60="","",_xlfn.LET(_xlpm.v,_xlfn.XLOOKUP(B60,#REF!,#REF!,"—"),IF(_xlpm.v="","—",IF(LEN(_xlpm.v)&gt;1,UPPER(LEFT(_xlpm.v,1))&amp;MID(_xlpm.v,2,LEN(_xlpm.v)),UPPER(_xlpm.v)))))</f>
        <v>#REF!</v>
      </c>
      <c r="H60" s="133" t="e">
        <f>IF(B60="","",_xlfn.LET(_xlpm.v,_xlfn.XLOOKUP(B60,#REF!,#REF!,"—"),IF(ISNUMBER(_xlpm.v),TEXT(_xlpm.v,"0%"),IF(_xlpm.v="","—",IF(LEN(_xlpm.v)&gt;1,UPPER(LEFT(_xlpm.v,1))&amp;MID(_xlpm.v,2,LEN(_xlpm.v)),UPPER(_xlpm.v))))))</f>
        <v>#REF!</v>
      </c>
      <c r="I60" s="133" t="e">
        <f>IF(B60="","",_xlfn.LET(_xlpm.v,_xlfn.XLOOKUP(B60,#REF!,#REF!,"—"),IF(_xlpm.v="","—",IF(LEN(_xlpm.v)&gt;1,UPPER(LEFT(_xlpm.v,1))&amp;MID(_xlpm.v,2,LEN(_xlpm.v)),UPPER(_xlpm.v)))))</f>
        <v>#REF!</v>
      </c>
      <c r="J60" s="133" t="e">
        <f>IF(B60="","",_xlfn.LET(_xlpm.v,_xlfn.XLOOKUP(B60,#REF!,#REF!,"—"),IF(_xlpm.v="","—",IF(LEN(_xlpm.v)&gt;1,UPPER(LEFT(_xlpm.v,1))&amp;MID(_xlpm.v,2,LEN(_xlpm.v)),UPPER(_xlpm.v)))))</f>
        <v>#REF!</v>
      </c>
      <c r="K60" s="134" t="e">
        <f>IF(B60="","",_xlfn.LET(_xlpm.v,_xlfn.XLOOKUP(B60,#REF!,#REF!,"—"),IF(_xlpm.v="","—",IF(LEN(_xlpm.v)&gt;1,UPPER(LEFT(_xlpm.v,1))&amp;MID(_xlpm.v,2,LEN(_xlpm.v)),UPPER(_xlpm.v)))))</f>
        <v>#REF!</v>
      </c>
      <c r="L60" s="134" t="e">
        <f t="shared" si="6"/>
        <v>#REF!</v>
      </c>
    </row>
    <row r="61" spans="2:12" x14ac:dyDescent="0.3">
      <c r="B61" s="161" t="e">
        <f>IF(#REF!="","",#REF!)</f>
        <v>#REF!</v>
      </c>
      <c r="C61" s="152" t="e">
        <f>IF(B61="","",_xlfn.LET(_xlpm.v,_xlfn.XLOOKUP(B61,#REF!,#REF!,"—"),IF(_xlpm.v="","—",_xlpm.v)))</f>
        <v>#REF!</v>
      </c>
      <c r="D61" s="163" t="e">
        <f>IF(B61="","",SUBSTITUTE(_xlfn.XLOOKUP(B61,#REF!,#REF!,"—"),"Facultad de ",""))</f>
        <v>#REF!</v>
      </c>
      <c r="E61" s="153" t="e">
        <f>IF(B61="","",_xlfn.LET(_xlpm.v,_xlfn.XLOOKUP(B61,#REF!,#REF!,"—"),IF(_xlpm.v="","—",_xlpm.v)))</f>
        <v>#REF!</v>
      </c>
      <c r="F61" s="153" t="e">
        <f>IF(B61="","",_xlfn.LET(_xlpm.v,_xlfn.XLOOKUP(B61,#REF!,#REF!,"—"),IF(_xlpm.v="","—",IF(LEN(_xlpm.v)&gt;1,UPPER(LEFT(_xlpm.v,1))&amp;MID(_xlpm.v,2,LEN(_xlpm.v)),UPPER(_xlpm.v)))))</f>
        <v>#REF!</v>
      </c>
      <c r="G61" s="153" t="e">
        <f>IF(B61="","",_xlfn.LET(_xlpm.v,_xlfn.XLOOKUP(B61,#REF!,#REF!,"—"),IF(_xlpm.v="","—",IF(LEN(_xlpm.v)&gt;1,UPPER(LEFT(_xlpm.v,1))&amp;MID(_xlpm.v,2,LEN(_xlpm.v)),UPPER(_xlpm.v)))))</f>
        <v>#REF!</v>
      </c>
      <c r="H61" s="153" t="e">
        <f>IF(B61="","",_xlfn.LET(_xlpm.v,_xlfn.XLOOKUP(B61,#REF!,#REF!,"—"),IF(ISNUMBER(_xlpm.v),TEXT(_xlpm.v,"0%"),IF(_xlpm.v="","—",IF(LEN(_xlpm.v)&gt;1,UPPER(LEFT(_xlpm.v,1))&amp;MID(_xlpm.v,2,LEN(_xlpm.v)),UPPER(_xlpm.v))))))</f>
        <v>#REF!</v>
      </c>
      <c r="I61" s="153" t="e">
        <f>IF(B61="","",_xlfn.LET(_xlpm.v,_xlfn.XLOOKUP(B61,#REF!,#REF!,"—"),IF(_xlpm.v="","—",IF(LEN(_xlpm.v)&gt;1,UPPER(LEFT(_xlpm.v,1))&amp;MID(_xlpm.v,2,LEN(_xlpm.v)),UPPER(_xlpm.v)))))</f>
        <v>#REF!</v>
      </c>
      <c r="J61" s="153" t="e">
        <f>IF(B61="","",_xlfn.LET(_xlpm.v,_xlfn.XLOOKUP(B61,#REF!,#REF!,"—"),IF(_xlpm.v="","—",IF(LEN(_xlpm.v)&gt;1,UPPER(LEFT(_xlpm.v,1))&amp;MID(_xlpm.v,2,LEN(_xlpm.v)),UPPER(_xlpm.v)))))</f>
        <v>#REF!</v>
      </c>
      <c r="K61" s="154" t="e">
        <f>IF(B61="","",_xlfn.LET(_xlpm.v,_xlfn.XLOOKUP(B61,#REF!,#REF!,"—"),IF(_xlpm.v="","—",IF(LEN(_xlpm.v)&gt;1,UPPER(LEFT(_xlpm.v,1))&amp;MID(_xlpm.v,2,LEN(_xlpm.v)),UPPER(_xlpm.v)))))</f>
        <v>#REF!</v>
      </c>
      <c r="L61" s="154" t="e">
        <f t="shared" si="6"/>
        <v>#REF!</v>
      </c>
    </row>
    <row r="62" spans="2:12" x14ac:dyDescent="0.3">
      <c r="B62" s="162" t="e">
        <f>IF(#REF!="","",#REF!)</f>
        <v>#REF!</v>
      </c>
      <c r="C62" s="130" t="e">
        <f>IF(B62="","",_xlfn.LET(_xlpm.v,_xlfn.XLOOKUP(B62,#REF!,#REF!,"—"),IF(_xlpm.v="","—",_xlpm.v)))</f>
        <v>#REF!</v>
      </c>
      <c r="D62" s="164" t="e">
        <f>IF(B62="","",SUBSTITUTE(_xlfn.XLOOKUP(B62,#REF!,#REF!,"—"),"Facultad de ",""))</f>
        <v>#REF!</v>
      </c>
      <c r="E62" s="133" t="e">
        <f>IF(B62="","",_xlfn.LET(_xlpm.v,_xlfn.XLOOKUP(B62,#REF!,#REF!,"—"),IF(_xlpm.v="","—",_xlpm.v)))</f>
        <v>#REF!</v>
      </c>
      <c r="F62" s="133" t="e">
        <f>IF(B62="","",_xlfn.LET(_xlpm.v,_xlfn.XLOOKUP(B62,#REF!,#REF!,"—"),IF(_xlpm.v="","—",IF(LEN(_xlpm.v)&gt;1,UPPER(LEFT(_xlpm.v,1))&amp;MID(_xlpm.v,2,LEN(_xlpm.v)),UPPER(_xlpm.v)))))</f>
        <v>#REF!</v>
      </c>
      <c r="G62" s="133" t="e">
        <f>IF(B62="","",_xlfn.LET(_xlpm.v,_xlfn.XLOOKUP(B62,#REF!,#REF!,"—"),IF(_xlpm.v="","—",IF(LEN(_xlpm.v)&gt;1,UPPER(LEFT(_xlpm.v,1))&amp;MID(_xlpm.v,2,LEN(_xlpm.v)),UPPER(_xlpm.v)))))</f>
        <v>#REF!</v>
      </c>
      <c r="H62" s="133" t="e">
        <f>IF(B62="","",_xlfn.LET(_xlpm.v,_xlfn.XLOOKUP(B62,#REF!,#REF!,"—"),IF(ISNUMBER(_xlpm.v),TEXT(_xlpm.v,"0%"),IF(_xlpm.v="","—",IF(LEN(_xlpm.v)&gt;1,UPPER(LEFT(_xlpm.v,1))&amp;MID(_xlpm.v,2,LEN(_xlpm.v)),UPPER(_xlpm.v))))))</f>
        <v>#REF!</v>
      </c>
      <c r="I62" s="133" t="e">
        <f>IF(B62="","",_xlfn.LET(_xlpm.v,_xlfn.XLOOKUP(B62,#REF!,#REF!,"—"),IF(_xlpm.v="","—",IF(LEN(_xlpm.v)&gt;1,UPPER(LEFT(_xlpm.v,1))&amp;MID(_xlpm.v,2,LEN(_xlpm.v)),UPPER(_xlpm.v)))))</f>
        <v>#REF!</v>
      </c>
      <c r="J62" s="133" t="e">
        <f>IF(B62="","",_xlfn.LET(_xlpm.v,_xlfn.XLOOKUP(B62,#REF!,#REF!,"—"),IF(_xlpm.v="","—",IF(LEN(_xlpm.v)&gt;1,UPPER(LEFT(_xlpm.v,1))&amp;MID(_xlpm.v,2,LEN(_xlpm.v)),UPPER(_xlpm.v)))))</f>
        <v>#REF!</v>
      </c>
      <c r="K62" s="134" t="e">
        <f>IF(B62="","",_xlfn.LET(_xlpm.v,_xlfn.XLOOKUP(B62,#REF!,#REF!,"—"),IF(_xlpm.v="","—",IF(LEN(_xlpm.v)&gt;1,UPPER(LEFT(_xlpm.v,1))&amp;MID(_xlpm.v,2,LEN(_xlpm.v)),UPPER(_xlpm.v)))))</f>
        <v>#REF!</v>
      </c>
      <c r="L62" s="134" t="e">
        <f t="shared" si="6"/>
        <v>#REF!</v>
      </c>
    </row>
    <row r="63" spans="2:12" x14ac:dyDescent="0.3">
      <c r="B63" s="161" t="e">
        <f>IF(#REF!="","",#REF!)</f>
        <v>#REF!</v>
      </c>
      <c r="C63" s="152" t="e">
        <f>IF(B63="","",_xlfn.LET(_xlpm.v,_xlfn.XLOOKUP(B63,#REF!,#REF!,"—"),IF(_xlpm.v="","—",_xlpm.v)))</f>
        <v>#REF!</v>
      </c>
      <c r="D63" s="163" t="e">
        <f>IF(B63="","",SUBSTITUTE(_xlfn.XLOOKUP(B63,#REF!,#REF!,"—"),"Facultad de ",""))</f>
        <v>#REF!</v>
      </c>
      <c r="E63" s="153" t="e">
        <f>IF(B63="","",_xlfn.LET(_xlpm.v,_xlfn.XLOOKUP(B63,#REF!,#REF!,"—"),IF(_xlpm.v="","—",_xlpm.v)))</f>
        <v>#REF!</v>
      </c>
      <c r="F63" s="153" t="e">
        <f>IF(B63="","",_xlfn.LET(_xlpm.v,_xlfn.XLOOKUP(B63,#REF!,#REF!,"—"),IF(_xlpm.v="","—",IF(LEN(_xlpm.v)&gt;1,UPPER(LEFT(_xlpm.v,1))&amp;MID(_xlpm.v,2,LEN(_xlpm.v)),UPPER(_xlpm.v)))))</f>
        <v>#REF!</v>
      </c>
      <c r="G63" s="153" t="e">
        <f>IF(B63="","",_xlfn.LET(_xlpm.v,_xlfn.XLOOKUP(B63,#REF!,#REF!,"—"),IF(_xlpm.v="","—",IF(LEN(_xlpm.v)&gt;1,UPPER(LEFT(_xlpm.v,1))&amp;MID(_xlpm.v,2,LEN(_xlpm.v)),UPPER(_xlpm.v)))))</f>
        <v>#REF!</v>
      </c>
      <c r="H63" s="153" t="e">
        <f>IF(B63="","",_xlfn.LET(_xlpm.v,_xlfn.XLOOKUP(B63,#REF!,#REF!,"—"),IF(ISNUMBER(_xlpm.v),TEXT(_xlpm.v,"0%"),IF(_xlpm.v="","—",IF(LEN(_xlpm.v)&gt;1,UPPER(LEFT(_xlpm.v,1))&amp;MID(_xlpm.v,2,LEN(_xlpm.v)),UPPER(_xlpm.v))))))</f>
        <v>#REF!</v>
      </c>
      <c r="I63" s="153" t="e">
        <f>IF(B63="","",_xlfn.LET(_xlpm.v,_xlfn.XLOOKUP(B63,#REF!,#REF!,"—"),IF(_xlpm.v="","—",IF(LEN(_xlpm.v)&gt;1,UPPER(LEFT(_xlpm.v,1))&amp;MID(_xlpm.v,2,LEN(_xlpm.v)),UPPER(_xlpm.v)))))</f>
        <v>#REF!</v>
      </c>
      <c r="J63" s="153" t="e">
        <f>IF(B63="","",_xlfn.LET(_xlpm.v,_xlfn.XLOOKUP(B63,#REF!,#REF!,"—"),IF(_xlpm.v="","—",IF(LEN(_xlpm.v)&gt;1,UPPER(LEFT(_xlpm.v,1))&amp;MID(_xlpm.v,2,LEN(_xlpm.v)),UPPER(_xlpm.v)))))</f>
        <v>#REF!</v>
      </c>
      <c r="K63" s="154" t="e">
        <f>IF(B63="","",_xlfn.LET(_xlpm.v,_xlfn.XLOOKUP(B63,#REF!,#REF!,"—"),IF(_xlpm.v="","—",IF(LEN(_xlpm.v)&gt;1,UPPER(LEFT(_xlpm.v,1))&amp;MID(_xlpm.v,2,LEN(_xlpm.v)),UPPER(_xlpm.v)))))</f>
        <v>#REF!</v>
      </c>
      <c r="L63" s="154" t="e">
        <f t="shared" si="6"/>
        <v>#REF!</v>
      </c>
    </row>
    <row r="64" spans="2:12" x14ac:dyDescent="0.3">
      <c r="B64" s="162" t="e">
        <f>IF(#REF!="","",#REF!)</f>
        <v>#REF!</v>
      </c>
      <c r="C64" s="130" t="e">
        <f>IF(B64="","",_xlfn.LET(_xlpm.v,_xlfn.XLOOKUP(B64,#REF!,#REF!,"—"),IF(_xlpm.v="","—",_xlpm.v)))</f>
        <v>#REF!</v>
      </c>
      <c r="D64" s="164" t="e">
        <f>IF(B64="","",SUBSTITUTE(_xlfn.XLOOKUP(B64,#REF!,#REF!,"—"),"Facultad de ",""))</f>
        <v>#REF!</v>
      </c>
      <c r="E64" s="133" t="e">
        <f>IF(B64="","",_xlfn.LET(_xlpm.v,_xlfn.XLOOKUP(B64,#REF!,#REF!,"—"),IF(_xlpm.v="","—",_xlpm.v)))</f>
        <v>#REF!</v>
      </c>
      <c r="F64" s="133" t="e">
        <f>IF(B64="","",_xlfn.LET(_xlpm.v,_xlfn.XLOOKUP(B64,#REF!,#REF!,"—"),IF(_xlpm.v="","—",IF(LEN(_xlpm.v)&gt;1,UPPER(LEFT(_xlpm.v,1))&amp;MID(_xlpm.v,2,LEN(_xlpm.v)),UPPER(_xlpm.v)))))</f>
        <v>#REF!</v>
      </c>
      <c r="G64" s="133" t="e">
        <f>IF(B64="","",_xlfn.LET(_xlpm.v,_xlfn.XLOOKUP(B64,#REF!,#REF!,"—"),IF(_xlpm.v="","—",IF(LEN(_xlpm.v)&gt;1,UPPER(LEFT(_xlpm.v,1))&amp;MID(_xlpm.v,2,LEN(_xlpm.v)),UPPER(_xlpm.v)))))</f>
        <v>#REF!</v>
      </c>
      <c r="H64" s="133" t="e">
        <f>IF(B64="","",_xlfn.LET(_xlpm.v,_xlfn.XLOOKUP(B64,#REF!,#REF!,"—"),IF(ISNUMBER(_xlpm.v),TEXT(_xlpm.v,"0%"),IF(_xlpm.v="","—",IF(LEN(_xlpm.v)&gt;1,UPPER(LEFT(_xlpm.v,1))&amp;MID(_xlpm.v,2,LEN(_xlpm.v)),UPPER(_xlpm.v))))))</f>
        <v>#REF!</v>
      </c>
      <c r="I64" s="133" t="e">
        <f>IF(B64="","",_xlfn.LET(_xlpm.v,_xlfn.XLOOKUP(B64,#REF!,#REF!,"—"),IF(_xlpm.v="","—",IF(LEN(_xlpm.v)&gt;1,UPPER(LEFT(_xlpm.v,1))&amp;MID(_xlpm.v,2,LEN(_xlpm.v)),UPPER(_xlpm.v)))))</f>
        <v>#REF!</v>
      </c>
      <c r="J64" s="133" t="e">
        <f>IF(B64="","",_xlfn.LET(_xlpm.v,_xlfn.XLOOKUP(B64,#REF!,#REF!,"—"),IF(_xlpm.v="","—",IF(LEN(_xlpm.v)&gt;1,UPPER(LEFT(_xlpm.v,1))&amp;MID(_xlpm.v,2,LEN(_xlpm.v)),UPPER(_xlpm.v)))))</f>
        <v>#REF!</v>
      </c>
      <c r="K64" s="134" t="e">
        <f>IF(B64="","",_xlfn.LET(_xlpm.v,_xlfn.XLOOKUP(B64,#REF!,#REF!,"—"),IF(_xlpm.v="","—",IF(LEN(_xlpm.v)&gt;1,UPPER(LEFT(_xlpm.v,1))&amp;MID(_xlpm.v,2,LEN(_xlpm.v)),UPPER(_xlpm.v)))))</f>
        <v>#REF!</v>
      </c>
      <c r="L64" s="134" t="e">
        <f t="shared" si="6"/>
        <v>#REF!</v>
      </c>
    </row>
    <row r="65" spans="2:12" x14ac:dyDescent="0.3">
      <c r="B65" s="161" t="e">
        <f>IF(#REF!="","",#REF!)</f>
        <v>#REF!</v>
      </c>
      <c r="C65" s="152" t="e">
        <f>IF(B65="","",_xlfn.LET(_xlpm.v,_xlfn.XLOOKUP(B65,#REF!,#REF!,"—"),IF(_xlpm.v="","—",_xlpm.v)))</f>
        <v>#REF!</v>
      </c>
      <c r="D65" s="163" t="e">
        <f>IF(B65="","",SUBSTITUTE(_xlfn.XLOOKUP(B65,#REF!,#REF!,"—"),"Facultad de ",""))</f>
        <v>#REF!</v>
      </c>
      <c r="E65" s="153" t="e">
        <f>IF(B65="","",_xlfn.LET(_xlpm.v,_xlfn.XLOOKUP(B65,#REF!,#REF!,"—"),IF(_xlpm.v="","—",_xlpm.v)))</f>
        <v>#REF!</v>
      </c>
      <c r="F65" s="153" t="e">
        <f>IF(B65="","",_xlfn.LET(_xlpm.v,_xlfn.XLOOKUP(B65,#REF!,#REF!,"—"),IF(_xlpm.v="","—",IF(LEN(_xlpm.v)&gt;1,UPPER(LEFT(_xlpm.v,1))&amp;MID(_xlpm.v,2,LEN(_xlpm.v)),UPPER(_xlpm.v)))))</f>
        <v>#REF!</v>
      </c>
      <c r="G65" s="153" t="e">
        <f>IF(B65="","",_xlfn.LET(_xlpm.v,_xlfn.XLOOKUP(B65,#REF!,#REF!,"—"),IF(_xlpm.v="","—",IF(LEN(_xlpm.v)&gt;1,UPPER(LEFT(_xlpm.v,1))&amp;MID(_xlpm.v,2,LEN(_xlpm.v)),UPPER(_xlpm.v)))))</f>
        <v>#REF!</v>
      </c>
      <c r="H65" s="153" t="e">
        <f>IF(B65="","",_xlfn.LET(_xlpm.v,_xlfn.XLOOKUP(B65,#REF!,#REF!,"—"),IF(ISNUMBER(_xlpm.v),TEXT(_xlpm.v,"0%"),IF(_xlpm.v="","—",IF(LEN(_xlpm.v)&gt;1,UPPER(LEFT(_xlpm.v,1))&amp;MID(_xlpm.v,2,LEN(_xlpm.v)),UPPER(_xlpm.v))))))</f>
        <v>#REF!</v>
      </c>
      <c r="I65" s="153" t="e">
        <f>IF(B65="","",_xlfn.LET(_xlpm.v,_xlfn.XLOOKUP(B65,#REF!,#REF!,"—"),IF(_xlpm.v="","—",IF(LEN(_xlpm.v)&gt;1,UPPER(LEFT(_xlpm.v,1))&amp;MID(_xlpm.v,2,LEN(_xlpm.v)),UPPER(_xlpm.v)))))</f>
        <v>#REF!</v>
      </c>
      <c r="J65" s="153" t="e">
        <f>IF(B65="","",_xlfn.LET(_xlpm.v,_xlfn.XLOOKUP(B65,#REF!,#REF!,"—"),IF(_xlpm.v="","—",IF(LEN(_xlpm.v)&gt;1,UPPER(LEFT(_xlpm.v,1))&amp;MID(_xlpm.v,2,LEN(_xlpm.v)),UPPER(_xlpm.v)))))</f>
        <v>#REF!</v>
      </c>
      <c r="K65" s="154" t="e">
        <f>IF(B65="","",_xlfn.LET(_xlpm.v,_xlfn.XLOOKUP(B65,#REF!,#REF!,"—"),IF(_xlpm.v="","—",IF(LEN(_xlpm.v)&gt;1,UPPER(LEFT(_xlpm.v,1))&amp;MID(_xlpm.v,2,LEN(_xlpm.v)),UPPER(_xlpm.v)))))</f>
        <v>#REF!</v>
      </c>
      <c r="L65" s="154" t="e">
        <f t="shared" si="6"/>
        <v>#REF!</v>
      </c>
    </row>
    <row r="66" spans="2:12" x14ac:dyDescent="0.3">
      <c r="B66" s="162" t="e">
        <f>IF(#REF!="","",#REF!)</f>
        <v>#REF!</v>
      </c>
      <c r="C66" s="130" t="e">
        <f>IF(B66="","",_xlfn.LET(_xlpm.v,_xlfn.XLOOKUP(B66,#REF!,#REF!,"—"),IF(_xlpm.v="","—",_xlpm.v)))</f>
        <v>#REF!</v>
      </c>
      <c r="D66" s="164" t="e">
        <f>IF(B66="","",SUBSTITUTE(_xlfn.XLOOKUP(B66,#REF!,#REF!,"—"),"Facultad de ",""))</f>
        <v>#REF!</v>
      </c>
      <c r="E66" s="133" t="e">
        <f>IF(B66="","",_xlfn.LET(_xlpm.v,_xlfn.XLOOKUP(B66,#REF!,#REF!,"—"),IF(_xlpm.v="","—",_xlpm.v)))</f>
        <v>#REF!</v>
      </c>
      <c r="F66" s="133" t="e">
        <f>IF(B66="","",_xlfn.LET(_xlpm.v,_xlfn.XLOOKUP(B66,#REF!,#REF!,"—"),IF(_xlpm.v="","—",IF(LEN(_xlpm.v)&gt;1,UPPER(LEFT(_xlpm.v,1))&amp;MID(_xlpm.v,2,LEN(_xlpm.v)),UPPER(_xlpm.v)))))</f>
        <v>#REF!</v>
      </c>
      <c r="G66" s="133" t="e">
        <f>IF(B66="","",_xlfn.LET(_xlpm.v,_xlfn.XLOOKUP(B66,#REF!,#REF!,"—"),IF(_xlpm.v="","—",IF(LEN(_xlpm.v)&gt;1,UPPER(LEFT(_xlpm.v,1))&amp;MID(_xlpm.v,2,LEN(_xlpm.v)),UPPER(_xlpm.v)))))</f>
        <v>#REF!</v>
      </c>
      <c r="H66" s="133" t="e">
        <f>IF(B66="","",_xlfn.LET(_xlpm.v,_xlfn.XLOOKUP(B66,#REF!,#REF!,"—"),IF(ISNUMBER(_xlpm.v),TEXT(_xlpm.v,"0%"),IF(_xlpm.v="","—",IF(LEN(_xlpm.v)&gt;1,UPPER(LEFT(_xlpm.v,1))&amp;MID(_xlpm.v,2,LEN(_xlpm.v)),UPPER(_xlpm.v))))))</f>
        <v>#REF!</v>
      </c>
      <c r="I66" s="133" t="e">
        <f>IF(B66="","",_xlfn.LET(_xlpm.v,_xlfn.XLOOKUP(B66,#REF!,#REF!,"—"),IF(_xlpm.v="","—",IF(LEN(_xlpm.v)&gt;1,UPPER(LEFT(_xlpm.v,1))&amp;MID(_xlpm.v,2,LEN(_xlpm.v)),UPPER(_xlpm.v)))))</f>
        <v>#REF!</v>
      </c>
      <c r="J66" s="133" t="e">
        <f>IF(B66="","",_xlfn.LET(_xlpm.v,_xlfn.XLOOKUP(B66,#REF!,#REF!,"—"),IF(_xlpm.v="","—",IF(LEN(_xlpm.v)&gt;1,UPPER(LEFT(_xlpm.v,1))&amp;MID(_xlpm.v,2,LEN(_xlpm.v)),UPPER(_xlpm.v)))))</f>
        <v>#REF!</v>
      </c>
      <c r="K66" s="134" t="e">
        <f>IF(B66="","",_xlfn.LET(_xlpm.v,_xlfn.XLOOKUP(B66,#REF!,#REF!,"—"),IF(_xlpm.v="","—",IF(LEN(_xlpm.v)&gt;1,UPPER(LEFT(_xlpm.v,1))&amp;MID(_xlpm.v,2,LEN(_xlpm.v)),UPPER(_xlpm.v)))))</f>
        <v>#REF!</v>
      </c>
      <c r="L66" s="134" t="e">
        <f t="shared" si="6"/>
        <v>#REF!</v>
      </c>
    </row>
    <row r="67" spans="2:12" x14ac:dyDescent="0.3">
      <c r="B67" s="161" t="e">
        <f>IF(#REF!="","",#REF!)</f>
        <v>#REF!</v>
      </c>
      <c r="C67" s="152" t="e">
        <f>IF(B67="","",_xlfn.LET(_xlpm.v,_xlfn.XLOOKUP(B67,#REF!,#REF!,"—"),IF(_xlpm.v="","—",_xlpm.v)))</f>
        <v>#REF!</v>
      </c>
      <c r="D67" s="163" t="e">
        <f>IF(B67="","",SUBSTITUTE(_xlfn.XLOOKUP(B67,#REF!,#REF!,"—"),"Facultad de ",""))</f>
        <v>#REF!</v>
      </c>
      <c r="E67" s="153" t="e">
        <f>IF(B67="","",_xlfn.LET(_xlpm.v,_xlfn.XLOOKUP(B67,#REF!,#REF!,"—"),IF(_xlpm.v="","—",_xlpm.v)))</f>
        <v>#REF!</v>
      </c>
      <c r="F67" s="153" t="e">
        <f>IF(B67="","",_xlfn.LET(_xlpm.v,_xlfn.XLOOKUP(B67,#REF!,#REF!,"—"),IF(_xlpm.v="","—",IF(LEN(_xlpm.v)&gt;1,UPPER(LEFT(_xlpm.v,1))&amp;MID(_xlpm.v,2,LEN(_xlpm.v)),UPPER(_xlpm.v)))))</f>
        <v>#REF!</v>
      </c>
      <c r="G67" s="153" t="e">
        <f>IF(B67="","",_xlfn.LET(_xlpm.v,_xlfn.XLOOKUP(B67,#REF!,#REF!,"—"),IF(_xlpm.v="","—",IF(LEN(_xlpm.v)&gt;1,UPPER(LEFT(_xlpm.v,1))&amp;MID(_xlpm.v,2,LEN(_xlpm.v)),UPPER(_xlpm.v)))))</f>
        <v>#REF!</v>
      </c>
      <c r="H67" s="153" t="e">
        <f>IF(B67="","",_xlfn.LET(_xlpm.v,_xlfn.XLOOKUP(B67,#REF!,#REF!,"—"),IF(ISNUMBER(_xlpm.v),TEXT(_xlpm.v,"0%"),IF(_xlpm.v="","—",IF(LEN(_xlpm.v)&gt;1,UPPER(LEFT(_xlpm.v,1))&amp;MID(_xlpm.v,2,LEN(_xlpm.v)),UPPER(_xlpm.v))))))</f>
        <v>#REF!</v>
      </c>
      <c r="I67" s="153" t="e">
        <f>IF(B67="","",_xlfn.LET(_xlpm.v,_xlfn.XLOOKUP(B67,#REF!,#REF!,"—"),IF(_xlpm.v="","—",IF(LEN(_xlpm.v)&gt;1,UPPER(LEFT(_xlpm.v,1))&amp;MID(_xlpm.v,2,LEN(_xlpm.v)),UPPER(_xlpm.v)))))</f>
        <v>#REF!</v>
      </c>
      <c r="J67" s="153" t="e">
        <f>IF(B67="","",_xlfn.LET(_xlpm.v,_xlfn.XLOOKUP(B67,#REF!,#REF!,"—"),IF(_xlpm.v="","—",IF(LEN(_xlpm.v)&gt;1,UPPER(LEFT(_xlpm.v,1))&amp;MID(_xlpm.v,2,LEN(_xlpm.v)),UPPER(_xlpm.v)))))</f>
        <v>#REF!</v>
      </c>
      <c r="K67" s="154" t="e">
        <f>IF(B67="","",_xlfn.LET(_xlpm.v,_xlfn.XLOOKUP(B67,#REF!,#REF!,"—"),IF(_xlpm.v="","—",IF(LEN(_xlpm.v)&gt;1,UPPER(LEFT(_xlpm.v,1))&amp;MID(_xlpm.v,2,LEN(_xlpm.v)),UPPER(_xlpm.v)))))</f>
        <v>#REF!</v>
      </c>
      <c r="L67" s="154" t="e">
        <f t="shared" si="6"/>
        <v>#REF!</v>
      </c>
    </row>
    <row r="68" spans="2:12" x14ac:dyDescent="0.3">
      <c r="B68" s="162" t="e">
        <f>IF(#REF!="","",#REF!)</f>
        <v>#REF!</v>
      </c>
      <c r="C68" s="130" t="e">
        <f>IF(B68="","",_xlfn.LET(_xlpm.v,_xlfn.XLOOKUP(B68,#REF!,#REF!,"—"),IF(_xlpm.v="","—",_xlpm.v)))</f>
        <v>#REF!</v>
      </c>
      <c r="D68" s="164" t="e">
        <f>IF(B68="","",SUBSTITUTE(_xlfn.XLOOKUP(B68,#REF!,#REF!,"—"),"Facultad de ",""))</f>
        <v>#REF!</v>
      </c>
      <c r="E68" s="133" t="e">
        <f>IF(B68="","",_xlfn.LET(_xlpm.v,_xlfn.XLOOKUP(B68,#REF!,#REF!,"—"),IF(_xlpm.v="","—",_xlpm.v)))</f>
        <v>#REF!</v>
      </c>
      <c r="F68" s="133" t="e">
        <f>IF(B68="","",_xlfn.LET(_xlpm.v,_xlfn.XLOOKUP(B68,#REF!,#REF!,"—"),IF(_xlpm.v="","—",IF(LEN(_xlpm.v)&gt;1,UPPER(LEFT(_xlpm.v,1))&amp;MID(_xlpm.v,2,LEN(_xlpm.v)),UPPER(_xlpm.v)))))</f>
        <v>#REF!</v>
      </c>
      <c r="G68" s="133" t="e">
        <f>IF(B68="","",_xlfn.LET(_xlpm.v,_xlfn.XLOOKUP(B68,#REF!,#REF!,"—"),IF(_xlpm.v="","—",IF(LEN(_xlpm.v)&gt;1,UPPER(LEFT(_xlpm.v,1))&amp;MID(_xlpm.v,2,LEN(_xlpm.v)),UPPER(_xlpm.v)))))</f>
        <v>#REF!</v>
      </c>
      <c r="H68" s="133" t="e">
        <f>IF(B68="","",_xlfn.LET(_xlpm.v,_xlfn.XLOOKUP(B68,#REF!,#REF!,"—"),IF(ISNUMBER(_xlpm.v),TEXT(_xlpm.v,"0%"),IF(_xlpm.v="","—",IF(LEN(_xlpm.v)&gt;1,UPPER(LEFT(_xlpm.v,1))&amp;MID(_xlpm.v,2,LEN(_xlpm.v)),UPPER(_xlpm.v))))))</f>
        <v>#REF!</v>
      </c>
      <c r="I68" s="133" t="e">
        <f>IF(B68="","",_xlfn.LET(_xlpm.v,_xlfn.XLOOKUP(B68,#REF!,#REF!,"—"),IF(_xlpm.v="","—",IF(LEN(_xlpm.v)&gt;1,UPPER(LEFT(_xlpm.v,1))&amp;MID(_xlpm.v,2,LEN(_xlpm.v)),UPPER(_xlpm.v)))))</f>
        <v>#REF!</v>
      </c>
      <c r="J68" s="133" t="e">
        <f>IF(B68="","",_xlfn.LET(_xlpm.v,_xlfn.XLOOKUP(B68,#REF!,#REF!,"—"),IF(_xlpm.v="","—",IF(LEN(_xlpm.v)&gt;1,UPPER(LEFT(_xlpm.v,1))&amp;MID(_xlpm.v,2,LEN(_xlpm.v)),UPPER(_xlpm.v)))))</f>
        <v>#REF!</v>
      </c>
      <c r="K68" s="134" t="e">
        <f>IF(B68="","",_xlfn.LET(_xlpm.v,_xlfn.XLOOKUP(B68,#REF!,#REF!,"—"),IF(_xlpm.v="","—",IF(LEN(_xlpm.v)&gt;1,UPPER(LEFT(_xlpm.v,1))&amp;MID(_xlpm.v,2,LEN(_xlpm.v)),UPPER(_xlpm.v)))))</f>
        <v>#REF!</v>
      </c>
      <c r="L68" s="134" t="e">
        <f t="shared" si="6"/>
        <v>#REF!</v>
      </c>
    </row>
    <row r="69" spans="2:12" x14ac:dyDescent="0.3">
      <c r="B69" s="161" t="e">
        <f>IF(#REF!="","",#REF!)</f>
        <v>#REF!</v>
      </c>
      <c r="C69" s="152" t="e">
        <f>IF(B69="","",_xlfn.LET(_xlpm.v,_xlfn.XLOOKUP(B69,#REF!,#REF!,"—"),IF(_xlpm.v="","—",_xlpm.v)))</f>
        <v>#REF!</v>
      </c>
      <c r="D69" s="163" t="e">
        <f>IF(B69="","",SUBSTITUTE(_xlfn.XLOOKUP(B69,#REF!,#REF!,"—"),"Facultad de ",""))</f>
        <v>#REF!</v>
      </c>
      <c r="E69" s="153" t="e">
        <f>IF(B69="","",_xlfn.LET(_xlpm.v,_xlfn.XLOOKUP(B69,#REF!,#REF!,"—"),IF(_xlpm.v="","—",_xlpm.v)))</f>
        <v>#REF!</v>
      </c>
      <c r="F69" s="153" t="e">
        <f>IF(B69="","",_xlfn.LET(_xlpm.v,_xlfn.XLOOKUP(B69,#REF!,#REF!,"—"),IF(_xlpm.v="","—",IF(LEN(_xlpm.v)&gt;1,UPPER(LEFT(_xlpm.v,1))&amp;MID(_xlpm.v,2,LEN(_xlpm.v)),UPPER(_xlpm.v)))))</f>
        <v>#REF!</v>
      </c>
      <c r="G69" s="153" t="e">
        <f>IF(B69="","",_xlfn.LET(_xlpm.v,_xlfn.XLOOKUP(B69,#REF!,#REF!,"—"),IF(_xlpm.v="","—",IF(LEN(_xlpm.v)&gt;1,UPPER(LEFT(_xlpm.v,1))&amp;MID(_xlpm.v,2,LEN(_xlpm.v)),UPPER(_xlpm.v)))))</f>
        <v>#REF!</v>
      </c>
      <c r="H69" s="153" t="e">
        <f>IF(B69="","",_xlfn.LET(_xlpm.v,_xlfn.XLOOKUP(B69,#REF!,#REF!,"—"),IF(ISNUMBER(_xlpm.v),TEXT(_xlpm.v,"0%"),IF(_xlpm.v="","—",IF(LEN(_xlpm.v)&gt;1,UPPER(LEFT(_xlpm.v,1))&amp;MID(_xlpm.v,2,LEN(_xlpm.v)),UPPER(_xlpm.v))))))</f>
        <v>#REF!</v>
      </c>
      <c r="I69" s="153" t="e">
        <f>IF(B69="","",_xlfn.LET(_xlpm.v,_xlfn.XLOOKUP(B69,#REF!,#REF!,"—"),IF(_xlpm.v="","—",IF(LEN(_xlpm.v)&gt;1,UPPER(LEFT(_xlpm.v,1))&amp;MID(_xlpm.v,2,LEN(_xlpm.v)),UPPER(_xlpm.v)))))</f>
        <v>#REF!</v>
      </c>
      <c r="J69" s="153" t="e">
        <f>IF(B69="","",_xlfn.LET(_xlpm.v,_xlfn.XLOOKUP(B69,#REF!,#REF!,"—"),IF(_xlpm.v="","—",IF(LEN(_xlpm.v)&gt;1,UPPER(LEFT(_xlpm.v,1))&amp;MID(_xlpm.v,2,LEN(_xlpm.v)),UPPER(_xlpm.v)))))</f>
        <v>#REF!</v>
      </c>
      <c r="K69" s="154" t="e">
        <f>IF(B69="","",_xlfn.LET(_xlpm.v,_xlfn.XLOOKUP(B69,#REF!,#REF!,"—"),IF(_xlpm.v="","—",IF(LEN(_xlpm.v)&gt;1,UPPER(LEFT(_xlpm.v,1))&amp;MID(_xlpm.v,2,LEN(_xlpm.v)),UPPER(_xlpm.v)))))</f>
        <v>#REF!</v>
      </c>
      <c r="L69" s="154" t="e">
        <f t="shared" si="6"/>
        <v>#REF!</v>
      </c>
    </row>
    <row r="70" spans="2:12" x14ac:dyDescent="0.3">
      <c r="B70" s="162" t="e">
        <f>IF(#REF!="","",#REF!)</f>
        <v>#REF!</v>
      </c>
      <c r="C70" s="130" t="e">
        <f>IF(B70="","",_xlfn.LET(_xlpm.v,_xlfn.XLOOKUP(B70,#REF!,#REF!,"—"),IF(_xlpm.v="","—",_xlpm.v)))</f>
        <v>#REF!</v>
      </c>
      <c r="D70" s="164" t="e">
        <f>IF(B70="","",SUBSTITUTE(_xlfn.XLOOKUP(B70,#REF!,#REF!,"—"),"Facultad de ",""))</f>
        <v>#REF!</v>
      </c>
      <c r="E70" s="133" t="e">
        <f>IF(B70="","",_xlfn.LET(_xlpm.v,_xlfn.XLOOKUP(B70,#REF!,#REF!,"—"),IF(_xlpm.v="","—",_xlpm.v)))</f>
        <v>#REF!</v>
      </c>
      <c r="F70" s="133" t="e">
        <f>IF(B70="","",_xlfn.LET(_xlpm.v,_xlfn.XLOOKUP(B70,#REF!,#REF!,"—"),IF(_xlpm.v="","—",IF(LEN(_xlpm.v)&gt;1,UPPER(LEFT(_xlpm.v,1))&amp;MID(_xlpm.v,2,LEN(_xlpm.v)),UPPER(_xlpm.v)))))</f>
        <v>#REF!</v>
      </c>
      <c r="G70" s="133" t="e">
        <f>IF(B70="","",_xlfn.LET(_xlpm.v,_xlfn.XLOOKUP(B70,#REF!,#REF!,"—"),IF(_xlpm.v="","—",IF(LEN(_xlpm.v)&gt;1,UPPER(LEFT(_xlpm.v,1))&amp;MID(_xlpm.v,2,LEN(_xlpm.v)),UPPER(_xlpm.v)))))</f>
        <v>#REF!</v>
      </c>
      <c r="H70" s="133" t="e">
        <f>IF(B70="","",_xlfn.LET(_xlpm.v,_xlfn.XLOOKUP(B70,#REF!,#REF!,"—"),IF(ISNUMBER(_xlpm.v),TEXT(_xlpm.v,"0%"),IF(_xlpm.v="","—",IF(LEN(_xlpm.v)&gt;1,UPPER(LEFT(_xlpm.v,1))&amp;MID(_xlpm.v,2,LEN(_xlpm.v)),UPPER(_xlpm.v))))))</f>
        <v>#REF!</v>
      </c>
      <c r="I70" s="133" t="e">
        <f>IF(B70="","",_xlfn.LET(_xlpm.v,_xlfn.XLOOKUP(B70,#REF!,#REF!,"—"),IF(_xlpm.v="","—",IF(LEN(_xlpm.v)&gt;1,UPPER(LEFT(_xlpm.v,1))&amp;MID(_xlpm.v,2,LEN(_xlpm.v)),UPPER(_xlpm.v)))))</f>
        <v>#REF!</v>
      </c>
      <c r="J70" s="133" t="e">
        <f>IF(B70="","",_xlfn.LET(_xlpm.v,_xlfn.XLOOKUP(B70,#REF!,#REF!,"—"),IF(_xlpm.v="","—",IF(LEN(_xlpm.v)&gt;1,UPPER(LEFT(_xlpm.v,1))&amp;MID(_xlpm.v,2,LEN(_xlpm.v)),UPPER(_xlpm.v)))))</f>
        <v>#REF!</v>
      </c>
      <c r="K70" s="134" t="e">
        <f>IF(B70="","",_xlfn.LET(_xlpm.v,_xlfn.XLOOKUP(B70,#REF!,#REF!,"—"),IF(_xlpm.v="","—",IF(LEN(_xlpm.v)&gt;1,UPPER(LEFT(_xlpm.v,1))&amp;MID(_xlpm.v,2,LEN(_xlpm.v)),UPPER(_xlpm.v)))))</f>
        <v>#REF!</v>
      </c>
      <c r="L70" s="134" t="e">
        <f t="shared" si="6"/>
        <v>#REF!</v>
      </c>
    </row>
    <row r="71" spans="2:12" x14ac:dyDescent="0.3">
      <c r="B71" s="161" t="e">
        <f>IF(#REF!="","",#REF!)</f>
        <v>#REF!</v>
      </c>
      <c r="C71" s="152" t="e">
        <f>IF(B71="","",_xlfn.LET(_xlpm.v,_xlfn.XLOOKUP(B71,#REF!,#REF!,"—"),IF(_xlpm.v="","—",_xlpm.v)))</f>
        <v>#REF!</v>
      </c>
      <c r="D71" s="163" t="e">
        <f>IF(B71="","",SUBSTITUTE(_xlfn.XLOOKUP(B71,#REF!,#REF!,"—"),"Facultad de ",""))</f>
        <v>#REF!</v>
      </c>
      <c r="E71" s="153" t="e">
        <f>IF(B71="","",_xlfn.LET(_xlpm.v,_xlfn.XLOOKUP(B71,#REF!,#REF!,"—"),IF(_xlpm.v="","—",_xlpm.v)))</f>
        <v>#REF!</v>
      </c>
      <c r="F71" s="153" t="e">
        <f>IF(B71="","",_xlfn.LET(_xlpm.v,_xlfn.XLOOKUP(B71,#REF!,#REF!,"—"),IF(_xlpm.v="","—",IF(LEN(_xlpm.v)&gt;1,UPPER(LEFT(_xlpm.v,1))&amp;MID(_xlpm.v,2,LEN(_xlpm.v)),UPPER(_xlpm.v)))))</f>
        <v>#REF!</v>
      </c>
      <c r="G71" s="153" t="e">
        <f>IF(B71="","",_xlfn.LET(_xlpm.v,_xlfn.XLOOKUP(B71,#REF!,#REF!,"—"),IF(_xlpm.v="","—",IF(LEN(_xlpm.v)&gt;1,UPPER(LEFT(_xlpm.v,1))&amp;MID(_xlpm.v,2,LEN(_xlpm.v)),UPPER(_xlpm.v)))))</f>
        <v>#REF!</v>
      </c>
      <c r="H71" s="153" t="e">
        <f>IF(B71="","",_xlfn.LET(_xlpm.v,_xlfn.XLOOKUP(B71,#REF!,#REF!,"—"),IF(ISNUMBER(_xlpm.v),TEXT(_xlpm.v,"0%"),IF(_xlpm.v="","—",IF(LEN(_xlpm.v)&gt;1,UPPER(LEFT(_xlpm.v,1))&amp;MID(_xlpm.v,2,LEN(_xlpm.v)),UPPER(_xlpm.v))))))</f>
        <v>#REF!</v>
      </c>
      <c r="I71" s="153" t="e">
        <f>IF(B71="","",_xlfn.LET(_xlpm.v,_xlfn.XLOOKUP(B71,#REF!,#REF!,"—"),IF(_xlpm.v="","—",IF(LEN(_xlpm.v)&gt;1,UPPER(LEFT(_xlpm.v,1))&amp;MID(_xlpm.v,2,LEN(_xlpm.v)),UPPER(_xlpm.v)))))</f>
        <v>#REF!</v>
      </c>
      <c r="J71" s="153" t="e">
        <f>IF(B71="","",_xlfn.LET(_xlpm.v,_xlfn.XLOOKUP(B71,#REF!,#REF!,"—"),IF(_xlpm.v="","—",IF(LEN(_xlpm.v)&gt;1,UPPER(LEFT(_xlpm.v,1))&amp;MID(_xlpm.v,2,LEN(_xlpm.v)),UPPER(_xlpm.v)))))</f>
        <v>#REF!</v>
      </c>
      <c r="K71" s="154" t="e">
        <f>IF(B71="","",_xlfn.LET(_xlpm.v,_xlfn.XLOOKUP(B71,#REF!,#REF!,"—"),IF(_xlpm.v="","—",IF(LEN(_xlpm.v)&gt;1,UPPER(LEFT(_xlpm.v,1))&amp;MID(_xlpm.v,2,LEN(_xlpm.v)),UPPER(_xlpm.v)))))</f>
        <v>#REF!</v>
      </c>
      <c r="L71" s="154" t="e">
        <f t="shared" si="6"/>
        <v>#REF!</v>
      </c>
    </row>
    <row r="72" spans="2:12" x14ac:dyDescent="0.3">
      <c r="B72" s="162" t="e">
        <f>IF(#REF!="","",#REF!)</f>
        <v>#REF!</v>
      </c>
      <c r="C72" s="130" t="e">
        <f>IF(B72="","",_xlfn.LET(_xlpm.v,_xlfn.XLOOKUP(B72,#REF!,#REF!,"—"),IF(_xlpm.v="","—",_xlpm.v)))</f>
        <v>#REF!</v>
      </c>
      <c r="D72" s="164" t="e">
        <f>IF(B72="","",SUBSTITUTE(_xlfn.XLOOKUP(B72,#REF!,#REF!,"—"),"Facultad de ",""))</f>
        <v>#REF!</v>
      </c>
      <c r="E72" s="133" t="e">
        <f>IF(B72="","",_xlfn.LET(_xlpm.v,_xlfn.XLOOKUP(B72,#REF!,#REF!,"—"),IF(_xlpm.v="","—",_xlpm.v)))</f>
        <v>#REF!</v>
      </c>
      <c r="F72" s="133" t="e">
        <f>IF(B72="","",_xlfn.LET(_xlpm.v,_xlfn.XLOOKUP(B72,#REF!,#REF!,"—"),IF(_xlpm.v="","—",IF(LEN(_xlpm.v)&gt;1,UPPER(LEFT(_xlpm.v,1))&amp;MID(_xlpm.v,2,LEN(_xlpm.v)),UPPER(_xlpm.v)))))</f>
        <v>#REF!</v>
      </c>
      <c r="G72" s="133" t="e">
        <f>IF(B72="","",_xlfn.LET(_xlpm.v,_xlfn.XLOOKUP(B72,#REF!,#REF!,"—"),IF(_xlpm.v="","—",IF(LEN(_xlpm.v)&gt;1,UPPER(LEFT(_xlpm.v,1))&amp;MID(_xlpm.v,2,LEN(_xlpm.v)),UPPER(_xlpm.v)))))</f>
        <v>#REF!</v>
      </c>
      <c r="H72" s="133" t="e">
        <f>IF(B72="","",_xlfn.LET(_xlpm.v,_xlfn.XLOOKUP(B72,#REF!,#REF!,"—"),IF(ISNUMBER(_xlpm.v),TEXT(_xlpm.v,"0%"),IF(_xlpm.v="","—",IF(LEN(_xlpm.v)&gt;1,UPPER(LEFT(_xlpm.v,1))&amp;MID(_xlpm.v,2,LEN(_xlpm.v)),UPPER(_xlpm.v))))))</f>
        <v>#REF!</v>
      </c>
      <c r="I72" s="133" t="e">
        <f>IF(B72="","",_xlfn.LET(_xlpm.v,_xlfn.XLOOKUP(B72,#REF!,#REF!,"—"),IF(_xlpm.v="","—",IF(LEN(_xlpm.v)&gt;1,UPPER(LEFT(_xlpm.v,1))&amp;MID(_xlpm.v,2,LEN(_xlpm.v)),UPPER(_xlpm.v)))))</f>
        <v>#REF!</v>
      </c>
      <c r="J72" s="133" t="e">
        <f>IF(B72="","",_xlfn.LET(_xlpm.v,_xlfn.XLOOKUP(B72,#REF!,#REF!,"—"),IF(_xlpm.v="","—",IF(LEN(_xlpm.v)&gt;1,UPPER(LEFT(_xlpm.v,1))&amp;MID(_xlpm.v,2,LEN(_xlpm.v)),UPPER(_xlpm.v)))))</f>
        <v>#REF!</v>
      </c>
      <c r="K72" s="134" t="e">
        <f>IF(B72="","",_xlfn.LET(_xlpm.v,_xlfn.XLOOKUP(B72,#REF!,#REF!,"—"),IF(_xlpm.v="","—",IF(LEN(_xlpm.v)&gt;1,UPPER(LEFT(_xlpm.v,1))&amp;MID(_xlpm.v,2,LEN(_xlpm.v)),UPPER(_xlpm.v)))))</f>
        <v>#REF!</v>
      </c>
      <c r="L72" s="134" t="e">
        <f t="shared" si="6"/>
        <v>#REF!</v>
      </c>
    </row>
    <row r="73" spans="2:12" x14ac:dyDescent="0.3">
      <c r="B73" s="161" t="e">
        <f>IF(#REF!="","",#REF!)</f>
        <v>#REF!</v>
      </c>
      <c r="C73" s="152" t="e">
        <f>IF(B73="","",_xlfn.LET(_xlpm.v,_xlfn.XLOOKUP(B73,#REF!,#REF!,"—"),IF(_xlpm.v="","—",_xlpm.v)))</f>
        <v>#REF!</v>
      </c>
      <c r="D73" s="163" t="e">
        <f>IF(B73="","",SUBSTITUTE(_xlfn.XLOOKUP(B73,#REF!,#REF!,"—"),"Facultad de ",""))</f>
        <v>#REF!</v>
      </c>
      <c r="E73" s="153" t="e">
        <f>IF(B73="","",_xlfn.LET(_xlpm.v,_xlfn.XLOOKUP(B73,#REF!,#REF!,"—"),IF(_xlpm.v="","—",_xlpm.v)))</f>
        <v>#REF!</v>
      </c>
      <c r="F73" s="153" t="e">
        <f>IF(B73="","",_xlfn.LET(_xlpm.v,_xlfn.XLOOKUP(B73,#REF!,#REF!,"—"),IF(_xlpm.v="","—",IF(LEN(_xlpm.v)&gt;1,UPPER(LEFT(_xlpm.v,1))&amp;MID(_xlpm.v,2,LEN(_xlpm.v)),UPPER(_xlpm.v)))))</f>
        <v>#REF!</v>
      </c>
      <c r="G73" s="153" t="e">
        <f>IF(B73="","",_xlfn.LET(_xlpm.v,_xlfn.XLOOKUP(B73,#REF!,#REF!,"—"),IF(_xlpm.v="","—",IF(LEN(_xlpm.v)&gt;1,UPPER(LEFT(_xlpm.v,1))&amp;MID(_xlpm.v,2,LEN(_xlpm.v)),UPPER(_xlpm.v)))))</f>
        <v>#REF!</v>
      </c>
      <c r="H73" s="153" t="e">
        <f>IF(B73="","",_xlfn.LET(_xlpm.v,_xlfn.XLOOKUP(B73,#REF!,#REF!,"—"),IF(ISNUMBER(_xlpm.v),TEXT(_xlpm.v,"0%"),IF(_xlpm.v="","—",IF(LEN(_xlpm.v)&gt;1,UPPER(LEFT(_xlpm.v,1))&amp;MID(_xlpm.v,2,LEN(_xlpm.v)),UPPER(_xlpm.v))))))</f>
        <v>#REF!</v>
      </c>
      <c r="I73" s="153" t="e">
        <f>IF(B73="","",_xlfn.LET(_xlpm.v,_xlfn.XLOOKUP(B73,#REF!,#REF!,"—"),IF(_xlpm.v="","—",IF(LEN(_xlpm.v)&gt;1,UPPER(LEFT(_xlpm.v,1))&amp;MID(_xlpm.v,2,LEN(_xlpm.v)),UPPER(_xlpm.v)))))</f>
        <v>#REF!</v>
      </c>
      <c r="J73" s="153" t="e">
        <f>IF(B73="","",_xlfn.LET(_xlpm.v,_xlfn.XLOOKUP(B73,#REF!,#REF!,"—"),IF(_xlpm.v="","—",IF(LEN(_xlpm.v)&gt;1,UPPER(LEFT(_xlpm.v,1))&amp;MID(_xlpm.v,2,LEN(_xlpm.v)),UPPER(_xlpm.v)))))</f>
        <v>#REF!</v>
      </c>
      <c r="K73" s="154" t="e">
        <f>IF(B73="","",_xlfn.LET(_xlpm.v,_xlfn.XLOOKUP(B73,#REF!,#REF!,"—"),IF(_xlpm.v="","—",IF(LEN(_xlpm.v)&gt;1,UPPER(LEFT(_xlpm.v,1))&amp;MID(_xlpm.v,2,LEN(_xlpm.v)),UPPER(_xlpm.v)))))</f>
        <v>#REF!</v>
      </c>
      <c r="L73" s="154" t="e">
        <f t="shared" si="6"/>
        <v>#REF!</v>
      </c>
    </row>
    <row r="74" spans="2:12" x14ac:dyDescent="0.3">
      <c r="B74" s="162" t="e">
        <f>IF(#REF!="","",#REF!)</f>
        <v>#REF!</v>
      </c>
      <c r="C74" s="130" t="e">
        <f>IF(B74="","",_xlfn.LET(_xlpm.v,_xlfn.XLOOKUP(B74,#REF!,#REF!,"—"),IF(_xlpm.v="","—",_xlpm.v)))</f>
        <v>#REF!</v>
      </c>
      <c r="D74" s="164" t="e">
        <f>IF(B74="","",SUBSTITUTE(_xlfn.XLOOKUP(B74,#REF!,#REF!,"—"),"Facultad de ",""))</f>
        <v>#REF!</v>
      </c>
      <c r="E74" s="133" t="e">
        <f>IF(B74="","",_xlfn.LET(_xlpm.v,_xlfn.XLOOKUP(B74,#REF!,#REF!,"—"),IF(_xlpm.v="","—",_xlpm.v)))</f>
        <v>#REF!</v>
      </c>
      <c r="F74" s="133" t="e">
        <f>IF(B74="","",_xlfn.LET(_xlpm.v,_xlfn.XLOOKUP(B74,#REF!,#REF!,"—"),IF(_xlpm.v="","—",IF(LEN(_xlpm.v)&gt;1,UPPER(LEFT(_xlpm.v,1))&amp;MID(_xlpm.v,2,LEN(_xlpm.v)),UPPER(_xlpm.v)))))</f>
        <v>#REF!</v>
      </c>
      <c r="G74" s="133" t="e">
        <f>IF(B74="","",_xlfn.LET(_xlpm.v,_xlfn.XLOOKUP(B74,#REF!,#REF!,"—"),IF(_xlpm.v="","—",IF(LEN(_xlpm.v)&gt;1,UPPER(LEFT(_xlpm.v,1))&amp;MID(_xlpm.v,2,LEN(_xlpm.v)),UPPER(_xlpm.v)))))</f>
        <v>#REF!</v>
      </c>
      <c r="H74" s="133" t="e">
        <f>IF(B74="","",_xlfn.LET(_xlpm.v,_xlfn.XLOOKUP(B74,#REF!,#REF!,"—"),IF(ISNUMBER(_xlpm.v),TEXT(_xlpm.v,"0%"),IF(_xlpm.v="","—",IF(LEN(_xlpm.v)&gt;1,UPPER(LEFT(_xlpm.v,1))&amp;MID(_xlpm.v,2,LEN(_xlpm.v)),UPPER(_xlpm.v))))))</f>
        <v>#REF!</v>
      </c>
      <c r="I74" s="133" t="e">
        <f>IF(B74="","",_xlfn.LET(_xlpm.v,_xlfn.XLOOKUP(B74,#REF!,#REF!,"—"),IF(_xlpm.v="","—",IF(LEN(_xlpm.v)&gt;1,UPPER(LEFT(_xlpm.v,1))&amp;MID(_xlpm.v,2,LEN(_xlpm.v)),UPPER(_xlpm.v)))))</f>
        <v>#REF!</v>
      </c>
      <c r="J74" s="133" t="e">
        <f>IF(B74="","",_xlfn.LET(_xlpm.v,_xlfn.XLOOKUP(B74,#REF!,#REF!,"—"),IF(_xlpm.v="","—",IF(LEN(_xlpm.v)&gt;1,UPPER(LEFT(_xlpm.v,1))&amp;MID(_xlpm.v,2,LEN(_xlpm.v)),UPPER(_xlpm.v)))))</f>
        <v>#REF!</v>
      </c>
      <c r="K74" s="134" t="e">
        <f>IF(B74="","",_xlfn.LET(_xlpm.v,_xlfn.XLOOKUP(B74,#REF!,#REF!,"—"),IF(_xlpm.v="","—",IF(LEN(_xlpm.v)&gt;1,UPPER(LEFT(_xlpm.v,1))&amp;MID(_xlpm.v,2,LEN(_xlpm.v)),UPPER(_xlpm.v)))))</f>
        <v>#REF!</v>
      </c>
      <c r="L74" s="134" t="e">
        <f t="shared" si="6"/>
        <v>#REF!</v>
      </c>
    </row>
    <row r="75" spans="2:12" x14ac:dyDescent="0.3">
      <c r="B75" s="161" t="e">
        <f>IF(#REF!="","",#REF!)</f>
        <v>#REF!</v>
      </c>
      <c r="C75" s="152" t="e">
        <f>IF(B75="","",_xlfn.LET(_xlpm.v,_xlfn.XLOOKUP(B75,#REF!,#REF!,"—"),IF(_xlpm.v="","—",_xlpm.v)))</f>
        <v>#REF!</v>
      </c>
      <c r="D75" s="163" t="e">
        <f>IF(B75="","",SUBSTITUTE(_xlfn.XLOOKUP(B75,#REF!,#REF!,"—"),"Facultad de ",""))</f>
        <v>#REF!</v>
      </c>
      <c r="E75" s="153" t="e">
        <f>IF(B75="","",_xlfn.LET(_xlpm.v,_xlfn.XLOOKUP(B75,#REF!,#REF!,"—"),IF(_xlpm.v="","—",_xlpm.v)))</f>
        <v>#REF!</v>
      </c>
      <c r="F75" s="153" t="e">
        <f>IF(B75="","",_xlfn.LET(_xlpm.v,_xlfn.XLOOKUP(B75,#REF!,#REF!,"—"),IF(_xlpm.v="","—",IF(LEN(_xlpm.v)&gt;1,UPPER(LEFT(_xlpm.v,1))&amp;MID(_xlpm.v,2,LEN(_xlpm.v)),UPPER(_xlpm.v)))))</f>
        <v>#REF!</v>
      </c>
      <c r="G75" s="153" t="e">
        <f>IF(B75="","",_xlfn.LET(_xlpm.v,_xlfn.XLOOKUP(B75,#REF!,#REF!,"—"),IF(_xlpm.v="","—",IF(LEN(_xlpm.v)&gt;1,UPPER(LEFT(_xlpm.v,1))&amp;MID(_xlpm.v,2,LEN(_xlpm.v)),UPPER(_xlpm.v)))))</f>
        <v>#REF!</v>
      </c>
      <c r="H75" s="153" t="e">
        <f>IF(B75="","",_xlfn.LET(_xlpm.v,_xlfn.XLOOKUP(B75,#REF!,#REF!,"—"),IF(ISNUMBER(_xlpm.v),TEXT(_xlpm.v,"0%"),IF(_xlpm.v="","—",IF(LEN(_xlpm.v)&gt;1,UPPER(LEFT(_xlpm.v,1))&amp;MID(_xlpm.v,2,LEN(_xlpm.v)),UPPER(_xlpm.v))))))</f>
        <v>#REF!</v>
      </c>
      <c r="I75" s="153" t="e">
        <f>IF(B75="","",_xlfn.LET(_xlpm.v,_xlfn.XLOOKUP(B75,#REF!,#REF!,"—"),IF(_xlpm.v="","—",IF(LEN(_xlpm.v)&gt;1,UPPER(LEFT(_xlpm.v,1))&amp;MID(_xlpm.v,2,LEN(_xlpm.v)),UPPER(_xlpm.v)))))</f>
        <v>#REF!</v>
      </c>
      <c r="J75" s="153" t="e">
        <f>IF(B75="","",_xlfn.LET(_xlpm.v,_xlfn.XLOOKUP(B75,#REF!,#REF!,"—"),IF(_xlpm.v="","—",IF(LEN(_xlpm.v)&gt;1,UPPER(LEFT(_xlpm.v,1))&amp;MID(_xlpm.v,2,LEN(_xlpm.v)),UPPER(_xlpm.v)))))</f>
        <v>#REF!</v>
      </c>
      <c r="K75" s="154" t="e">
        <f>IF(B75="","",_xlfn.LET(_xlpm.v,_xlfn.XLOOKUP(B75,#REF!,#REF!,"—"),IF(_xlpm.v="","—",IF(LEN(_xlpm.v)&gt;1,UPPER(LEFT(_xlpm.v,1))&amp;MID(_xlpm.v,2,LEN(_xlpm.v)),UPPER(_xlpm.v)))))</f>
        <v>#REF!</v>
      </c>
      <c r="L75" s="154" t="e">
        <f t="shared" si="6"/>
        <v>#REF!</v>
      </c>
    </row>
    <row r="76" spans="2:12" x14ac:dyDescent="0.3">
      <c r="B76" s="162" t="e">
        <f>IF(#REF!="","",#REF!)</f>
        <v>#REF!</v>
      </c>
      <c r="C76" s="130" t="e">
        <f>IF(B76="","",_xlfn.LET(_xlpm.v,_xlfn.XLOOKUP(B76,#REF!,#REF!,"—"),IF(_xlpm.v="","—",_xlpm.v)))</f>
        <v>#REF!</v>
      </c>
      <c r="D76" s="164" t="e">
        <f>IF(B76="","",SUBSTITUTE(_xlfn.XLOOKUP(B76,#REF!,#REF!,"—"),"Facultad de ",""))</f>
        <v>#REF!</v>
      </c>
      <c r="E76" s="133" t="e">
        <f>IF(B76="","",_xlfn.LET(_xlpm.v,_xlfn.XLOOKUP(B76,#REF!,#REF!,"—"),IF(_xlpm.v="","—",_xlpm.v)))</f>
        <v>#REF!</v>
      </c>
      <c r="F76" s="133" t="e">
        <f>IF(B76="","",_xlfn.LET(_xlpm.v,_xlfn.XLOOKUP(B76,#REF!,#REF!,"—"),IF(_xlpm.v="","—",IF(LEN(_xlpm.v)&gt;1,UPPER(LEFT(_xlpm.v,1))&amp;MID(_xlpm.v,2,LEN(_xlpm.v)),UPPER(_xlpm.v)))))</f>
        <v>#REF!</v>
      </c>
      <c r="G76" s="133" t="e">
        <f>IF(B76="","",_xlfn.LET(_xlpm.v,_xlfn.XLOOKUP(B76,#REF!,#REF!,"—"),IF(_xlpm.v="","—",IF(LEN(_xlpm.v)&gt;1,UPPER(LEFT(_xlpm.v,1))&amp;MID(_xlpm.v,2,LEN(_xlpm.v)),UPPER(_xlpm.v)))))</f>
        <v>#REF!</v>
      </c>
      <c r="H76" s="133" t="e">
        <f>IF(B76="","",_xlfn.LET(_xlpm.v,_xlfn.XLOOKUP(B76,#REF!,#REF!,"—"),IF(ISNUMBER(_xlpm.v),TEXT(_xlpm.v,"0%"),IF(_xlpm.v="","—",IF(LEN(_xlpm.v)&gt;1,UPPER(LEFT(_xlpm.v,1))&amp;MID(_xlpm.v,2,LEN(_xlpm.v)),UPPER(_xlpm.v))))))</f>
        <v>#REF!</v>
      </c>
      <c r="I76" s="133" t="e">
        <f>IF(B76="","",_xlfn.LET(_xlpm.v,_xlfn.XLOOKUP(B76,#REF!,#REF!,"—"),IF(_xlpm.v="","—",IF(LEN(_xlpm.v)&gt;1,UPPER(LEFT(_xlpm.v,1))&amp;MID(_xlpm.v,2,LEN(_xlpm.v)),UPPER(_xlpm.v)))))</f>
        <v>#REF!</v>
      </c>
      <c r="J76" s="133" t="e">
        <f>IF(B76="","",_xlfn.LET(_xlpm.v,_xlfn.XLOOKUP(B76,#REF!,#REF!,"—"),IF(_xlpm.v="","—",IF(LEN(_xlpm.v)&gt;1,UPPER(LEFT(_xlpm.v,1))&amp;MID(_xlpm.v,2,LEN(_xlpm.v)),UPPER(_xlpm.v)))))</f>
        <v>#REF!</v>
      </c>
      <c r="K76" s="134" t="e">
        <f>IF(B76="","",_xlfn.LET(_xlpm.v,_xlfn.XLOOKUP(B76,#REF!,#REF!,"—"),IF(_xlpm.v="","—",IF(LEN(_xlpm.v)&gt;1,UPPER(LEFT(_xlpm.v,1))&amp;MID(_xlpm.v,2,LEN(_xlpm.v)),UPPER(_xlpm.v)))))</f>
        <v>#REF!</v>
      </c>
      <c r="L76" s="134" t="e">
        <f t="shared" si="6"/>
        <v>#REF!</v>
      </c>
    </row>
    <row r="77" spans="2:12" x14ac:dyDescent="0.3">
      <c r="B77" s="161" t="e">
        <f>IF(#REF!="","",#REF!)</f>
        <v>#REF!</v>
      </c>
      <c r="C77" s="152" t="e">
        <f>IF(B77="","",_xlfn.LET(_xlpm.v,_xlfn.XLOOKUP(B77,#REF!,#REF!,"—"),IF(_xlpm.v="","—",_xlpm.v)))</f>
        <v>#REF!</v>
      </c>
      <c r="D77" s="163" t="e">
        <f>IF(B77="","",SUBSTITUTE(_xlfn.XLOOKUP(B77,#REF!,#REF!,"—"),"Facultad de ",""))</f>
        <v>#REF!</v>
      </c>
      <c r="E77" s="153" t="e">
        <f>IF(B77="","",_xlfn.LET(_xlpm.v,_xlfn.XLOOKUP(B77,#REF!,#REF!,"—"),IF(_xlpm.v="","—",_xlpm.v)))</f>
        <v>#REF!</v>
      </c>
      <c r="F77" s="153" t="e">
        <f>IF(B77="","",_xlfn.LET(_xlpm.v,_xlfn.XLOOKUP(B77,#REF!,#REF!,"—"),IF(_xlpm.v="","—",IF(LEN(_xlpm.v)&gt;1,UPPER(LEFT(_xlpm.v,1))&amp;MID(_xlpm.v,2,LEN(_xlpm.v)),UPPER(_xlpm.v)))))</f>
        <v>#REF!</v>
      </c>
      <c r="G77" s="153" t="e">
        <f>IF(B77="","",_xlfn.LET(_xlpm.v,_xlfn.XLOOKUP(B77,#REF!,#REF!,"—"),IF(_xlpm.v="","—",IF(LEN(_xlpm.v)&gt;1,UPPER(LEFT(_xlpm.v,1))&amp;MID(_xlpm.v,2,LEN(_xlpm.v)),UPPER(_xlpm.v)))))</f>
        <v>#REF!</v>
      </c>
      <c r="H77" s="153" t="e">
        <f>IF(B77="","",_xlfn.LET(_xlpm.v,_xlfn.XLOOKUP(B77,#REF!,#REF!,"—"),IF(ISNUMBER(_xlpm.v),TEXT(_xlpm.v,"0%"),IF(_xlpm.v="","—",IF(LEN(_xlpm.v)&gt;1,UPPER(LEFT(_xlpm.v,1))&amp;MID(_xlpm.v,2,LEN(_xlpm.v)),UPPER(_xlpm.v))))))</f>
        <v>#REF!</v>
      </c>
      <c r="I77" s="153" t="e">
        <f>IF(B77="","",_xlfn.LET(_xlpm.v,_xlfn.XLOOKUP(B77,#REF!,#REF!,"—"),IF(_xlpm.v="","—",IF(LEN(_xlpm.v)&gt;1,UPPER(LEFT(_xlpm.v,1))&amp;MID(_xlpm.v,2,LEN(_xlpm.v)),UPPER(_xlpm.v)))))</f>
        <v>#REF!</v>
      </c>
      <c r="J77" s="153" t="e">
        <f>IF(B77="","",_xlfn.LET(_xlpm.v,_xlfn.XLOOKUP(B77,#REF!,#REF!,"—"),IF(_xlpm.v="","—",IF(LEN(_xlpm.v)&gt;1,UPPER(LEFT(_xlpm.v,1))&amp;MID(_xlpm.v,2,LEN(_xlpm.v)),UPPER(_xlpm.v)))))</f>
        <v>#REF!</v>
      </c>
      <c r="K77" s="154" t="e">
        <f>IF(B77="","",_xlfn.LET(_xlpm.v,_xlfn.XLOOKUP(B77,#REF!,#REF!,"—"),IF(_xlpm.v="","—",IF(LEN(_xlpm.v)&gt;1,UPPER(LEFT(_xlpm.v,1))&amp;MID(_xlpm.v,2,LEN(_xlpm.v)),UPPER(_xlpm.v)))))</f>
        <v>#REF!</v>
      </c>
      <c r="L77" s="154" t="e">
        <f t="shared" si="6"/>
        <v>#REF!</v>
      </c>
    </row>
    <row r="78" spans="2:12" x14ac:dyDescent="0.3">
      <c r="B78" s="162" t="e">
        <f>IF(#REF!="","",#REF!)</f>
        <v>#REF!</v>
      </c>
      <c r="C78" s="130" t="e">
        <f>IF(B78="","",_xlfn.LET(_xlpm.v,_xlfn.XLOOKUP(B78,#REF!,#REF!,"—"),IF(_xlpm.v="","—",_xlpm.v)))</f>
        <v>#REF!</v>
      </c>
      <c r="D78" s="164" t="e">
        <f>IF(B78="","",SUBSTITUTE(_xlfn.XLOOKUP(B78,#REF!,#REF!,"—"),"Facultad de ",""))</f>
        <v>#REF!</v>
      </c>
      <c r="E78" s="133" t="e">
        <f>IF(B78="","",_xlfn.LET(_xlpm.v,_xlfn.XLOOKUP(B78,#REF!,#REF!,"—"),IF(_xlpm.v="","—",_xlpm.v)))</f>
        <v>#REF!</v>
      </c>
      <c r="F78" s="133" t="e">
        <f>IF(B78="","",_xlfn.LET(_xlpm.v,_xlfn.XLOOKUP(B78,#REF!,#REF!,"—"),IF(_xlpm.v="","—",IF(LEN(_xlpm.v)&gt;1,UPPER(LEFT(_xlpm.v,1))&amp;MID(_xlpm.v,2,LEN(_xlpm.v)),UPPER(_xlpm.v)))))</f>
        <v>#REF!</v>
      </c>
      <c r="G78" s="133" t="e">
        <f>IF(B78="","",_xlfn.LET(_xlpm.v,_xlfn.XLOOKUP(B78,#REF!,#REF!,"—"),IF(_xlpm.v="","—",IF(LEN(_xlpm.v)&gt;1,UPPER(LEFT(_xlpm.v,1))&amp;MID(_xlpm.v,2,LEN(_xlpm.v)),UPPER(_xlpm.v)))))</f>
        <v>#REF!</v>
      </c>
      <c r="H78" s="133" t="e">
        <f>IF(B78="","",_xlfn.LET(_xlpm.v,_xlfn.XLOOKUP(B78,#REF!,#REF!,"—"),IF(ISNUMBER(_xlpm.v),TEXT(_xlpm.v,"0%"),IF(_xlpm.v="","—",IF(LEN(_xlpm.v)&gt;1,UPPER(LEFT(_xlpm.v,1))&amp;MID(_xlpm.v,2,LEN(_xlpm.v)),UPPER(_xlpm.v))))))</f>
        <v>#REF!</v>
      </c>
      <c r="I78" s="133" t="e">
        <f>IF(B78="","",_xlfn.LET(_xlpm.v,_xlfn.XLOOKUP(B78,#REF!,#REF!,"—"),IF(_xlpm.v="","—",IF(LEN(_xlpm.v)&gt;1,UPPER(LEFT(_xlpm.v,1))&amp;MID(_xlpm.v,2,LEN(_xlpm.v)),UPPER(_xlpm.v)))))</f>
        <v>#REF!</v>
      </c>
      <c r="J78" s="133" t="e">
        <f>IF(B78="","",_xlfn.LET(_xlpm.v,_xlfn.XLOOKUP(B78,#REF!,#REF!,"—"),IF(_xlpm.v="","—",IF(LEN(_xlpm.v)&gt;1,UPPER(LEFT(_xlpm.v,1))&amp;MID(_xlpm.v,2,LEN(_xlpm.v)),UPPER(_xlpm.v)))))</f>
        <v>#REF!</v>
      </c>
      <c r="K78" s="134" t="e">
        <f>IF(B78="","",_xlfn.LET(_xlpm.v,_xlfn.XLOOKUP(B78,#REF!,#REF!,"—"),IF(_xlpm.v="","—",IF(LEN(_xlpm.v)&gt;1,UPPER(LEFT(_xlpm.v,1))&amp;MID(_xlpm.v,2,LEN(_xlpm.v)),UPPER(_xlpm.v)))))</f>
        <v>#REF!</v>
      </c>
      <c r="L78" s="134" t="e">
        <f t="shared" si="6"/>
        <v>#REF!</v>
      </c>
    </row>
    <row r="79" spans="2:12" x14ac:dyDescent="0.3">
      <c r="B79" s="161" t="e">
        <f>IF(#REF!="","",#REF!)</f>
        <v>#REF!</v>
      </c>
      <c r="C79" s="152" t="e">
        <f>IF(B79="","",_xlfn.LET(_xlpm.v,_xlfn.XLOOKUP(B79,#REF!,#REF!,"—"),IF(_xlpm.v="","—",_xlpm.v)))</f>
        <v>#REF!</v>
      </c>
      <c r="D79" s="163" t="e">
        <f>IF(B79="","",SUBSTITUTE(_xlfn.XLOOKUP(B79,#REF!,#REF!,"—"),"Facultad de ",""))</f>
        <v>#REF!</v>
      </c>
      <c r="E79" s="153" t="e">
        <f>IF(B79="","",_xlfn.LET(_xlpm.v,_xlfn.XLOOKUP(B79,#REF!,#REF!,"—"),IF(_xlpm.v="","—",_xlpm.v)))</f>
        <v>#REF!</v>
      </c>
      <c r="F79" s="153" t="e">
        <f>IF(B79="","",_xlfn.LET(_xlpm.v,_xlfn.XLOOKUP(B79,#REF!,#REF!,"—"),IF(_xlpm.v="","—",IF(LEN(_xlpm.v)&gt;1,UPPER(LEFT(_xlpm.v,1))&amp;MID(_xlpm.v,2,LEN(_xlpm.v)),UPPER(_xlpm.v)))))</f>
        <v>#REF!</v>
      </c>
      <c r="G79" s="153" t="e">
        <f>IF(B79="","",_xlfn.LET(_xlpm.v,_xlfn.XLOOKUP(B79,#REF!,#REF!,"—"),IF(_xlpm.v="","—",IF(LEN(_xlpm.v)&gt;1,UPPER(LEFT(_xlpm.v,1))&amp;MID(_xlpm.v,2,LEN(_xlpm.v)),UPPER(_xlpm.v)))))</f>
        <v>#REF!</v>
      </c>
      <c r="H79" s="153" t="e">
        <f>IF(B79="","",_xlfn.LET(_xlpm.v,_xlfn.XLOOKUP(B79,#REF!,#REF!,"—"),IF(ISNUMBER(_xlpm.v),TEXT(_xlpm.v,"0%"),IF(_xlpm.v="","—",IF(LEN(_xlpm.v)&gt;1,UPPER(LEFT(_xlpm.v,1))&amp;MID(_xlpm.v,2,LEN(_xlpm.v)),UPPER(_xlpm.v))))))</f>
        <v>#REF!</v>
      </c>
      <c r="I79" s="153" t="e">
        <f>IF(B79="","",_xlfn.LET(_xlpm.v,_xlfn.XLOOKUP(B79,#REF!,#REF!,"—"),IF(_xlpm.v="","—",IF(LEN(_xlpm.v)&gt;1,UPPER(LEFT(_xlpm.v,1))&amp;MID(_xlpm.v,2,LEN(_xlpm.v)),UPPER(_xlpm.v)))))</f>
        <v>#REF!</v>
      </c>
      <c r="J79" s="153" t="e">
        <f>IF(B79="","",_xlfn.LET(_xlpm.v,_xlfn.XLOOKUP(B79,#REF!,#REF!,"—"),IF(_xlpm.v="","—",IF(LEN(_xlpm.v)&gt;1,UPPER(LEFT(_xlpm.v,1))&amp;MID(_xlpm.v,2,LEN(_xlpm.v)),UPPER(_xlpm.v)))))</f>
        <v>#REF!</v>
      </c>
      <c r="K79" s="154" t="e">
        <f>IF(B79="","",_xlfn.LET(_xlpm.v,_xlfn.XLOOKUP(B79,#REF!,#REF!,"—"),IF(_xlpm.v="","—",IF(LEN(_xlpm.v)&gt;1,UPPER(LEFT(_xlpm.v,1))&amp;MID(_xlpm.v,2,LEN(_xlpm.v)),UPPER(_xlpm.v)))))</f>
        <v>#REF!</v>
      </c>
      <c r="L79" s="154" t="e">
        <f t="shared" si="6"/>
        <v>#REF!</v>
      </c>
    </row>
    <row r="80" spans="2:12" x14ac:dyDescent="0.3">
      <c r="B80" s="162" t="e">
        <f>IF(#REF!="","",#REF!)</f>
        <v>#REF!</v>
      </c>
      <c r="C80" s="130" t="e">
        <f>IF(B80="","",_xlfn.LET(_xlpm.v,_xlfn.XLOOKUP(B80,#REF!,#REF!,"—"),IF(_xlpm.v="","—",_xlpm.v)))</f>
        <v>#REF!</v>
      </c>
      <c r="D80" s="164" t="e">
        <f>IF(B80="","",SUBSTITUTE(_xlfn.XLOOKUP(B80,#REF!,#REF!,"—"),"Facultad de ",""))</f>
        <v>#REF!</v>
      </c>
      <c r="E80" s="133" t="e">
        <f>IF(B80="","",_xlfn.LET(_xlpm.v,_xlfn.XLOOKUP(B80,#REF!,#REF!,"—"),IF(_xlpm.v="","—",_xlpm.v)))</f>
        <v>#REF!</v>
      </c>
      <c r="F80" s="133" t="e">
        <f>IF(B80="","",_xlfn.LET(_xlpm.v,_xlfn.XLOOKUP(B80,#REF!,#REF!,"—"),IF(_xlpm.v="","—",IF(LEN(_xlpm.v)&gt;1,UPPER(LEFT(_xlpm.v,1))&amp;MID(_xlpm.v,2,LEN(_xlpm.v)),UPPER(_xlpm.v)))))</f>
        <v>#REF!</v>
      </c>
      <c r="G80" s="133" t="e">
        <f>IF(B80="","",_xlfn.LET(_xlpm.v,_xlfn.XLOOKUP(B80,#REF!,#REF!,"—"),IF(_xlpm.v="","—",IF(LEN(_xlpm.v)&gt;1,UPPER(LEFT(_xlpm.v,1))&amp;MID(_xlpm.v,2,LEN(_xlpm.v)),UPPER(_xlpm.v)))))</f>
        <v>#REF!</v>
      </c>
      <c r="H80" s="133" t="e">
        <f>IF(B80="","",_xlfn.LET(_xlpm.v,_xlfn.XLOOKUP(B80,#REF!,#REF!,"—"),IF(ISNUMBER(_xlpm.v),TEXT(_xlpm.v,"0%"),IF(_xlpm.v="","—",IF(LEN(_xlpm.v)&gt;1,UPPER(LEFT(_xlpm.v,1))&amp;MID(_xlpm.v,2,LEN(_xlpm.v)),UPPER(_xlpm.v))))))</f>
        <v>#REF!</v>
      </c>
      <c r="I80" s="133" t="e">
        <f>IF(B80="","",_xlfn.LET(_xlpm.v,_xlfn.XLOOKUP(B80,#REF!,#REF!,"—"),IF(_xlpm.v="","—",IF(LEN(_xlpm.v)&gt;1,UPPER(LEFT(_xlpm.v,1))&amp;MID(_xlpm.v,2,LEN(_xlpm.v)),UPPER(_xlpm.v)))))</f>
        <v>#REF!</v>
      </c>
      <c r="J80" s="133" t="e">
        <f>IF(B80="","",_xlfn.LET(_xlpm.v,_xlfn.XLOOKUP(B80,#REF!,#REF!,"—"),IF(_xlpm.v="","—",IF(LEN(_xlpm.v)&gt;1,UPPER(LEFT(_xlpm.v,1))&amp;MID(_xlpm.v,2,LEN(_xlpm.v)),UPPER(_xlpm.v)))))</f>
        <v>#REF!</v>
      </c>
      <c r="K80" s="134" t="e">
        <f>IF(B80="","",_xlfn.LET(_xlpm.v,_xlfn.XLOOKUP(B80,#REF!,#REF!,"—"),IF(_xlpm.v="","—",IF(LEN(_xlpm.v)&gt;1,UPPER(LEFT(_xlpm.v,1))&amp;MID(_xlpm.v,2,LEN(_xlpm.v)),UPPER(_xlpm.v)))))</f>
        <v>#REF!</v>
      </c>
      <c r="L80" s="134" t="e">
        <f t="shared" si="6"/>
        <v>#REF!</v>
      </c>
    </row>
    <row r="81" spans="2:12" x14ac:dyDescent="0.3">
      <c r="B81" s="161" t="e">
        <f>IF(#REF!="","",#REF!)</f>
        <v>#REF!</v>
      </c>
      <c r="C81" s="152" t="e">
        <f>IF(B81="","",_xlfn.LET(_xlpm.v,_xlfn.XLOOKUP(B81,#REF!,#REF!,"—"),IF(_xlpm.v="","—",_xlpm.v)))</f>
        <v>#REF!</v>
      </c>
      <c r="D81" s="163" t="e">
        <f>IF(B81="","",SUBSTITUTE(_xlfn.XLOOKUP(B81,#REF!,#REF!,"—"),"Facultad de ",""))</f>
        <v>#REF!</v>
      </c>
      <c r="E81" s="153" t="e">
        <f>IF(B81="","",_xlfn.LET(_xlpm.v,_xlfn.XLOOKUP(B81,#REF!,#REF!,"—"),IF(_xlpm.v="","—",_xlpm.v)))</f>
        <v>#REF!</v>
      </c>
      <c r="F81" s="153" t="e">
        <f>IF(B81="","",_xlfn.LET(_xlpm.v,_xlfn.XLOOKUP(B81,#REF!,#REF!,"—"),IF(_xlpm.v="","—",IF(LEN(_xlpm.v)&gt;1,UPPER(LEFT(_xlpm.v,1))&amp;MID(_xlpm.v,2,LEN(_xlpm.v)),UPPER(_xlpm.v)))))</f>
        <v>#REF!</v>
      </c>
      <c r="G81" s="153" t="e">
        <f>IF(B81="","",_xlfn.LET(_xlpm.v,_xlfn.XLOOKUP(B81,#REF!,#REF!,"—"),IF(_xlpm.v="","—",IF(LEN(_xlpm.v)&gt;1,UPPER(LEFT(_xlpm.v,1))&amp;MID(_xlpm.v,2,LEN(_xlpm.v)),UPPER(_xlpm.v)))))</f>
        <v>#REF!</v>
      </c>
      <c r="H81" s="153" t="e">
        <f>IF(B81="","",_xlfn.LET(_xlpm.v,_xlfn.XLOOKUP(B81,#REF!,#REF!,"—"),IF(ISNUMBER(_xlpm.v),TEXT(_xlpm.v,"0%"),IF(_xlpm.v="","—",IF(LEN(_xlpm.v)&gt;1,UPPER(LEFT(_xlpm.v,1))&amp;MID(_xlpm.v,2,LEN(_xlpm.v)),UPPER(_xlpm.v))))))</f>
        <v>#REF!</v>
      </c>
      <c r="I81" s="153" t="e">
        <f>IF(B81="","",_xlfn.LET(_xlpm.v,_xlfn.XLOOKUP(B81,#REF!,#REF!,"—"),IF(_xlpm.v="","—",IF(LEN(_xlpm.v)&gt;1,UPPER(LEFT(_xlpm.v,1))&amp;MID(_xlpm.v,2,LEN(_xlpm.v)),UPPER(_xlpm.v)))))</f>
        <v>#REF!</v>
      </c>
      <c r="J81" s="153" t="e">
        <f>IF(B81="","",_xlfn.LET(_xlpm.v,_xlfn.XLOOKUP(B81,#REF!,#REF!,"—"),IF(_xlpm.v="","—",IF(LEN(_xlpm.v)&gt;1,UPPER(LEFT(_xlpm.v,1))&amp;MID(_xlpm.v,2,LEN(_xlpm.v)),UPPER(_xlpm.v)))))</f>
        <v>#REF!</v>
      </c>
      <c r="K81" s="154" t="e">
        <f>IF(B81="","",_xlfn.LET(_xlpm.v,_xlfn.XLOOKUP(B81,#REF!,#REF!,"—"),IF(_xlpm.v="","—",IF(LEN(_xlpm.v)&gt;1,UPPER(LEFT(_xlpm.v,1))&amp;MID(_xlpm.v,2,LEN(_xlpm.v)),UPPER(_xlpm.v)))))</f>
        <v>#REF!</v>
      </c>
      <c r="L81" s="154" t="e">
        <f t="shared" si="6"/>
        <v>#REF!</v>
      </c>
    </row>
    <row r="82" spans="2:12" x14ac:dyDescent="0.3">
      <c r="B82" s="162" t="e">
        <f>IF(#REF!="","",#REF!)</f>
        <v>#REF!</v>
      </c>
      <c r="C82" s="130" t="e">
        <f>IF(B82="","",_xlfn.LET(_xlpm.v,_xlfn.XLOOKUP(B82,#REF!,#REF!,"—"),IF(_xlpm.v="","—",_xlpm.v)))</f>
        <v>#REF!</v>
      </c>
      <c r="D82" s="164" t="e">
        <f>IF(B82="","",SUBSTITUTE(_xlfn.XLOOKUP(B82,#REF!,#REF!,"—"),"Facultad de ",""))</f>
        <v>#REF!</v>
      </c>
      <c r="E82" s="133" t="e">
        <f>IF(B82="","",_xlfn.LET(_xlpm.v,_xlfn.XLOOKUP(B82,#REF!,#REF!,"—"),IF(_xlpm.v="","—",_xlpm.v)))</f>
        <v>#REF!</v>
      </c>
      <c r="F82" s="133" t="e">
        <f>IF(B82="","",_xlfn.LET(_xlpm.v,_xlfn.XLOOKUP(B82,#REF!,#REF!,"—"),IF(_xlpm.v="","—",IF(LEN(_xlpm.v)&gt;1,UPPER(LEFT(_xlpm.v,1))&amp;MID(_xlpm.v,2,LEN(_xlpm.v)),UPPER(_xlpm.v)))))</f>
        <v>#REF!</v>
      </c>
      <c r="G82" s="133" t="e">
        <f>IF(B82="","",_xlfn.LET(_xlpm.v,_xlfn.XLOOKUP(B82,#REF!,#REF!,"—"),IF(_xlpm.v="","—",IF(LEN(_xlpm.v)&gt;1,UPPER(LEFT(_xlpm.v,1))&amp;MID(_xlpm.v,2,LEN(_xlpm.v)),UPPER(_xlpm.v)))))</f>
        <v>#REF!</v>
      </c>
      <c r="H82" s="133" t="e">
        <f>IF(B82="","",_xlfn.LET(_xlpm.v,_xlfn.XLOOKUP(B82,#REF!,#REF!,"—"),IF(ISNUMBER(_xlpm.v),TEXT(_xlpm.v,"0%"),IF(_xlpm.v="","—",IF(LEN(_xlpm.v)&gt;1,UPPER(LEFT(_xlpm.v,1))&amp;MID(_xlpm.v,2,LEN(_xlpm.v)),UPPER(_xlpm.v))))))</f>
        <v>#REF!</v>
      </c>
      <c r="I82" s="133" t="e">
        <f>IF(B82="","",_xlfn.LET(_xlpm.v,_xlfn.XLOOKUP(B82,#REF!,#REF!,"—"),IF(_xlpm.v="","—",IF(LEN(_xlpm.v)&gt;1,UPPER(LEFT(_xlpm.v,1))&amp;MID(_xlpm.v,2,LEN(_xlpm.v)),UPPER(_xlpm.v)))))</f>
        <v>#REF!</v>
      </c>
      <c r="J82" s="133" t="e">
        <f>IF(B82="","",_xlfn.LET(_xlpm.v,_xlfn.XLOOKUP(B82,#REF!,#REF!,"—"),IF(_xlpm.v="","—",IF(LEN(_xlpm.v)&gt;1,UPPER(LEFT(_xlpm.v,1))&amp;MID(_xlpm.v,2,LEN(_xlpm.v)),UPPER(_xlpm.v)))))</f>
        <v>#REF!</v>
      </c>
      <c r="K82" s="134" t="e">
        <f>IF(B82="","",_xlfn.LET(_xlpm.v,_xlfn.XLOOKUP(B82,#REF!,#REF!,"—"),IF(_xlpm.v="","—",IF(LEN(_xlpm.v)&gt;1,UPPER(LEFT(_xlpm.v,1))&amp;MID(_xlpm.v,2,LEN(_xlpm.v)),UPPER(_xlpm.v)))))</f>
        <v>#REF!</v>
      </c>
      <c r="L82" s="134" t="e">
        <f t="shared" si="6"/>
        <v>#REF!</v>
      </c>
    </row>
    <row r="83" spans="2:12" x14ac:dyDescent="0.3">
      <c r="B83" s="161" t="e">
        <f>IF(#REF!="","",#REF!)</f>
        <v>#REF!</v>
      </c>
      <c r="C83" s="152" t="e">
        <f>IF(B83="","",_xlfn.LET(_xlpm.v,_xlfn.XLOOKUP(B83,#REF!,#REF!,"—"),IF(_xlpm.v="","—",_xlpm.v)))</f>
        <v>#REF!</v>
      </c>
      <c r="D83" s="163" t="e">
        <f>IF(B83="","",SUBSTITUTE(_xlfn.XLOOKUP(B83,#REF!,#REF!,"—"),"Facultad de ",""))</f>
        <v>#REF!</v>
      </c>
      <c r="E83" s="153" t="e">
        <f>IF(B83="","",_xlfn.LET(_xlpm.v,_xlfn.XLOOKUP(B83,#REF!,#REF!,"—"),IF(_xlpm.v="","—",_xlpm.v)))</f>
        <v>#REF!</v>
      </c>
      <c r="F83" s="153" t="e">
        <f>IF(B83="","",_xlfn.LET(_xlpm.v,_xlfn.XLOOKUP(B83,#REF!,#REF!,"—"),IF(_xlpm.v="","—",IF(LEN(_xlpm.v)&gt;1,UPPER(LEFT(_xlpm.v,1))&amp;MID(_xlpm.v,2,LEN(_xlpm.v)),UPPER(_xlpm.v)))))</f>
        <v>#REF!</v>
      </c>
      <c r="G83" s="153" t="e">
        <f>IF(B83="","",_xlfn.LET(_xlpm.v,_xlfn.XLOOKUP(B83,#REF!,#REF!,"—"),IF(_xlpm.v="","—",IF(LEN(_xlpm.v)&gt;1,UPPER(LEFT(_xlpm.v,1))&amp;MID(_xlpm.v,2,LEN(_xlpm.v)),UPPER(_xlpm.v)))))</f>
        <v>#REF!</v>
      </c>
      <c r="H83" s="153" t="e">
        <f>IF(B83="","",_xlfn.LET(_xlpm.v,_xlfn.XLOOKUP(B83,#REF!,#REF!,"—"),IF(ISNUMBER(_xlpm.v),TEXT(_xlpm.v,"0%"),IF(_xlpm.v="","—",IF(LEN(_xlpm.v)&gt;1,UPPER(LEFT(_xlpm.v,1))&amp;MID(_xlpm.v,2,LEN(_xlpm.v)),UPPER(_xlpm.v))))))</f>
        <v>#REF!</v>
      </c>
      <c r="I83" s="153" t="e">
        <f>IF(B83="","",_xlfn.LET(_xlpm.v,_xlfn.XLOOKUP(B83,#REF!,#REF!,"—"),IF(_xlpm.v="","—",IF(LEN(_xlpm.v)&gt;1,UPPER(LEFT(_xlpm.v,1))&amp;MID(_xlpm.v,2,LEN(_xlpm.v)),UPPER(_xlpm.v)))))</f>
        <v>#REF!</v>
      </c>
      <c r="J83" s="153" t="e">
        <f>IF(B83="","",_xlfn.LET(_xlpm.v,_xlfn.XLOOKUP(B83,#REF!,#REF!,"—"),IF(_xlpm.v="","—",IF(LEN(_xlpm.v)&gt;1,UPPER(LEFT(_xlpm.v,1))&amp;MID(_xlpm.v,2,LEN(_xlpm.v)),UPPER(_xlpm.v)))))</f>
        <v>#REF!</v>
      </c>
      <c r="K83" s="154" t="e">
        <f>IF(B83="","",_xlfn.LET(_xlpm.v,_xlfn.XLOOKUP(B83,#REF!,#REF!,"—"),IF(_xlpm.v="","—",IF(LEN(_xlpm.v)&gt;1,UPPER(LEFT(_xlpm.v,1))&amp;MID(_xlpm.v,2,LEN(_xlpm.v)),UPPER(_xlpm.v)))))</f>
        <v>#REF!</v>
      </c>
      <c r="L83" s="154" t="e">
        <f t="shared" si="6"/>
        <v>#REF!</v>
      </c>
    </row>
    <row r="84" spans="2:12" x14ac:dyDescent="0.3">
      <c r="B84" s="162" t="e">
        <f>IF(#REF!="","",#REF!)</f>
        <v>#REF!</v>
      </c>
      <c r="C84" s="130" t="e">
        <f>IF(B84="","",_xlfn.LET(_xlpm.v,_xlfn.XLOOKUP(B84,#REF!,#REF!,"—"),IF(_xlpm.v="","—",_xlpm.v)))</f>
        <v>#REF!</v>
      </c>
      <c r="D84" s="164" t="e">
        <f>IF(B84="","",SUBSTITUTE(_xlfn.XLOOKUP(B84,#REF!,#REF!,"—"),"Facultad de ",""))</f>
        <v>#REF!</v>
      </c>
      <c r="E84" s="133" t="e">
        <f>IF(B84="","",_xlfn.LET(_xlpm.v,_xlfn.XLOOKUP(B84,#REF!,#REF!,"—"),IF(_xlpm.v="","—",_xlpm.v)))</f>
        <v>#REF!</v>
      </c>
      <c r="F84" s="133" t="e">
        <f>IF(B84="","",_xlfn.LET(_xlpm.v,_xlfn.XLOOKUP(B84,#REF!,#REF!,"—"),IF(_xlpm.v="","—",IF(LEN(_xlpm.v)&gt;1,UPPER(LEFT(_xlpm.v,1))&amp;MID(_xlpm.v,2,LEN(_xlpm.v)),UPPER(_xlpm.v)))))</f>
        <v>#REF!</v>
      </c>
      <c r="G84" s="133" t="e">
        <f>IF(B84="","",_xlfn.LET(_xlpm.v,_xlfn.XLOOKUP(B84,#REF!,#REF!,"—"),IF(_xlpm.v="","—",IF(LEN(_xlpm.v)&gt;1,UPPER(LEFT(_xlpm.v,1))&amp;MID(_xlpm.v,2,LEN(_xlpm.v)),UPPER(_xlpm.v)))))</f>
        <v>#REF!</v>
      </c>
      <c r="H84" s="133" t="e">
        <f>IF(B84="","",_xlfn.LET(_xlpm.v,_xlfn.XLOOKUP(B84,#REF!,#REF!,"—"),IF(ISNUMBER(_xlpm.v),TEXT(_xlpm.v,"0%"),IF(_xlpm.v="","—",IF(LEN(_xlpm.v)&gt;1,UPPER(LEFT(_xlpm.v,1))&amp;MID(_xlpm.v,2,LEN(_xlpm.v)),UPPER(_xlpm.v))))))</f>
        <v>#REF!</v>
      </c>
      <c r="I84" s="133" t="e">
        <f>IF(B84="","",_xlfn.LET(_xlpm.v,_xlfn.XLOOKUP(B84,#REF!,#REF!,"—"),IF(_xlpm.v="","—",IF(LEN(_xlpm.v)&gt;1,UPPER(LEFT(_xlpm.v,1))&amp;MID(_xlpm.v,2,LEN(_xlpm.v)),UPPER(_xlpm.v)))))</f>
        <v>#REF!</v>
      </c>
      <c r="J84" s="133" t="e">
        <f>IF(B84="","",_xlfn.LET(_xlpm.v,_xlfn.XLOOKUP(B84,#REF!,#REF!,"—"),IF(_xlpm.v="","—",IF(LEN(_xlpm.v)&gt;1,UPPER(LEFT(_xlpm.v,1))&amp;MID(_xlpm.v,2,LEN(_xlpm.v)),UPPER(_xlpm.v)))))</f>
        <v>#REF!</v>
      </c>
      <c r="K84" s="134" t="e">
        <f>IF(B84="","",_xlfn.LET(_xlpm.v,_xlfn.XLOOKUP(B84,#REF!,#REF!,"—"),IF(_xlpm.v="","—",IF(LEN(_xlpm.v)&gt;1,UPPER(LEFT(_xlpm.v,1))&amp;MID(_xlpm.v,2,LEN(_xlpm.v)),UPPER(_xlpm.v)))))</f>
        <v>#REF!</v>
      </c>
      <c r="L84" s="134" t="e">
        <f t="shared" si="6"/>
        <v>#REF!</v>
      </c>
    </row>
    <row r="85" spans="2:12" x14ac:dyDescent="0.3">
      <c r="B85" s="161" t="e">
        <f>IF(#REF!="","",#REF!)</f>
        <v>#REF!</v>
      </c>
      <c r="C85" s="152" t="e">
        <f>IF(B85="","",_xlfn.LET(_xlpm.v,_xlfn.XLOOKUP(B85,#REF!,#REF!,"—"),IF(_xlpm.v="","—",_xlpm.v)))</f>
        <v>#REF!</v>
      </c>
      <c r="D85" s="163" t="e">
        <f>IF(B85="","",SUBSTITUTE(_xlfn.XLOOKUP(B85,#REF!,#REF!,"—"),"Facultad de ",""))</f>
        <v>#REF!</v>
      </c>
      <c r="E85" s="153" t="e">
        <f>IF(B85="","",_xlfn.LET(_xlpm.v,_xlfn.XLOOKUP(B85,#REF!,#REF!,"—"),IF(_xlpm.v="","—",_xlpm.v)))</f>
        <v>#REF!</v>
      </c>
      <c r="F85" s="153" t="e">
        <f>IF(B85="","",_xlfn.LET(_xlpm.v,_xlfn.XLOOKUP(B85,#REF!,#REF!,"—"),IF(_xlpm.v="","—",IF(LEN(_xlpm.v)&gt;1,UPPER(LEFT(_xlpm.v,1))&amp;MID(_xlpm.v,2,LEN(_xlpm.v)),UPPER(_xlpm.v)))))</f>
        <v>#REF!</v>
      </c>
      <c r="G85" s="153" t="e">
        <f>IF(B85="","",_xlfn.LET(_xlpm.v,_xlfn.XLOOKUP(B85,#REF!,#REF!,"—"),IF(_xlpm.v="","—",IF(LEN(_xlpm.v)&gt;1,UPPER(LEFT(_xlpm.v,1))&amp;MID(_xlpm.v,2,LEN(_xlpm.v)),UPPER(_xlpm.v)))))</f>
        <v>#REF!</v>
      </c>
      <c r="H85" s="153" t="e">
        <f>IF(B85="","",_xlfn.LET(_xlpm.v,_xlfn.XLOOKUP(B85,#REF!,#REF!,"—"),IF(ISNUMBER(_xlpm.v),TEXT(_xlpm.v,"0%"),IF(_xlpm.v="","—",IF(LEN(_xlpm.v)&gt;1,UPPER(LEFT(_xlpm.v,1))&amp;MID(_xlpm.v,2,LEN(_xlpm.v)),UPPER(_xlpm.v))))))</f>
        <v>#REF!</v>
      </c>
      <c r="I85" s="153" t="e">
        <f>IF(B85="","",_xlfn.LET(_xlpm.v,_xlfn.XLOOKUP(B85,#REF!,#REF!,"—"),IF(_xlpm.v="","—",IF(LEN(_xlpm.v)&gt;1,UPPER(LEFT(_xlpm.v,1))&amp;MID(_xlpm.v,2,LEN(_xlpm.v)),UPPER(_xlpm.v)))))</f>
        <v>#REF!</v>
      </c>
      <c r="J85" s="153" t="e">
        <f>IF(B85="","",_xlfn.LET(_xlpm.v,_xlfn.XLOOKUP(B85,#REF!,#REF!,"—"),IF(_xlpm.v="","—",IF(LEN(_xlpm.v)&gt;1,UPPER(LEFT(_xlpm.v,1))&amp;MID(_xlpm.v,2,LEN(_xlpm.v)),UPPER(_xlpm.v)))))</f>
        <v>#REF!</v>
      </c>
      <c r="K85" s="154" t="e">
        <f>IF(B85="","",_xlfn.LET(_xlpm.v,_xlfn.XLOOKUP(B85,#REF!,#REF!,"—"),IF(_xlpm.v="","—",IF(LEN(_xlpm.v)&gt;1,UPPER(LEFT(_xlpm.v,1))&amp;MID(_xlpm.v,2,LEN(_xlpm.v)),UPPER(_xlpm.v)))))</f>
        <v>#REF!</v>
      </c>
      <c r="L85" s="154" t="e">
        <f t="shared" si="6"/>
        <v>#REF!</v>
      </c>
    </row>
    <row r="86" spans="2:12" x14ac:dyDescent="0.3">
      <c r="B86" s="162" t="e">
        <f>IF(#REF!="","",#REF!)</f>
        <v>#REF!</v>
      </c>
      <c r="C86" s="130" t="e">
        <f>IF(B86="","",_xlfn.LET(_xlpm.v,_xlfn.XLOOKUP(B86,#REF!,#REF!,"—"),IF(_xlpm.v="","—",_xlpm.v)))</f>
        <v>#REF!</v>
      </c>
      <c r="D86" s="164" t="e">
        <f>IF(B86="","",SUBSTITUTE(_xlfn.XLOOKUP(B86,#REF!,#REF!,"—"),"Facultad de ",""))</f>
        <v>#REF!</v>
      </c>
      <c r="E86" s="133" t="e">
        <f>IF(B86="","",_xlfn.LET(_xlpm.v,_xlfn.XLOOKUP(B86,#REF!,#REF!,"—"),IF(_xlpm.v="","—",_xlpm.v)))</f>
        <v>#REF!</v>
      </c>
      <c r="F86" s="133" t="e">
        <f>IF(B86="","",_xlfn.LET(_xlpm.v,_xlfn.XLOOKUP(B86,#REF!,#REF!,"—"),IF(_xlpm.v="","—",IF(LEN(_xlpm.v)&gt;1,UPPER(LEFT(_xlpm.v,1))&amp;MID(_xlpm.v,2,LEN(_xlpm.v)),UPPER(_xlpm.v)))))</f>
        <v>#REF!</v>
      </c>
      <c r="G86" s="133" t="e">
        <f>IF(B86="","",_xlfn.LET(_xlpm.v,_xlfn.XLOOKUP(B86,#REF!,#REF!,"—"),IF(_xlpm.v="","—",IF(LEN(_xlpm.v)&gt;1,UPPER(LEFT(_xlpm.v,1))&amp;MID(_xlpm.v,2,LEN(_xlpm.v)),UPPER(_xlpm.v)))))</f>
        <v>#REF!</v>
      </c>
      <c r="H86" s="133" t="e">
        <f>IF(B86="","",_xlfn.LET(_xlpm.v,_xlfn.XLOOKUP(B86,#REF!,#REF!,"—"),IF(ISNUMBER(_xlpm.v),TEXT(_xlpm.v,"0%"),IF(_xlpm.v="","—",IF(LEN(_xlpm.v)&gt;1,UPPER(LEFT(_xlpm.v,1))&amp;MID(_xlpm.v,2,LEN(_xlpm.v)),UPPER(_xlpm.v))))))</f>
        <v>#REF!</v>
      </c>
      <c r="I86" s="133" t="e">
        <f>IF(B86="","",_xlfn.LET(_xlpm.v,_xlfn.XLOOKUP(B86,#REF!,#REF!,"—"),IF(_xlpm.v="","—",IF(LEN(_xlpm.v)&gt;1,UPPER(LEFT(_xlpm.v,1))&amp;MID(_xlpm.v,2,LEN(_xlpm.v)),UPPER(_xlpm.v)))))</f>
        <v>#REF!</v>
      </c>
      <c r="J86" s="133" t="e">
        <f>IF(B86="","",_xlfn.LET(_xlpm.v,_xlfn.XLOOKUP(B86,#REF!,#REF!,"—"),IF(_xlpm.v="","—",IF(LEN(_xlpm.v)&gt;1,UPPER(LEFT(_xlpm.v,1))&amp;MID(_xlpm.v,2,LEN(_xlpm.v)),UPPER(_xlpm.v)))))</f>
        <v>#REF!</v>
      </c>
      <c r="K86" s="134" t="e">
        <f>IF(B86="","",_xlfn.LET(_xlpm.v,_xlfn.XLOOKUP(B86,#REF!,#REF!,"—"),IF(_xlpm.v="","—",IF(LEN(_xlpm.v)&gt;1,UPPER(LEFT(_xlpm.v,1))&amp;MID(_xlpm.v,2,LEN(_xlpm.v)),UPPER(_xlpm.v)))))</f>
        <v>#REF!</v>
      </c>
      <c r="L86" s="134" t="e">
        <f t="shared" si="6"/>
        <v>#REF!</v>
      </c>
    </row>
    <row r="87" spans="2:12" x14ac:dyDescent="0.3">
      <c r="B87" s="161" t="e">
        <f>IF(#REF!="","",#REF!)</f>
        <v>#REF!</v>
      </c>
      <c r="C87" s="152" t="e">
        <f>IF(B87="","",_xlfn.LET(_xlpm.v,_xlfn.XLOOKUP(B87,#REF!,#REF!,"—"),IF(_xlpm.v="","—",_xlpm.v)))</f>
        <v>#REF!</v>
      </c>
      <c r="D87" s="163" t="e">
        <f>IF(B87="","",SUBSTITUTE(_xlfn.XLOOKUP(B87,#REF!,#REF!,"—"),"Facultad de ",""))</f>
        <v>#REF!</v>
      </c>
      <c r="E87" s="153" t="e">
        <f>IF(B87="","",_xlfn.LET(_xlpm.v,_xlfn.XLOOKUP(B87,#REF!,#REF!,"—"),IF(_xlpm.v="","—",_xlpm.v)))</f>
        <v>#REF!</v>
      </c>
      <c r="F87" s="153" t="e">
        <f>IF(B87="","",_xlfn.LET(_xlpm.v,_xlfn.XLOOKUP(B87,#REF!,#REF!,"—"),IF(_xlpm.v="","—",IF(LEN(_xlpm.v)&gt;1,UPPER(LEFT(_xlpm.v,1))&amp;MID(_xlpm.v,2,LEN(_xlpm.v)),UPPER(_xlpm.v)))))</f>
        <v>#REF!</v>
      </c>
      <c r="G87" s="153" t="e">
        <f>IF(B87="","",_xlfn.LET(_xlpm.v,_xlfn.XLOOKUP(B87,#REF!,#REF!,"—"),IF(_xlpm.v="","—",IF(LEN(_xlpm.v)&gt;1,UPPER(LEFT(_xlpm.v,1))&amp;MID(_xlpm.v,2,LEN(_xlpm.v)),UPPER(_xlpm.v)))))</f>
        <v>#REF!</v>
      </c>
      <c r="H87" s="153" t="e">
        <f>IF(B87="","",_xlfn.LET(_xlpm.v,_xlfn.XLOOKUP(B87,#REF!,#REF!,"—"),IF(ISNUMBER(_xlpm.v),TEXT(_xlpm.v,"0%"),IF(_xlpm.v="","—",IF(LEN(_xlpm.v)&gt;1,UPPER(LEFT(_xlpm.v,1))&amp;MID(_xlpm.v,2,LEN(_xlpm.v)),UPPER(_xlpm.v))))))</f>
        <v>#REF!</v>
      </c>
      <c r="I87" s="153" t="e">
        <f>IF(B87="","",_xlfn.LET(_xlpm.v,_xlfn.XLOOKUP(B87,#REF!,#REF!,"—"),IF(_xlpm.v="","—",IF(LEN(_xlpm.v)&gt;1,UPPER(LEFT(_xlpm.v,1))&amp;MID(_xlpm.v,2,LEN(_xlpm.v)),UPPER(_xlpm.v)))))</f>
        <v>#REF!</v>
      </c>
      <c r="J87" s="153" t="e">
        <f>IF(B87="","",_xlfn.LET(_xlpm.v,_xlfn.XLOOKUP(B87,#REF!,#REF!,"—"),IF(_xlpm.v="","—",IF(LEN(_xlpm.v)&gt;1,UPPER(LEFT(_xlpm.v,1))&amp;MID(_xlpm.v,2,LEN(_xlpm.v)),UPPER(_xlpm.v)))))</f>
        <v>#REF!</v>
      </c>
      <c r="K87" s="154" t="e">
        <f>IF(B87="","",_xlfn.LET(_xlpm.v,_xlfn.XLOOKUP(B87,#REF!,#REF!,"—"),IF(_xlpm.v="","—",IF(LEN(_xlpm.v)&gt;1,UPPER(LEFT(_xlpm.v,1))&amp;MID(_xlpm.v,2,LEN(_xlpm.v)),UPPER(_xlpm.v)))))</f>
        <v>#REF!</v>
      </c>
      <c r="L87" s="154" t="e">
        <f t="shared" si="6"/>
        <v>#REF!</v>
      </c>
    </row>
    <row r="88" spans="2:12" x14ac:dyDescent="0.3">
      <c r="B88" s="162" t="e">
        <f>IF(#REF!="","",#REF!)</f>
        <v>#REF!</v>
      </c>
      <c r="C88" s="130" t="e">
        <f>IF(B88="","",_xlfn.LET(_xlpm.v,_xlfn.XLOOKUP(B88,#REF!,#REF!,"—"),IF(_xlpm.v="","—",_xlpm.v)))</f>
        <v>#REF!</v>
      </c>
      <c r="D88" s="164" t="e">
        <f>IF(B88="","",SUBSTITUTE(_xlfn.XLOOKUP(B88,#REF!,#REF!,"—"),"Facultad de ",""))</f>
        <v>#REF!</v>
      </c>
      <c r="E88" s="133" t="e">
        <f>IF(B88="","",_xlfn.LET(_xlpm.v,_xlfn.XLOOKUP(B88,#REF!,#REF!,"—"),IF(_xlpm.v="","—",_xlpm.v)))</f>
        <v>#REF!</v>
      </c>
      <c r="F88" s="133" t="e">
        <f>IF(B88="","",_xlfn.LET(_xlpm.v,_xlfn.XLOOKUP(B88,#REF!,#REF!,"—"),IF(_xlpm.v="","—",IF(LEN(_xlpm.v)&gt;1,UPPER(LEFT(_xlpm.v,1))&amp;MID(_xlpm.v,2,LEN(_xlpm.v)),UPPER(_xlpm.v)))))</f>
        <v>#REF!</v>
      </c>
      <c r="G88" s="133" t="e">
        <f>IF(B88="","",_xlfn.LET(_xlpm.v,_xlfn.XLOOKUP(B88,#REF!,#REF!,"—"),IF(_xlpm.v="","—",IF(LEN(_xlpm.v)&gt;1,UPPER(LEFT(_xlpm.v,1))&amp;MID(_xlpm.v,2,LEN(_xlpm.v)),UPPER(_xlpm.v)))))</f>
        <v>#REF!</v>
      </c>
      <c r="H88" s="133" t="e">
        <f>IF(B88="","",_xlfn.LET(_xlpm.v,_xlfn.XLOOKUP(B88,#REF!,#REF!,"—"),IF(ISNUMBER(_xlpm.v),TEXT(_xlpm.v,"0%"),IF(_xlpm.v="","—",IF(LEN(_xlpm.v)&gt;1,UPPER(LEFT(_xlpm.v,1))&amp;MID(_xlpm.v,2,LEN(_xlpm.v)),UPPER(_xlpm.v))))))</f>
        <v>#REF!</v>
      </c>
      <c r="I88" s="133" t="e">
        <f>IF(B88="","",_xlfn.LET(_xlpm.v,_xlfn.XLOOKUP(B88,#REF!,#REF!,"—"),IF(_xlpm.v="","—",IF(LEN(_xlpm.v)&gt;1,UPPER(LEFT(_xlpm.v,1))&amp;MID(_xlpm.v,2,LEN(_xlpm.v)),UPPER(_xlpm.v)))))</f>
        <v>#REF!</v>
      </c>
      <c r="J88" s="133" t="e">
        <f>IF(B88="","",_xlfn.LET(_xlpm.v,_xlfn.XLOOKUP(B88,#REF!,#REF!,"—"),IF(_xlpm.v="","—",IF(LEN(_xlpm.v)&gt;1,UPPER(LEFT(_xlpm.v,1))&amp;MID(_xlpm.v,2,LEN(_xlpm.v)),UPPER(_xlpm.v)))))</f>
        <v>#REF!</v>
      </c>
      <c r="K88" s="134" t="e">
        <f>IF(B88="","",_xlfn.LET(_xlpm.v,_xlfn.XLOOKUP(B88,#REF!,#REF!,"—"),IF(_xlpm.v="","—",IF(LEN(_xlpm.v)&gt;1,UPPER(LEFT(_xlpm.v,1))&amp;MID(_xlpm.v,2,LEN(_xlpm.v)),UPPER(_xlpm.v)))))</f>
        <v>#REF!</v>
      </c>
      <c r="L88" s="134" t="e">
        <f t="shared" si="6"/>
        <v>#REF!</v>
      </c>
    </row>
    <row r="89" spans="2:12" x14ac:dyDescent="0.3">
      <c r="B89" s="161" t="e">
        <f>IF(#REF!="","",#REF!)</f>
        <v>#REF!</v>
      </c>
      <c r="C89" s="152" t="e">
        <f>IF(B89="","",_xlfn.LET(_xlpm.v,_xlfn.XLOOKUP(B89,#REF!,#REF!,"—"),IF(_xlpm.v="","—",_xlpm.v)))</f>
        <v>#REF!</v>
      </c>
      <c r="D89" s="163" t="e">
        <f>IF(B89="","",SUBSTITUTE(_xlfn.XLOOKUP(B89,#REF!,#REF!,"—"),"Facultad de ",""))</f>
        <v>#REF!</v>
      </c>
      <c r="E89" s="153" t="e">
        <f>IF(B89="","",_xlfn.LET(_xlpm.v,_xlfn.XLOOKUP(B89,#REF!,#REF!,"—"),IF(_xlpm.v="","—",_xlpm.v)))</f>
        <v>#REF!</v>
      </c>
      <c r="F89" s="153" t="e">
        <f>IF(B89="","",_xlfn.LET(_xlpm.v,_xlfn.XLOOKUP(B89,#REF!,#REF!,"—"),IF(_xlpm.v="","—",IF(LEN(_xlpm.v)&gt;1,UPPER(LEFT(_xlpm.v,1))&amp;MID(_xlpm.v,2,LEN(_xlpm.v)),UPPER(_xlpm.v)))))</f>
        <v>#REF!</v>
      </c>
      <c r="G89" s="153" t="e">
        <f>IF(B89="","",_xlfn.LET(_xlpm.v,_xlfn.XLOOKUP(B89,#REF!,#REF!,"—"),IF(_xlpm.v="","—",IF(LEN(_xlpm.v)&gt;1,UPPER(LEFT(_xlpm.v,1))&amp;MID(_xlpm.v,2,LEN(_xlpm.v)),UPPER(_xlpm.v)))))</f>
        <v>#REF!</v>
      </c>
      <c r="H89" s="153" t="e">
        <f>IF(B89="","",_xlfn.LET(_xlpm.v,_xlfn.XLOOKUP(B89,#REF!,#REF!,"—"),IF(ISNUMBER(_xlpm.v),TEXT(_xlpm.v,"0%"),IF(_xlpm.v="","—",IF(LEN(_xlpm.v)&gt;1,UPPER(LEFT(_xlpm.v,1))&amp;MID(_xlpm.v,2,LEN(_xlpm.v)),UPPER(_xlpm.v))))))</f>
        <v>#REF!</v>
      </c>
      <c r="I89" s="153" t="e">
        <f>IF(B89="","",_xlfn.LET(_xlpm.v,_xlfn.XLOOKUP(B89,#REF!,#REF!,"—"),IF(_xlpm.v="","—",IF(LEN(_xlpm.v)&gt;1,UPPER(LEFT(_xlpm.v,1))&amp;MID(_xlpm.v,2,LEN(_xlpm.v)),UPPER(_xlpm.v)))))</f>
        <v>#REF!</v>
      </c>
      <c r="J89" s="153" t="e">
        <f>IF(B89="","",_xlfn.LET(_xlpm.v,_xlfn.XLOOKUP(B89,#REF!,#REF!,"—"),IF(_xlpm.v="","—",IF(LEN(_xlpm.v)&gt;1,UPPER(LEFT(_xlpm.v,1))&amp;MID(_xlpm.v,2,LEN(_xlpm.v)),UPPER(_xlpm.v)))))</f>
        <v>#REF!</v>
      </c>
      <c r="K89" s="154" t="e">
        <f>IF(B89="","",_xlfn.LET(_xlpm.v,_xlfn.XLOOKUP(B89,#REF!,#REF!,"—"),IF(_xlpm.v="","—",IF(LEN(_xlpm.v)&gt;1,UPPER(LEFT(_xlpm.v,1))&amp;MID(_xlpm.v,2,LEN(_xlpm.v)),UPPER(_xlpm.v)))))</f>
        <v>#REF!</v>
      </c>
      <c r="L89" s="154" t="e">
        <f t="shared" si="6"/>
        <v>#REF!</v>
      </c>
    </row>
    <row r="90" spans="2:12" x14ac:dyDescent="0.3">
      <c r="B90" s="162" t="e">
        <f>IF(#REF!="","",#REF!)</f>
        <v>#REF!</v>
      </c>
      <c r="C90" s="130" t="e">
        <f>IF(B90="","",_xlfn.LET(_xlpm.v,_xlfn.XLOOKUP(B90,#REF!,#REF!,"—"),IF(_xlpm.v="","—",_xlpm.v)))</f>
        <v>#REF!</v>
      </c>
      <c r="D90" s="164" t="e">
        <f>IF(B90="","",SUBSTITUTE(_xlfn.XLOOKUP(B90,#REF!,#REF!,"—"),"Facultad de ",""))</f>
        <v>#REF!</v>
      </c>
      <c r="E90" s="133" t="e">
        <f>IF(B90="","",_xlfn.LET(_xlpm.v,_xlfn.XLOOKUP(B90,#REF!,#REF!,"—"),IF(_xlpm.v="","—",_xlpm.v)))</f>
        <v>#REF!</v>
      </c>
      <c r="F90" s="133" t="e">
        <f>IF(B90="","",_xlfn.LET(_xlpm.v,_xlfn.XLOOKUP(B90,#REF!,#REF!,"—"),IF(_xlpm.v="","—",IF(LEN(_xlpm.v)&gt;1,UPPER(LEFT(_xlpm.v,1))&amp;MID(_xlpm.v,2,LEN(_xlpm.v)),UPPER(_xlpm.v)))))</f>
        <v>#REF!</v>
      </c>
      <c r="G90" s="133" t="e">
        <f>IF(B90="","",_xlfn.LET(_xlpm.v,_xlfn.XLOOKUP(B90,#REF!,#REF!,"—"),IF(_xlpm.v="","—",IF(LEN(_xlpm.v)&gt;1,UPPER(LEFT(_xlpm.v,1))&amp;MID(_xlpm.v,2,LEN(_xlpm.v)),UPPER(_xlpm.v)))))</f>
        <v>#REF!</v>
      </c>
      <c r="H90" s="133" t="e">
        <f>IF(B90="","",_xlfn.LET(_xlpm.v,_xlfn.XLOOKUP(B90,#REF!,#REF!,"—"),IF(ISNUMBER(_xlpm.v),TEXT(_xlpm.v,"0%"),IF(_xlpm.v="","—",IF(LEN(_xlpm.v)&gt;1,UPPER(LEFT(_xlpm.v,1))&amp;MID(_xlpm.v,2,LEN(_xlpm.v)),UPPER(_xlpm.v))))))</f>
        <v>#REF!</v>
      </c>
      <c r="I90" s="133" t="e">
        <f>IF(B90="","",_xlfn.LET(_xlpm.v,_xlfn.XLOOKUP(B90,#REF!,#REF!,"—"),IF(_xlpm.v="","—",IF(LEN(_xlpm.v)&gt;1,UPPER(LEFT(_xlpm.v,1))&amp;MID(_xlpm.v,2,LEN(_xlpm.v)),UPPER(_xlpm.v)))))</f>
        <v>#REF!</v>
      </c>
      <c r="J90" s="133" t="e">
        <f>IF(B90="","",_xlfn.LET(_xlpm.v,_xlfn.XLOOKUP(B90,#REF!,#REF!,"—"),IF(_xlpm.v="","—",IF(LEN(_xlpm.v)&gt;1,UPPER(LEFT(_xlpm.v,1))&amp;MID(_xlpm.v,2,LEN(_xlpm.v)),UPPER(_xlpm.v)))))</f>
        <v>#REF!</v>
      </c>
      <c r="K90" s="134" t="e">
        <f>IF(B90="","",_xlfn.LET(_xlpm.v,_xlfn.XLOOKUP(B90,#REF!,#REF!,"—"),IF(_xlpm.v="","—",IF(LEN(_xlpm.v)&gt;1,UPPER(LEFT(_xlpm.v,1))&amp;MID(_xlpm.v,2,LEN(_xlpm.v)),UPPER(_xlpm.v)))))</f>
        <v>#REF!</v>
      </c>
      <c r="L90" s="134" t="e">
        <f t="shared" si="6"/>
        <v>#REF!</v>
      </c>
    </row>
    <row r="91" spans="2:12" x14ac:dyDescent="0.3">
      <c r="B91" s="161" t="e">
        <f>IF(#REF!="","",#REF!)</f>
        <v>#REF!</v>
      </c>
      <c r="C91" s="152" t="e">
        <f>IF(B91="","",_xlfn.LET(_xlpm.v,_xlfn.XLOOKUP(B91,#REF!,#REF!,"—"),IF(_xlpm.v="","—",_xlpm.v)))</f>
        <v>#REF!</v>
      </c>
      <c r="D91" s="163" t="e">
        <f>IF(B91="","",SUBSTITUTE(_xlfn.XLOOKUP(B91,#REF!,#REF!,"—"),"Facultad de ",""))</f>
        <v>#REF!</v>
      </c>
      <c r="E91" s="153" t="e">
        <f>IF(B91="","",_xlfn.LET(_xlpm.v,_xlfn.XLOOKUP(B91,#REF!,#REF!,"—"),IF(_xlpm.v="","—",_xlpm.v)))</f>
        <v>#REF!</v>
      </c>
      <c r="F91" s="153" t="e">
        <f>IF(B91="","",_xlfn.LET(_xlpm.v,_xlfn.XLOOKUP(B91,#REF!,#REF!,"—"),IF(_xlpm.v="","—",IF(LEN(_xlpm.v)&gt;1,UPPER(LEFT(_xlpm.v,1))&amp;MID(_xlpm.v,2,LEN(_xlpm.v)),UPPER(_xlpm.v)))))</f>
        <v>#REF!</v>
      </c>
      <c r="G91" s="153" t="e">
        <f>IF(B91="","",_xlfn.LET(_xlpm.v,_xlfn.XLOOKUP(B91,#REF!,#REF!,"—"),IF(_xlpm.v="","—",IF(LEN(_xlpm.v)&gt;1,UPPER(LEFT(_xlpm.v,1))&amp;MID(_xlpm.v,2,LEN(_xlpm.v)),UPPER(_xlpm.v)))))</f>
        <v>#REF!</v>
      </c>
      <c r="H91" s="153" t="e">
        <f>IF(B91="","",_xlfn.LET(_xlpm.v,_xlfn.XLOOKUP(B91,#REF!,#REF!,"—"),IF(ISNUMBER(_xlpm.v),TEXT(_xlpm.v,"0%"),IF(_xlpm.v="","—",IF(LEN(_xlpm.v)&gt;1,UPPER(LEFT(_xlpm.v,1))&amp;MID(_xlpm.v,2,LEN(_xlpm.v)),UPPER(_xlpm.v))))))</f>
        <v>#REF!</v>
      </c>
      <c r="I91" s="153" t="e">
        <f>IF(B91="","",_xlfn.LET(_xlpm.v,_xlfn.XLOOKUP(B91,#REF!,#REF!,"—"),IF(_xlpm.v="","—",IF(LEN(_xlpm.v)&gt;1,UPPER(LEFT(_xlpm.v,1))&amp;MID(_xlpm.v,2,LEN(_xlpm.v)),UPPER(_xlpm.v)))))</f>
        <v>#REF!</v>
      </c>
      <c r="J91" s="153" t="e">
        <f>IF(B91="","",_xlfn.LET(_xlpm.v,_xlfn.XLOOKUP(B91,#REF!,#REF!,"—"),IF(_xlpm.v="","—",IF(LEN(_xlpm.v)&gt;1,UPPER(LEFT(_xlpm.v,1))&amp;MID(_xlpm.v,2,LEN(_xlpm.v)),UPPER(_xlpm.v)))))</f>
        <v>#REF!</v>
      </c>
      <c r="K91" s="154" t="e">
        <f>IF(B91="","",_xlfn.LET(_xlpm.v,_xlfn.XLOOKUP(B91,#REF!,#REF!,"—"),IF(_xlpm.v="","—",IF(LEN(_xlpm.v)&gt;1,UPPER(LEFT(_xlpm.v,1))&amp;MID(_xlpm.v,2,LEN(_xlpm.v)),UPPER(_xlpm.v)))))</f>
        <v>#REF!</v>
      </c>
      <c r="L91" s="154" t="e">
        <f t="shared" si="6"/>
        <v>#REF!</v>
      </c>
    </row>
    <row r="92" spans="2:12" x14ac:dyDescent="0.3">
      <c r="B92" s="162" t="e">
        <f>IF(#REF!="","",#REF!)</f>
        <v>#REF!</v>
      </c>
      <c r="C92" s="130" t="e">
        <f>IF(B92="","",_xlfn.LET(_xlpm.v,_xlfn.XLOOKUP(B92,#REF!,#REF!,"—"),IF(_xlpm.v="","—",_xlpm.v)))</f>
        <v>#REF!</v>
      </c>
      <c r="D92" s="164" t="e">
        <f>IF(B92="","",SUBSTITUTE(_xlfn.XLOOKUP(B92,#REF!,#REF!,"—"),"Facultad de ",""))</f>
        <v>#REF!</v>
      </c>
      <c r="E92" s="133" t="e">
        <f>IF(B92="","",_xlfn.LET(_xlpm.v,_xlfn.XLOOKUP(B92,#REF!,#REF!,"—"),IF(_xlpm.v="","—",_xlpm.v)))</f>
        <v>#REF!</v>
      </c>
      <c r="F92" s="133" t="e">
        <f>IF(B92="","",_xlfn.LET(_xlpm.v,_xlfn.XLOOKUP(B92,#REF!,#REF!,"—"),IF(_xlpm.v="","—",IF(LEN(_xlpm.v)&gt;1,UPPER(LEFT(_xlpm.v,1))&amp;MID(_xlpm.v,2,LEN(_xlpm.v)),UPPER(_xlpm.v)))))</f>
        <v>#REF!</v>
      </c>
      <c r="G92" s="133" t="e">
        <f>IF(B92="","",_xlfn.LET(_xlpm.v,_xlfn.XLOOKUP(B92,#REF!,#REF!,"—"),IF(_xlpm.v="","—",IF(LEN(_xlpm.v)&gt;1,UPPER(LEFT(_xlpm.v,1))&amp;MID(_xlpm.v,2,LEN(_xlpm.v)),UPPER(_xlpm.v)))))</f>
        <v>#REF!</v>
      </c>
      <c r="H92" s="133" t="e">
        <f>IF(B92="","",_xlfn.LET(_xlpm.v,_xlfn.XLOOKUP(B92,#REF!,#REF!,"—"),IF(ISNUMBER(_xlpm.v),TEXT(_xlpm.v,"0%"),IF(_xlpm.v="","—",IF(LEN(_xlpm.v)&gt;1,UPPER(LEFT(_xlpm.v,1))&amp;MID(_xlpm.v,2,LEN(_xlpm.v)),UPPER(_xlpm.v))))))</f>
        <v>#REF!</v>
      </c>
      <c r="I92" s="133" t="e">
        <f>IF(B92="","",_xlfn.LET(_xlpm.v,_xlfn.XLOOKUP(B92,#REF!,#REF!,"—"),IF(_xlpm.v="","—",IF(LEN(_xlpm.v)&gt;1,UPPER(LEFT(_xlpm.v,1))&amp;MID(_xlpm.v,2,LEN(_xlpm.v)),UPPER(_xlpm.v)))))</f>
        <v>#REF!</v>
      </c>
      <c r="J92" s="133" t="e">
        <f>IF(B92="","",_xlfn.LET(_xlpm.v,_xlfn.XLOOKUP(B92,#REF!,#REF!,"—"),IF(_xlpm.v="","—",IF(LEN(_xlpm.v)&gt;1,UPPER(LEFT(_xlpm.v,1))&amp;MID(_xlpm.v,2,LEN(_xlpm.v)),UPPER(_xlpm.v)))))</f>
        <v>#REF!</v>
      </c>
      <c r="K92" s="134" t="e">
        <f>IF(B92="","",_xlfn.LET(_xlpm.v,_xlfn.XLOOKUP(B92,#REF!,#REF!,"—"),IF(_xlpm.v="","—",IF(LEN(_xlpm.v)&gt;1,UPPER(LEFT(_xlpm.v,1))&amp;MID(_xlpm.v,2,LEN(_xlpm.v)),UPPER(_xlpm.v)))))</f>
        <v>#REF!</v>
      </c>
      <c r="L92" s="134" t="e">
        <f t="shared" si="6"/>
        <v>#REF!</v>
      </c>
    </row>
    <row r="93" spans="2:12" x14ac:dyDescent="0.3">
      <c r="B93" s="161" t="e">
        <f>IF(#REF!="","",#REF!)</f>
        <v>#REF!</v>
      </c>
      <c r="C93" s="152" t="e">
        <f>IF(B93="","",_xlfn.LET(_xlpm.v,_xlfn.XLOOKUP(B93,#REF!,#REF!,"—"),IF(_xlpm.v="","—",_xlpm.v)))</f>
        <v>#REF!</v>
      </c>
      <c r="D93" s="163" t="e">
        <f>IF(B93="","",SUBSTITUTE(_xlfn.XLOOKUP(B93,#REF!,#REF!,"—"),"Facultad de ",""))</f>
        <v>#REF!</v>
      </c>
      <c r="E93" s="153" t="e">
        <f>IF(B93="","",_xlfn.LET(_xlpm.v,_xlfn.XLOOKUP(B93,#REF!,#REF!,"—"),IF(_xlpm.v="","—",_xlpm.v)))</f>
        <v>#REF!</v>
      </c>
      <c r="F93" s="153" t="e">
        <f>IF(B93="","",_xlfn.LET(_xlpm.v,_xlfn.XLOOKUP(B93,#REF!,#REF!,"—"),IF(_xlpm.v="","—",IF(LEN(_xlpm.v)&gt;1,UPPER(LEFT(_xlpm.v,1))&amp;MID(_xlpm.v,2,LEN(_xlpm.v)),UPPER(_xlpm.v)))))</f>
        <v>#REF!</v>
      </c>
      <c r="G93" s="153" t="e">
        <f>IF(B93="","",_xlfn.LET(_xlpm.v,_xlfn.XLOOKUP(B93,#REF!,#REF!,"—"),IF(_xlpm.v="","—",IF(LEN(_xlpm.v)&gt;1,UPPER(LEFT(_xlpm.v,1))&amp;MID(_xlpm.v,2,LEN(_xlpm.v)),UPPER(_xlpm.v)))))</f>
        <v>#REF!</v>
      </c>
      <c r="H93" s="153" t="e">
        <f>IF(B93="","",_xlfn.LET(_xlpm.v,_xlfn.XLOOKUP(B93,#REF!,#REF!,"—"),IF(ISNUMBER(_xlpm.v),TEXT(_xlpm.v,"0%"),IF(_xlpm.v="","—",IF(LEN(_xlpm.v)&gt;1,UPPER(LEFT(_xlpm.v,1))&amp;MID(_xlpm.v,2,LEN(_xlpm.v)),UPPER(_xlpm.v))))))</f>
        <v>#REF!</v>
      </c>
      <c r="I93" s="153" t="e">
        <f>IF(B93="","",_xlfn.LET(_xlpm.v,_xlfn.XLOOKUP(B93,#REF!,#REF!,"—"),IF(_xlpm.v="","—",IF(LEN(_xlpm.v)&gt;1,UPPER(LEFT(_xlpm.v,1))&amp;MID(_xlpm.v,2,LEN(_xlpm.v)),UPPER(_xlpm.v)))))</f>
        <v>#REF!</v>
      </c>
      <c r="J93" s="153" t="e">
        <f>IF(B93="","",_xlfn.LET(_xlpm.v,_xlfn.XLOOKUP(B93,#REF!,#REF!,"—"),IF(_xlpm.v="","—",IF(LEN(_xlpm.v)&gt;1,UPPER(LEFT(_xlpm.v,1))&amp;MID(_xlpm.v,2,LEN(_xlpm.v)),UPPER(_xlpm.v)))))</f>
        <v>#REF!</v>
      </c>
      <c r="K93" s="154" t="e">
        <f>IF(B93="","",_xlfn.LET(_xlpm.v,_xlfn.XLOOKUP(B93,#REF!,#REF!,"—"),IF(_xlpm.v="","—",IF(LEN(_xlpm.v)&gt;1,UPPER(LEFT(_xlpm.v,1))&amp;MID(_xlpm.v,2,LEN(_xlpm.v)),UPPER(_xlpm.v)))))</f>
        <v>#REF!</v>
      </c>
      <c r="L93" s="154" t="e">
        <f t="shared" si="6"/>
        <v>#REF!</v>
      </c>
    </row>
    <row r="94" spans="2:12" x14ac:dyDescent="0.3">
      <c r="B94" s="162" t="e">
        <f>IF(#REF!="","",#REF!)</f>
        <v>#REF!</v>
      </c>
      <c r="C94" s="130" t="e">
        <f>IF(B94="","",_xlfn.LET(_xlpm.v,_xlfn.XLOOKUP(B94,#REF!,#REF!,"—"),IF(_xlpm.v="","—",_xlpm.v)))</f>
        <v>#REF!</v>
      </c>
      <c r="D94" s="164" t="e">
        <f>IF(B94="","",SUBSTITUTE(_xlfn.XLOOKUP(B94,#REF!,#REF!,"—"),"Facultad de ",""))</f>
        <v>#REF!</v>
      </c>
      <c r="E94" s="133" t="e">
        <f>IF(B94="","",_xlfn.LET(_xlpm.v,_xlfn.XLOOKUP(B94,#REF!,#REF!,"—"),IF(_xlpm.v="","—",_xlpm.v)))</f>
        <v>#REF!</v>
      </c>
      <c r="F94" s="133" t="e">
        <f>IF(B94="","",_xlfn.LET(_xlpm.v,_xlfn.XLOOKUP(B94,#REF!,#REF!,"—"),IF(_xlpm.v="","—",IF(LEN(_xlpm.v)&gt;1,UPPER(LEFT(_xlpm.v,1))&amp;MID(_xlpm.v,2,LEN(_xlpm.v)),UPPER(_xlpm.v)))))</f>
        <v>#REF!</v>
      </c>
      <c r="G94" s="133" t="e">
        <f>IF(B94="","",_xlfn.LET(_xlpm.v,_xlfn.XLOOKUP(B94,#REF!,#REF!,"—"),IF(_xlpm.v="","—",IF(LEN(_xlpm.v)&gt;1,UPPER(LEFT(_xlpm.v,1))&amp;MID(_xlpm.v,2,LEN(_xlpm.v)),UPPER(_xlpm.v)))))</f>
        <v>#REF!</v>
      </c>
      <c r="H94" s="133" t="e">
        <f>IF(B94="","",_xlfn.LET(_xlpm.v,_xlfn.XLOOKUP(B94,#REF!,#REF!,"—"),IF(ISNUMBER(_xlpm.v),TEXT(_xlpm.v,"0%"),IF(_xlpm.v="","—",IF(LEN(_xlpm.v)&gt;1,UPPER(LEFT(_xlpm.v,1))&amp;MID(_xlpm.v,2,LEN(_xlpm.v)),UPPER(_xlpm.v))))))</f>
        <v>#REF!</v>
      </c>
      <c r="I94" s="133" t="e">
        <f>IF(B94="","",_xlfn.LET(_xlpm.v,_xlfn.XLOOKUP(B94,#REF!,#REF!,"—"),IF(_xlpm.v="","—",IF(LEN(_xlpm.v)&gt;1,UPPER(LEFT(_xlpm.v,1))&amp;MID(_xlpm.v,2,LEN(_xlpm.v)),UPPER(_xlpm.v)))))</f>
        <v>#REF!</v>
      </c>
      <c r="J94" s="133" t="e">
        <f>IF(B94="","",_xlfn.LET(_xlpm.v,_xlfn.XLOOKUP(B94,#REF!,#REF!,"—"),IF(_xlpm.v="","—",IF(LEN(_xlpm.v)&gt;1,UPPER(LEFT(_xlpm.v,1))&amp;MID(_xlpm.v,2,LEN(_xlpm.v)),UPPER(_xlpm.v)))))</f>
        <v>#REF!</v>
      </c>
      <c r="K94" s="134" t="e">
        <f>IF(B94="","",_xlfn.LET(_xlpm.v,_xlfn.XLOOKUP(B94,#REF!,#REF!,"—"),IF(_xlpm.v="","—",IF(LEN(_xlpm.v)&gt;1,UPPER(LEFT(_xlpm.v,1))&amp;MID(_xlpm.v,2,LEN(_xlpm.v)),UPPER(_xlpm.v)))))</f>
        <v>#REF!</v>
      </c>
      <c r="L94" s="134" t="e">
        <f t="shared" si="6"/>
        <v>#REF!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48" priority="1" operator="containsText" text="Finalizado">
      <formula>NOT(ISERROR(SEARCH("Finalizado",F35)))</formula>
    </cfRule>
    <cfRule type="containsText" dxfId="47" priority="2" operator="containsText" text="En proceso">
      <formula>NOT(ISERROR(SEARCH("En proceso",F35)))</formula>
    </cfRule>
    <cfRule type="containsText" dxfId="46" priority="3" operator="containsText" text="Sin iniciar">
      <formula>NOT(ISERROR(SEARCH("Sin iniciar",F35)))</formula>
    </cfRule>
  </conditionalFormatting>
  <conditionalFormatting sqref="L35:L94">
    <cfRule type="containsText" dxfId="45" priority="4" operator="containsText" text="Completo">
      <formula>NOT(ISERROR(SEARCH("Completo",L35)))</formula>
    </cfRule>
    <cfRule type="containsText" dxfId="44" priority="5" operator="containsText" text="⏳">
      <formula>NOT(ISERROR(SEARCH("⏳",L35)))</formula>
    </cfRule>
    <cfRule type="containsText" dxfId="43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opLeftCell="A9" zoomScale="70" zoomScaleNormal="7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A10" sqref="A10"/>
    </sheetView>
  </sheetViews>
  <sheetFormatPr baseColWidth="10" defaultColWidth="11.44140625" defaultRowHeight="15" customHeight="1" x14ac:dyDescent="0.3"/>
  <cols>
    <col min="1" max="1" width="6.44140625" style="308" customWidth="1"/>
    <col min="2" max="2" width="5.44140625" style="308" customWidth="1"/>
    <col min="3" max="3" width="19.44140625" style="308" customWidth="1"/>
    <col min="4" max="4" width="16.44140625" style="308" customWidth="1"/>
    <col min="5" max="5" width="25.44140625" style="308" customWidth="1"/>
    <col min="6" max="6" width="18.5546875" style="308" customWidth="1"/>
    <col min="7" max="7" width="14.77734375" style="308" customWidth="1"/>
    <col min="8" max="8" width="11.44140625" style="308"/>
    <col min="9" max="9" width="14.44140625" style="74" bestFit="1" customWidth="1"/>
    <col min="10" max="17" width="15.5546875" style="309" customWidth="1"/>
    <col min="18" max="24" width="18.44140625" style="308" customWidth="1"/>
    <col min="25" max="32" width="17.44140625" style="308" customWidth="1"/>
    <col min="33" max="35" width="17.44140625" style="74" customWidth="1"/>
    <col min="36" max="36" width="16" style="308" bestFit="1" customWidth="1"/>
    <col min="37" max="37" width="14.44140625" style="308" bestFit="1" customWidth="1"/>
    <col min="38" max="38" width="17.44140625" style="308" customWidth="1"/>
    <col min="39" max="39" width="13.5546875" style="308" customWidth="1"/>
    <col min="40" max="40" width="19.5546875" style="308" customWidth="1"/>
    <col min="41" max="41" width="25.5546875" style="308" customWidth="1"/>
    <col min="42" max="42" width="17.44140625" style="308" customWidth="1"/>
    <col min="43" max="45" width="14.5546875" style="308" customWidth="1"/>
    <col min="46" max="46" width="21.5546875" style="326" customWidth="1"/>
    <col min="47" max="48" width="11.44140625" style="308"/>
    <col min="49" max="50" width="11.44140625" style="74"/>
    <col min="51" max="54" width="11.44140625" style="308"/>
    <col min="55" max="55" width="11.44140625" style="74"/>
    <col min="56" max="60" width="11.44140625" style="308"/>
    <col min="61" max="61" width="18.5546875" style="308" customWidth="1"/>
    <col min="62" max="62" width="19.5546875" style="308" bestFit="1" customWidth="1"/>
    <col min="63" max="63" width="17.5546875" style="308" bestFit="1" customWidth="1"/>
    <col min="64" max="64" width="18.44140625" style="308" bestFit="1" customWidth="1"/>
    <col min="65" max="65" width="11.44140625" style="308"/>
    <col min="66" max="66" width="14.77734375" style="308" customWidth="1"/>
    <col min="67" max="16384" width="11.44140625" style="308"/>
  </cols>
  <sheetData>
    <row r="1" spans="3:66" ht="15" customHeight="1" x14ac:dyDescent="0.3">
      <c r="AT1" s="308"/>
    </row>
    <row r="2" spans="3:66" ht="15" customHeight="1" x14ac:dyDescent="0.3">
      <c r="AT2" s="308"/>
    </row>
    <row r="3" spans="3:66" ht="32.85" customHeight="1" x14ac:dyDescent="0.3">
      <c r="O3" s="411" t="s">
        <v>191</v>
      </c>
      <c r="P3" s="411"/>
      <c r="Q3" s="411"/>
      <c r="R3" s="411"/>
      <c r="S3" s="411"/>
      <c r="T3" s="411"/>
      <c r="U3" s="411"/>
      <c r="V3" s="411"/>
      <c r="W3" s="411"/>
      <c r="X3" s="411"/>
      <c r="Y3" s="411"/>
      <c r="AT3" s="308"/>
    </row>
    <row r="4" spans="3:66" ht="14.4" x14ac:dyDescent="0.3">
      <c r="J4" s="310" t="s">
        <v>192</v>
      </c>
      <c r="O4" s="411"/>
      <c r="P4" s="411"/>
      <c r="Q4" s="411"/>
      <c r="R4" s="411"/>
      <c r="S4" s="411"/>
      <c r="T4" s="411"/>
      <c r="U4" s="411"/>
      <c r="V4" s="411"/>
      <c r="W4" s="411"/>
      <c r="X4" s="411"/>
      <c r="Y4" s="411"/>
      <c r="AT4" s="308"/>
    </row>
    <row r="5" spans="3:66" ht="14.4" x14ac:dyDescent="0.3">
      <c r="J5" s="310" t="s">
        <v>193</v>
      </c>
      <c r="AT5" s="308"/>
    </row>
    <row r="6" spans="3:66" ht="14.4" x14ac:dyDescent="0.3">
      <c r="J6" s="310" t="s">
        <v>194</v>
      </c>
      <c r="AT6" s="308"/>
    </row>
    <row r="7" spans="3:66" ht="14.85" customHeight="1" x14ac:dyDescent="0.3">
      <c r="C7" s="4"/>
      <c r="D7" s="4"/>
      <c r="E7" s="4"/>
      <c r="F7" s="4"/>
      <c r="G7" s="4"/>
      <c r="H7" s="4"/>
      <c r="I7" s="73"/>
      <c r="AT7" s="308"/>
    </row>
    <row r="8" spans="3:66" ht="43.5" customHeight="1" x14ac:dyDescent="0.3">
      <c r="C8" s="4"/>
      <c r="D8" s="4"/>
      <c r="E8" s="4"/>
      <c r="F8" s="4"/>
      <c r="G8" s="4"/>
      <c r="H8" s="4"/>
      <c r="I8" s="73"/>
      <c r="J8" s="450" t="s">
        <v>195</v>
      </c>
      <c r="K8" s="450"/>
      <c r="L8" s="450"/>
      <c r="M8" s="450"/>
      <c r="N8" s="450"/>
      <c r="O8" s="450"/>
      <c r="P8" s="450"/>
      <c r="Q8" s="450"/>
      <c r="R8" s="5" t="s">
        <v>196</v>
      </c>
      <c r="S8" s="5"/>
      <c r="T8" s="5"/>
      <c r="U8" s="14" t="s">
        <v>197</v>
      </c>
      <c r="V8" s="71"/>
      <c r="W8" s="71"/>
      <c r="X8" s="71"/>
      <c r="Y8" s="412" t="s">
        <v>198</v>
      </c>
      <c r="Z8" s="413"/>
      <c r="AA8" s="413"/>
      <c r="AB8" s="413"/>
      <c r="AC8" s="414"/>
      <c r="AD8" s="451" t="s">
        <v>199</v>
      </c>
      <c r="AE8" s="166"/>
      <c r="AF8" s="166"/>
      <c r="AG8" s="415" t="s">
        <v>200</v>
      </c>
      <c r="AH8" s="416"/>
      <c r="AI8" s="416"/>
      <c r="AJ8" s="416"/>
      <c r="AK8" s="416"/>
      <c r="AL8" s="416"/>
      <c r="AM8" s="417" t="s">
        <v>201</v>
      </c>
      <c r="AN8" s="417"/>
      <c r="AO8" s="417"/>
      <c r="AP8" s="417"/>
      <c r="AQ8" s="417"/>
      <c r="AR8" s="417"/>
      <c r="AS8" s="417"/>
      <c r="AT8" s="417"/>
      <c r="AU8" s="418" t="s">
        <v>202</v>
      </c>
      <c r="AV8" s="418"/>
      <c r="AW8" s="418"/>
      <c r="AX8" s="418"/>
      <c r="AY8" s="418"/>
      <c r="AZ8" s="418"/>
      <c r="BA8" s="418"/>
      <c r="BB8" s="418"/>
      <c r="BC8" s="418"/>
      <c r="BD8" s="426" t="s">
        <v>203</v>
      </c>
      <c r="BE8" s="426"/>
      <c r="BF8" s="426"/>
      <c r="BG8" s="426"/>
      <c r="BH8" s="426"/>
      <c r="BI8" s="426"/>
      <c r="BJ8" s="12"/>
      <c r="BK8" s="12"/>
      <c r="BL8" s="12"/>
      <c r="BM8" s="12"/>
    </row>
    <row r="9" spans="3:66" s="311" customFormat="1" ht="23.25" customHeight="1" x14ac:dyDescent="0.3">
      <c r="C9" s="427" t="s">
        <v>204</v>
      </c>
      <c r="D9" s="427"/>
      <c r="E9" s="427"/>
      <c r="F9" s="427"/>
      <c r="G9" s="427"/>
      <c r="H9" s="427"/>
      <c r="I9" s="427"/>
      <c r="J9" s="450" t="s">
        <v>18</v>
      </c>
      <c r="K9" s="450"/>
      <c r="L9" s="450"/>
      <c r="M9" s="450"/>
      <c r="N9" s="450"/>
      <c r="O9" s="450"/>
      <c r="P9" s="450"/>
      <c r="Q9" s="450"/>
      <c r="R9" s="77"/>
      <c r="S9" s="78"/>
      <c r="T9" s="78"/>
      <c r="U9" s="78"/>
      <c r="V9" s="412" t="s">
        <v>208</v>
      </c>
      <c r="W9" s="413"/>
      <c r="X9" s="413"/>
      <c r="Y9" s="413"/>
      <c r="Z9" s="413"/>
      <c r="AA9" s="413"/>
      <c r="AB9" s="413"/>
      <c r="AC9" s="414"/>
      <c r="AD9" s="452"/>
      <c r="AE9" s="454" t="s">
        <v>209</v>
      </c>
      <c r="AF9" s="455"/>
      <c r="AG9" s="455"/>
      <c r="AH9" s="455"/>
      <c r="AI9" s="455"/>
      <c r="AJ9" s="455"/>
      <c r="AK9" s="455"/>
      <c r="AL9" s="456"/>
      <c r="AM9" s="431" t="s">
        <v>201</v>
      </c>
      <c r="AN9" s="431"/>
      <c r="AO9" s="431"/>
      <c r="AP9" s="431"/>
      <c r="AQ9" s="431"/>
      <c r="AR9" s="431"/>
      <c r="AS9" s="431"/>
      <c r="AT9" s="431"/>
      <c r="AU9" s="432" t="s">
        <v>210</v>
      </c>
      <c r="AV9" s="432"/>
      <c r="AW9" s="432"/>
      <c r="AX9" s="432"/>
      <c r="AY9" s="432"/>
      <c r="AZ9" s="433"/>
      <c r="BA9" s="433"/>
      <c r="BB9" s="433"/>
      <c r="BC9" s="433"/>
      <c r="BD9" s="434" t="s">
        <v>211</v>
      </c>
      <c r="BE9" s="435"/>
      <c r="BF9" s="435"/>
      <c r="BG9" s="435"/>
      <c r="BH9" s="435"/>
      <c r="BI9" s="435"/>
      <c r="BJ9" s="79" t="s">
        <v>212</v>
      </c>
      <c r="BK9" s="79" t="s">
        <v>213</v>
      </c>
      <c r="BL9" s="79" t="s">
        <v>214</v>
      </c>
      <c r="BM9" s="80" t="s">
        <v>215</v>
      </c>
      <c r="BN9" s="80" t="s">
        <v>262</v>
      </c>
    </row>
    <row r="10" spans="3:66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5" t="s">
        <v>223</v>
      </c>
      <c r="J10" s="81" t="s">
        <v>224</v>
      </c>
      <c r="K10" s="8" t="s">
        <v>225</v>
      </c>
      <c r="L10" s="81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1" t="s">
        <v>232</v>
      </c>
      <c r="R10" s="81" t="s">
        <v>205</v>
      </c>
      <c r="S10" s="78" t="s">
        <v>206</v>
      </c>
      <c r="T10" s="82" t="s">
        <v>158</v>
      </c>
      <c r="U10" s="78" t="s">
        <v>207</v>
      </c>
      <c r="V10" s="172" t="s">
        <v>233</v>
      </c>
      <c r="W10" s="172" t="s">
        <v>234</v>
      </c>
      <c r="X10" s="336" t="s">
        <v>263</v>
      </c>
      <c r="Y10" s="64" t="s">
        <v>235</v>
      </c>
      <c r="Z10" s="64" t="s">
        <v>236</v>
      </c>
      <c r="AA10" s="64" t="s">
        <v>237</v>
      </c>
      <c r="AB10" s="64" t="s">
        <v>238</v>
      </c>
      <c r="AC10" s="64" t="s">
        <v>239</v>
      </c>
      <c r="AD10" s="70" t="s">
        <v>264</v>
      </c>
      <c r="AE10" s="6" t="s">
        <v>230</v>
      </c>
      <c r="AF10" s="83" t="s">
        <v>231</v>
      </c>
      <c r="AG10" s="6" t="s">
        <v>241</v>
      </c>
      <c r="AH10" s="6" t="s">
        <v>242</v>
      </c>
      <c r="AI10" s="83" t="s">
        <v>243</v>
      </c>
      <c r="AJ10" s="6" t="s">
        <v>244</v>
      </c>
      <c r="AK10" s="6" t="s">
        <v>245</v>
      </c>
      <c r="AL10" s="83" t="s">
        <v>160</v>
      </c>
      <c r="AM10" s="84" t="s">
        <v>159</v>
      </c>
      <c r="AN10" s="84" t="s">
        <v>247</v>
      </c>
      <c r="AO10" s="13" t="s">
        <v>248</v>
      </c>
      <c r="AP10" s="13" t="s">
        <v>249</v>
      </c>
      <c r="AQ10" s="13" t="s">
        <v>250</v>
      </c>
      <c r="AR10" s="13" t="s">
        <v>244</v>
      </c>
      <c r="AS10" s="13" t="s">
        <v>245</v>
      </c>
      <c r="AT10" s="84" t="s">
        <v>246</v>
      </c>
      <c r="AU10" s="13" t="s">
        <v>251</v>
      </c>
      <c r="AV10" s="13" t="s">
        <v>163</v>
      </c>
      <c r="AW10" s="175" t="s">
        <v>252</v>
      </c>
      <c r="AX10" s="175" t="s">
        <v>253</v>
      </c>
      <c r="AY10" s="13" t="s">
        <v>164</v>
      </c>
      <c r="AZ10" s="84" t="s">
        <v>254</v>
      </c>
      <c r="BA10" s="13" t="s">
        <v>244</v>
      </c>
      <c r="BB10" s="13" t="s">
        <v>245</v>
      </c>
      <c r="BC10" s="171" t="s">
        <v>255</v>
      </c>
      <c r="BD10" s="312" t="s">
        <v>256</v>
      </c>
      <c r="BE10" s="313" t="s">
        <v>257</v>
      </c>
      <c r="BF10" s="312" t="s">
        <v>258</v>
      </c>
      <c r="BG10" s="312" t="s">
        <v>244</v>
      </c>
      <c r="BH10" s="84" t="s">
        <v>245</v>
      </c>
      <c r="BI10" s="312" t="s">
        <v>255</v>
      </c>
      <c r="BJ10" s="79" t="s">
        <v>212</v>
      </c>
      <c r="BK10" s="79" t="s">
        <v>213</v>
      </c>
      <c r="BL10" s="84" t="s">
        <v>214</v>
      </c>
      <c r="BM10" s="80" t="s">
        <v>215</v>
      </c>
      <c r="BN10" s="80" t="s">
        <v>262</v>
      </c>
    </row>
    <row r="11" spans="3:66" customFormat="1" ht="52.2" x14ac:dyDescent="0.3">
      <c r="C11" s="18" t="s">
        <v>4</v>
      </c>
      <c r="D11" s="15" t="s">
        <v>265</v>
      </c>
      <c r="E11" s="21" t="s">
        <v>266</v>
      </c>
      <c r="F11" s="15" t="s">
        <v>100</v>
      </c>
      <c r="G11" s="15" t="s">
        <v>89</v>
      </c>
      <c r="H11" s="15" t="s">
        <v>267</v>
      </c>
      <c r="I11" s="75">
        <v>108274</v>
      </c>
      <c r="J11" s="10" t="s">
        <v>193</v>
      </c>
      <c r="K11" s="10" t="s">
        <v>193</v>
      </c>
      <c r="L11" s="10" t="s">
        <v>193</v>
      </c>
      <c r="M11" s="34"/>
      <c r="N11" s="35">
        <v>45870</v>
      </c>
      <c r="O11" s="10"/>
      <c r="P11" s="10"/>
      <c r="Q11" s="10" t="s">
        <v>268</v>
      </c>
      <c r="R11" s="10" t="s">
        <v>193</v>
      </c>
      <c r="S11" s="10"/>
      <c r="T11" s="353" t="s">
        <v>269</v>
      </c>
      <c r="U11" s="10"/>
      <c r="V11" s="179" t="s">
        <v>270</v>
      </c>
      <c r="W11" s="180" t="s">
        <v>271</v>
      </c>
      <c r="X11" s="179"/>
      <c r="Y11" s="181" t="s">
        <v>272</v>
      </c>
      <c r="Z11" s="182" t="s">
        <v>273</v>
      </c>
      <c r="AA11" s="182" t="s">
        <v>274</v>
      </c>
      <c r="AB11" s="182" t="s">
        <v>274</v>
      </c>
      <c r="AC11" s="182" t="s">
        <v>275</v>
      </c>
      <c r="AD11" s="10" t="s">
        <v>276</v>
      </c>
      <c r="AE11" s="9" t="s">
        <v>268</v>
      </c>
      <c r="AF11" s="9" t="s">
        <v>268</v>
      </c>
      <c r="AG11" s="9" t="s">
        <v>268</v>
      </c>
      <c r="AH11" s="9" t="s">
        <v>268</v>
      </c>
      <c r="AI11" s="9" t="s">
        <v>268</v>
      </c>
      <c r="AJ11" s="9"/>
      <c r="AK11" s="9"/>
      <c r="AL11" s="9" t="s">
        <v>268</v>
      </c>
      <c r="AM11" s="10" t="s">
        <v>194</v>
      </c>
      <c r="AN11" s="10" t="s">
        <v>194</v>
      </c>
      <c r="AO11" s="10" t="s">
        <v>194</v>
      </c>
      <c r="AP11" s="10" t="s">
        <v>194</v>
      </c>
      <c r="AQ11" s="10" t="s">
        <v>194</v>
      </c>
      <c r="AR11" s="10"/>
      <c r="AS11" s="10"/>
      <c r="AT11" s="323">
        <v>0</v>
      </c>
      <c r="AU11" s="10" t="s">
        <v>194</v>
      </c>
      <c r="AV11" s="10" t="s">
        <v>194</v>
      </c>
      <c r="AW11" s="9" t="str">
        <f t="shared" ref="AW11:AW41" si="0">AI11</f>
        <v>No aplica</v>
      </c>
      <c r="AX11" s="173" t="s">
        <v>268</v>
      </c>
      <c r="AY11" s="72" t="s">
        <v>194</v>
      </c>
      <c r="AZ11" s="10" t="s">
        <v>194</v>
      </c>
      <c r="BA11" s="10"/>
      <c r="BB11" s="10"/>
      <c r="BC11" s="177" t="s">
        <v>268</v>
      </c>
      <c r="BD11" s="10"/>
      <c r="BE11" s="170"/>
      <c r="BF11" s="170"/>
      <c r="BG11" s="170"/>
      <c r="BH11" s="170"/>
      <c r="BI11" s="10"/>
      <c r="BJ11" s="9"/>
      <c r="BK11" s="9"/>
      <c r="BL11" s="30" t="s">
        <v>15</v>
      </c>
      <c r="BM11" s="10"/>
    </row>
    <row r="12" spans="3:66" customFormat="1" ht="57.6" x14ac:dyDescent="0.3">
      <c r="C12" s="18" t="s">
        <v>4</v>
      </c>
      <c r="D12" s="15" t="s">
        <v>277</v>
      </c>
      <c r="E12" s="22" t="s">
        <v>105</v>
      </c>
      <c r="F12" s="30" t="s">
        <v>88</v>
      </c>
      <c r="G12" s="15" t="s">
        <v>89</v>
      </c>
      <c r="H12" s="30" t="s">
        <v>261</v>
      </c>
      <c r="I12" s="75">
        <v>111231</v>
      </c>
      <c r="J12" s="10" t="s">
        <v>193</v>
      </c>
      <c r="K12" s="10" t="s">
        <v>193</v>
      </c>
      <c r="L12" s="10" t="s">
        <v>193</v>
      </c>
      <c r="M12" s="34">
        <v>45877</v>
      </c>
      <c r="N12" s="35">
        <v>45884</v>
      </c>
      <c r="O12" s="10"/>
      <c r="P12" s="10" t="s">
        <v>278</v>
      </c>
      <c r="Q12" s="10" t="s">
        <v>193</v>
      </c>
      <c r="R12" s="10" t="s">
        <v>193</v>
      </c>
      <c r="S12" s="10"/>
      <c r="T12" s="353" t="s">
        <v>279</v>
      </c>
      <c r="U12" s="10"/>
      <c r="V12" s="179" t="s">
        <v>280</v>
      </c>
      <c r="W12" s="180" t="s">
        <v>281</v>
      </c>
      <c r="X12" s="179"/>
      <c r="Y12" s="181" t="s">
        <v>282</v>
      </c>
      <c r="Z12" s="182" t="s">
        <v>283</v>
      </c>
      <c r="AA12" s="182" t="s">
        <v>274</v>
      </c>
      <c r="AB12" s="182" t="s">
        <v>284</v>
      </c>
      <c r="AC12" s="182" t="s">
        <v>268</v>
      </c>
      <c r="AD12" s="10" t="s">
        <v>276</v>
      </c>
      <c r="AE12" s="169" t="s">
        <v>285</v>
      </c>
      <c r="AF12" s="10">
        <v>11</v>
      </c>
      <c r="AG12" s="75">
        <v>1</v>
      </c>
      <c r="AH12" s="75">
        <v>10</v>
      </c>
      <c r="AI12" s="75">
        <v>11</v>
      </c>
      <c r="AJ12" s="9"/>
      <c r="AK12" s="9"/>
      <c r="AL12" s="66">
        <v>0.06</v>
      </c>
      <c r="AM12" s="10" t="s">
        <v>194</v>
      </c>
      <c r="AN12" s="10" t="s">
        <v>194</v>
      </c>
      <c r="AO12" s="10" t="s">
        <v>194</v>
      </c>
      <c r="AP12" s="10" t="s">
        <v>194</v>
      </c>
      <c r="AQ12" s="10" t="s">
        <v>194</v>
      </c>
      <c r="AR12" s="10"/>
      <c r="AS12" s="10"/>
      <c r="AT12" s="323">
        <v>0</v>
      </c>
      <c r="AU12" s="10" t="s">
        <v>194</v>
      </c>
      <c r="AV12" s="10" t="s">
        <v>194</v>
      </c>
      <c r="AW12" s="75">
        <v>13</v>
      </c>
      <c r="AX12" s="176">
        <v>0</v>
      </c>
      <c r="AY12" s="72" t="s">
        <v>194</v>
      </c>
      <c r="AZ12" s="328">
        <v>0.22</v>
      </c>
      <c r="BA12" s="10"/>
      <c r="BB12" s="10"/>
      <c r="BC12" s="177">
        <f>IFERROR(AX12/AW12,"Validar datos de Aulas Master")</f>
        <v>0</v>
      </c>
      <c r="BD12" s="10"/>
      <c r="BE12" s="170"/>
      <c r="BF12" s="170"/>
      <c r="BG12" s="170"/>
      <c r="BH12" s="170"/>
      <c r="BI12" s="10"/>
      <c r="BJ12" s="330">
        <v>46199</v>
      </c>
      <c r="BK12" s="9"/>
      <c r="BL12" s="30" t="s">
        <v>15</v>
      </c>
      <c r="BM12" s="10"/>
      <c r="BN12" s="314" t="s">
        <v>286</v>
      </c>
    </row>
    <row r="13" spans="3:66" customFormat="1" ht="52.2" x14ac:dyDescent="0.3">
      <c r="C13" s="18" t="s">
        <v>4</v>
      </c>
      <c r="D13" s="15" t="s">
        <v>277</v>
      </c>
      <c r="E13" s="15" t="s">
        <v>104</v>
      </c>
      <c r="F13" s="15" t="s">
        <v>88</v>
      </c>
      <c r="G13" s="15" t="s">
        <v>106</v>
      </c>
      <c r="H13" s="30" t="s">
        <v>261</v>
      </c>
      <c r="I13" s="75">
        <v>101647</v>
      </c>
      <c r="J13" s="10" t="s">
        <v>193</v>
      </c>
      <c r="K13" s="10" t="s">
        <v>193</v>
      </c>
      <c r="L13" s="10" t="s">
        <v>193</v>
      </c>
      <c r="M13" s="34">
        <v>45877</v>
      </c>
      <c r="N13" s="35">
        <v>45884</v>
      </c>
      <c r="O13" s="10"/>
      <c r="P13" s="10" t="s">
        <v>278</v>
      </c>
      <c r="Q13" s="10" t="s">
        <v>193</v>
      </c>
      <c r="R13" s="10" t="s">
        <v>193</v>
      </c>
      <c r="S13" s="10"/>
      <c r="T13" s="353" t="s">
        <v>269</v>
      </c>
      <c r="U13" s="10"/>
      <c r="V13" s="179" t="s">
        <v>280</v>
      </c>
      <c r="W13" s="180" t="s">
        <v>287</v>
      </c>
      <c r="X13" s="179" t="s">
        <v>288</v>
      </c>
      <c r="Y13" s="327" t="s">
        <v>289</v>
      </c>
      <c r="Z13" s="327" t="s">
        <v>289</v>
      </c>
      <c r="AA13" s="182" t="s">
        <v>274</v>
      </c>
      <c r="AB13" s="182" t="s">
        <v>284</v>
      </c>
      <c r="AC13" s="182" t="s">
        <v>268</v>
      </c>
      <c r="AD13" s="10" t="s">
        <v>276</v>
      </c>
      <c r="AE13" s="10" t="s">
        <v>278</v>
      </c>
      <c r="AF13">
        <v>4</v>
      </c>
      <c r="AG13" s="75">
        <v>4</v>
      </c>
      <c r="AH13" s="75">
        <v>0</v>
      </c>
      <c r="AI13" s="75">
        <v>4</v>
      </c>
      <c r="AJ13" s="178">
        <v>46063</v>
      </c>
      <c r="AK13" s="178">
        <v>46129</v>
      </c>
      <c r="AL13" s="66">
        <v>0.9</v>
      </c>
      <c r="AM13" s="10" t="s">
        <v>268</v>
      </c>
      <c r="AN13" s="10" t="s">
        <v>268</v>
      </c>
      <c r="AO13" s="10" t="s">
        <v>268</v>
      </c>
      <c r="AP13" s="10" t="s">
        <v>268</v>
      </c>
      <c r="AQ13" s="10" t="s">
        <v>268</v>
      </c>
      <c r="AR13" s="10" t="s">
        <v>268</v>
      </c>
      <c r="AS13" s="10" t="s">
        <v>268</v>
      </c>
      <c r="AT13" s="325" t="s">
        <v>268</v>
      </c>
      <c r="AU13" s="10" t="s">
        <v>194</v>
      </c>
      <c r="AV13" s="10" t="s">
        <v>194</v>
      </c>
      <c r="AW13" s="75">
        <v>4</v>
      </c>
      <c r="AX13" s="176">
        <v>0</v>
      </c>
      <c r="AY13" s="72" t="s">
        <v>194</v>
      </c>
      <c r="AZ13" s="328">
        <v>0.95</v>
      </c>
      <c r="BA13" s="10"/>
      <c r="BB13" s="10"/>
      <c r="BC13" s="177">
        <f>IFERROR(AX13/AW13,"Validar datos de Aulas Master")</f>
        <v>0</v>
      </c>
      <c r="BD13" s="10"/>
      <c r="BE13" s="170"/>
      <c r="BF13" s="170"/>
      <c r="BG13" s="170"/>
      <c r="BH13" s="170"/>
      <c r="BI13" s="10"/>
      <c r="BJ13" s="330">
        <v>46199</v>
      </c>
      <c r="BK13" s="9"/>
      <c r="BL13" s="30" t="s">
        <v>14</v>
      </c>
      <c r="BM13" s="10"/>
    </row>
    <row r="14" spans="3:66" customFormat="1" ht="52.2" x14ac:dyDescent="0.3">
      <c r="C14" s="18" t="s">
        <v>4</v>
      </c>
      <c r="D14" s="15" t="s">
        <v>277</v>
      </c>
      <c r="E14" s="15" t="s">
        <v>105</v>
      </c>
      <c r="F14" s="30" t="s">
        <v>6</v>
      </c>
      <c r="G14" s="15" t="s">
        <v>89</v>
      </c>
      <c r="H14" s="30" t="s">
        <v>267</v>
      </c>
      <c r="I14" s="75">
        <v>102464</v>
      </c>
      <c r="J14" s="10" t="s">
        <v>193</v>
      </c>
      <c r="K14" s="10" t="s">
        <v>193</v>
      </c>
      <c r="L14" s="10" t="s">
        <v>193</v>
      </c>
      <c r="M14" s="34">
        <v>45877</v>
      </c>
      <c r="N14" s="35">
        <v>45884</v>
      </c>
      <c r="O14" s="10"/>
      <c r="P14" s="10"/>
      <c r="Q14" s="10"/>
      <c r="R14" s="10" t="s">
        <v>193</v>
      </c>
      <c r="S14" s="10"/>
      <c r="T14" s="353" t="s">
        <v>279</v>
      </c>
      <c r="U14" s="10"/>
      <c r="V14" s="179" t="s">
        <v>270</v>
      </c>
      <c r="W14" s="180" t="s">
        <v>290</v>
      </c>
      <c r="X14" s="179"/>
      <c r="Y14" s="181" t="s">
        <v>291</v>
      </c>
      <c r="Z14" s="182" t="s">
        <v>292</v>
      </c>
      <c r="AA14" s="182" t="s">
        <v>274</v>
      </c>
      <c r="AB14" s="182" t="s">
        <v>274</v>
      </c>
      <c r="AC14" s="182" t="s">
        <v>275</v>
      </c>
      <c r="AD14" s="10" t="s">
        <v>276</v>
      </c>
      <c r="AE14" s="10" t="s">
        <v>278</v>
      </c>
      <c r="AF14" s="10"/>
      <c r="AG14" s="75"/>
      <c r="AH14" s="75"/>
      <c r="AI14" s="75"/>
      <c r="AJ14" s="9"/>
      <c r="AK14" s="9"/>
      <c r="AL14" s="9" t="s">
        <v>268</v>
      </c>
      <c r="AM14" s="10" t="s">
        <v>194</v>
      </c>
      <c r="AN14" s="10" t="s">
        <v>194</v>
      </c>
      <c r="AO14" s="10" t="s">
        <v>194</v>
      </c>
      <c r="AP14" s="10" t="s">
        <v>194</v>
      </c>
      <c r="AQ14" s="10" t="s">
        <v>194</v>
      </c>
      <c r="AR14" s="10"/>
      <c r="AS14" s="10"/>
      <c r="AT14" s="323"/>
      <c r="AU14" s="10" t="s">
        <v>194</v>
      </c>
      <c r="AV14" s="10" t="s">
        <v>194</v>
      </c>
      <c r="AW14" s="75">
        <f t="shared" si="0"/>
        <v>0</v>
      </c>
      <c r="AX14" s="176">
        <v>0</v>
      </c>
      <c r="AY14" s="72" t="s">
        <v>194</v>
      </c>
      <c r="AZ14" s="10" t="s">
        <v>194</v>
      </c>
      <c r="BA14" s="10"/>
      <c r="BB14" s="10"/>
      <c r="BC14" s="177" t="s">
        <v>268</v>
      </c>
      <c r="BD14" s="10"/>
      <c r="BE14" s="170"/>
      <c r="BF14" s="170"/>
      <c r="BG14" s="170"/>
      <c r="BH14" s="170"/>
      <c r="BI14" s="10"/>
      <c r="BJ14" s="9"/>
      <c r="BK14" s="9"/>
      <c r="BL14" s="30" t="s">
        <v>15</v>
      </c>
      <c r="BM14" s="10"/>
    </row>
    <row r="15" spans="3:66" customFormat="1" ht="121.8" x14ac:dyDescent="0.3">
      <c r="C15" s="19" t="s">
        <v>10</v>
      </c>
      <c r="D15" s="16" t="s">
        <v>123</v>
      </c>
      <c r="E15" s="23" t="s">
        <v>64</v>
      </c>
      <c r="F15" s="31" t="s">
        <v>6</v>
      </c>
      <c r="G15" s="16" t="s">
        <v>89</v>
      </c>
      <c r="H15" s="25" t="s">
        <v>267</v>
      </c>
      <c r="I15" s="75">
        <v>107733</v>
      </c>
      <c r="J15" s="10" t="s">
        <v>192</v>
      </c>
      <c r="K15" s="10" t="s">
        <v>192</v>
      </c>
      <c r="L15" s="10" t="s">
        <v>192</v>
      </c>
      <c r="M15" s="36">
        <v>45899</v>
      </c>
      <c r="N15" s="37">
        <v>45930</v>
      </c>
      <c r="O15" s="10"/>
      <c r="P15" s="10"/>
      <c r="Q15" s="10"/>
      <c r="R15" s="10" t="s">
        <v>192</v>
      </c>
      <c r="S15" s="10"/>
      <c r="T15" s="353" t="s">
        <v>194</v>
      </c>
      <c r="U15" s="10"/>
      <c r="V15" s="179" t="s">
        <v>280</v>
      </c>
      <c r="W15" s="180" t="s">
        <v>293</v>
      </c>
      <c r="X15" s="179"/>
      <c r="Y15" s="184" t="s">
        <v>294</v>
      </c>
      <c r="Z15" s="182" t="s">
        <v>295</v>
      </c>
      <c r="AA15" s="182" t="s">
        <v>274</v>
      </c>
      <c r="AB15" s="182" t="s">
        <v>284</v>
      </c>
      <c r="AC15" s="182" t="s">
        <v>268</v>
      </c>
      <c r="AD15" s="10" t="s">
        <v>276</v>
      </c>
      <c r="AE15" s="10" t="s">
        <v>278</v>
      </c>
      <c r="AF15" s="10"/>
      <c r="AG15" s="75"/>
      <c r="AH15" s="75"/>
      <c r="AI15" s="75"/>
      <c r="AJ15" s="9"/>
      <c r="AK15" s="9"/>
      <c r="AL15" s="9" t="s">
        <v>268</v>
      </c>
      <c r="AM15" s="10" t="s">
        <v>194</v>
      </c>
      <c r="AN15" s="10" t="s">
        <v>194</v>
      </c>
      <c r="AO15" s="10" t="s">
        <v>194</v>
      </c>
      <c r="AP15" s="10" t="s">
        <v>194</v>
      </c>
      <c r="AQ15" s="10" t="s">
        <v>194</v>
      </c>
      <c r="AR15" s="10"/>
      <c r="AS15" s="10"/>
      <c r="AT15" s="323">
        <v>0</v>
      </c>
      <c r="AU15" s="10" t="s">
        <v>194</v>
      </c>
      <c r="AV15" s="10" t="s">
        <v>194</v>
      </c>
      <c r="AW15" s="75">
        <f t="shared" si="0"/>
        <v>0</v>
      </c>
      <c r="AX15" s="176">
        <v>0</v>
      </c>
      <c r="AY15" s="72" t="s">
        <v>194</v>
      </c>
      <c r="AZ15" s="10" t="s">
        <v>194</v>
      </c>
      <c r="BA15" s="10"/>
      <c r="BB15" s="10"/>
      <c r="BC15" s="177" t="s">
        <v>268</v>
      </c>
      <c r="BD15" s="10"/>
      <c r="BE15" s="170"/>
      <c r="BF15" s="170"/>
      <c r="BG15" s="170"/>
      <c r="BH15" s="170"/>
      <c r="BI15" s="10"/>
      <c r="BJ15" s="11"/>
      <c r="BK15" s="11"/>
      <c r="BL15" s="16" t="s">
        <v>15</v>
      </c>
      <c r="BM15" s="10"/>
      <c r="BN15" s="16" t="s">
        <v>296</v>
      </c>
    </row>
    <row r="16" spans="3:66" customFormat="1" ht="55.2" x14ac:dyDescent="0.3">
      <c r="C16" s="19" t="s">
        <v>10</v>
      </c>
      <c r="D16" s="16" t="s">
        <v>123</v>
      </c>
      <c r="E16" s="24" t="s">
        <v>297</v>
      </c>
      <c r="F16" s="16" t="s">
        <v>100</v>
      </c>
      <c r="G16" s="16" t="s">
        <v>89</v>
      </c>
      <c r="H16" s="16" t="s">
        <v>298</v>
      </c>
      <c r="I16" s="75">
        <v>101525</v>
      </c>
      <c r="J16" s="10" t="s">
        <v>193</v>
      </c>
      <c r="K16" s="10" t="s">
        <v>193</v>
      </c>
      <c r="L16" s="10" t="s">
        <v>193</v>
      </c>
      <c r="M16" s="38">
        <v>45899</v>
      </c>
      <c r="N16" s="39">
        <v>45930</v>
      </c>
      <c r="O16" s="10"/>
      <c r="P16" s="10"/>
      <c r="Q16" s="10" t="s">
        <v>268</v>
      </c>
      <c r="R16" s="10" t="s">
        <v>193</v>
      </c>
      <c r="S16" s="10"/>
      <c r="T16" s="353" t="s">
        <v>269</v>
      </c>
      <c r="U16" s="10"/>
      <c r="V16" s="179" t="s">
        <v>280</v>
      </c>
      <c r="W16" s="180" t="s">
        <v>299</v>
      </c>
      <c r="X16" s="179"/>
      <c r="Y16" s="185" t="s">
        <v>300</v>
      </c>
      <c r="Z16" s="182" t="s">
        <v>275</v>
      </c>
      <c r="AA16" s="182" t="s">
        <v>274</v>
      </c>
      <c r="AB16" s="182" t="s">
        <v>284</v>
      </c>
      <c r="AC16" s="182" t="s">
        <v>268</v>
      </c>
      <c r="AD16" s="10" t="s">
        <v>276</v>
      </c>
      <c r="AE16" s="9" t="s">
        <v>268</v>
      </c>
      <c r="AF16" s="9" t="s">
        <v>268</v>
      </c>
      <c r="AG16" s="9" t="s">
        <v>268</v>
      </c>
      <c r="AH16" s="9" t="s">
        <v>268</v>
      </c>
      <c r="AI16" s="9" t="s">
        <v>268</v>
      </c>
      <c r="AJ16" s="9"/>
      <c r="AK16" s="9"/>
      <c r="AL16" s="9" t="s">
        <v>268</v>
      </c>
      <c r="AM16" s="10" t="s">
        <v>194</v>
      </c>
      <c r="AN16" s="10" t="s">
        <v>194</v>
      </c>
      <c r="AO16" s="10" t="s">
        <v>194</v>
      </c>
      <c r="AP16" s="10" t="s">
        <v>194</v>
      </c>
      <c r="AQ16" s="10" t="s">
        <v>194</v>
      </c>
      <c r="AR16" s="10"/>
      <c r="AS16" s="10"/>
      <c r="AT16" s="323">
        <v>0</v>
      </c>
      <c r="AU16" s="9" t="s">
        <v>268</v>
      </c>
      <c r="AV16" s="9" t="s">
        <v>268</v>
      </c>
      <c r="AW16" s="9" t="s">
        <v>268</v>
      </c>
      <c r="AX16" s="9" t="s">
        <v>268</v>
      </c>
      <c r="AY16" s="9" t="s">
        <v>268</v>
      </c>
      <c r="AZ16" s="10" t="s">
        <v>194</v>
      </c>
      <c r="BA16" s="10"/>
      <c r="BB16" s="10"/>
      <c r="BC16" s="177" t="s">
        <v>268</v>
      </c>
      <c r="BD16" s="10"/>
      <c r="BE16" s="170"/>
      <c r="BF16" s="170"/>
      <c r="BG16" s="170"/>
      <c r="BH16" s="170"/>
      <c r="BI16" s="10"/>
      <c r="BJ16" s="11"/>
      <c r="BK16" s="11"/>
      <c r="BL16" s="30" t="s">
        <v>15</v>
      </c>
      <c r="BM16" s="10"/>
    </row>
    <row r="17" spans="3:66" customFormat="1" ht="52.2" x14ac:dyDescent="0.3">
      <c r="C17" s="19" t="s">
        <v>10</v>
      </c>
      <c r="D17" s="16" t="s">
        <v>123</v>
      </c>
      <c r="E17" s="24" t="s">
        <v>301</v>
      </c>
      <c r="F17" s="16" t="s">
        <v>100</v>
      </c>
      <c r="G17" s="16" t="s">
        <v>89</v>
      </c>
      <c r="H17" s="16" t="s">
        <v>298</v>
      </c>
      <c r="I17" s="75">
        <v>111116</v>
      </c>
      <c r="J17" s="10" t="s">
        <v>193</v>
      </c>
      <c r="K17" s="10" t="s">
        <v>193</v>
      </c>
      <c r="L17" s="10" t="s">
        <v>193</v>
      </c>
      <c r="M17" s="38">
        <v>45899</v>
      </c>
      <c r="N17" s="39">
        <v>45930</v>
      </c>
      <c r="O17" s="10"/>
      <c r="P17" s="10"/>
      <c r="Q17" s="10" t="s">
        <v>268</v>
      </c>
      <c r="R17" s="10" t="s">
        <v>193</v>
      </c>
      <c r="S17" s="10"/>
      <c r="T17" s="353" t="s">
        <v>269</v>
      </c>
      <c r="U17" s="10"/>
      <c r="V17" s="179" t="s">
        <v>280</v>
      </c>
      <c r="W17" s="180" t="s">
        <v>281</v>
      </c>
      <c r="X17" s="179"/>
      <c r="Y17" s="181" t="s">
        <v>282</v>
      </c>
      <c r="Z17" s="182" t="s">
        <v>283</v>
      </c>
      <c r="AA17" s="182" t="s">
        <v>274</v>
      </c>
      <c r="AB17" s="182" t="s">
        <v>284</v>
      </c>
      <c r="AC17" s="182" t="s">
        <v>268</v>
      </c>
      <c r="AD17" s="10" t="s">
        <v>276</v>
      </c>
      <c r="AE17" s="9" t="s">
        <v>268</v>
      </c>
      <c r="AF17" s="9" t="s">
        <v>268</v>
      </c>
      <c r="AG17" s="9" t="s">
        <v>268</v>
      </c>
      <c r="AH17" s="9" t="s">
        <v>268</v>
      </c>
      <c r="AI17" s="9" t="s">
        <v>268</v>
      </c>
      <c r="AJ17" s="9"/>
      <c r="AK17" s="9"/>
      <c r="AL17" s="9" t="s">
        <v>268</v>
      </c>
      <c r="AM17" s="9" t="s">
        <v>268</v>
      </c>
      <c r="AN17" s="9" t="s">
        <v>268</v>
      </c>
      <c r="AO17" s="10" t="s">
        <v>268</v>
      </c>
      <c r="AP17" s="10" t="s">
        <v>268</v>
      </c>
      <c r="AQ17" s="10" t="s">
        <v>268</v>
      </c>
      <c r="AR17" s="10" t="s">
        <v>268</v>
      </c>
      <c r="AS17" s="10" t="s">
        <v>268</v>
      </c>
      <c r="AT17" s="325" t="s">
        <v>268</v>
      </c>
      <c r="AU17" s="9" t="s">
        <v>268</v>
      </c>
      <c r="AV17" s="9" t="s">
        <v>268</v>
      </c>
      <c r="AW17" s="9" t="s">
        <v>268</v>
      </c>
      <c r="AX17" s="9" t="s">
        <v>268</v>
      </c>
      <c r="AY17" s="9" t="s">
        <v>268</v>
      </c>
      <c r="AZ17" s="10" t="s">
        <v>194</v>
      </c>
      <c r="BA17" s="10"/>
      <c r="BB17" s="10"/>
      <c r="BC17" s="177" t="s">
        <v>268</v>
      </c>
      <c r="BD17" s="10"/>
      <c r="BE17" s="170"/>
      <c r="BF17" s="170"/>
      <c r="BG17" s="170"/>
      <c r="BH17" s="170"/>
      <c r="BI17" s="10"/>
      <c r="BJ17" s="11"/>
      <c r="BK17" s="11"/>
      <c r="BL17" s="30" t="s">
        <v>15</v>
      </c>
      <c r="BM17" s="10"/>
    </row>
    <row r="18" spans="3:66" customFormat="1" ht="55.2" x14ac:dyDescent="0.3">
      <c r="C18" s="19" t="s">
        <v>10</v>
      </c>
      <c r="D18" s="16" t="s">
        <v>302</v>
      </c>
      <c r="E18" s="16" t="s">
        <v>303</v>
      </c>
      <c r="F18" s="16" t="s">
        <v>88</v>
      </c>
      <c r="G18" s="16" t="s">
        <v>101</v>
      </c>
      <c r="H18" s="16" t="s">
        <v>261</v>
      </c>
      <c r="I18" s="75">
        <v>101388</v>
      </c>
      <c r="J18" s="10" t="s">
        <v>193</v>
      </c>
      <c r="K18" s="10" t="s">
        <v>193</v>
      </c>
      <c r="L18" s="10" t="s">
        <v>193</v>
      </c>
      <c r="M18" s="38">
        <v>45899</v>
      </c>
      <c r="N18" s="39">
        <v>45930</v>
      </c>
      <c r="O18" s="10"/>
      <c r="P18" s="10" t="s">
        <v>278</v>
      </c>
      <c r="Q18" s="10" t="s">
        <v>193</v>
      </c>
      <c r="R18" s="10" t="s">
        <v>193</v>
      </c>
      <c r="S18" s="10"/>
      <c r="T18" s="353" t="s">
        <v>269</v>
      </c>
      <c r="U18" s="10"/>
      <c r="V18" s="179" t="s">
        <v>270</v>
      </c>
      <c r="W18" s="180" t="s">
        <v>304</v>
      </c>
      <c r="X18" s="179"/>
      <c r="Y18" s="181" t="s">
        <v>305</v>
      </c>
      <c r="Z18" s="182" t="s">
        <v>306</v>
      </c>
      <c r="AA18" s="182" t="s">
        <v>274</v>
      </c>
      <c r="AB18" s="182" t="s">
        <v>274</v>
      </c>
      <c r="AC18" s="182" t="s">
        <v>275</v>
      </c>
      <c r="AD18" s="10" t="s">
        <v>276</v>
      </c>
      <c r="AE18" s="10" t="s">
        <v>278</v>
      </c>
      <c r="AF18" s="10">
        <v>1</v>
      </c>
      <c r="AG18" s="75">
        <v>1</v>
      </c>
      <c r="AH18" s="75">
        <v>0</v>
      </c>
      <c r="AI18" s="75">
        <v>1</v>
      </c>
      <c r="AJ18" s="178">
        <v>46063</v>
      </c>
      <c r="AK18" s="178">
        <v>46129</v>
      </c>
      <c r="AL18" s="66">
        <v>0.56999999999999995</v>
      </c>
      <c r="AM18" s="10" t="s">
        <v>194</v>
      </c>
      <c r="AN18" s="10" t="s">
        <v>194</v>
      </c>
      <c r="AO18" s="10" t="s">
        <v>194</v>
      </c>
      <c r="AP18" s="10" t="s">
        <v>194</v>
      </c>
      <c r="AQ18" s="10" t="s">
        <v>194</v>
      </c>
      <c r="AR18" s="10"/>
      <c r="AS18" s="10"/>
      <c r="AT18" s="323">
        <v>0</v>
      </c>
      <c r="AU18" s="10" t="s">
        <v>194</v>
      </c>
      <c r="AV18" s="10" t="s">
        <v>194</v>
      </c>
      <c r="AW18" s="75">
        <f t="shared" si="0"/>
        <v>1</v>
      </c>
      <c r="AX18" s="176">
        <v>0</v>
      </c>
      <c r="AY18" s="72" t="s">
        <v>194</v>
      </c>
      <c r="AZ18" s="10" t="s">
        <v>194</v>
      </c>
      <c r="BA18" s="10"/>
      <c r="BB18" s="10"/>
      <c r="BC18" s="177">
        <f>IFERROR(AX18/AW18,"Validar datos de Aulas Master")</f>
        <v>0</v>
      </c>
      <c r="BD18" s="10"/>
      <c r="BE18" s="170"/>
      <c r="BF18" s="170"/>
      <c r="BG18" s="170"/>
      <c r="BH18" s="170"/>
      <c r="BI18" s="10"/>
      <c r="BJ18" s="11"/>
      <c r="BK18" s="11"/>
      <c r="BL18" s="30" t="s">
        <v>15</v>
      </c>
      <c r="BM18" s="10"/>
    </row>
    <row r="19" spans="3:66" customFormat="1" ht="52.2" x14ac:dyDescent="0.3">
      <c r="C19" s="19" t="s">
        <v>10</v>
      </c>
      <c r="D19" s="16" t="s">
        <v>123</v>
      </c>
      <c r="E19" s="23" t="s">
        <v>64</v>
      </c>
      <c r="F19" s="16" t="s">
        <v>100</v>
      </c>
      <c r="G19" s="16" t="s">
        <v>89</v>
      </c>
      <c r="H19" s="25" t="s">
        <v>298</v>
      </c>
      <c r="I19" s="75">
        <v>54534</v>
      </c>
      <c r="J19" s="10" t="s">
        <v>193</v>
      </c>
      <c r="K19" s="10" t="s">
        <v>193</v>
      </c>
      <c r="L19" s="10" t="s">
        <v>193</v>
      </c>
      <c r="M19" s="36">
        <v>45899</v>
      </c>
      <c r="N19" s="37">
        <v>45930</v>
      </c>
      <c r="O19" s="10"/>
      <c r="P19" s="10"/>
      <c r="Q19" s="10" t="s">
        <v>268</v>
      </c>
      <c r="R19" s="10" t="s">
        <v>193</v>
      </c>
      <c r="S19" s="10"/>
      <c r="T19" s="353" t="s">
        <v>279</v>
      </c>
      <c r="U19" s="10"/>
      <c r="V19" s="179" t="s">
        <v>280</v>
      </c>
      <c r="W19" s="180" t="s">
        <v>281</v>
      </c>
      <c r="X19" s="179"/>
      <c r="Y19" s="184" t="s">
        <v>282</v>
      </c>
      <c r="Z19" s="182" t="s">
        <v>283</v>
      </c>
      <c r="AA19" s="182" t="s">
        <v>274</v>
      </c>
      <c r="AB19" s="182" t="s">
        <v>274</v>
      </c>
      <c r="AC19" s="182" t="s">
        <v>275</v>
      </c>
      <c r="AD19" s="10" t="s">
        <v>276</v>
      </c>
      <c r="AE19" s="9" t="s">
        <v>268</v>
      </c>
      <c r="AF19" s="9" t="s">
        <v>268</v>
      </c>
      <c r="AG19" s="9" t="s">
        <v>268</v>
      </c>
      <c r="AH19" s="9" t="s">
        <v>268</v>
      </c>
      <c r="AI19" s="9" t="s">
        <v>268</v>
      </c>
      <c r="AJ19" s="9"/>
      <c r="AK19" s="9"/>
      <c r="AL19" s="9" t="s">
        <v>268</v>
      </c>
      <c r="AM19" s="10" t="s">
        <v>194</v>
      </c>
      <c r="AN19" s="10" t="s">
        <v>194</v>
      </c>
      <c r="AO19" s="10" t="s">
        <v>194</v>
      </c>
      <c r="AP19" s="10" t="s">
        <v>194</v>
      </c>
      <c r="AQ19" s="10" t="s">
        <v>194</v>
      </c>
      <c r="AR19" s="10"/>
      <c r="AS19" s="10"/>
      <c r="AT19" s="323">
        <v>0</v>
      </c>
      <c r="AU19" s="10"/>
      <c r="AV19" s="9" t="s">
        <v>268</v>
      </c>
      <c r="AW19" s="9" t="s">
        <v>268</v>
      </c>
      <c r="AX19" s="9" t="s">
        <v>268</v>
      </c>
      <c r="AY19" s="9" t="s">
        <v>268</v>
      </c>
      <c r="AZ19" s="10" t="s">
        <v>194</v>
      </c>
      <c r="BA19" s="10"/>
      <c r="BB19" s="10"/>
      <c r="BC19" s="177" t="s">
        <v>268</v>
      </c>
      <c r="BD19" s="10"/>
      <c r="BE19" s="170"/>
      <c r="BF19" s="170"/>
      <c r="BG19" s="170"/>
      <c r="BH19" s="170"/>
      <c r="BI19" s="10"/>
      <c r="BJ19" s="11"/>
      <c r="BK19" s="11"/>
      <c r="BL19" s="30" t="s">
        <v>15</v>
      </c>
      <c r="BM19" s="10"/>
    </row>
    <row r="20" spans="3:66" customFormat="1" ht="69.599999999999994" x14ac:dyDescent="0.3">
      <c r="C20" s="19" t="s">
        <v>10</v>
      </c>
      <c r="D20" s="16" t="s">
        <v>307</v>
      </c>
      <c r="E20" s="22" t="s">
        <v>308</v>
      </c>
      <c r="F20" s="16" t="s">
        <v>100</v>
      </c>
      <c r="G20" s="16" t="s">
        <v>89</v>
      </c>
      <c r="H20" s="22" t="s">
        <v>267</v>
      </c>
      <c r="I20" s="75">
        <v>102743</v>
      </c>
      <c r="J20" s="10" t="s">
        <v>193</v>
      </c>
      <c r="K20" s="10" t="s">
        <v>193</v>
      </c>
      <c r="L20" s="10" t="s">
        <v>193</v>
      </c>
      <c r="M20" s="40">
        <v>45899</v>
      </c>
      <c r="N20" s="40" t="s">
        <v>309</v>
      </c>
      <c r="O20" s="10"/>
      <c r="P20" s="10"/>
      <c r="Q20" s="10" t="s">
        <v>268</v>
      </c>
      <c r="R20" s="10" t="s">
        <v>193</v>
      </c>
      <c r="S20" s="10"/>
      <c r="T20" s="353" t="s">
        <v>269</v>
      </c>
      <c r="U20" s="10"/>
      <c r="V20" s="179" t="s">
        <v>280</v>
      </c>
      <c r="W20" s="180" t="s">
        <v>281</v>
      </c>
      <c r="X20" s="179"/>
      <c r="Y20" s="184" t="s">
        <v>282</v>
      </c>
      <c r="Z20" s="182" t="s">
        <v>283</v>
      </c>
      <c r="AA20" s="182" t="s">
        <v>274</v>
      </c>
      <c r="AB20" s="182" t="s">
        <v>284</v>
      </c>
      <c r="AC20" s="182" t="s">
        <v>268</v>
      </c>
      <c r="AD20" s="10" t="s">
        <v>276</v>
      </c>
      <c r="AE20" s="9" t="s">
        <v>268</v>
      </c>
      <c r="AF20" s="9" t="s">
        <v>268</v>
      </c>
      <c r="AG20" s="9" t="s">
        <v>268</v>
      </c>
      <c r="AH20" s="9" t="s">
        <v>268</v>
      </c>
      <c r="AI20" s="9" t="s">
        <v>268</v>
      </c>
      <c r="AJ20" s="9"/>
      <c r="AK20" s="9"/>
      <c r="AL20" s="9" t="s">
        <v>268</v>
      </c>
      <c r="AM20" s="10" t="s">
        <v>194</v>
      </c>
      <c r="AN20" s="10" t="s">
        <v>194</v>
      </c>
      <c r="AO20" s="10" t="s">
        <v>194</v>
      </c>
      <c r="AP20" s="10" t="s">
        <v>194</v>
      </c>
      <c r="AQ20" s="10" t="s">
        <v>194</v>
      </c>
      <c r="AR20" s="10"/>
      <c r="AS20" s="10"/>
      <c r="AT20" s="323">
        <v>0</v>
      </c>
      <c r="AU20" s="10"/>
      <c r="AV20" s="9" t="s">
        <v>268</v>
      </c>
      <c r="AW20" s="9" t="s">
        <v>268</v>
      </c>
      <c r="AX20" s="9" t="s">
        <v>268</v>
      </c>
      <c r="AY20" s="9" t="s">
        <v>268</v>
      </c>
      <c r="AZ20" s="10" t="s">
        <v>194</v>
      </c>
      <c r="BA20" s="10"/>
      <c r="BB20" s="10"/>
      <c r="BC20" s="177" t="s">
        <v>268</v>
      </c>
      <c r="BD20" s="10"/>
      <c r="BE20" s="170"/>
      <c r="BF20" s="170"/>
      <c r="BG20" s="170"/>
      <c r="BH20" s="170"/>
      <c r="BI20" s="10"/>
      <c r="BJ20" s="11"/>
      <c r="BK20" s="11"/>
      <c r="BL20" s="30" t="s">
        <v>15</v>
      </c>
      <c r="BM20" s="10"/>
    </row>
    <row r="21" spans="3:66" customFormat="1" ht="52.2" x14ac:dyDescent="0.3">
      <c r="C21" s="19" t="s">
        <v>10</v>
      </c>
      <c r="D21" s="16" t="s">
        <v>302</v>
      </c>
      <c r="E21" s="16" t="s">
        <v>310</v>
      </c>
      <c r="F21" s="16" t="s">
        <v>100</v>
      </c>
      <c r="G21" s="16" t="s">
        <v>89</v>
      </c>
      <c r="H21" s="16" t="s">
        <v>298</v>
      </c>
      <c r="I21" s="75">
        <v>10561</v>
      </c>
      <c r="J21" s="10" t="s">
        <v>193</v>
      </c>
      <c r="K21" s="10" t="s">
        <v>193</v>
      </c>
      <c r="L21" s="10" t="s">
        <v>193</v>
      </c>
      <c r="M21" s="38">
        <v>45930</v>
      </c>
      <c r="N21" s="39">
        <v>45960</v>
      </c>
      <c r="O21" s="10"/>
      <c r="P21" s="10"/>
      <c r="Q21" s="10" t="s">
        <v>268</v>
      </c>
      <c r="R21" s="10" t="s">
        <v>193</v>
      </c>
      <c r="S21" s="10"/>
      <c r="T21" s="353" t="s">
        <v>279</v>
      </c>
      <c r="U21" s="10"/>
      <c r="V21" s="179" t="s">
        <v>280</v>
      </c>
      <c r="W21" s="180" t="s">
        <v>281</v>
      </c>
      <c r="X21" s="179"/>
      <c r="Y21" s="184" t="s">
        <v>282</v>
      </c>
      <c r="Z21" s="182" t="s">
        <v>283</v>
      </c>
      <c r="AA21" s="182" t="s">
        <v>274</v>
      </c>
      <c r="AB21" s="182" t="s">
        <v>284</v>
      </c>
      <c r="AC21" s="182" t="s">
        <v>268</v>
      </c>
      <c r="AD21" s="10" t="s">
        <v>276</v>
      </c>
      <c r="AE21" s="9" t="s">
        <v>268</v>
      </c>
      <c r="AF21" s="9" t="s">
        <v>268</v>
      </c>
      <c r="AG21" s="9" t="s">
        <v>268</v>
      </c>
      <c r="AH21" s="9" t="s">
        <v>268</v>
      </c>
      <c r="AI21" s="9" t="s">
        <v>268</v>
      </c>
      <c r="AJ21" s="9"/>
      <c r="AK21" s="9"/>
      <c r="AL21" s="9" t="s">
        <v>268</v>
      </c>
      <c r="AM21" s="10" t="s">
        <v>194</v>
      </c>
      <c r="AN21" s="10" t="s">
        <v>194</v>
      </c>
      <c r="AO21" s="10" t="s">
        <v>194</v>
      </c>
      <c r="AP21" s="10" t="s">
        <v>194</v>
      </c>
      <c r="AQ21" s="10" t="s">
        <v>194</v>
      </c>
      <c r="AR21" s="10"/>
      <c r="AS21" s="10"/>
      <c r="AT21" s="323">
        <v>0</v>
      </c>
      <c r="AU21" s="10"/>
      <c r="AV21" s="9" t="s">
        <v>268</v>
      </c>
      <c r="AW21" s="9" t="s">
        <v>268</v>
      </c>
      <c r="AX21" s="9" t="s">
        <v>268</v>
      </c>
      <c r="AY21" s="9" t="s">
        <v>268</v>
      </c>
      <c r="AZ21" s="10" t="s">
        <v>194</v>
      </c>
      <c r="BA21" s="10"/>
      <c r="BB21" s="10"/>
      <c r="BC21" s="177" t="s">
        <v>268</v>
      </c>
      <c r="BD21" s="10"/>
      <c r="BE21" s="170"/>
      <c r="BF21" s="170"/>
      <c r="BG21" s="170"/>
      <c r="BH21" s="170"/>
      <c r="BI21" s="10"/>
      <c r="BJ21" s="9"/>
      <c r="BK21" s="9"/>
      <c r="BL21" s="30" t="s">
        <v>15</v>
      </c>
      <c r="BM21" s="10"/>
    </row>
    <row r="22" spans="3:66" customFormat="1" ht="52.2" x14ac:dyDescent="0.3">
      <c r="C22" s="19" t="s">
        <v>10</v>
      </c>
      <c r="D22" s="16" t="s">
        <v>302</v>
      </c>
      <c r="E22" s="16" t="s">
        <v>310</v>
      </c>
      <c r="F22" s="16" t="s">
        <v>100</v>
      </c>
      <c r="G22" s="16" t="s">
        <v>89</v>
      </c>
      <c r="H22" s="16" t="s">
        <v>267</v>
      </c>
      <c r="I22" s="75">
        <v>102473</v>
      </c>
      <c r="J22" s="10" t="s">
        <v>193</v>
      </c>
      <c r="K22" s="10" t="s">
        <v>193</v>
      </c>
      <c r="L22" s="10" t="s">
        <v>193</v>
      </c>
      <c r="M22" s="38">
        <v>45930</v>
      </c>
      <c r="N22" s="39">
        <v>45960</v>
      </c>
      <c r="O22" s="10"/>
      <c r="P22" s="10"/>
      <c r="Q22" s="10" t="s">
        <v>268</v>
      </c>
      <c r="R22" s="10" t="s">
        <v>193</v>
      </c>
      <c r="S22" s="10"/>
      <c r="T22" s="353" t="s">
        <v>279</v>
      </c>
      <c r="U22" s="10"/>
      <c r="V22" s="179" t="s">
        <v>270</v>
      </c>
      <c r="W22" s="179" t="s">
        <v>311</v>
      </c>
      <c r="X22" s="179"/>
      <c r="Y22" s="184" t="s">
        <v>291</v>
      </c>
      <c r="Z22" s="182" t="s">
        <v>312</v>
      </c>
      <c r="AA22" s="182" t="s">
        <v>274</v>
      </c>
      <c r="AB22" s="182" t="s">
        <v>284</v>
      </c>
      <c r="AC22" s="182" t="s">
        <v>275</v>
      </c>
      <c r="AD22" s="10" t="s">
        <v>276</v>
      </c>
      <c r="AE22" s="9" t="s">
        <v>268</v>
      </c>
      <c r="AF22" s="9" t="s">
        <v>268</v>
      </c>
      <c r="AG22" s="9" t="s">
        <v>268</v>
      </c>
      <c r="AH22" s="9" t="s">
        <v>268</v>
      </c>
      <c r="AI22" s="9" t="s">
        <v>268</v>
      </c>
      <c r="AJ22" s="9"/>
      <c r="AK22" s="9"/>
      <c r="AL22" s="9" t="s">
        <v>268</v>
      </c>
      <c r="AM22" s="10" t="s">
        <v>194</v>
      </c>
      <c r="AN22" s="10" t="s">
        <v>194</v>
      </c>
      <c r="AO22" s="10" t="s">
        <v>194</v>
      </c>
      <c r="AP22" s="10" t="s">
        <v>194</v>
      </c>
      <c r="AQ22" s="10" t="s">
        <v>194</v>
      </c>
      <c r="AR22" s="10"/>
      <c r="AS22" s="10"/>
      <c r="AT22" s="323">
        <v>0</v>
      </c>
      <c r="AU22" s="10"/>
      <c r="AV22" s="9" t="s">
        <v>268</v>
      </c>
      <c r="AW22" s="9" t="s">
        <v>268</v>
      </c>
      <c r="AX22" s="9" t="s">
        <v>268</v>
      </c>
      <c r="AY22" s="9" t="s">
        <v>268</v>
      </c>
      <c r="AZ22" s="10" t="s">
        <v>194</v>
      </c>
      <c r="BA22" s="10"/>
      <c r="BB22" s="10"/>
      <c r="BC22" s="177" t="s">
        <v>268</v>
      </c>
      <c r="BD22" s="10"/>
      <c r="BE22" s="170"/>
      <c r="BF22" s="170"/>
      <c r="BG22" s="170"/>
      <c r="BH22" s="170"/>
      <c r="BI22" s="10"/>
      <c r="BJ22" s="9"/>
      <c r="BK22" s="9"/>
      <c r="BL22" s="30" t="s">
        <v>15</v>
      </c>
      <c r="BM22" s="10"/>
    </row>
    <row r="23" spans="3:66" customFormat="1" ht="55.2" x14ac:dyDescent="0.3">
      <c r="C23" s="19" t="s">
        <v>10</v>
      </c>
      <c r="D23" s="16" t="s">
        <v>302</v>
      </c>
      <c r="E23" s="16" t="s">
        <v>310</v>
      </c>
      <c r="F23" s="16" t="s">
        <v>88</v>
      </c>
      <c r="G23" s="16" t="s">
        <v>89</v>
      </c>
      <c r="H23" s="16" t="s">
        <v>261</v>
      </c>
      <c r="I23" s="75">
        <v>101389</v>
      </c>
      <c r="J23" s="10" t="s">
        <v>193</v>
      </c>
      <c r="K23" s="10" t="s">
        <v>193</v>
      </c>
      <c r="L23" s="10" t="s">
        <v>193</v>
      </c>
      <c r="M23" s="38">
        <v>45930</v>
      </c>
      <c r="N23" s="39">
        <v>45960</v>
      </c>
      <c r="O23" s="10"/>
      <c r="P23" s="10" t="s">
        <v>278</v>
      </c>
      <c r="Q23" s="10" t="s">
        <v>193</v>
      </c>
      <c r="R23" s="10" t="s">
        <v>193</v>
      </c>
      <c r="S23" s="10"/>
      <c r="T23" s="353" t="s">
        <v>279</v>
      </c>
      <c r="U23" s="10"/>
      <c r="V23" s="179" t="s">
        <v>270</v>
      </c>
      <c r="W23" s="180" t="s">
        <v>290</v>
      </c>
      <c r="X23" s="179"/>
      <c r="Y23" s="185" t="s">
        <v>300</v>
      </c>
      <c r="Z23" s="182" t="s">
        <v>275</v>
      </c>
      <c r="AA23" s="182" t="s">
        <v>274</v>
      </c>
      <c r="AB23" s="182" t="s">
        <v>284</v>
      </c>
      <c r="AC23" s="182" t="s">
        <v>275</v>
      </c>
      <c r="AD23" s="10" t="s">
        <v>276</v>
      </c>
      <c r="AE23" s="10" t="s">
        <v>285</v>
      </c>
      <c r="AF23" s="10">
        <v>8</v>
      </c>
      <c r="AG23" s="75">
        <v>6</v>
      </c>
      <c r="AH23" s="75">
        <v>2</v>
      </c>
      <c r="AI23" s="75">
        <v>8</v>
      </c>
      <c r="AJ23" s="9"/>
      <c r="AK23" s="9"/>
      <c r="AL23" s="329">
        <v>0.1</v>
      </c>
      <c r="AM23" s="10" t="s">
        <v>194</v>
      </c>
      <c r="AN23" s="10" t="s">
        <v>194</v>
      </c>
      <c r="AO23" s="10" t="s">
        <v>194</v>
      </c>
      <c r="AP23" s="10" t="s">
        <v>194</v>
      </c>
      <c r="AQ23" s="10" t="s">
        <v>194</v>
      </c>
      <c r="AR23" s="10"/>
      <c r="AS23" s="10"/>
      <c r="AT23" s="323">
        <v>0</v>
      </c>
      <c r="AU23" s="10" t="s">
        <v>194</v>
      </c>
      <c r="AV23" s="10" t="s">
        <v>194</v>
      </c>
      <c r="AW23" s="75">
        <f t="shared" si="0"/>
        <v>8</v>
      </c>
      <c r="AX23" s="176">
        <v>0</v>
      </c>
      <c r="AY23" s="72" t="s">
        <v>194</v>
      </c>
      <c r="AZ23" s="10" t="s">
        <v>194</v>
      </c>
      <c r="BA23" s="10"/>
      <c r="BB23" s="10"/>
      <c r="BC23" s="177">
        <f>IFERROR(AX23/AW23,"Validar datos de Aulas Master")</f>
        <v>0</v>
      </c>
      <c r="BD23" s="10"/>
      <c r="BE23" s="170"/>
      <c r="BF23" s="170"/>
      <c r="BG23" s="170"/>
      <c r="BH23" s="170"/>
      <c r="BI23" s="10"/>
      <c r="BJ23" s="9"/>
      <c r="BK23" s="9"/>
      <c r="BL23" s="32" t="s">
        <v>16</v>
      </c>
      <c r="BM23" s="10"/>
    </row>
    <row r="24" spans="3:66" customFormat="1" ht="52.2" x14ac:dyDescent="0.3">
      <c r="C24" s="19" t="s">
        <v>10</v>
      </c>
      <c r="D24" s="16" t="s">
        <v>313</v>
      </c>
      <c r="E24" s="22" t="s">
        <v>314</v>
      </c>
      <c r="F24" s="16" t="s">
        <v>6</v>
      </c>
      <c r="G24" s="16" t="s">
        <v>89</v>
      </c>
      <c r="H24" s="22" t="s">
        <v>298</v>
      </c>
      <c r="I24" s="75">
        <v>4078</v>
      </c>
      <c r="J24" s="10" t="s">
        <v>193</v>
      </c>
      <c r="K24" s="10" t="s">
        <v>193</v>
      </c>
      <c r="L24" s="10" t="s">
        <v>193</v>
      </c>
      <c r="M24" s="40">
        <v>45930</v>
      </c>
      <c r="N24" s="41">
        <v>45960</v>
      </c>
      <c r="O24" s="10"/>
      <c r="P24" s="10"/>
      <c r="Q24" s="10"/>
      <c r="R24" s="10" t="s">
        <v>193</v>
      </c>
      <c r="S24" s="10"/>
      <c r="T24" s="353" t="s">
        <v>279</v>
      </c>
      <c r="U24" s="10"/>
      <c r="V24" s="179" t="s">
        <v>280</v>
      </c>
      <c r="W24" s="180" t="s">
        <v>281</v>
      </c>
      <c r="X24" s="179"/>
      <c r="Y24" s="184" t="s">
        <v>282</v>
      </c>
      <c r="Z24" s="182" t="s">
        <v>283</v>
      </c>
      <c r="AA24" s="182" t="s">
        <v>274</v>
      </c>
      <c r="AB24" s="182" t="s">
        <v>284</v>
      </c>
      <c r="AC24" s="182" t="s">
        <v>268</v>
      </c>
      <c r="AD24" s="10" t="s">
        <v>276</v>
      </c>
      <c r="AE24" s="10" t="s">
        <v>278</v>
      </c>
      <c r="AF24" s="10"/>
      <c r="AG24" s="75"/>
      <c r="AH24" s="75"/>
      <c r="AI24" s="75"/>
      <c r="AJ24" s="9"/>
      <c r="AK24" s="9"/>
      <c r="AL24" s="9" t="s">
        <v>268</v>
      </c>
      <c r="AM24" s="9" t="s">
        <v>268</v>
      </c>
      <c r="AN24" s="9" t="s">
        <v>268</v>
      </c>
      <c r="AO24" s="10" t="s">
        <v>268</v>
      </c>
      <c r="AP24" s="10" t="s">
        <v>268</v>
      </c>
      <c r="AQ24" s="10" t="s">
        <v>268</v>
      </c>
      <c r="AR24" s="10" t="s">
        <v>268</v>
      </c>
      <c r="AS24" s="10" t="s">
        <v>268</v>
      </c>
      <c r="AT24" s="325" t="s">
        <v>268</v>
      </c>
      <c r="AU24" s="10" t="s">
        <v>194</v>
      </c>
      <c r="AV24" s="10" t="s">
        <v>194</v>
      </c>
      <c r="AW24" s="75">
        <f t="shared" si="0"/>
        <v>0</v>
      </c>
      <c r="AX24" s="176">
        <v>0</v>
      </c>
      <c r="AY24" s="72" t="s">
        <v>194</v>
      </c>
      <c r="AZ24" s="10" t="s">
        <v>194</v>
      </c>
      <c r="BA24" s="10"/>
      <c r="BB24" s="10"/>
      <c r="BC24" s="177" t="s">
        <v>268</v>
      </c>
      <c r="BD24" s="10"/>
      <c r="BE24" s="170"/>
      <c r="BF24" s="170"/>
      <c r="BG24" s="170"/>
      <c r="BH24" s="170"/>
      <c r="BI24" s="10"/>
      <c r="BJ24" s="9"/>
      <c r="BK24" s="9"/>
      <c r="BL24" s="30" t="s">
        <v>15</v>
      </c>
      <c r="BM24" s="10"/>
    </row>
    <row r="25" spans="3:66" customFormat="1" ht="69.599999999999994" x14ac:dyDescent="0.3">
      <c r="C25" s="19" t="s">
        <v>10</v>
      </c>
      <c r="D25" s="16" t="s">
        <v>307</v>
      </c>
      <c r="E25" s="16" t="s">
        <v>315</v>
      </c>
      <c r="F25" s="16" t="s">
        <v>100</v>
      </c>
      <c r="G25" s="16" t="s">
        <v>89</v>
      </c>
      <c r="H25" s="16" t="s">
        <v>298</v>
      </c>
      <c r="I25" s="75">
        <v>53835</v>
      </c>
      <c r="J25" s="10" t="s">
        <v>193</v>
      </c>
      <c r="K25" s="10" t="s">
        <v>193</v>
      </c>
      <c r="L25" s="10" t="s">
        <v>193</v>
      </c>
      <c r="M25" s="38">
        <v>45930</v>
      </c>
      <c r="N25" s="39">
        <v>45960</v>
      </c>
      <c r="O25" s="10"/>
      <c r="P25" s="10"/>
      <c r="Q25" s="10" t="s">
        <v>268</v>
      </c>
      <c r="R25" s="10" t="s">
        <v>193</v>
      </c>
      <c r="S25" s="10"/>
      <c r="T25" s="353" t="s">
        <v>279</v>
      </c>
      <c r="U25" s="10"/>
      <c r="V25" s="179" t="s">
        <v>280</v>
      </c>
      <c r="W25" s="180" t="s">
        <v>281</v>
      </c>
      <c r="X25" s="179"/>
      <c r="Y25" s="184" t="s">
        <v>282</v>
      </c>
      <c r="Z25" s="182" t="s">
        <v>283</v>
      </c>
      <c r="AA25" s="182" t="s">
        <v>274</v>
      </c>
      <c r="AB25" s="182" t="s">
        <v>284</v>
      </c>
      <c r="AC25" s="182" t="s">
        <v>268</v>
      </c>
      <c r="AD25" s="10" t="s">
        <v>276</v>
      </c>
      <c r="AE25" s="9" t="s">
        <v>268</v>
      </c>
      <c r="AF25" s="9" t="s">
        <v>268</v>
      </c>
      <c r="AG25" s="9" t="s">
        <v>268</v>
      </c>
      <c r="AH25" s="9" t="s">
        <v>268</v>
      </c>
      <c r="AI25" s="9" t="s">
        <v>268</v>
      </c>
      <c r="AJ25" s="9"/>
      <c r="AK25" s="9"/>
      <c r="AL25" s="9" t="s">
        <v>268</v>
      </c>
      <c r="AM25" s="10" t="s">
        <v>194</v>
      </c>
      <c r="AN25" s="10" t="s">
        <v>194</v>
      </c>
      <c r="AO25" s="10" t="s">
        <v>194</v>
      </c>
      <c r="AP25" s="10" t="s">
        <v>194</v>
      </c>
      <c r="AQ25" s="10" t="s">
        <v>194</v>
      </c>
      <c r="AR25" s="10"/>
      <c r="AS25" s="10"/>
      <c r="AT25" s="323">
        <v>0</v>
      </c>
      <c r="AU25" s="10"/>
      <c r="AV25" s="9" t="s">
        <v>268</v>
      </c>
      <c r="AW25" s="9" t="s">
        <v>268</v>
      </c>
      <c r="AX25" s="9" t="s">
        <v>268</v>
      </c>
      <c r="AY25" s="9" t="s">
        <v>268</v>
      </c>
      <c r="AZ25" s="10" t="s">
        <v>194</v>
      </c>
      <c r="BA25" s="10"/>
      <c r="BB25" s="10"/>
      <c r="BC25" s="177" t="s">
        <v>268</v>
      </c>
      <c r="BD25" s="10"/>
      <c r="BE25" s="170"/>
      <c r="BF25" s="170"/>
      <c r="BG25" s="170"/>
      <c r="BH25" s="170"/>
      <c r="BI25" s="10"/>
      <c r="BJ25" s="9"/>
      <c r="BK25" s="9"/>
      <c r="BL25" s="30" t="s">
        <v>15</v>
      </c>
      <c r="BM25" s="10"/>
    </row>
    <row r="26" spans="3:66" customFormat="1" ht="52.2" x14ac:dyDescent="0.3">
      <c r="C26" s="20" t="s">
        <v>7</v>
      </c>
      <c r="D26" s="17" t="s">
        <v>316</v>
      </c>
      <c r="E26" s="17" t="s">
        <v>317</v>
      </c>
      <c r="F26" s="17" t="s">
        <v>6</v>
      </c>
      <c r="G26" s="17" t="s">
        <v>89</v>
      </c>
      <c r="H26" s="17" t="s">
        <v>267</v>
      </c>
      <c r="I26" s="75">
        <v>105309</v>
      </c>
      <c r="J26" s="10" t="s">
        <v>193</v>
      </c>
      <c r="K26" s="10" t="s">
        <v>193</v>
      </c>
      <c r="L26" s="10" t="s">
        <v>193</v>
      </c>
      <c r="M26" s="42">
        <v>45930</v>
      </c>
      <c r="N26" s="43">
        <v>45960</v>
      </c>
      <c r="O26" s="10"/>
      <c r="P26" s="10"/>
      <c r="Q26" s="10"/>
      <c r="R26" s="10" t="s">
        <v>193</v>
      </c>
      <c r="S26" s="10"/>
      <c r="T26" s="353" t="s">
        <v>279</v>
      </c>
      <c r="U26" s="10"/>
      <c r="V26" s="179" t="s">
        <v>280</v>
      </c>
      <c r="W26" s="180" t="s">
        <v>281</v>
      </c>
      <c r="X26" s="179"/>
      <c r="Y26" s="184" t="s">
        <v>282</v>
      </c>
      <c r="Z26" s="182" t="s">
        <v>283</v>
      </c>
      <c r="AA26" s="182" t="s">
        <v>274</v>
      </c>
      <c r="AB26" s="182" t="s">
        <v>284</v>
      </c>
      <c r="AC26" s="182" t="s">
        <v>268</v>
      </c>
      <c r="AD26" s="10" t="s">
        <v>276</v>
      </c>
      <c r="AE26" s="10" t="s">
        <v>278</v>
      </c>
      <c r="AF26" s="10"/>
      <c r="AG26" s="75"/>
      <c r="AH26" s="75"/>
      <c r="AI26" s="75"/>
      <c r="AJ26" s="9"/>
      <c r="AK26" s="9"/>
      <c r="AL26" s="9" t="s">
        <v>268</v>
      </c>
      <c r="AM26" s="10" t="s">
        <v>194</v>
      </c>
      <c r="AN26" s="10" t="s">
        <v>194</v>
      </c>
      <c r="AO26" s="10" t="s">
        <v>194</v>
      </c>
      <c r="AP26" s="10" t="s">
        <v>194</v>
      </c>
      <c r="AQ26" s="10" t="s">
        <v>194</v>
      </c>
      <c r="AR26" s="10"/>
      <c r="AS26" s="10"/>
      <c r="AT26" s="323">
        <v>0</v>
      </c>
      <c r="AU26" s="10" t="s">
        <v>194</v>
      </c>
      <c r="AV26" s="10" t="s">
        <v>194</v>
      </c>
      <c r="AW26" s="75">
        <f t="shared" si="0"/>
        <v>0</v>
      </c>
      <c r="AX26" s="176">
        <v>0</v>
      </c>
      <c r="AY26" s="72" t="s">
        <v>194</v>
      </c>
      <c r="AZ26" s="10" t="s">
        <v>194</v>
      </c>
      <c r="BA26" s="10"/>
      <c r="BB26" s="10"/>
      <c r="BC26" s="177" t="s">
        <v>268</v>
      </c>
      <c r="BD26" s="10"/>
      <c r="BE26" s="170"/>
      <c r="BF26" s="170"/>
      <c r="BG26" s="170"/>
      <c r="BH26" s="170"/>
      <c r="BI26" s="10"/>
      <c r="BJ26" s="9"/>
      <c r="BK26" s="9"/>
      <c r="BL26" s="30" t="s">
        <v>15</v>
      </c>
      <c r="BM26" s="10"/>
    </row>
    <row r="27" spans="3:66" customFormat="1" ht="52.2" x14ac:dyDescent="0.3">
      <c r="C27" s="20" t="s">
        <v>7</v>
      </c>
      <c r="D27" s="17" t="s">
        <v>318</v>
      </c>
      <c r="E27" s="17" t="s">
        <v>319</v>
      </c>
      <c r="F27" s="17" t="s">
        <v>100</v>
      </c>
      <c r="G27" s="17" t="s">
        <v>89</v>
      </c>
      <c r="H27" s="17" t="s">
        <v>298</v>
      </c>
      <c r="I27" s="75">
        <v>7470</v>
      </c>
      <c r="J27" s="10" t="s">
        <v>193</v>
      </c>
      <c r="K27" s="10" t="s">
        <v>193</v>
      </c>
      <c r="L27" s="10" t="s">
        <v>193</v>
      </c>
      <c r="M27" s="42">
        <v>45930</v>
      </c>
      <c r="N27" s="43">
        <v>45960</v>
      </c>
      <c r="O27" s="10"/>
      <c r="P27" s="10"/>
      <c r="Q27" s="10" t="s">
        <v>268</v>
      </c>
      <c r="R27" s="10" t="s">
        <v>193</v>
      </c>
      <c r="S27" s="10"/>
      <c r="T27" s="353" t="s">
        <v>194</v>
      </c>
      <c r="U27" s="10"/>
      <c r="V27" s="179" t="s">
        <v>280</v>
      </c>
      <c r="W27" s="180" t="s">
        <v>281</v>
      </c>
      <c r="X27" s="179"/>
      <c r="Y27" s="184" t="s">
        <v>282</v>
      </c>
      <c r="Z27" s="182" t="s">
        <v>283</v>
      </c>
      <c r="AA27" s="182" t="s">
        <v>274</v>
      </c>
      <c r="AB27" s="182" t="s">
        <v>284</v>
      </c>
      <c r="AC27" s="182" t="s">
        <v>268</v>
      </c>
      <c r="AD27" s="10" t="s">
        <v>276</v>
      </c>
      <c r="AE27" s="9" t="s">
        <v>268</v>
      </c>
      <c r="AF27" s="9" t="s">
        <v>268</v>
      </c>
      <c r="AG27" s="9" t="s">
        <v>268</v>
      </c>
      <c r="AH27" s="9" t="s">
        <v>268</v>
      </c>
      <c r="AI27" s="9" t="s">
        <v>268</v>
      </c>
      <c r="AJ27" s="9"/>
      <c r="AK27" s="9"/>
      <c r="AL27" s="9" t="s">
        <v>268</v>
      </c>
      <c r="AM27" s="10" t="s">
        <v>194</v>
      </c>
      <c r="AN27" s="10" t="s">
        <v>194</v>
      </c>
      <c r="AO27" s="10" t="s">
        <v>194</v>
      </c>
      <c r="AP27" s="10" t="s">
        <v>194</v>
      </c>
      <c r="AQ27" s="10" t="s">
        <v>194</v>
      </c>
      <c r="AR27" s="10"/>
      <c r="AS27" s="10"/>
      <c r="AT27" s="323">
        <v>0</v>
      </c>
      <c r="AU27" s="10"/>
      <c r="AV27" s="9" t="s">
        <v>268</v>
      </c>
      <c r="AW27" s="9" t="s">
        <v>268</v>
      </c>
      <c r="AX27" s="9" t="s">
        <v>268</v>
      </c>
      <c r="AY27" s="9" t="s">
        <v>268</v>
      </c>
      <c r="AZ27" s="10" t="s">
        <v>194</v>
      </c>
      <c r="BA27" s="10"/>
      <c r="BB27" s="10"/>
      <c r="BC27" s="177" t="s">
        <v>268</v>
      </c>
      <c r="BD27" s="10"/>
      <c r="BE27" s="170"/>
      <c r="BF27" s="170"/>
      <c r="BG27" s="170"/>
      <c r="BH27" s="170"/>
      <c r="BI27" s="10"/>
      <c r="BJ27" s="9"/>
      <c r="BK27" s="9"/>
      <c r="BL27" s="30" t="s">
        <v>15</v>
      </c>
      <c r="BM27" s="10"/>
    </row>
    <row r="28" spans="3:66" customFormat="1" ht="100.5" customHeight="1" x14ac:dyDescent="0.3">
      <c r="C28" s="20" t="s">
        <v>7</v>
      </c>
      <c r="D28" s="17" t="s">
        <v>318</v>
      </c>
      <c r="E28" s="17" t="s">
        <v>319</v>
      </c>
      <c r="F28" s="17" t="s">
        <v>88</v>
      </c>
      <c r="G28" s="17" t="s">
        <v>89</v>
      </c>
      <c r="H28" s="17" t="s">
        <v>261</v>
      </c>
      <c r="I28" s="75">
        <v>101492</v>
      </c>
      <c r="J28" s="10" t="s">
        <v>193</v>
      </c>
      <c r="K28" s="10" t="s">
        <v>193</v>
      </c>
      <c r="L28" s="10" t="s">
        <v>193</v>
      </c>
      <c r="M28" s="42">
        <v>45930</v>
      </c>
      <c r="N28" s="43">
        <v>45960</v>
      </c>
      <c r="O28" s="10"/>
      <c r="P28" s="10" t="s">
        <v>278</v>
      </c>
      <c r="Q28" s="10" t="s">
        <v>193</v>
      </c>
      <c r="R28" s="10" t="s">
        <v>193</v>
      </c>
      <c r="S28" s="10"/>
      <c r="T28" s="353" t="s">
        <v>279</v>
      </c>
      <c r="U28" s="10"/>
      <c r="V28" s="179" t="s">
        <v>270</v>
      </c>
      <c r="W28" s="180" t="s">
        <v>320</v>
      </c>
      <c r="X28" s="180" t="s">
        <v>321</v>
      </c>
      <c r="Y28" s="182" t="s">
        <v>305</v>
      </c>
      <c r="Z28" s="182" t="s">
        <v>306</v>
      </c>
      <c r="AA28" s="182" t="s">
        <v>274</v>
      </c>
      <c r="AB28" s="182" t="s">
        <v>274</v>
      </c>
      <c r="AC28" s="182" t="s">
        <v>322</v>
      </c>
      <c r="AD28" s="10" t="s">
        <v>276</v>
      </c>
      <c r="AE28" s="10" t="s">
        <v>278</v>
      </c>
      <c r="AF28" s="10">
        <v>5</v>
      </c>
      <c r="AG28" s="75">
        <v>5</v>
      </c>
      <c r="AH28" s="75">
        <v>0</v>
      </c>
      <c r="AI28" s="75">
        <v>5</v>
      </c>
      <c r="AJ28" s="9"/>
      <c r="AK28" s="9"/>
      <c r="AL28" s="66">
        <v>0.22</v>
      </c>
      <c r="AM28" s="10" t="s">
        <v>192</v>
      </c>
      <c r="AN28" s="10" t="s">
        <v>192</v>
      </c>
      <c r="AO28" s="10" t="s">
        <v>192</v>
      </c>
      <c r="AP28" s="10" t="s">
        <v>192</v>
      </c>
      <c r="AQ28" s="10" t="s">
        <v>192</v>
      </c>
      <c r="AR28" s="10"/>
      <c r="AS28" s="10"/>
      <c r="AT28" s="323">
        <v>0.6</v>
      </c>
      <c r="AU28" s="10" t="s">
        <v>194</v>
      </c>
      <c r="AV28" s="10" t="s">
        <v>194</v>
      </c>
      <c r="AW28" s="75">
        <v>8</v>
      </c>
      <c r="AX28" s="176">
        <v>1</v>
      </c>
      <c r="AY28" s="72" t="s">
        <v>194</v>
      </c>
      <c r="AZ28" s="328">
        <v>0.95</v>
      </c>
      <c r="BA28" s="10"/>
      <c r="BB28" s="10"/>
      <c r="BC28" s="177">
        <f>IFERROR(AX28/AW28,"Validar datos de Aulas Master")</f>
        <v>0.125</v>
      </c>
      <c r="BD28" s="10"/>
      <c r="BE28" s="170"/>
      <c r="BF28" s="170"/>
      <c r="BG28" s="170"/>
      <c r="BH28" s="170"/>
      <c r="BI28" s="10"/>
      <c r="BJ28" s="9"/>
      <c r="BK28" s="9"/>
      <c r="BL28" s="30" t="s">
        <v>14</v>
      </c>
      <c r="BM28" s="10"/>
    </row>
    <row r="29" spans="3:66" customFormat="1" ht="69.599999999999994" x14ac:dyDescent="0.3">
      <c r="C29" s="19" t="s">
        <v>10</v>
      </c>
      <c r="D29" s="16" t="s">
        <v>307</v>
      </c>
      <c r="E29" s="25" t="s">
        <v>124</v>
      </c>
      <c r="F29" s="16" t="s">
        <v>88</v>
      </c>
      <c r="G29" s="16" t="s">
        <v>89</v>
      </c>
      <c r="H29" s="25" t="s">
        <v>261</v>
      </c>
      <c r="I29" s="75">
        <v>105591</v>
      </c>
      <c r="J29" s="10" t="s">
        <v>193</v>
      </c>
      <c r="K29" s="10" t="s">
        <v>193</v>
      </c>
      <c r="L29" s="10" t="s">
        <v>193</v>
      </c>
      <c r="M29" s="36">
        <v>45930</v>
      </c>
      <c r="N29" s="37">
        <v>45960</v>
      </c>
      <c r="O29" s="10"/>
      <c r="P29" s="10" t="s">
        <v>278</v>
      </c>
      <c r="Q29" s="10" t="s">
        <v>193</v>
      </c>
      <c r="R29" s="10" t="s">
        <v>193</v>
      </c>
      <c r="S29" s="10"/>
      <c r="T29" s="353" t="s">
        <v>269</v>
      </c>
      <c r="U29" s="10"/>
      <c r="V29" s="179" t="s">
        <v>280</v>
      </c>
      <c r="W29" s="180" t="s">
        <v>281</v>
      </c>
      <c r="X29" s="179"/>
      <c r="Y29" s="184" t="s">
        <v>282</v>
      </c>
      <c r="Z29" s="182" t="s">
        <v>283</v>
      </c>
      <c r="AA29" s="182" t="s">
        <v>274</v>
      </c>
      <c r="AB29" s="182" t="s">
        <v>284</v>
      </c>
      <c r="AC29" s="182" t="s">
        <v>268</v>
      </c>
      <c r="AD29" s="10" t="s">
        <v>276</v>
      </c>
      <c r="AE29" s="10" t="s">
        <v>323</v>
      </c>
      <c r="AF29" s="10">
        <v>6</v>
      </c>
      <c r="AG29" s="75">
        <v>7</v>
      </c>
      <c r="AH29" s="75">
        <v>2</v>
      </c>
      <c r="AI29" s="75">
        <v>9</v>
      </c>
      <c r="AJ29" s="9"/>
      <c r="AK29" s="9"/>
      <c r="AL29" s="66">
        <v>0.23</v>
      </c>
      <c r="AM29" s="10" t="s">
        <v>194</v>
      </c>
      <c r="AN29" s="10" t="s">
        <v>194</v>
      </c>
      <c r="AO29" s="10" t="s">
        <v>194</v>
      </c>
      <c r="AP29" s="10" t="s">
        <v>194</v>
      </c>
      <c r="AQ29" s="10" t="s">
        <v>194</v>
      </c>
      <c r="AR29" s="10"/>
      <c r="AS29" s="10"/>
      <c r="AT29" s="323">
        <v>0</v>
      </c>
      <c r="AU29" s="10" t="s">
        <v>194</v>
      </c>
      <c r="AV29" s="10" t="s">
        <v>194</v>
      </c>
      <c r="AW29" s="75">
        <v>9</v>
      </c>
      <c r="AX29" s="176">
        <v>0</v>
      </c>
      <c r="AY29" s="72" t="s">
        <v>194</v>
      </c>
      <c r="AZ29" s="328">
        <v>0.35</v>
      </c>
      <c r="BA29" s="10"/>
      <c r="BB29" s="10"/>
      <c r="BC29" s="177">
        <f>IFERROR(AX29/AW29,"Validar datos de Aulas Master")</f>
        <v>0</v>
      </c>
      <c r="BD29" s="10"/>
      <c r="BE29" s="170"/>
      <c r="BF29" s="170"/>
      <c r="BG29" s="170"/>
      <c r="BH29" s="170"/>
      <c r="BI29" s="10"/>
      <c r="BJ29" s="330">
        <v>46199</v>
      </c>
      <c r="BK29" s="9"/>
      <c r="BL29" s="30" t="s">
        <v>15</v>
      </c>
      <c r="BM29" s="72"/>
      <c r="BN29" s="314" t="s">
        <v>286</v>
      </c>
    </row>
    <row r="30" spans="3:66" customFormat="1" ht="52.2" x14ac:dyDescent="0.3">
      <c r="C30" s="18" t="s">
        <v>4</v>
      </c>
      <c r="D30" s="15" t="s">
        <v>265</v>
      </c>
      <c r="E30" s="22" t="s">
        <v>324</v>
      </c>
      <c r="F30" s="15" t="s">
        <v>100</v>
      </c>
      <c r="G30" s="15" t="s">
        <v>89</v>
      </c>
      <c r="H30" s="22" t="s">
        <v>298</v>
      </c>
      <c r="I30" s="75">
        <v>3638</v>
      </c>
      <c r="J30" s="10" t="s">
        <v>193</v>
      </c>
      <c r="K30" s="10" t="s">
        <v>193</v>
      </c>
      <c r="L30" s="10" t="s">
        <v>193</v>
      </c>
      <c r="M30" s="40">
        <v>45930</v>
      </c>
      <c r="N30" s="41">
        <v>45960</v>
      </c>
      <c r="O30" s="10"/>
      <c r="P30" s="10"/>
      <c r="Q30" s="10" t="s">
        <v>268</v>
      </c>
      <c r="R30" s="10" t="s">
        <v>193</v>
      </c>
      <c r="S30" s="10"/>
      <c r="T30" s="353" t="s">
        <v>269</v>
      </c>
      <c r="U30" s="10"/>
      <c r="V30" s="179" t="s">
        <v>280</v>
      </c>
      <c r="W30" s="180" t="s">
        <v>281</v>
      </c>
      <c r="X30" s="179"/>
      <c r="Y30" s="184" t="s">
        <v>282</v>
      </c>
      <c r="Z30" s="182" t="s">
        <v>283</v>
      </c>
      <c r="AA30" s="182" t="s">
        <v>274</v>
      </c>
      <c r="AB30" s="182" t="s">
        <v>284</v>
      </c>
      <c r="AC30" s="182" t="s">
        <v>268</v>
      </c>
      <c r="AD30" s="10" t="s">
        <v>276</v>
      </c>
      <c r="AE30" s="9" t="s">
        <v>268</v>
      </c>
      <c r="AF30" s="9" t="s">
        <v>268</v>
      </c>
      <c r="AG30" s="9" t="s">
        <v>268</v>
      </c>
      <c r="AH30" s="9" t="s">
        <v>268</v>
      </c>
      <c r="AI30" s="9" t="s">
        <v>268</v>
      </c>
      <c r="AJ30" s="9"/>
      <c r="AK30" s="9"/>
      <c r="AL30" s="9" t="s">
        <v>268</v>
      </c>
      <c r="AM30" s="9" t="s">
        <v>194</v>
      </c>
      <c r="AN30" s="9" t="s">
        <v>194</v>
      </c>
      <c r="AO30" s="10" t="s">
        <v>194</v>
      </c>
      <c r="AP30" s="10" t="s">
        <v>194</v>
      </c>
      <c r="AQ30" s="10" t="s">
        <v>194</v>
      </c>
      <c r="AR30" s="10"/>
      <c r="AS30" s="10"/>
      <c r="AT30" s="323">
        <v>0</v>
      </c>
      <c r="AU30" s="9" t="str">
        <f>AG30</f>
        <v>No aplica</v>
      </c>
      <c r="AV30" s="9" t="str">
        <f>AH30</f>
        <v>No aplica</v>
      </c>
      <c r="AW30" s="9" t="str">
        <f>AI30</f>
        <v>No aplica</v>
      </c>
      <c r="AX30" s="9" t="s">
        <v>268</v>
      </c>
      <c r="AY30" s="72"/>
      <c r="AZ30" s="10" t="s">
        <v>194</v>
      </c>
      <c r="BA30" s="10"/>
      <c r="BB30" s="10"/>
      <c r="BC30" s="177" t="s">
        <v>268</v>
      </c>
      <c r="BD30" s="10"/>
      <c r="BE30" s="170"/>
      <c r="BF30" s="170"/>
      <c r="BG30" s="170"/>
      <c r="BH30" s="170"/>
      <c r="BI30" s="10"/>
      <c r="BJ30" s="9"/>
      <c r="BK30" s="9"/>
      <c r="BL30" s="30" t="s">
        <v>15</v>
      </c>
      <c r="BM30" s="10"/>
    </row>
    <row r="31" spans="3:66" customFormat="1" ht="52.2" x14ac:dyDescent="0.3">
      <c r="C31" s="18" t="s">
        <v>4</v>
      </c>
      <c r="D31" s="15" t="s">
        <v>325</v>
      </c>
      <c r="E31" s="25" t="s">
        <v>326</v>
      </c>
      <c r="F31" s="30" t="s">
        <v>88</v>
      </c>
      <c r="G31" s="15" t="s">
        <v>89</v>
      </c>
      <c r="H31" s="30" t="s">
        <v>261</v>
      </c>
      <c r="I31" s="75">
        <v>111399</v>
      </c>
      <c r="J31" s="10" t="s">
        <v>193</v>
      </c>
      <c r="K31" s="10" t="s">
        <v>193</v>
      </c>
      <c r="L31" s="10" t="s">
        <v>193</v>
      </c>
      <c r="M31" s="34">
        <v>45930</v>
      </c>
      <c r="N31" s="35">
        <v>45960</v>
      </c>
      <c r="O31" s="10"/>
      <c r="P31" s="10" t="s">
        <v>278</v>
      </c>
      <c r="Q31" s="10" t="s">
        <v>193</v>
      </c>
      <c r="R31" s="10" t="s">
        <v>193</v>
      </c>
      <c r="S31" s="10"/>
      <c r="T31" s="353" t="s">
        <v>279</v>
      </c>
      <c r="U31" s="10"/>
      <c r="V31" s="179" t="s">
        <v>280</v>
      </c>
      <c r="W31" s="180" t="s">
        <v>281</v>
      </c>
      <c r="X31" s="179" t="s">
        <v>288</v>
      </c>
      <c r="Y31" s="184" t="s">
        <v>282</v>
      </c>
      <c r="Z31" s="182" t="s">
        <v>283</v>
      </c>
      <c r="AA31" s="182" t="s">
        <v>274</v>
      </c>
      <c r="AB31" s="182" t="s">
        <v>284</v>
      </c>
      <c r="AC31" s="182" t="s">
        <v>268</v>
      </c>
      <c r="AD31" s="10" t="s">
        <v>276</v>
      </c>
      <c r="AE31" s="10" t="s">
        <v>278</v>
      </c>
      <c r="AF31" s="10">
        <v>21</v>
      </c>
      <c r="AG31" s="75">
        <v>1</v>
      </c>
      <c r="AH31" s="75">
        <v>20</v>
      </c>
      <c r="AI31" s="75">
        <v>21</v>
      </c>
      <c r="AJ31" s="178">
        <v>46063</v>
      </c>
      <c r="AK31" s="178">
        <v>46152</v>
      </c>
      <c r="AL31" s="66">
        <v>0.34</v>
      </c>
      <c r="AM31" s="10" t="s">
        <v>192</v>
      </c>
      <c r="AN31" s="10" t="s">
        <v>192</v>
      </c>
      <c r="AO31" s="10" t="s">
        <v>192</v>
      </c>
      <c r="AP31" s="10" t="s">
        <v>192</v>
      </c>
      <c r="AQ31" s="10" t="s">
        <v>192</v>
      </c>
      <c r="AR31" s="10"/>
      <c r="AS31" s="10"/>
      <c r="AT31" s="323">
        <v>0.6</v>
      </c>
      <c r="AU31" s="10" t="s">
        <v>194</v>
      </c>
      <c r="AV31" s="10" t="s">
        <v>194</v>
      </c>
      <c r="AW31" s="75">
        <v>22</v>
      </c>
      <c r="AX31" s="176">
        <v>0</v>
      </c>
      <c r="AY31" s="72" t="s">
        <v>194</v>
      </c>
      <c r="AZ31" s="328">
        <v>0.9</v>
      </c>
      <c r="BA31" s="10"/>
      <c r="BB31" s="10"/>
      <c r="BC31" s="177">
        <f>IFERROR(AX31/AW31,"Validar datos de Aulas Master")</f>
        <v>0</v>
      </c>
      <c r="BD31" s="10"/>
      <c r="BE31" s="170"/>
      <c r="BF31" s="170"/>
      <c r="BG31" s="170"/>
      <c r="BH31" s="170"/>
      <c r="BI31" s="10"/>
      <c r="BJ31" s="330">
        <v>46199</v>
      </c>
      <c r="BK31" s="9"/>
      <c r="BL31" s="30" t="s">
        <v>14</v>
      </c>
      <c r="BM31" s="10"/>
    </row>
    <row r="32" spans="3:66" customFormat="1" ht="52.2" x14ac:dyDescent="0.3">
      <c r="C32" s="18" t="s">
        <v>4</v>
      </c>
      <c r="D32" s="15" t="s">
        <v>325</v>
      </c>
      <c r="E32" s="22" t="s">
        <v>327</v>
      </c>
      <c r="F32" s="30" t="s">
        <v>88</v>
      </c>
      <c r="G32" s="15" t="s">
        <v>89</v>
      </c>
      <c r="H32" s="30" t="s">
        <v>261</v>
      </c>
      <c r="I32" s="75">
        <v>111178</v>
      </c>
      <c r="J32" s="10" t="s">
        <v>193</v>
      </c>
      <c r="K32" s="10" t="s">
        <v>193</v>
      </c>
      <c r="L32" s="10" t="s">
        <v>193</v>
      </c>
      <c r="M32" s="34">
        <v>45960</v>
      </c>
      <c r="N32" s="34" t="s">
        <v>328</v>
      </c>
      <c r="O32" s="10"/>
      <c r="P32" s="10" t="s">
        <v>278</v>
      </c>
      <c r="Q32" s="10" t="s">
        <v>193</v>
      </c>
      <c r="R32" s="10" t="s">
        <v>193</v>
      </c>
      <c r="S32" s="10"/>
      <c r="T32" s="353" t="s">
        <v>279</v>
      </c>
      <c r="U32" s="10"/>
      <c r="V32" s="179" t="s">
        <v>280</v>
      </c>
      <c r="W32" s="180" t="s">
        <v>281</v>
      </c>
      <c r="X32" s="179" t="s">
        <v>288</v>
      </c>
      <c r="Y32" s="184" t="s">
        <v>282</v>
      </c>
      <c r="Z32" s="182" t="s">
        <v>283</v>
      </c>
      <c r="AA32" s="182" t="s">
        <v>274</v>
      </c>
      <c r="AB32" s="182" t="s">
        <v>284</v>
      </c>
      <c r="AC32" s="182" t="s">
        <v>268</v>
      </c>
      <c r="AD32" s="10" t="s">
        <v>276</v>
      </c>
      <c r="AE32" s="10" t="s">
        <v>278</v>
      </c>
      <c r="AF32" s="10">
        <v>22</v>
      </c>
      <c r="AG32" s="75">
        <v>3</v>
      </c>
      <c r="AH32" s="75">
        <v>19</v>
      </c>
      <c r="AI32" s="75">
        <v>22</v>
      </c>
      <c r="AJ32" s="178">
        <v>46063</v>
      </c>
      <c r="AK32" s="178">
        <v>46152</v>
      </c>
      <c r="AL32" s="66">
        <v>0.54</v>
      </c>
      <c r="AM32" s="10" t="s">
        <v>192</v>
      </c>
      <c r="AN32" s="10" t="s">
        <v>192</v>
      </c>
      <c r="AO32" s="10" t="s">
        <v>192</v>
      </c>
      <c r="AP32" s="10" t="s">
        <v>192</v>
      </c>
      <c r="AQ32" s="10" t="s">
        <v>192</v>
      </c>
      <c r="AR32" s="10"/>
      <c r="AS32" s="10"/>
      <c r="AT32" s="323">
        <v>0.6</v>
      </c>
      <c r="AU32" s="10" t="s">
        <v>194</v>
      </c>
      <c r="AV32" s="10" t="s">
        <v>194</v>
      </c>
      <c r="AW32" s="75">
        <f t="shared" si="0"/>
        <v>22</v>
      </c>
      <c r="AX32" s="176">
        <v>0</v>
      </c>
      <c r="AY32" s="72" t="s">
        <v>194</v>
      </c>
      <c r="AZ32" s="328">
        <v>0.9</v>
      </c>
      <c r="BA32" s="10"/>
      <c r="BB32" s="10"/>
      <c r="BC32" s="177">
        <f>IFERROR(AX32/AW32,"Validar datos de Aulas Master")</f>
        <v>0</v>
      </c>
      <c r="BD32" s="170"/>
      <c r="BE32" s="308"/>
      <c r="BF32" s="170"/>
      <c r="BG32" s="170"/>
      <c r="BH32" s="170"/>
      <c r="BI32" s="10"/>
      <c r="BJ32" s="330">
        <v>46199</v>
      </c>
      <c r="BK32" s="9"/>
      <c r="BL32" s="30" t="s">
        <v>14</v>
      </c>
      <c r="BM32" s="10"/>
    </row>
    <row r="33" spans="3:66" customFormat="1" ht="52.2" x14ac:dyDescent="0.3">
      <c r="C33" s="18" t="s">
        <v>4</v>
      </c>
      <c r="D33" s="15" t="s">
        <v>259</v>
      </c>
      <c r="E33" s="25" t="s">
        <v>56</v>
      </c>
      <c r="F33" s="30" t="s">
        <v>100</v>
      </c>
      <c r="G33" s="15" t="s">
        <v>89</v>
      </c>
      <c r="H33" s="30" t="s">
        <v>298</v>
      </c>
      <c r="I33" s="75">
        <v>1892</v>
      </c>
      <c r="J33" s="10" t="s">
        <v>193</v>
      </c>
      <c r="K33" s="10" t="s">
        <v>193</v>
      </c>
      <c r="L33" s="10" t="s">
        <v>193</v>
      </c>
      <c r="M33" s="34">
        <v>45960</v>
      </c>
      <c r="N33" s="34" t="s">
        <v>328</v>
      </c>
      <c r="O33" s="10"/>
      <c r="P33" s="10"/>
      <c r="Q33" s="10" t="s">
        <v>268</v>
      </c>
      <c r="R33" s="10" t="s">
        <v>193</v>
      </c>
      <c r="S33" s="10"/>
      <c r="T33" s="353" t="s">
        <v>279</v>
      </c>
      <c r="U33" s="10"/>
      <c r="V33" s="179" t="s">
        <v>280</v>
      </c>
      <c r="W33" s="180" t="s">
        <v>281</v>
      </c>
      <c r="X33" s="179"/>
      <c r="Y33" s="184" t="s">
        <v>282</v>
      </c>
      <c r="Z33" s="182" t="s">
        <v>283</v>
      </c>
      <c r="AA33" s="182" t="s">
        <v>274</v>
      </c>
      <c r="AB33" s="182" t="s">
        <v>284</v>
      </c>
      <c r="AC33" s="182" t="s">
        <v>268</v>
      </c>
      <c r="AD33" s="10" t="s">
        <v>276</v>
      </c>
      <c r="AE33" s="9" t="s">
        <v>268</v>
      </c>
      <c r="AF33" s="9" t="s">
        <v>268</v>
      </c>
      <c r="AG33" s="9" t="s">
        <v>268</v>
      </c>
      <c r="AH33" s="9" t="s">
        <v>268</v>
      </c>
      <c r="AI33" s="9" t="s">
        <v>268</v>
      </c>
      <c r="AJ33" s="9"/>
      <c r="AK33" s="9"/>
      <c r="AL33" s="9" t="s">
        <v>268</v>
      </c>
      <c r="AM33" s="10" t="s">
        <v>194</v>
      </c>
      <c r="AN33" s="10" t="s">
        <v>194</v>
      </c>
      <c r="AO33" s="10" t="s">
        <v>194</v>
      </c>
      <c r="AP33" s="10" t="s">
        <v>194</v>
      </c>
      <c r="AQ33" s="10" t="s">
        <v>194</v>
      </c>
      <c r="AR33" s="10"/>
      <c r="AS33" s="10"/>
      <c r="AT33" s="323">
        <v>0</v>
      </c>
      <c r="AU33" s="10"/>
      <c r="AV33" s="9" t="s">
        <v>268</v>
      </c>
      <c r="AW33" s="9" t="s">
        <v>268</v>
      </c>
      <c r="AX33" s="9" t="s">
        <v>268</v>
      </c>
      <c r="AY33" s="9" t="s">
        <v>268</v>
      </c>
      <c r="AZ33" s="10" t="s">
        <v>194</v>
      </c>
      <c r="BA33" s="10"/>
      <c r="BB33" s="10"/>
      <c r="BC33" s="177" t="s">
        <v>268</v>
      </c>
      <c r="BD33" s="10"/>
      <c r="BE33" s="170"/>
      <c r="BF33" s="170"/>
      <c r="BG33" s="170"/>
      <c r="BH33" s="170"/>
      <c r="BI33" s="10"/>
      <c r="BJ33" s="9"/>
      <c r="BK33" s="9"/>
      <c r="BL33" s="30" t="s">
        <v>15</v>
      </c>
      <c r="BM33" s="10"/>
    </row>
    <row r="34" spans="3:66" customFormat="1" ht="69.599999999999994" x14ac:dyDescent="0.3">
      <c r="C34" s="19" t="s">
        <v>10</v>
      </c>
      <c r="D34" s="16" t="s">
        <v>307</v>
      </c>
      <c r="E34" s="24" t="s">
        <v>329</v>
      </c>
      <c r="F34" s="16" t="s">
        <v>100</v>
      </c>
      <c r="G34" s="16" t="s">
        <v>101</v>
      </c>
      <c r="H34" s="16" t="s">
        <v>298</v>
      </c>
      <c r="I34" s="75">
        <v>107647</v>
      </c>
      <c r="J34" s="10" t="s">
        <v>193</v>
      </c>
      <c r="K34" s="10" t="s">
        <v>193</v>
      </c>
      <c r="L34" s="10" t="s">
        <v>193</v>
      </c>
      <c r="M34" s="38">
        <v>45960</v>
      </c>
      <c r="N34" s="38" t="s">
        <v>328</v>
      </c>
      <c r="O34" s="10"/>
      <c r="P34" s="10"/>
      <c r="Q34" s="10" t="s">
        <v>268</v>
      </c>
      <c r="R34" s="10" t="s">
        <v>193</v>
      </c>
      <c r="S34" s="10"/>
      <c r="T34" s="353" t="s">
        <v>269</v>
      </c>
      <c r="U34" s="10"/>
      <c r="V34" s="179" t="s">
        <v>280</v>
      </c>
      <c r="W34" s="180" t="s">
        <v>281</v>
      </c>
      <c r="X34" s="179"/>
      <c r="Y34" s="185" t="s">
        <v>294</v>
      </c>
      <c r="Z34" s="182" t="s">
        <v>295</v>
      </c>
      <c r="AA34" s="182" t="s">
        <v>274</v>
      </c>
      <c r="AB34" s="182" t="s">
        <v>284</v>
      </c>
      <c r="AC34" s="182" t="s">
        <v>268</v>
      </c>
      <c r="AD34" s="10" t="s">
        <v>276</v>
      </c>
      <c r="AE34" s="9" t="s">
        <v>268</v>
      </c>
      <c r="AF34" s="9" t="s">
        <v>268</v>
      </c>
      <c r="AG34" s="9" t="s">
        <v>268</v>
      </c>
      <c r="AH34" s="9" t="s">
        <v>268</v>
      </c>
      <c r="AI34" s="9" t="s">
        <v>268</v>
      </c>
      <c r="AJ34" s="9"/>
      <c r="AK34" s="9"/>
      <c r="AL34" s="9" t="s">
        <v>268</v>
      </c>
      <c r="AM34" s="9" t="s">
        <v>268</v>
      </c>
      <c r="AN34" s="9" t="s">
        <v>268</v>
      </c>
      <c r="AO34" s="10" t="s">
        <v>268</v>
      </c>
      <c r="AP34" s="10" t="s">
        <v>268</v>
      </c>
      <c r="AQ34" s="10" t="s">
        <v>268</v>
      </c>
      <c r="AR34" s="10" t="s">
        <v>268</v>
      </c>
      <c r="AS34" s="10" t="s">
        <v>268</v>
      </c>
      <c r="AT34" s="325" t="s">
        <v>268</v>
      </c>
      <c r="AU34" s="9" t="str">
        <f>AG34</f>
        <v>No aplica</v>
      </c>
      <c r="AV34" s="9" t="s">
        <v>268</v>
      </c>
      <c r="AW34" s="9" t="s">
        <v>268</v>
      </c>
      <c r="AX34" s="9" t="s">
        <v>268</v>
      </c>
      <c r="AY34" s="9" t="s">
        <v>268</v>
      </c>
      <c r="AZ34" s="10" t="s">
        <v>194</v>
      </c>
      <c r="BA34" s="10"/>
      <c r="BB34" s="10"/>
      <c r="BC34" s="177" t="s">
        <v>268</v>
      </c>
      <c r="BD34" s="10"/>
      <c r="BE34" s="170"/>
      <c r="BF34" s="170"/>
      <c r="BG34" s="170"/>
      <c r="BH34" s="170"/>
      <c r="BI34" s="10"/>
      <c r="BJ34" s="9"/>
      <c r="BK34" s="9"/>
      <c r="BL34" s="30" t="s">
        <v>15</v>
      </c>
      <c r="BM34" s="10"/>
    </row>
    <row r="35" spans="3:66" customFormat="1" ht="69.599999999999994" x14ac:dyDescent="0.3">
      <c r="C35" s="19" t="s">
        <v>10</v>
      </c>
      <c r="D35" s="16" t="s">
        <v>307</v>
      </c>
      <c r="E35" s="16" t="s">
        <v>308</v>
      </c>
      <c r="F35" s="16" t="s">
        <v>100</v>
      </c>
      <c r="G35" s="16" t="s">
        <v>89</v>
      </c>
      <c r="H35" s="16" t="s">
        <v>298</v>
      </c>
      <c r="I35" s="75">
        <v>1895</v>
      </c>
      <c r="J35" s="10" t="s">
        <v>193</v>
      </c>
      <c r="K35" s="10" t="s">
        <v>193</v>
      </c>
      <c r="L35" s="10" t="s">
        <v>193</v>
      </c>
      <c r="M35" s="38">
        <v>45960</v>
      </c>
      <c r="N35" s="38" t="s">
        <v>328</v>
      </c>
      <c r="O35" s="10"/>
      <c r="P35" s="10"/>
      <c r="Q35" s="10" t="s">
        <v>268</v>
      </c>
      <c r="R35" s="10" t="s">
        <v>193</v>
      </c>
      <c r="S35" s="10"/>
      <c r="T35" s="353" t="s">
        <v>269</v>
      </c>
      <c r="U35" s="10"/>
      <c r="V35" s="179" t="s">
        <v>280</v>
      </c>
      <c r="W35" s="180" t="s">
        <v>281</v>
      </c>
      <c r="X35" s="179"/>
      <c r="Y35" s="185" t="s">
        <v>294</v>
      </c>
      <c r="Z35" s="182" t="s">
        <v>295</v>
      </c>
      <c r="AA35" s="182" t="s">
        <v>274</v>
      </c>
      <c r="AB35" s="182" t="s">
        <v>284</v>
      </c>
      <c r="AC35" s="182" t="s">
        <v>268</v>
      </c>
      <c r="AD35" s="10" t="s">
        <v>276</v>
      </c>
      <c r="AE35" s="9" t="s">
        <v>268</v>
      </c>
      <c r="AF35" s="9" t="s">
        <v>268</v>
      </c>
      <c r="AG35" s="9" t="s">
        <v>268</v>
      </c>
      <c r="AH35" s="9" t="s">
        <v>268</v>
      </c>
      <c r="AI35" s="9" t="s">
        <v>268</v>
      </c>
      <c r="AJ35" s="9"/>
      <c r="AK35" s="9"/>
      <c r="AL35" s="9" t="s">
        <v>268</v>
      </c>
      <c r="AM35" s="10" t="s">
        <v>194</v>
      </c>
      <c r="AN35" s="10" t="s">
        <v>194</v>
      </c>
      <c r="AO35" s="10" t="s">
        <v>194</v>
      </c>
      <c r="AP35" s="10" t="s">
        <v>194</v>
      </c>
      <c r="AQ35" s="10" t="s">
        <v>194</v>
      </c>
      <c r="AR35" s="10"/>
      <c r="AS35" s="10"/>
      <c r="AT35" s="323">
        <v>0</v>
      </c>
      <c r="AU35" s="10"/>
      <c r="AV35" s="9" t="s">
        <v>268</v>
      </c>
      <c r="AW35" s="9" t="s">
        <v>268</v>
      </c>
      <c r="AX35" s="9" t="s">
        <v>268</v>
      </c>
      <c r="AY35" s="9" t="s">
        <v>268</v>
      </c>
      <c r="AZ35" s="10" t="s">
        <v>194</v>
      </c>
      <c r="BA35" s="10"/>
      <c r="BB35" s="10"/>
      <c r="BC35" s="177" t="s">
        <v>268</v>
      </c>
      <c r="BD35" s="10"/>
      <c r="BE35" s="170"/>
      <c r="BF35" s="170"/>
      <c r="BG35" s="170"/>
      <c r="BH35" s="170"/>
      <c r="BI35" s="10"/>
      <c r="BJ35" s="9"/>
      <c r="BK35" s="9"/>
      <c r="BL35" s="30" t="s">
        <v>15</v>
      </c>
      <c r="BM35" s="10"/>
    </row>
    <row r="36" spans="3:66" customFormat="1" ht="52.2" x14ac:dyDescent="0.3">
      <c r="C36" s="20" t="s">
        <v>7</v>
      </c>
      <c r="D36" s="17" t="s">
        <v>330</v>
      </c>
      <c r="E36" s="17" t="s">
        <v>331</v>
      </c>
      <c r="F36" s="17" t="s">
        <v>88</v>
      </c>
      <c r="G36" s="17" t="s">
        <v>101</v>
      </c>
      <c r="H36" s="17" t="s">
        <v>261</v>
      </c>
      <c r="I36" s="75">
        <v>103090</v>
      </c>
      <c r="J36" s="10" t="s">
        <v>193</v>
      </c>
      <c r="K36" s="10" t="s">
        <v>193</v>
      </c>
      <c r="L36" s="10" t="s">
        <v>193</v>
      </c>
      <c r="M36" s="42">
        <v>45960</v>
      </c>
      <c r="N36" s="42" t="s">
        <v>332</v>
      </c>
      <c r="O36" s="10"/>
      <c r="P36" s="10" t="s">
        <v>278</v>
      </c>
      <c r="Q36" s="10" t="s">
        <v>193</v>
      </c>
      <c r="R36" s="10" t="s">
        <v>193</v>
      </c>
      <c r="S36" s="10"/>
      <c r="T36" s="353" t="s">
        <v>269</v>
      </c>
      <c r="U36" s="10"/>
      <c r="V36" s="179" t="s">
        <v>280</v>
      </c>
      <c r="W36" s="180" t="s">
        <v>281</v>
      </c>
      <c r="X36" s="179"/>
      <c r="Y36" s="185" t="s">
        <v>333</v>
      </c>
      <c r="Z36" s="182" t="s">
        <v>334</v>
      </c>
      <c r="AA36" s="182" t="s">
        <v>274</v>
      </c>
      <c r="AB36" s="182" t="s">
        <v>284</v>
      </c>
      <c r="AC36" s="182" t="s">
        <v>268</v>
      </c>
      <c r="AD36" s="10" t="s">
        <v>276</v>
      </c>
      <c r="AE36" s="10" t="s">
        <v>323</v>
      </c>
      <c r="AF36" s="10">
        <v>1</v>
      </c>
      <c r="AG36" s="75">
        <v>1</v>
      </c>
      <c r="AH36" s="75">
        <v>1</v>
      </c>
      <c r="AI36" s="75">
        <v>2</v>
      </c>
      <c r="AJ36" s="9"/>
      <c r="AK36" s="9"/>
      <c r="AL36" s="66">
        <v>0.3</v>
      </c>
      <c r="AM36" s="10" t="s">
        <v>268</v>
      </c>
      <c r="AN36" s="10" t="s">
        <v>268</v>
      </c>
      <c r="AO36" s="10" t="s">
        <v>268</v>
      </c>
      <c r="AP36" s="10" t="s">
        <v>268</v>
      </c>
      <c r="AQ36" s="10" t="s">
        <v>268</v>
      </c>
      <c r="AR36" s="10" t="s">
        <v>268</v>
      </c>
      <c r="AS36" s="10" t="s">
        <v>268</v>
      </c>
      <c r="AT36" s="325" t="s">
        <v>268</v>
      </c>
      <c r="AU36" s="10" t="s">
        <v>194</v>
      </c>
      <c r="AV36" s="10" t="s">
        <v>194</v>
      </c>
      <c r="AW36" s="75">
        <f t="shared" si="0"/>
        <v>2</v>
      </c>
      <c r="AX36" s="176">
        <v>0</v>
      </c>
      <c r="AY36" s="72" t="s">
        <v>194</v>
      </c>
      <c r="AZ36" s="10" t="s">
        <v>194</v>
      </c>
      <c r="BA36" s="10"/>
      <c r="BB36" s="10"/>
      <c r="BC36" s="177">
        <f>IFERROR(AX36/AW36,"Validar datos de Aulas Master")</f>
        <v>0</v>
      </c>
      <c r="BD36" s="10"/>
      <c r="BE36" s="170"/>
      <c r="BF36" s="170"/>
      <c r="BG36" s="170"/>
      <c r="BH36" s="170"/>
      <c r="BI36" s="10"/>
      <c r="BJ36" s="9"/>
      <c r="BK36" s="9"/>
      <c r="BL36" s="30" t="s">
        <v>15</v>
      </c>
      <c r="BM36" s="341"/>
    </row>
    <row r="37" spans="3:66" customFormat="1" ht="52.2" x14ac:dyDescent="0.3">
      <c r="C37" s="20" t="s">
        <v>7</v>
      </c>
      <c r="D37" s="17" t="s">
        <v>330</v>
      </c>
      <c r="E37" s="17" t="s">
        <v>335</v>
      </c>
      <c r="F37" s="31" t="s">
        <v>6</v>
      </c>
      <c r="G37" s="17" t="s">
        <v>89</v>
      </c>
      <c r="H37" s="17" t="s">
        <v>267</v>
      </c>
      <c r="I37" s="75">
        <v>102847</v>
      </c>
      <c r="J37" s="10" t="s">
        <v>192</v>
      </c>
      <c r="K37" s="10" t="s">
        <v>192</v>
      </c>
      <c r="L37" s="10" t="s">
        <v>192</v>
      </c>
      <c r="M37" s="42">
        <v>45960</v>
      </c>
      <c r="N37" s="42" t="s">
        <v>328</v>
      </c>
      <c r="O37" s="10"/>
      <c r="P37" s="10"/>
      <c r="Q37" s="10"/>
      <c r="R37" s="10" t="s">
        <v>192</v>
      </c>
      <c r="S37" s="10"/>
      <c r="T37" s="353" t="s">
        <v>279</v>
      </c>
      <c r="U37" s="10"/>
      <c r="V37" s="179" t="s">
        <v>280</v>
      </c>
      <c r="W37" s="180" t="s">
        <v>281</v>
      </c>
      <c r="X37" s="179"/>
      <c r="Y37" s="184" t="s">
        <v>282</v>
      </c>
      <c r="Z37" s="186" t="s">
        <v>283</v>
      </c>
      <c r="AA37" s="182" t="s">
        <v>274</v>
      </c>
      <c r="AB37" s="182" t="s">
        <v>284</v>
      </c>
      <c r="AC37" s="182" t="s">
        <v>268</v>
      </c>
      <c r="AD37" s="10" t="s">
        <v>276</v>
      </c>
      <c r="AE37" s="10" t="s">
        <v>323</v>
      </c>
      <c r="AF37" s="10"/>
      <c r="AG37" s="75"/>
      <c r="AH37" s="75"/>
      <c r="AI37" s="75"/>
      <c r="AJ37" s="9"/>
      <c r="AK37" s="9"/>
      <c r="AL37" s="9" t="s">
        <v>268</v>
      </c>
      <c r="AM37" s="10" t="s">
        <v>194</v>
      </c>
      <c r="AN37" s="10" t="s">
        <v>194</v>
      </c>
      <c r="AO37" s="10" t="s">
        <v>194</v>
      </c>
      <c r="AP37" s="10" t="s">
        <v>194</v>
      </c>
      <c r="AQ37" s="10" t="s">
        <v>194</v>
      </c>
      <c r="AR37" s="10"/>
      <c r="AS37" s="10"/>
      <c r="AT37" s="323">
        <v>0.1</v>
      </c>
      <c r="AU37" s="10" t="s">
        <v>194</v>
      </c>
      <c r="AV37" s="10" t="s">
        <v>194</v>
      </c>
      <c r="AW37" s="75">
        <f t="shared" si="0"/>
        <v>0</v>
      </c>
      <c r="AX37" s="176">
        <v>0</v>
      </c>
      <c r="AY37" s="72" t="s">
        <v>194</v>
      </c>
      <c r="AZ37" s="10" t="s">
        <v>194</v>
      </c>
      <c r="BA37" s="10"/>
      <c r="BB37" s="10"/>
      <c r="BC37" s="177" t="s">
        <v>268</v>
      </c>
      <c r="BD37" s="10"/>
      <c r="BE37" s="170"/>
      <c r="BF37" s="170"/>
      <c r="BG37" s="170"/>
      <c r="BH37" s="170"/>
      <c r="BI37" s="10"/>
      <c r="BJ37" s="9"/>
      <c r="BK37" s="9"/>
      <c r="BL37" s="337" t="s">
        <v>15</v>
      </c>
      <c r="BM37" s="9"/>
    </row>
    <row r="38" spans="3:66" customFormat="1" ht="52.2" x14ac:dyDescent="0.3">
      <c r="C38" s="20" t="s">
        <v>7</v>
      </c>
      <c r="D38" s="17" t="s">
        <v>330</v>
      </c>
      <c r="E38" s="17" t="s">
        <v>335</v>
      </c>
      <c r="F38" s="17" t="s">
        <v>100</v>
      </c>
      <c r="G38" s="17" t="s">
        <v>89</v>
      </c>
      <c r="H38" s="17" t="s">
        <v>298</v>
      </c>
      <c r="I38" s="75">
        <v>101382</v>
      </c>
      <c r="J38" s="10" t="s">
        <v>193</v>
      </c>
      <c r="K38" s="10" t="s">
        <v>193</v>
      </c>
      <c r="L38" s="10" t="s">
        <v>193</v>
      </c>
      <c r="M38" s="42">
        <v>45960</v>
      </c>
      <c r="N38" s="42" t="s">
        <v>328</v>
      </c>
      <c r="O38" s="10"/>
      <c r="P38" s="10"/>
      <c r="Q38" s="10" t="s">
        <v>268</v>
      </c>
      <c r="R38" s="10" t="s">
        <v>193</v>
      </c>
      <c r="S38" s="10"/>
      <c r="T38" s="353" t="s">
        <v>279</v>
      </c>
      <c r="U38" s="10"/>
      <c r="V38" s="179" t="s">
        <v>280</v>
      </c>
      <c r="W38" s="180" t="s">
        <v>281</v>
      </c>
      <c r="X38" s="179" t="s">
        <v>288</v>
      </c>
      <c r="Y38" s="184" t="s">
        <v>282</v>
      </c>
      <c r="Z38" s="182" t="s">
        <v>283</v>
      </c>
      <c r="AA38" s="182" t="s">
        <v>274</v>
      </c>
      <c r="AB38" s="182" t="s">
        <v>284</v>
      </c>
      <c r="AC38" s="182" t="s">
        <v>268</v>
      </c>
      <c r="AD38" s="10" t="s">
        <v>276</v>
      </c>
      <c r="AE38" s="9" t="s">
        <v>268</v>
      </c>
      <c r="AF38" s="9" t="s">
        <v>268</v>
      </c>
      <c r="AG38" s="9" t="s">
        <v>268</v>
      </c>
      <c r="AH38" s="9" t="s">
        <v>268</v>
      </c>
      <c r="AI38" s="9" t="s">
        <v>268</v>
      </c>
      <c r="AJ38" s="9"/>
      <c r="AK38" s="9"/>
      <c r="AL38" s="9" t="s">
        <v>268</v>
      </c>
      <c r="AM38" s="10" t="s">
        <v>192</v>
      </c>
      <c r="AN38" s="10" t="s">
        <v>192</v>
      </c>
      <c r="AO38" s="10" t="s">
        <v>192</v>
      </c>
      <c r="AP38" s="10" t="s">
        <v>192</v>
      </c>
      <c r="AQ38" s="10" t="s">
        <v>192</v>
      </c>
      <c r="AR38" s="10"/>
      <c r="AS38" s="10"/>
      <c r="AT38" s="323">
        <v>0.6</v>
      </c>
      <c r="AU38" s="10"/>
      <c r="AV38" s="9" t="s">
        <v>268</v>
      </c>
      <c r="AW38" s="9" t="s">
        <v>268</v>
      </c>
      <c r="AX38" s="9" t="s">
        <v>268</v>
      </c>
      <c r="AY38" s="9" t="s">
        <v>268</v>
      </c>
      <c r="AZ38" s="10" t="s">
        <v>193</v>
      </c>
      <c r="BA38" s="10"/>
      <c r="BB38" s="10"/>
      <c r="BC38" s="177">
        <v>1</v>
      </c>
      <c r="BD38" s="10"/>
      <c r="BE38" s="170"/>
      <c r="BF38" s="170"/>
      <c r="BG38" s="170"/>
      <c r="BH38" s="170"/>
      <c r="BI38" s="10"/>
      <c r="BJ38" s="330">
        <v>46199</v>
      </c>
      <c r="BK38" s="9"/>
      <c r="BL38" s="337" t="s">
        <v>14</v>
      </c>
      <c r="BM38" s="9"/>
    </row>
    <row r="39" spans="3:66" customFormat="1" ht="52.2" x14ac:dyDescent="0.3">
      <c r="C39" s="20" t="s">
        <v>7</v>
      </c>
      <c r="D39" s="17" t="s">
        <v>330</v>
      </c>
      <c r="E39" s="17" t="s">
        <v>118</v>
      </c>
      <c r="F39" s="17" t="s">
        <v>88</v>
      </c>
      <c r="G39" s="17" t="s">
        <v>89</v>
      </c>
      <c r="H39" s="17" t="s">
        <v>261</v>
      </c>
      <c r="I39" s="75">
        <v>53140</v>
      </c>
      <c r="J39" s="10" t="s">
        <v>193</v>
      </c>
      <c r="K39" s="10" t="s">
        <v>193</v>
      </c>
      <c r="L39" s="10" t="s">
        <v>193</v>
      </c>
      <c r="M39" s="42">
        <v>45960</v>
      </c>
      <c r="N39" s="42" t="s">
        <v>336</v>
      </c>
      <c r="O39" s="10"/>
      <c r="P39" s="10" t="s">
        <v>278</v>
      </c>
      <c r="Q39" s="10" t="s">
        <v>193</v>
      </c>
      <c r="R39" s="10" t="s">
        <v>193</v>
      </c>
      <c r="S39" s="10"/>
      <c r="T39" s="353" t="s">
        <v>269</v>
      </c>
      <c r="U39" s="10"/>
      <c r="V39" s="179" t="s">
        <v>280</v>
      </c>
      <c r="W39" s="180" t="s">
        <v>281</v>
      </c>
      <c r="X39" s="179"/>
      <c r="Y39" s="185" t="s">
        <v>333</v>
      </c>
      <c r="Z39" s="182" t="s">
        <v>334</v>
      </c>
      <c r="AA39" s="182" t="s">
        <v>274</v>
      </c>
      <c r="AB39" s="182" t="s">
        <v>284</v>
      </c>
      <c r="AC39" s="182" t="s">
        <v>268</v>
      </c>
      <c r="AD39" s="10" t="s">
        <v>276</v>
      </c>
      <c r="AE39" s="10" t="s">
        <v>285</v>
      </c>
      <c r="AF39" s="10">
        <v>9</v>
      </c>
      <c r="AG39" s="75">
        <v>7</v>
      </c>
      <c r="AH39" s="75">
        <v>2</v>
      </c>
      <c r="AI39" s="75">
        <v>9</v>
      </c>
      <c r="AJ39" s="9"/>
      <c r="AK39" s="9"/>
      <c r="AL39" s="66">
        <v>0.05</v>
      </c>
      <c r="AM39" s="10" t="s">
        <v>194</v>
      </c>
      <c r="AN39" s="10" t="s">
        <v>194</v>
      </c>
      <c r="AO39" s="10" t="s">
        <v>194</v>
      </c>
      <c r="AP39" s="10" t="s">
        <v>194</v>
      </c>
      <c r="AQ39" s="10" t="s">
        <v>194</v>
      </c>
      <c r="AR39" s="10"/>
      <c r="AS39" s="10"/>
      <c r="AT39" s="323">
        <v>0</v>
      </c>
      <c r="AU39" s="10" t="s">
        <v>194</v>
      </c>
      <c r="AV39" s="10" t="s">
        <v>194</v>
      </c>
      <c r="AW39" s="75">
        <f t="shared" si="0"/>
        <v>9</v>
      </c>
      <c r="AX39" s="176">
        <v>0</v>
      </c>
      <c r="AY39" s="72" t="s">
        <v>194</v>
      </c>
      <c r="AZ39" s="10" t="s">
        <v>194</v>
      </c>
      <c r="BA39" s="10"/>
      <c r="BB39" s="10"/>
      <c r="BC39" s="177">
        <f>IFERROR(AX39/AW39,"Validar datos de Aulas Master")</f>
        <v>0</v>
      </c>
      <c r="BD39" s="10"/>
      <c r="BE39" s="170"/>
      <c r="BF39" s="170"/>
      <c r="BG39" s="170"/>
      <c r="BH39" s="170"/>
      <c r="BI39" s="10"/>
      <c r="BJ39" s="9"/>
      <c r="BK39" s="9"/>
      <c r="BL39" s="337" t="s">
        <v>15</v>
      </c>
      <c r="BM39" s="9"/>
    </row>
    <row r="40" spans="3:66" customFormat="1" ht="87" x14ac:dyDescent="0.3">
      <c r="C40" s="18" t="s">
        <v>4</v>
      </c>
      <c r="D40" s="15" t="s">
        <v>337</v>
      </c>
      <c r="E40" s="22" t="s">
        <v>338</v>
      </c>
      <c r="F40" s="30" t="s">
        <v>88</v>
      </c>
      <c r="G40" s="15" t="s">
        <v>89</v>
      </c>
      <c r="H40" s="30" t="s">
        <v>261</v>
      </c>
      <c r="I40" s="75">
        <v>103799</v>
      </c>
      <c r="J40" s="10" t="s">
        <v>193</v>
      </c>
      <c r="K40" s="10" t="s">
        <v>193</v>
      </c>
      <c r="L40" s="10" t="s">
        <v>193</v>
      </c>
      <c r="M40" s="34">
        <v>45960</v>
      </c>
      <c r="N40" s="34" t="s">
        <v>328</v>
      </c>
      <c r="O40" s="10"/>
      <c r="P40" s="10" t="s">
        <v>278</v>
      </c>
      <c r="Q40" s="10" t="s">
        <v>193</v>
      </c>
      <c r="R40" s="10" t="s">
        <v>193</v>
      </c>
      <c r="S40" s="10"/>
      <c r="T40" s="353" t="s">
        <v>279</v>
      </c>
      <c r="U40" s="10"/>
      <c r="V40" s="179" t="s">
        <v>280</v>
      </c>
      <c r="W40" s="180" t="s">
        <v>281</v>
      </c>
      <c r="X40" s="179" t="s">
        <v>288</v>
      </c>
      <c r="Y40" s="184" t="s">
        <v>282</v>
      </c>
      <c r="Z40" s="182" t="s">
        <v>283</v>
      </c>
      <c r="AA40" s="182" t="s">
        <v>274</v>
      </c>
      <c r="AB40" s="182" t="s">
        <v>284</v>
      </c>
      <c r="AC40" s="182" t="s">
        <v>322</v>
      </c>
      <c r="AD40" s="10" t="s">
        <v>276</v>
      </c>
      <c r="AE40" s="10" t="s">
        <v>278</v>
      </c>
      <c r="AF40" s="10">
        <v>11</v>
      </c>
      <c r="AG40" s="75">
        <v>3</v>
      </c>
      <c r="AH40" s="75">
        <v>8</v>
      </c>
      <c r="AI40" s="75">
        <v>11</v>
      </c>
      <c r="AJ40" s="9"/>
      <c r="AK40" s="9"/>
      <c r="AL40" s="69">
        <v>0</v>
      </c>
      <c r="AM40" s="10" t="s">
        <v>194</v>
      </c>
      <c r="AN40" s="10" t="s">
        <v>194</v>
      </c>
      <c r="AO40" s="10" t="s">
        <v>194</v>
      </c>
      <c r="AP40" s="10" t="s">
        <v>194</v>
      </c>
      <c r="AQ40" s="10" t="s">
        <v>194</v>
      </c>
      <c r="AR40" s="10"/>
      <c r="AS40" s="10"/>
      <c r="AT40" s="323">
        <v>0</v>
      </c>
      <c r="AU40" s="10" t="s">
        <v>194</v>
      </c>
      <c r="AV40" s="10" t="s">
        <v>194</v>
      </c>
      <c r="AW40" s="75">
        <v>20</v>
      </c>
      <c r="AX40" s="176">
        <v>0</v>
      </c>
      <c r="AY40" s="72" t="s">
        <v>194</v>
      </c>
      <c r="AZ40" s="328">
        <v>0.55000000000000004</v>
      </c>
      <c r="BA40" s="10"/>
      <c r="BB40" s="10"/>
      <c r="BC40" s="177">
        <f>IFERROR(AX40/AW40,"Validar datos de Aulas Master")</f>
        <v>0</v>
      </c>
      <c r="BD40" s="10"/>
      <c r="BE40" s="170"/>
      <c r="BF40" s="170"/>
      <c r="BG40" s="170"/>
      <c r="BH40" s="170"/>
      <c r="BI40" s="10"/>
      <c r="BJ40" s="330">
        <v>46199</v>
      </c>
      <c r="BK40" s="9"/>
      <c r="BL40" s="337" t="s">
        <v>14</v>
      </c>
      <c r="BM40" s="9"/>
    </row>
    <row r="41" spans="3:66" customFormat="1" ht="52.2" x14ac:dyDescent="0.3">
      <c r="C41" s="18" t="s">
        <v>4</v>
      </c>
      <c r="D41" s="15" t="s">
        <v>259</v>
      </c>
      <c r="E41" s="26" t="s">
        <v>339</v>
      </c>
      <c r="F41" s="30" t="s">
        <v>88</v>
      </c>
      <c r="G41" s="28" t="s">
        <v>95</v>
      </c>
      <c r="H41" s="30" t="s">
        <v>261</v>
      </c>
      <c r="I41" s="76">
        <v>91360</v>
      </c>
      <c r="J41" s="10" t="s">
        <v>193</v>
      </c>
      <c r="K41" s="10" t="s">
        <v>193</v>
      </c>
      <c r="L41" s="10" t="s">
        <v>193</v>
      </c>
      <c r="M41" s="34">
        <v>45991</v>
      </c>
      <c r="N41" s="35">
        <v>45996</v>
      </c>
      <c r="O41" s="10"/>
      <c r="P41" s="10" t="s">
        <v>278</v>
      </c>
      <c r="Q41" s="10" t="s">
        <v>193</v>
      </c>
      <c r="R41" s="10" t="s">
        <v>193</v>
      </c>
      <c r="S41" s="10"/>
      <c r="T41" s="353" t="s">
        <v>269</v>
      </c>
      <c r="U41" s="10"/>
      <c r="V41" s="179" t="s">
        <v>280</v>
      </c>
      <c r="W41" s="180" t="s">
        <v>281</v>
      </c>
      <c r="X41" s="179"/>
      <c r="Y41" s="184" t="s">
        <v>282</v>
      </c>
      <c r="Z41" s="182" t="s">
        <v>283</v>
      </c>
      <c r="AA41" s="182" t="s">
        <v>274</v>
      </c>
      <c r="AB41" s="182" t="s">
        <v>284</v>
      </c>
      <c r="AC41" s="182" t="s">
        <v>268</v>
      </c>
      <c r="AD41" s="10" t="s">
        <v>276</v>
      </c>
      <c r="AE41" s="10" t="s">
        <v>285</v>
      </c>
      <c r="AF41" s="10">
        <v>12</v>
      </c>
      <c r="AG41" s="75">
        <v>12</v>
      </c>
      <c r="AH41" s="75"/>
      <c r="AI41" s="75">
        <v>12</v>
      </c>
      <c r="AJ41" s="178">
        <v>46233</v>
      </c>
      <c r="AK41" s="178">
        <v>46325</v>
      </c>
      <c r="AL41" s="66">
        <v>0.13</v>
      </c>
      <c r="AM41" s="10" t="s">
        <v>268</v>
      </c>
      <c r="AN41" s="10" t="s">
        <v>268</v>
      </c>
      <c r="AO41" s="10" t="s">
        <v>268</v>
      </c>
      <c r="AP41" s="10" t="s">
        <v>268</v>
      </c>
      <c r="AQ41" s="10" t="s">
        <v>268</v>
      </c>
      <c r="AR41" s="10" t="s">
        <v>268</v>
      </c>
      <c r="AS41" s="10" t="s">
        <v>268</v>
      </c>
      <c r="AT41" s="325" t="s">
        <v>268</v>
      </c>
      <c r="AU41" s="10" t="s">
        <v>194</v>
      </c>
      <c r="AV41" s="10" t="s">
        <v>194</v>
      </c>
      <c r="AW41" s="75">
        <f t="shared" si="0"/>
        <v>12</v>
      </c>
      <c r="AX41" s="176">
        <v>0</v>
      </c>
      <c r="AY41" s="72" t="s">
        <v>194</v>
      </c>
      <c r="AZ41" s="10" t="s">
        <v>194</v>
      </c>
      <c r="BA41" s="10"/>
      <c r="BB41" s="10"/>
      <c r="BC41" s="177">
        <f>IFERROR(AX41/AW41,"Validar datos de Aulas Master")</f>
        <v>0</v>
      </c>
      <c r="BD41" s="10"/>
      <c r="BE41" s="170"/>
      <c r="BF41" s="170"/>
      <c r="BG41" s="170"/>
      <c r="BH41" s="170"/>
      <c r="BI41" s="10"/>
      <c r="BJ41" s="9"/>
      <c r="BK41" s="9"/>
      <c r="BL41" s="337" t="s">
        <v>15</v>
      </c>
      <c r="BM41" s="9"/>
    </row>
    <row r="42" spans="3:66" customFormat="1" ht="52.2" x14ac:dyDescent="0.3">
      <c r="C42" s="19" t="s">
        <v>10</v>
      </c>
      <c r="D42" s="16" t="s">
        <v>123</v>
      </c>
      <c r="E42" s="27" t="s">
        <v>340</v>
      </c>
      <c r="F42" s="16" t="s">
        <v>100</v>
      </c>
      <c r="G42" s="16" t="s">
        <v>89</v>
      </c>
      <c r="H42" s="16" t="s">
        <v>298</v>
      </c>
      <c r="I42" s="75">
        <v>54726</v>
      </c>
      <c r="J42" s="10" t="s">
        <v>193</v>
      </c>
      <c r="K42" s="10" t="s">
        <v>193</v>
      </c>
      <c r="L42" s="10" t="s">
        <v>193</v>
      </c>
      <c r="M42" s="38">
        <v>45960</v>
      </c>
      <c r="N42" s="38" t="s">
        <v>328</v>
      </c>
      <c r="O42" s="10"/>
      <c r="P42" s="10"/>
      <c r="Q42" s="10" t="s">
        <v>268</v>
      </c>
      <c r="R42" s="10" t="s">
        <v>193</v>
      </c>
      <c r="S42" s="10"/>
      <c r="T42" s="353" t="s">
        <v>269</v>
      </c>
      <c r="U42" s="10"/>
      <c r="V42" s="179" t="s">
        <v>280</v>
      </c>
      <c r="W42" s="180" t="s">
        <v>281</v>
      </c>
      <c r="X42" s="179"/>
      <c r="Y42" s="184" t="s">
        <v>282</v>
      </c>
      <c r="Z42" s="182" t="s">
        <v>283</v>
      </c>
      <c r="AA42" s="182" t="s">
        <v>274</v>
      </c>
      <c r="AB42" s="182" t="s">
        <v>284</v>
      </c>
      <c r="AC42" s="182" t="s">
        <v>268</v>
      </c>
      <c r="AD42" s="10" t="s">
        <v>276</v>
      </c>
      <c r="AE42" s="9" t="s">
        <v>268</v>
      </c>
      <c r="AF42" s="9" t="s">
        <v>268</v>
      </c>
      <c r="AG42" s="9" t="s">
        <v>268</v>
      </c>
      <c r="AH42" s="9" t="s">
        <v>268</v>
      </c>
      <c r="AI42" s="9" t="s">
        <v>268</v>
      </c>
      <c r="AJ42" s="9"/>
      <c r="AK42" s="9"/>
      <c r="AL42" s="9" t="s">
        <v>268</v>
      </c>
      <c r="AM42" s="10" t="s">
        <v>194</v>
      </c>
      <c r="AN42" s="10" t="s">
        <v>194</v>
      </c>
      <c r="AO42" s="10" t="s">
        <v>194</v>
      </c>
      <c r="AP42" s="10" t="s">
        <v>194</v>
      </c>
      <c r="AQ42" s="10" t="s">
        <v>194</v>
      </c>
      <c r="AR42" s="10"/>
      <c r="AS42" s="10"/>
      <c r="AT42" s="323">
        <v>0</v>
      </c>
      <c r="AU42" s="10"/>
      <c r="AV42" s="9" t="s">
        <v>268</v>
      </c>
      <c r="AW42" s="9" t="s">
        <v>268</v>
      </c>
      <c r="AX42" s="9" t="s">
        <v>268</v>
      </c>
      <c r="AY42" s="9" t="s">
        <v>268</v>
      </c>
      <c r="AZ42" s="10" t="s">
        <v>194</v>
      </c>
      <c r="BA42" s="10"/>
      <c r="BB42" s="10"/>
      <c r="BC42" s="177" t="s">
        <v>268</v>
      </c>
      <c r="BD42" s="10"/>
      <c r="BE42" s="170"/>
      <c r="BF42" s="170"/>
      <c r="BG42" s="170"/>
      <c r="BH42" s="170"/>
      <c r="BI42" s="10"/>
      <c r="BJ42" s="9"/>
      <c r="BK42" s="9"/>
      <c r="BL42" s="337" t="s">
        <v>15</v>
      </c>
      <c r="BM42" s="9"/>
    </row>
    <row r="43" spans="3:66" customFormat="1" ht="57.6" x14ac:dyDescent="0.3">
      <c r="C43" s="19" t="s">
        <v>10</v>
      </c>
      <c r="D43" s="16" t="s">
        <v>123</v>
      </c>
      <c r="E43" s="23" t="s">
        <v>61</v>
      </c>
      <c r="F43" s="16" t="s">
        <v>88</v>
      </c>
      <c r="G43" s="16" t="s">
        <v>89</v>
      </c>
      <c r="H43" s="16" t="s">
        <v>261</v>
      </c>
      <c r="I43" s="75">
        <v>110697</v>
      </c>
      <c r="J43" s="10" t="s">
        <v>193</v>
      </c>
      <c r="K43" s="10" t="s">
        <v>193</v>
      </c>
      <c r="L43" s="10" t="s">
        <v>193</v>
      </c>
      <c r="M43" s="38">
        <v>45960</v>
      </c>
      <c r="N43" s="38" t="s">
        <v>328</v>
      </c>
      <c r="O43" s="10"/>
      <c r="P43" s="10" t="s">
        <v>323</v>
      </c>
      <c r="Q43" s="10" t="s">
        <v>193</v>
      </c>
      <c r="R43" s="10" t="s">
        <v>193</v>
      </c>
      <c r="S43" s="10"/>
      <c r="T43" s="353" t="s">
        <v>279</v>
      </c>
      <c r="U43" s="10"/>
      <c r="V43" s="179" t="s">
        <v>280</v>
      </c>
      <c r="W43" s="180" t="s">
        <v>281</v>
      </c>
      <c r="X43" s="179"/>
      <c r="Y43" s="184" t="s">
        <v>282</v>
      </c>
      <c r="Z43" s="182" t="s">
        <v>283</v>
      </c>
      <c r="AA43" s="182" t="s">
        <v>274</v>
      </c>
      <c r="AB43" s="182" t="s">
        <v>284</v>
      </c>
      <c r="AC43" s="182" t="s">
        <v>268</v>
      </c>
      <c r="AD43" s="10" t="s">
        <v>276</v>
      </c>
      <c r="AE43" s="10" t="s">
        <v>323</v>
      </c>
      <c r="AF43" s="10">
        <v>0</v>
      </c>
      <c r="AG43" s="75">
        <v>3</v>
      </c>
      <c r="AH43" s="75">
        <v>2</v>
      </c>
      <c r="AI43" s="75">
        <v>5</v>
      </c>
      <c r="AJ43" s="9"/>
      <c r="AK43" s="9"/>
      <c r="AL43" s="69">
        <v>0</v>
      </c>
      <c r="AM43" s="10" t="s">
        <v>194</v>
      </c>
      <c r="AN43" s="10" t="s">
        <v>194</v>
      </c>
      <c r="AO43" s="10" t="s">
        <v>194</v>
      </c>
      <c r="AP43" s="10" t="s">
        <v>194</v>
      </c>
      <c r="AQ43" s="10" t="s">
        <v>194</v>
      </c>
      <c r="AR43" s="10"/>
      <c r="AS43" s="10"/>
      <c r="AT43" s="323">
        <v>0.25</v>
      </c>
      <c r="AU43" s="10" t="s">
        <v>194</v>
      </c>
      <c r="AV43" s="10" t="s">
        <v>194</v>
      </c>
      <c r="AW43" s="75">
        <v>18</v>
      </c>
      <c r="AX43" s="75">
        <v>0</v>
      </c>
      <c r="AY43" s="72" t="s">
        <v>194</v>
      </c>
      <c r="AZ43" s="328">
        <v>0.3</v>
      </c>
      <c r="BA43" s="10"/>
      <c r="BB43" s="10"/>
      <c r="BC43" s="177">
        <f>IFERROR(AX43/AW43,"Validar datos de Aulas Master")</f>
        <v>0</v>
      </c>
      <c r="BD43" s="10"/>
      <c r="BE43" s="170"/>
      <c r="BF43" s="170"/>
      <c r="BG43" s="170"/>
      <c r="BH43" s="170"/>
      <c r="BI43" s="10"/>
      <c r="BJ43" s="330">
        <v>46199</v>
      </c>
      <c r="BK43" s="9"/>
      <c r="BL43" s="337" t="s">
        <v>15</v>
      </c>
      <c r="BM43" s="173"/>
      <c r="BN43" s="314" t="s">
        <v>286</v>
      </c>
    </row>
    <row r="44" spans="3:66" customFormat="1" ht="52.2" x14ac:dyDescent="0.3">
      <c r="C44" s="18" t="s">
        <v>4</v>
      </c>
      <c r="D44" s="15" t="s">
        <v>325</v>
      </c>
      <c r="E44" s="22" t="s">
        <v>341</v>
      </c>
      <c r="F44" s="30" t="s">
        <v>88</v>
      </c>
      <c r="G44" s="15" t="s">
        <v>103</v>
      </c>
      <c r="H44" s="30" t="s">
        <v>261</v>
      </c>
      <c r="I44" s="75">
        <v>103640</v>
      </c>
      <c r="J44" s="10" t="s">
        <v>193</v>
      </c>
      <c r="K44" s="10" t="s">
        <v>193</v>
      </c>
      <c r="L44" s="10" t="s">
        <v>193</v>
      </c>
      <c r="M44" s="34">
        <v>45960</v>
      </c>
      <c r="N44" s="34" t="s">
        <v>328</v>
      </c>
      <c r="O44" s="10"/>
      <c r="P44" s="10" t="s">
        <v>278</v>
      </c>
      <c r="Q44" s="10" t="s">
        <v>193</v>
      </c>
      <c r="R44" s="10" t="s">
        <v>193</v>
      </c>
      <c r="S44" s="10"/>
      <c r="T44" s="353" t="s">
        <v>269</v>
      </c>
      <c r="U44" s="10"/>
      <c r="V44" s="179" t="s">
        <v>270</v>
      </c>
      <c r="W44" s="180" t="s">
        <v>281</v>
      </c>
      <c r="X44" s="179"/>
      <c r="Y44" s="185" t="s">
        <v>342</v>
      </c>
      <c r="Z44" s="185" t="s">
        <v>275</v>
      </c>
      <c r="AA44" s="182" t="s">
        <v>274</v>
      </c>
      <c r="AB44" s="182" t="s">
        <v>274</v>
      </c>
      <c r="AC44" s="182" t="s">
        <v>275</v>
      </c>
      <c r="AD44" s="10" t="s">
        <v>276</v>
      </c>
      <c r="AE44" s="10" t="s">
        <v>285</v>
      </c>
      <c r="AF44" s="10">
        <v>9</v>
      </c>
      <c r="AG44" s="75">
        <v>1</v>
      </c>
      <c r="AH44" s="75">
        <v>8</v>
      </c>
      <c r="AI44" s="75">
        <v>9</v>
      </c>
      <c r="AJ44" s="9"/>
      <c r="AK44" s="9"/>
      <c r="AL44" s="66">
        <v>0</v>
      </c>
      <c r="AM44" s="10" t="s">
        <v>268</v>
      </c>
      <c r="AN44" s="10" t="s">
        <v>268</v>
      </c>
      <c r="AO44" s="10" t="s">
        <v>268</v>
      </c>
      <c r="AP44" s="10" t="s">
        <v>268</v>
      </c>
      <c r="AQ44" s="10" t="s">
        <v>268</v>
      </c>
      <c r="AR44" s="10" t="s">
        <v>268</v>
      </c>
      <c r="AS44" s="10" t="s">
        <v>268</v>
      </c>
      <c r="AT44" s="325" t="s">
        <v>268</v>
      </c>
      <c r="AU44" s="10" t="s">
        <v>194</v>
      </c>
      <c r="AV44" s="10" t="s">
        <v>194</v>
      </c>
      <c r="AW44" s="75">
        <f t="shared" ref="AW44:AW70" si="1">AI44</f>
        <v>9</v>
      </c>
      <c r="AX44" s="176">
        <v>0</v>
      </c>
      <c r="AY44" s="72" t="s">
        <v>194</v>
      </c>
      <c r="AZ44" s="10" t="s">
        <v>194</v>
      </c>
      <c r="BA44" s="10"/>
      <c r="BB44" s="10"/>
      <c r="BC44" s="177">
        <f>IFERROR(AX44/AW44,"Validar datos de Aulas Master")</f>
        <v>0</v>
      </c>
      <c r="BD44" s="10"/>
      <c r="BE44" s="170"/>
      <c r="BF44" s="170"/>
      <c r="BG44" s="170"/>
      <c r="BH44" s="170"/>
      <c r="BI44" s="10"/>
      <c r="BJ44" s="9"/>
      <c r="BK44" s="9"/>
      <c r="BL44" s="338" t="s">
        <v>16</v>
      </c>
      <c r="BM44" s="9"/>
    </row>
    <row r="45" spans="3:66" customFormat="1" ht="52.2" x14ac:dyDescent="0.3">
      <c r="C45" s="20" t="s">
        <v>7</v>
      </c>
      <c r="D45" s="17" t="s">
        <v>316</v>
      </c>
      <c r="E45" s="17" t="s">
        <v>343</v>
      </c>
      <c r="F45" s="17" t="s">
        <v>100</v>
      </c>
      <c r="G45" s="17" t="s">
        <v>103</v>
      </c>
      <c r="H45" s="17" t="s">
        <v>298</v>
      </c>
      <c r="I45" s="75">
        <v>3209</v>
      </c>
      <c r="J45" s="10" t="s">
        <v>193</v>
      </c>
      <c r="K45" s="10" t="s">
        <v>193</v>
      </c>
      <c r="L45" s="10" t="s">
        <v>193</v>
      </c>
      <c r="M45" s="42">
        <v>46142</v>
      </c>
      <c r="N45" s="43">
        <v>46172</v>
      </c>
      <c r="O45" s="10"/>
      <c r="P45" s="10"/>
      <c r="Q45" s="10" t="s">
        <v>268</v>
      </c>
      <c r="R45" s="10" t="s">
        <v>193</v>
      </c>
      <c r="S45" s="10"/>
      <c r="T45" s="353" t="s">
        <v>279</v>
      </c>
      <c r="U45" s="10"/>
      <c r="V45" s="179" t="s">
        <v>280</v>
      </c>
      <c r="W45" s="180" t="s">
        <v>281</v>
      </c>
      <c r="X45" s="179"/>
      <c r="Y45" s="185" t="s">
        <v>333</v>
      </c>
      <c r="Z45" s="182" t="s">
        <v>334</v>
      </c>
      <c r="AA45" s="182" t="s">
        <v>274</v>
      </c>
      <c r="AB45" s="182" t="s">
        <v>284</v>
      </c>
      <c r="AC45" s="182" t="s">
        <v>268</v>
      </c>
      <c r="AD45" s="10" t="s">
        <v>276</v>
      </c>
      <c r="AE45" s="9" t="s">
        <v>268</v>
      </c>
      <c r="AF45" s="9" t="s">
        <v>268</v>
      </c>
      <c r="AG45" s="9" t="s">
        <v>268</v>
      </c>
      <c r="AH45" s="9" t="s">
        <v>268</v>
      </c>
      <c r="AI45" s="9" t="s">
        <v>268</v>
      </c>
      <c r="AJ45" s="9"/>
      <c r="AK45" s="9"/>
      <c r="AL45" s="9" t="s">
        <v>268</v>
      </c>
      <c r="AM45" s="10" t="s">
        <v>268</v>
      </c>
      <c r="AN45" s="10" t="s">
        <v>268</v>
      </c>
      <c r="AO45" s="10" t="s">
        <v>268</v>
      </c>
      <c r="AP45" s="10" t="s">
        <v>268</v>
      </c>
      <c r="AQ45" s="10" t="s">
        <v>268</v>
      </c>
      <c r="AR45" s="10" t="s">
        <v>268</v>
      </c>
      <c r="AS45" s="10" t="s">
        <v>268</v>
      </c>
      <c r="AT45" s="325" t="s">
        <v>268</v>
      </c>
      <c r="AU45" s="9" t="s">
        <v>268</v>
      </c>
      <c r="AV45" s="9" t="s">
        <v>268</v>
      </c>
      <c r="AW45" s="9" t="s">
        <v>268</v>
      </c>
      <c r="AX45" s="9" t="s">
        <v>268</v>
      </c>
      <c r="AY45" s="9" t="s">
        <v>268</v>
      </c>
      <c r="AZ45" s="10" t="s">
        <v>194</v>
      </c>
      <c r="BA45" s="10"/>
      <c r="BB45" s="10"/>
      <c r="BC45" s="177" t="s">
        <v>268</v>
      </c>
      <c r="BD45" s="10"/>
      <c r="BE45" s="170"/>
      <c r="BF45" s="170"/>
      <c r="BG45" s="170"/>
      <c r="BH45" s="170"/>
      <c r="BI45" s="10"/>
      <c r="BJ45" s="9"/>
      <c r="BK45" s="9"/>
      <c r="BL45" s="337" t="s">
        <v>15</v>
      </c>
      <c r="BM45" s="9"/>
    </row>
    <row r="46" spans="3:66" customFormat="1" ht="52.2" x14ac:dyDescent="0.3">
      <c r="C46" s="20" t="s">
        <v>7</v>
      </c>
      <c r="D46" s="17" t="s">
        <v>316</v>
      </c>
      <c r="E46" s="17" t="s">
        <v>317</v>
      </c>
      <c r="F46" s="17" t="s">
        <v>100</v>
      </c>
      <c r="G46" s="17" t="s">
        <v>89</v>
      </c>
      <c r="H46" s="17" t="s">
        <v>298</v>
      </c>
      <c r="I46" s="75">
        <v>1894</v>
      </c>
      <c r="J46" s="10" t="s">
        <v>193</v>
      </c>
      <c r="K46" s="10" t="s">
        <v>193</v>
      </c>
      <c r="L46" s="10" t="s">
        <v>193</v>
      </c>
      <c r="M46" s="44" t="s">
        <v>344</v>
      </c>
      <c r="N46" s="43">
        <v>46111</v>
      </c>
      <c r="O46" s="10"/>
      <c r="P46" s="10"/>
      <c r="Q46" s="10" t="s">
        <v>268</v>
      </c>
      <c r="R46" s="10" t="s">
        <v>193</v>
      </c>
      <c r="S46" s="10"/>
      <c r="T46" s="353" t="s">
        <v>279</v>
      </c>
      <c r="U46" s="10"/>
      <c r="V46" s="179" t="s">
        <v>280</v>
      </c>
      <c r="W46" s="180" t="s">
        <v>281</v>
      </c>
      <c r="X46" s="179" t="s">
        <v>288</v>
      </c>
      <c r="Y46" s="184" t="s">
        <v>282</v>
      </c>
      <c r="Z46" s="182" t="s">
        <v>283</v>
      </c>
      <c r="AA46" s="182" t="s">
        <v>274</v>
      </c>
      <c r="AB46" s="182" t="s">
        <v>284</v>
      </c>
      <c r="AC46" s="182" t="s">
        <v>268</v>
      </c>
      <c r="AD46" s="10" t="s">
        <v>276</v>
      </c>
      <c r="AE46" s="9" t="s">
        <v>268</v>
      </c>
      <c r="AF46" s="9" t="s">
        <v>268</v>
      </c>
      <c r="AG46" s="9" t="s">
        <v>268</v>
      </c>
      <c r="AH46" s="9" t="s">
        <v>268</v>
      </c>
      <c r="AI46" s="9" t="s">
        <v>268</v>
      </c>
      <c r="AJ46" s="9"/>
      <c r="AK46" s="9"/>
      <c r="AL46" s="9" t="s">
        <v>268</v>
      </c>
      <c r="AM46" s="10" t="s">
        <v>192</v>
      </c>
      <c r="AN46" s="10" t="s">
        <v>192</v>
      </c>
      <c r="AO46" s="10" t="s">
        <v>192</v>
      </c>
      <c r="AP46" s="10" t="s">
        <v>192</v>
      </c>
      <c r="AQ46" s="10" t="s">
        <v>192</v>
      </c>
      <c r="AR46" s="10"/>
      <c r="AS46" s="10"/>
      <c r="AT46" s="323">
        <v>0.6</v>
      </c>
      <c r="AU46" s="9" t="s">
        <v>268</v>
      </c>
      <c r="AV46" s="9" t="s">
        <v>268</v>
      </c>
      <c r="AW46" s="9" t="s">
        <v>268</v>
      </c>
      <c r="AX46" s="9" t="s">
        <v>268</v>
      </c>
      <c r="AY46" s="9" t="s">
        <v>268</v>
      </c>
      <c r="AZ46" s="10" t="s">
        <v>193</v>
      </c>
      <c r="BA46" s="10"/>
      <c r="BB46" s="10"/>
      <c r="BC46" s="177">
        <v>1</v>
      </c>
      <c r="BD46" s="10"/>
      <c r="BE46" s="170"/>
      <c r="BF46" s="170"/>
      <c r="BG46" s="170"/>
      <c r="BH46" s="170"/>
      <c r="BI46" s="10"/>
      <c r="BJ46" s="330">
        <v>46199</v>
      </c>
      <c r="BK46" s="9"/>
      <c r="BL46" s="337" t="s">
        <v>14</v>
      </c>
      <c r="BM46" s="9"/>
    </row>
    <row r="47" spans="3:66" customFormat="1" ht="52.2" x14ac:dyDescent="0.3">
      <c r="C47" s="20" t="s">
        <v>7</v>
      </c>
      <c r="D47" s="17" t="s">
        <v>316</v>
      </c>
      <c r="E47" s="17" t="s">
        <v>317</v>
      </c>
      <c r="F47" s="17" t="s">
        <v>88</v>
      </c>
      <c r="G47" s="17" t="s">
        <v>89</v>
      </c>
      <c r="H47" s="17" t="s">
        <v>261</v>
      </c>
      <c r="I47" s="75">
        <v>53632</v>
      </c>
      <c r="J47" s="10" t="s">
        <v>193</v>
      </c>
      <c r="K47" s="10" t="s">
        <v>193</v>
      </c>
      <c r="L47" s="10" t="s">
        <v>193</v>
      </c>
      <c r="M47" s="44" t="s">
        <v>344</v>
      </c>
      <c r="N47" s="43">
        <v>46111</v>
      </c>
      <c r="O47" s="10"/>
      <c r="P47" s="10" t="s">
        <v>278</v>
      </c>
      <c r="Q47" s="10" t="s">
        <v>193</v>
      </c>
      <c r="R47" s="10" t="s">
        <v>193</v>
      </c>
      <c r="S47" s="10"/>
      <c r="T47" s="353" t="s">
        <v>279</v>
      </c>
      <c r="U47" s="10"/>
      <c r="V47" s="179" t="s">
        <v>280</v>
      </c>
      <c r="W47" s="180" t="s">
        <v>281</v>
      </c>
      <c r="X47" s="179" t="s">
        <v>288</v>
      </c>
      <c r="Y47" s="184" t="s">
        <v>282</v>
      </c>
      <c r="Z47" s="182" t="s">
        <v>283</v>
      </c>
      <c r="AA47" s="182" t="s">
        <v>274</v>
      </c>
      <c r="AB47" s="182" t="s">
        <v>284</v>
      </c>
      <c r="AC47" s="182" t="s">
        <v>268</v>
      </c>
      <c r="AD47" s="10" t="s">
        <v>276</v>
      </c>
      <c r="AE47" s="10" t="s">
        <v>285</v>
      </c>
      <c r="AF47" s="10">
        <v>12</v>
      </c>
      <c r="AG47" s="75">
        <v>2</v>
      </c>
      <c r="AH47" s="75">
        <v>10</v>
      </c>
      <c r="AI47" s="75">
        <v>12</v>
      </c>
      <c r="AJ47" s="9"/>
      <c r="AK47" s="9"/>
      <c r="AL47" s="69">
        <v>0</v>
      </c>
      <c r="AM47" s="10" t="s">
        <v>192</v>
      </c>
      <c r="AN47" s="10" t="s">
        <v>192</v>
      </c>
      <c r="AO47" s="10" t="s">
        <v>192</v>
      </c>
      <c r="AP47" s="10" t="s">
        <v>192</v>
      </c>
      <c r="AQ47" s="10" t="s">
        <v>192</v>
      </c>
      <c r="AR47" s="10"/>
      <c r="AS47" s="10"/>
      <c r="AT47" s="323">
        <v>0.6</v>
      </c>
      <c r="AU47" s="10" t="s">
        <v>194</v>
      </c>
      <c r="AV47" s="10" t="s">
        <v>194</v>
      </c>
      <c r="AW47" s="75">
        <v>12</v>
      </c>
      <c r="AX47" s="176">
        <v>0</v>
      </c>
      <c r="AY47" s="72" t="s">
        <v>194</v>
      </c>
      <c r="AZ47" s="328">
        <v>0.95</v>
      </c>
      <c r="BA47" s="10"/>
      <c r="BB47" s="10"/>
      <c r="BC47" s="177">
        <f>IFERROR(AX47/AW47,"Validar datos de Aulas Master")</f>
        <v>0</v>
      </c>
      <c r="BD47" s="10"/>
      <c r="BE47" s="170"/>
      <c r="BF47" s="170"/>
      <c r="BG47" s="170"/>
      <c r="BH47" s="170"/>
      <c r="BI47" s="10"/>
      <c r="BJ47" s="330">
        <v>46199</v>
      </c>
      <c r="BK47" s="9"/>
      <c r="BL47" s="337" t="s">
        <v>14</v>
      </c>
      <c r="BM47" s="9"/>
    </row>
    <row r="48" spans="3:66" customFormat="1" ht="52.2" x14ac:dyDescent="0.3">
      <c r="C48" s="20" t="s">
        <v>7</v>
      </c>
      <c r="D48" s="17" t="s">
        <v>318</v>
      </c>
      <c r="E48" s="17" t="s">
        <v>345</v>
      </c>
      <c r="F48" s="17" t="s">
        <v>88</v>
      </c>
      <c r="G48" s="17" t="s">
        <v>101</v>
      </c>
      <c r="H48" s="17" t="s">
        <v>261</v>
      </c>
      <c r="I48" s="75">
        <v>110267</v>
      </c>
      <c r="J48" s="10" t="s">
        <v>193</v>
      </c>
      <c r="K48" s="10" t="s">
        <v>193</v>
      </c>
      <c r="L48" s="10" t="s">
        <v>193</v>
      </c>
      <c r="M48" s="44" t="s">
        <v>344</v>
      </c>
      <c r="N48" s="43">
        <v>46111</v>
      </c>
      <c r="O48" s="10"/>
      <c r="P48" s="10" t="s">
        <v>278</v>
      </c>
      <c r="Q48" s="10" t="s">
        <v>193</v>
      </c>
      <c r="R48" s="10" t="s">
        <v>193</v>
      </c>
      <c r="S48" s="10"/>
      <c r="T48" s="353" t="s">
        <v>269</v>
      </c>
      <c r="U48" s="10"/>
      <c r="V48" s="179" t="s">
        <v>270</v>
      </c>
      <c r="W48" s="180" t="s">
        <v>281</v>
      </c>
      <c r="X48" s="179"/>
      <c r="Y48" s="185" t="s">
        <v>346</v>
      </c>
      <c r="Z48" s="182" t="s">
        <v>347</v>
      </c>
      <c r="AA48" s="182" t="s">
        <v>274</v>
      </c>
      <c r="AB48" s="182" t="s">
        <v>274</v>
      </c>
      <c r="AC48" s="182" t="s">
        <v>275</v>
      </c>
      <c r="AD48" s="10" t="s">
        <v>276</v>
      </c>
      <c r="AE48" s="10" t="s">
        <v>285</v>
      </c>
      <c r="AF48" s="10">
        <v>2</v>
      </c>
      <c r="AG48" s="75">
        <v>0</v>
      </c>
      <c r="AH48" s="75">
        <v>2</v>
      </c>
      <c r="AI48" s="75">
        <v>2</v>
      </c>
      <c r="AJ48" s="9"/>
      <c r="AK48" s="9"/>
      <c r="AL48" s="66">
        <v>0</v>
      </c>
      <c r="AM48" s="10" t="s">
        <v>268</v>
      </c>
      <c r="AN48" s="10" t="s">
        <v>268</v>
      </c>
      <c r="AO48" s="10" t="s">
        <v>268</v>
      </c>
      <c r="AP48" s="10" t="s">
        <v>268</v>
      </c>
      <c r="AQ48" s="10" t="s">
        <v>268</v>
      </c>
      <c r="AR48" s="10" t="s">
        <v>268</v>
      </c>
      <c r="AS48" s="10" t="s">
        <v>268</v>
      </c>
      <c r="AT48" s="325" t="s">
        <v>268</v>
      </c>
      <c r="AU48" s="10" t="s">
        <v>194</v>
      </c>
      <c r="AV48" s="10" t="s">
        <v>194</v>
      </c>
      <c r="AW48" s="75">
        <f t="shared" si="1"/>
        <v>2</v>
      </c>
      <c r="AX48" s="176">
        <v>0</v>
      </c>
      <c r="AY48" s="72" t="s">
        <v>194</v>
      </c>
      <c r="AZ48" s="10" t="s">
        <v>194</v>
      </c>
      <c r="BA48" s="10"/>
      <c r="BB48" s="10"/>
      <c r="BC48" s="177">
        <f>IFERROR(AX48/AW48,"Validar datos de Aulas Master")</f>
        <v>0</v>
      </c>
      <c r="BD48" s="10"/>
      <c r="BE48" s="170"/>
      <c r="BF48" s="170"/>
      <c r="BG48" s="170"/>
      <c r="BH48" s="170"/>
      <c r="BI48" s="10"/>
      <c r="BJ48" s="9"/>
      <c r="BK48" s="9"/>
      <c r="BL48" s="338" t="s">
        <v>16</v>
      </c>
      <c r="BM48" s="9"/>
    </row>
    <row r="49" spans="3:65" customFormat="1" ht="52.2" x14ac:dyDescent="0.3">
      <c r="C49" s="18" t="s">
        <v>4</v>
      </c>
      <c r="D49" s="15" t="s">
        <v>259</v>
      </c>
      <c r="E49" s="15" t="s">
        <v>348</v>
      </c>
      <c r="F49" s="30" t="s">
        <v>100</v>
      </c>
      <c r="G49" s="15" t="s">
        <v>101</v>
      </c>
      <c r="H49" s="30" t="s">
        <v>267</v>
      </c>
      <c r="I49" s="75">
        <v>102633</v>
      </c>
      <c r="J49" s="10" t="s">
        <v>193</v>
      </c>
      <c r="K49" s="10" t="s">
        <v>193</v>
      </c>
      <c r="L49" s="10" t="s">
        <v>193</v>
      </c>
      <c r="M49" s="45" t="s">
        <v>344</v>
      </c>
      <c r="N49" s="35">
        <v>46111</v>
      </c>
      <c r="O49" s="10"/>
      <c r="P49" s="10"/>
      <c r="Q49" s="10" t="s">
        <v>268</v>
      </c>
      <c r="R49" s="10" t="s">
        <v>193</v>
      </c>
      <c r="S49" s="10"/>
      <c r="T49" s="353" t="s">
        <v>269</v>
      </c>
      <c r="U49" s="10"/>
      <c r="V49" s="179" t="s">
        <v>270</v>
      </c>
      <c r="W49" s="180" t="s">
        <v>281</v>
      </c>
      <c r="X49" s="179"/>
      <c r="Y49" s="185" t="s">
        <v>346</v>
      </c>
      <c r="Z49" s="182" t="s">
        <v>347</v>
      </c>
      <c r="AA49" s="182" t="s">
        <v>274</v>
      </c>
      <c r="AB49" s="182" t="s">
        <v>274</v>
      </c>
      <c r="AC49" s="182" t="s">
        <v>275</v>
      </c>
      <c r="AD49" s="10" t="s">
        <v>276</v>
      </c>
      <c r="AE49" s="9" t="s">
        <v>268</v>
      </c>
      <c r="AF49" s="9" t="s">
        <v>268</v>
      </c>
      <c r="AG49" s="9" t="s">
        <v>268</v>
      </c>
      <c r="AH49" s="9" t="s">
        <v>268</v>
      </c>
      <c r="AI49" s="9" t="s">
        <v>268</v>
      </c>
      <c r="AJ49" s="9"/>
      <c r="AK49" s="9"/>
      <c r="AL49" s="9" t="s">
        <v>268</v>
      </c>
      <c r="AM49" s="10" t="s">
        <v>276</v>
      </c>
      <c r="AN49" s="10" t="s">
        <v>276</v>
      </c>
      <c r="AO49" s="10" t="s">
        <v>276</v>
      </c>
      <c r="AP49" s="10" t="s">
        <v>276</v>
      </c>
      <c r="AQ49" s="10" t="s">
        <v>276</v>
      </c>
      <c r="AR49" s="10"/>
      <c r="AS49" s="10"/>
      <c r="AT49" s="323">
        <v>0</v>
      </c>
      <c r="AU49" s="9" t="str">
        <f>AG49</f>
        <v>No aplica</v>
      </c>
      <c r="AV49" s="9" t="str">
        <f>AH49</f>
        <v>No aplica</v>
      </c>
      <c r="AW49" s="9" t="str">
        <f t="shared" si="1"/>
        <v>No aplica</v>
      </c>
      <c r="AX49" s="9" t="s">
        <v>268</v>
      </c>
      <c r="AY49" s="72"/>
      <c r="AZ49" s="10" t="s">
        <v>194</v>
      </c>
      <c r="BA49" s="10"/>
      <c r="BB49" s="10"/>
      <c r="BC49" s="177" t="s">
        <v>268</v>
      </c>
      <c r="BD49" s="10"/>
      <c r="BE49" s="170"/>
      <c r="BF49" s="170"/>
      <c r="BG49" s="170"/>
      <c r="BH49" s="170"/>
      <c r="BI49" s="10"/>
      <c r="BJ49" s="9"/>
      <c r="BK49" s="9"/>
      <c r="BL49" s="338" t="s">
        <v>16</v>
      </c>
      <c r="BM49" s="9"/>
    </row>
    <row r="50" spans="3:65" customFormat="1" ht="52.2" x14ac:dyDescent="0.3">
      <c r="C50" s="18" t="s">
        <v>4</v>
      </c>
      <c r="D50" s="15" t="s">
        <v>259</v>
      </c>
      <c r="E50" s="28" t="s">
        <v>56</v>
      </c>
      <c r="F50" s="30" t="s">
        <v>100</v>
      </c>
      <c r="G50" s="15" t="s">
        <v>89</v>
      </c>
      <c r="H50" s="30" t="s">
        <v>267</v>
      </c>
      <c r="I50" s="75">
        <v>102632</v>
      </c>
      <c r="J50" s="10" t="s">
        <v>193</v>
      </c>
      <c r="K50" s="10" t="s">
        <v>193</v>
      </c>
      <c r="L50" s="10" t="s">
        <v>193</v>
      </c>
      <c r="M50" s="45" t="s">
        <v>344</v>
      </c>
      <c r="N50" s="34">
        <v>46111</v>
      </c>
      <c r="O50" s="10"/>
      <c r="P50" s="10"/>
      <c r="Q50" s="10" t="s">
        <v>268</v>
      </c>
      <c r="R50" s="10" t="s">
        <v>193</v>
      </c>
      <c r="S50" s="10"/>
      <c r="T50" s="353" t="s">
        <v>279</v>
      </c>
      <c r="U50" s="10"/>
      <c r="V50" s="179" t="s">
        <v>270</v>
      </c>
      <c r="W50" s="180" t="s">
        <v>281</v>
      </c>
      <c r="X50" s="179"/>
      <c r="Y50" s="185" t="s">
        <v>346</v>
      </c>
      <c r="Z50" s="182" t="s">
        <v>347</v>
      </c>
      <c r="AA50" s="182" t="s">
        <v>274</v>
      </c>
      <c r="AB50" s="182" t="s">
        <v>274</v>
      </c>
      <c r="AC50" s="182" t="s">
        <v>275</v>
      </c>
      <c r="AD50" s="10" t="s">
        <v>276</v>
      </c>
      <c r="AE50" s="9" t="s">
        <v>268</v>
      </c>
      <c r="AF50" s="9" t="s">
        <v>268</v>
      </c>
      <c r="AG50" s="9" t="s">
        <v>268</v>
      </c>
      <c r="AH50" s="9" t="s">
        <v>268</v>
      </c>
      <c r="AI50" s="9" t="s">
        <v>268</v>
      </c>
      <c r="AJ50" s="9"/>
      <c r="AK50" s="9"/>
      <c r="AL50" s="9" t="s">
        <v>268</v>
      </c>
      <c r="AM50" s="10" t="s">
        <v>194</v>
      </c>
      <c r="AN50" s="10" t="s">
        <v>194</v>
      </c>
      <c r="AO50" s="10" t="s">
        <v>194</v>
      </c>
      <c r="AP50" s="10" t="s">
        <v>194</v>
      </c>
      <c r="AQ50" s="10" t="s">
        <v>194</v>
      </c>
      <c r="AR50" s="10"/>
      <c r="AS50" s="10"/>
      <c r="AT50" s="323">
        <v>0</v>
      </c>
      <c r="AU50" s="9" t="s">
        <v>268</v>
      </c>
      <c r="AV50" s="9" t="s">
        <v>268</v>
      </c>
      <c r="AW50" s="9" t="s">
        <v>268</v>
      </c>
      <c r="AX50" s="9" t="s">
        <v>268</v>
      </c>
      <c r="AY50" s="9" t="s">
        <v>268</v>
      </c>
      <c r="AZ50" s="10" t="s">
        <v>194</v>
      </c>
      <c r="BA50" s="10"/>
      <c r="BB50" s="10"/>
      <c r="BC50" s="177" t="s">
        <v>268</v>
      </c>
      <c r="BD50" s="10"/>
      <c r="BE50" s="170"/>
      <c r="BF50" s="170"/>
      <c r="BG50" s="170"/>
      <c r="BH50" s="170"/>
      <c r="BI50" s="10"/>
      <c r="BJ50" s="9"/>
      <c r="BK50" s="9"/>
      <c r="BL50" s="338" t="s">
        <v>16</v>
      </c>
      <c r="BM50" s="9"/>
    </row>
    <row r="51" spans="3:65" customFormat="1" ht="52.2" x14ac:dyDescent="0.3">
      <c r="C51" s="20" t="s">
        <v>7</v>
      </c>
      <c r="D51" s="17" t="s">
        <v>330</v>
      </c>
      <c r="E51" s="17" t="s">
        <v>349</v>
      </c>
      <c r="F51" s="17" t="s">
        <v>88</v>
      </c>
      <c r="G51" s="17" t="s">
        <v>89</v>
      </c>
      <c r="H51" s="17" t="s">
        <v>261</v>
      </c>
      <c r="I51" s="75">
        <v>110043</v>
      </c>
      <c r="J51" s="10" t="s">
        <v>193</v>
      </c>
      <c r="K51" s="10" t="s">
        <v>193</v>
      </c>
      <c r="L51" s="10" t="s">
        <v>193</v>
      </c>
      <c r="M51" s="42">
        <v>46111</v>
      </c>
      <c r="N51" s="43">
        <v>46142</v>
      </c>
      <c r="O51" s="10"/>
      <c r="P51" s="10" t="s">
        <v>278</v>
      </c>
      <c r="Q51" s="10" t="s">
        <v>193</v>
      </c>
      <c r="R51" s="10" t="s">
        <v>193</v>
      </c>
      <c r="S51" s="10"/>
      <c r="T51" s="353" t="s">
        <v>269</v>
      </c>
      <c r="U51" s="10"/>
      <c r="V51" s="179" t="s">
        <v>270</v>
      </c>
      <c r="W51" s="180" t="s">
        <v>281</v>
      </c>
      <c r="X51" s="179"/>
      <c r="Y51" s="185" t="s">
        <v>346</v>
      </c>
      <c r="Z51" s="182" t="s">
        <v>347</v>
      </c>
      <c r="AA51" s="182" t="s">
        <v>274</v>
      </c>
      <c r="AB51" s="182" t="s">
        <v>274</v>
      </c>
      <c r="AC51" s="182" t="s">
        <v>275</v>
      </c>
      <c r="AD51" s="10" t="s">
        <v>276</v>
      </c>
      <c r="AE51" s="10" t="s">
        <v>323</v>
      </c>
      <c r="AF51" s="10">
        <v>0</v>
      </c>
      <c r="AG51" s="75">
        <v>2</v>
      </c>
      <c r="AH51" s="75">
        <v>4</v>
      </c>
      <c r="AI51" s="75">
        <v>6</v>
      </c>
      <c r="AJ51" s="9"/>
      <c r="AK51" s="9"/>
      <c r="AL51" s="66">
        <v>0</v>
      </c>
      <c r="AM51" s="10" t="s">
        <v>194</v>
      </c>
      <c r="AN51" s="10" t="s">
        <v>194</v>
      </c>
      <c r="AO51" s="10" t="s">
        <v>194</v>
      </c>
      <c r="AP51" s="10" t="s">
        <v>194</v>
      </c>
      <c r="AQ51" s="10" t="s">
        <v>194</v>
      </c>
      <c r="AR51" s="10"/>
      <c r="AS51" s="10"/>
      <c r="AT51" s="323">
        <v>0</v>
      </c>
      <c r="AU51" s="10" t="s">
        <v>194</v>
      </c>
      <c r="AV51" s="10" t="s">
        <v>194</v>
      </c>
      <c r="AW51" s="75">
        <f t="shared" si="1"/>
        <v>6</v>
      </c>
      <c r="AX51" s="176">
        <v>0</v>
      </c>
      <c r="AY51" s="72" t="s">
        <v>194</v>
      </c>
      <c r="AZ51" s="10" t="s">
        <v>194</v>
      </c>
      <c r="BA51" s="10"/>
      <c r="BB51" s="10"/>
      <c r="BC51" s="177">
        <f>IFERROR(AX51/AW51,"Validar datos de Aulas Master")</f>
        <v>0</v>
      </c>
      <c r="BD51" s="10"/>
      <c r="BE51" s="170"/>
      <c r="BF51" s="170"/>
      <c r="BG51" s="170"/>
      <c r="BH51" s="170"/>
      <c r="BI51" s="10"/>
      <c r="BJ51" s="9"/>
      <c r="BK51" s="9"/>
      <c r="BL51" s="338" t="s">
        <v>16</v>
      </c>
      <c r="BM51" s="9"/>
    </row>
    <row r="52" spans="3:65" customFormat="1" ht="87" x14ac:dyDescent="0.3">
      <c r="C52" s="18" t="s">
        <v>4</v>
      </c>
      <c r="D52" s="15" t="s">
        <v>337</v>
      </c>
      <c r="E52" s="15" t="s">
        <v>94</v>
      </c>
      <c r="F52" s="30" t="s">
        <v>100</v>
      </c>
      <c r="G52" s="15" t="s">
        <v>89</v>
      </c>
      <c r="H52" s="30" t="s">
        <v>298</v>
      </c>
      <c r="I52" s="75">
        <v>16017</v>
      </c>
      <c r="J52" s="10" t="s">
        <v>193</v>
      </c>
      <c r="K52" s="10" t="s">
        <v>193</v>
      </c>
      <c r="L52" s="10" t="s">
        <v>193</v>
      </c>
      <c r="M52" s="34">
        <v>46111</v>
      </c>
      <c r="N52" s="35">
        <v>46142</v>
      </c>
      <c r="O52" s="10"/>
      <c r="P52" s="10"/>
      <c r="Q52" s="10" t="s">
        <v>268</v>
      </c>
      <c r="R52" s="10" t="s">
        <v>193</v>
      </c>
      <c r="S52" s="10"/>
      <c r="T52" s="353" t="s">
        <v>279</v>
      </c>
      <c r="U52" s="10"/>
      <c r="V52" s="179" t="s">
        <v>270</v>
      </c>
      <c r="W52" s="180" t="s">
        <v>281</v>
      </c>
      <c r="X52" s="179"/>
      <c r="Y52" s="181" t="s">
        <v>350</v>
      </c>
      <c r="Z52" s="182" t="s">
        <v>351</v>
      </c>
      <c r="AA52" s="182" t="s">
        <v>274</v>
      </c>
      <c r="AB52" s="182" t="s">
        <v>274</v>
      </c>
      <c r="AC52" s="182" t="s">
        <v>275</v>
      </c>
      <c r="AD52" s="10" t="s">
        <v>276</v>
      </c>
      <c r="AE52" s="9" t="s">
        <v>268</v>
      </c>
      <c r="AF52" s="9" t="s">
        <v>268</v>
      </c>
      <c r="AG52" s="9" t="s">
        <v>268</v>
      </c>
      <c r="AH52" s="9" t="s">
        <v>268</v>
      </c>
      <c r="AI52" s="9" t="s">
        <v>268</v>
      </c>
      <c r="AJ52" s="9"/>
      <c r="AK52" s="9"/>
      <c r="AL52" s="9" t="s">
        <v>268</v>
      </c>
      <c r="AM52" s="10" t="s">
        <v>194</v>
      </c>
      <c r="AN52" s="10" t="s">
        <v>194</v>
      </c>
      <c r="AO52" s="10" t="s">
        <v>194</v>
      </c>
      <c r="AP52" s="10" t="s">
        <v>194</v>
      </c>
      <c r="AQ52" s="10" t="s">
        <v>194</v>
      </c>
      <c r="AR52" s="10"/>
      <c r="AS52" s="10"/>
      <c r="AT52" s="323">
        <v>0</v>
      </c>
      <c r="AU52" s="9" t="s">
        <v>268</v>
      </c>
      <c r="AV52" s="9" t="s">
        <v>268</v>
      </c>
      <c r="AW52" s="9" t="s">
        <v>268</v>
      </c>
      <c r="AX52" s="9" t="s">
        <v>268</v>
      </c>
      <c r="AY52" s="9" t="s">
        <v>268</v>
      </c>
      <c r="AZ52" s="10" t="s">
        <v>194</v>
      </c>
      <c r="BA52" s="10"/>
      <c r="BB52" s="10"/>
      <c r="BC52" s="177" t="s">
        <v>268</v>
      </c>
      <c r="BD52" s="10"/>
      <c r="BE52" s="170"/>
      <c r="BF52" s="170"/>
      <c r="BG52" s="170"/>
      <c r="BH52" s="170"/>
      <c r="BI52" s="10"/>
      <c r="BJ52" s="9"/>
      <c r="BK52" s="9"/>
      <c r="BL52" s="338" t="s">
        <v>16</v>
      </c>
      <c r="BM52" s="9"/>
    </row>
    <row r="53" spans="3:65" customFormat="1" ht="87" x14ac:dyDescent="0.3">
      <c r="C53" s="18" t="s">
        <v>4</v>
      </c>
      <c r="D53" s="15" t="s">
        <v>337</v>
      </c>
      <c r="E53" s="15" t="s">
        <v>94</v>
      </c>
      <c r="F53" s="30" t="s">
        <v>100</v>
      </c>
      <c r="G53" s="15" t="s">
        <v>89</v>
      </c>
      <c r="H53" s="30" t="s">
        <v>267</v>
      </c>
      <c r="I53" s="75">
        <v>103752</v>
      </c>
      <c r="J53" s="10" t="s">
        <v>193</v>
      </c>
      <c r="K53" s="10" t="s">
        <v>193</v>
      </c>
      <c r="L53" s="10" t="s">
        <v>193</v>
      </c>
      <c r="M53" s="34">
        <v>46111</v>
      </c>
      <c r="N53" s="35">
        <v>46142</v>
      </c>
      <c r="O53" s="10"/>
      <c r="P53" s="10"/>
      <c r="Q53" s="10" t="s">
        <v>268</v>
      </c>
      <c r="R53" s="10" t="s">
        <v>193</v>
      </c>
      <c r="S53" s="10"/>
      <c r="T53" s="353" t="s">
        <v>279</v>
      </c>
      <c r="U53" s="10"/>
      <c r="V53" s="179" t="s">
        <v>280</v>
      </c>
      <c r="W53" s="180" t="s">
        <v>352</v>
      </c>
      <c r="X53" s="180"/>
      <c r="Y53" s="182" t="s">
        <v>346</v>
      </c>
      <c r="Z53" s="187" t="s">
        <v>353</v>
      </c>
      <c r="AA53" s="182" t="s">
        <v>274</v>
      </c>
      <c r="AB53" s="182" t="s">
        <v>284</v>
      </c>
      <c r="AC53" s="182" t="s">
        <v>268</v>
      </c>
      <c r="AD53" s="10" t="s">
        <v>276</v>
      </c>
      <c r="AE53" s="9" t="s">
        <v>268</v>
      </c>
      <c r="AF53" s="9" t="s">
        <v>268</v>
      </c>
      <c r="AG53" s="9" t="s">
        <v>268</v>
      </c>
      <c r="AH53" s="9" t="s">
        <v>268</v>
      </c>
      <c r="AI53" s="9" t="s">
        <v>268</v>
      </c>
      <c r="AJ53" s="9"/>
      <c r="AK53" s="9"/>
      <c r="AL53" s="9" t="s">
        <v>268</v>
      </c>
      <c r="AM53" s="10" t="s">
        <v>194</v>
      </c>
      <c r="AN53" s="10" t="s">
        <v>194</v>
      </c>
      <c r="AO53" s="10" t="s">
        <v>194</v>
      </c>
      <c r="AP53" s="10" t="s">
        <v>194</v>
      </c>
      <c r="AQ53" s="10" t="s">
        <v>194</v>
      </c>
      <c r="AR53" s="10"/>
      <c r="AS53" s="10"/>
      <c r="AT53" s="323">
        <v>0</v>
      </c>
      <c r="AU53" s="9" t="s">
        <v>268</v>
      </c>
      <c r="AV53" s="9" t="s">
        <v>268</v>
      </c>
      <c r="AW53" s="9" t="s">
        <v>268</v>
      </c>
      <c r="AX53" s="9" t="s">
        <v>268</v>
      </c>
      <c r="AY53" s="9" t="s">
        <v>268</v>
      </c>
      <c r="AZ53" s="10" t="s">
        <v>194</v>
      </c>
      <c r="BA53" s="10"/>
      <c r="BB53" s="10"/>
      <c r="BC53" s="177" t="s">
        <v>268</v>
      </c>
      <c r="BD53" s="10"/>
      <c r="BE53" s="170"/>
      <c r="BF53" s="170"/>
      <c r="BG53" s="170"/>
      <c r="BH53" s="170"/>
      <c r="BI53" s="10"/>
      <c r="BJ53" s="9"/>
      <c r="BK53" s="9"/>
      <c r="BL53" s="338" t="s">
        <v>16</v>
      </c>
      <c r="BM53" s="9"/>
    </row>
    <row r="54" spans="3:65" customFormat="1" ht="87" x14ac:dyDescent="0.3">
      <c r="C54" s="18" t="s">
        <v>4</v>
      </c>
      <c r="D54" s="15" t="s">
        <v>337</v>
      </c>
      <c r="E54" s="15" t="s">
        <v>94</v>
      </c>
      <c r="F54" s="30" t="s">
        <v>88</v>
      </c>
      <c r="G54" s="15" t="s">
        <v>89</v>
      </c>
      <c r="H54" s="30" t="s">
        <v>261</v>
      </c>
      <c r="I54" s="75">
        <v>110286</v>
      </c>
      <c r="J54" s="10" t="s">
        <v>193</v>
      </c>
      <c r="K54" s="10" t="s">
        <v>193</v>
      </c>
      <c r="L54" s="10" t="s">
        <v>193</v>
      </c>
      <c r="M54" s="34">
        <v>46111</v>
      </c>
      <c r="N54" s="35">
        <v>46142</v>
      </c>
      <c r="O54" s="10"/>
      <c r="P54" s="10" t="s">
        <v>278</v>
      </c>
      <c r="Q54" s="10" t="s">
        <v>193</v>
      </c>
      <c r="R54" s="10" t="s">
        <v>193</v>
      </c>
      <c r="S54" s="10"/>
      <c r="T54" s="353" t="s">
        <v>279</v>
      </c>
      <c r="U54" s="10"/>
      <c r="V54" s="179" t="s">
        <v>270</v>
      </c>
      <c r="W54" s="180" t="s">
        <v>281</v>
      </c>
      <c r="X54" s="179"/>
      <c r="Y54" s="185" t="s">
        <v>342</v>
      </c>
      <c r="Z54" s="182" t="s">
        <v>354</v>
      </c>
      <c r="AA54" s="182" t="s">
        <v>274</v>
      </c>
      <c r="AB54" s="182" t="s">
        <v>274</v>
      </c>
      <c r="AC54" s="182" t="s">
        <v>275</v>
      </c>
      <c r="AD54" s="10" t="s">
        <v>276</v>
      </c>
      <c r="AE54" s="10" t="s">
        <v>285</v>
      </c>
      <c r="AF54" s="10"/>
      <c r="AG54" s="75"/>
      <c r="AH54" s="75"/>
      <c r="AI54" s="75"/>
      <c r="AJ54" s="9"/>
      <c r="AK54" s="9"/>
      <c r="AL54" s="66">
        <v>1</v>
      </c>
      <c r="AM54" s="10" t="s">
        <v>194</v>
      </c>
      <c r="AN54" s="10" t="s">
        <v>194</v>
      </c>
      <c r="AO54" s="10" t="s">
        <v>194</v>
      </c>
      <c r="AP54" s="10" t="s">
        <v>194</v>
      </c>
      <c r="AQ54" s="10" t="s">
        <v>194</v>
      </c>
      <c r="AR54" s="10"/>
      <c r="AS54" s="10"/>
      <c r="AT54" s="323">
        <v>0</v>
      </c>
      <c r="AU54" s="10" t="s">
        <v>194</v>
      </c>
      <c r="AV54" s="10" t="s">
        <v>194</v>
      </c>
      <c r="AW54" s="75">
        <f>AI54</f>
        <v>0</v>
      </c>
      <c r="AX54" s="176">
        <v>0</v>
      </c>
      <c r="AY54" s="72" t="s">
        <v>194</v>
      </c>
      <c r="AZ54" s="10" t="s">
        <v>194</v>
      </c>
      <c r="BA54" s="10"/>
      <c r="BB54" s="10"/>
      <c r="BC54" s="177" t="s">
        <v>268</v>
      </c>
      <c r="BD54" s="10"/>
      <c r="BE54" s="170"/>
      <c r="BF54" s="170"/>
      <c r="BG54" s="170"/>
      <c r="BH54" s="170"/>
      <c r="BI54" s="10"/>
      <c r="BJ54" s="9"/>
      <c r="BK54" s="9"/>
      <c r="BL54" s="338" t="s">
        <v>16</v>
      </c>
      <c r="BM54" s="9"/>
    </row>
    <row r="55" spans="3:65" customFormat="1" ht="52.2" x14ac:dyDescent="0.3">
      <c r="C55" s="20" t="s">
        <v>7</v>
      </c>
      <c r="D55" s="17" t="s">
        <v>318</v>
      </c>
      <c r="E55" s="17" t="s">
        <v>355</v>
      </c>
      <c r="F55" s="17" t="s">
        <v>100</v>
      </c>
      <c r="G55" s="17" t="s">
        <v>101</v>
      </c>
      <c r="H55" s="17" t="s">
        <v>298</v>
      </c>
      <c r="I55" s="75">
        <v>53237</v>
      </c>
      <c r="J55" s="10" t="s">
        <v>193</v>
      </c>
      <c r="K55" s="10" t="s">
        <v>193</v>
      </c>
      <c r="L55" s="10" t="s">
        <v>193</v>
      </c>
      <c r="M55" s="42">
        <v>46172</v>
      </c>
      <c r="N55" s="43">
        <v>46203</v>
      </c>
      <c r="O55" s="10"/>
      <c r="P55" s="10"/>
      <c r="Q55" s="10" t="s">
        <v>268</v>
      </c>
      <c r="R55" s="10" t="s">
        <v>193</v>
      </c>
      <c r="S55" s="10"/>
      <c r="T55" s="353" t="s">
        <v>269</v>
      </c>
      <c r="U55" s="10"/>
      <c r="V55" s="179" t="s">
        <v>280</v>
      </c>
      <c r="W55" s="180" t="s">
        <v>352</v>
      </c>
      <c r="X55" s="180"/>
      <c r="Y55" s="182" t="s">
        <v>346</v>
      </c>
      <c r="Z55" s="187" t="s">
        <v>353</v>
      </c>
      <c r="AA55" s="182" t="s">
        <v>274</v>
      </c>
      <c r="AB55" s="182" t="s">
        <v>284</v>
      </c>
      <c r="AC55" s="182" t="s">
        <v>268</v>
      </c>
      <c r="AD55" s="10" t="s">
        <v>276</v>
      </c>
      <c r="AE55" s="9" t="s">
        <v>268</v>
      </c>
      <c r="AF55" s="9" t="s">
        <v>268</v>
      </c>
      <c r="AG55" s="9" t="s">
        <v>268</v>
      </c>
      <c r="AH55" s="9" t="s">
        <v>268</v>
      </c>
      <c r="AI55" s="9" t="s">
        <v>268</v>
      </c>
      <c r="AJ55" s="9"/>
      <c r="AK55" s="9"/>
      <c r="AL55" s="9" t="s">
        <v>268</v>
      </c>
      <c r="AM55" s="10" t="s">
        <v>268</v>
      </c>
      <c r="AN55" s="10" t="s">
        <v>268</v>
      </c>
      <c r="AO55" s="10" t="s">
        <v>268</v>
      </c>
      <c r="AP55" s="10" t="s">
        <v>268</v>
      </c>
      <c r="AQ55" s="10" t="s">
        <v>268</v>
      </c>
      <c r="AR55" s="10" t="s">
        <v>268</v>
      </c>
      <c r="AS55" s="10" t="s">
        <v>268</v>
      </c>
      <c r="AT55" s="325" t="s">
        <v>268</v>
      </c>
      <c r="AU55" s="9" t="s">
        <v>268</v>
      </c>
      <c r="AV55" s="9" t="s">
        <v>268</v>
      </c>
      <c r="AW55" s="9" t="s">
        <v>268</v>
      </c>
      <c r="AX55" s="9" t="s">
        <v>268</v>
      </c>
      <c r="AY55" s="9" t="s">
        <v>268</v>
      </c>
      <c r="AZ55" s="10" t="s">
        <v>194</v>
      </c>
      <c r="BA55" s="10"/>
      <c r="BB55" s="10"/>
      <c r="BC55" s="177" t="s">
        <v>268</v>
      </c>
      <c r="BD55" s="10"/>
      <c r="BE55" s="170"/>
      <c r="BF55" s="170"/>
      <c r="BG55" s="170"/>
      <c r="BH55" s="170"/>
      <c r="BI55" s="10"/>
      <c r="BJ55" s="9"/>
      <c r="BK55" s="9"/>
      <c r="BL55" s="338" t="s">
        <v>16</v>
      </c>
      <c r="BM55" s="9"/>
    </row>
    <row r="56" spans="3:65" customFormat="1" ht="52.2" x14ac:dyDescent="0.3">
      <c r="C56" s="19" t="s">
        <v>10</v>
      </c>
      <c r="D56" s="16" t="s">
        <v>313</v>
      </c>
      <c r="E56" s="16" t="s">
        <v>356</v>
      </c>
      <c r="F56" s="16" t="s">
        <v>88</v>
      </c>
      <c r="G56" s="16" t="s">
        <v>95</v>
      </c>
      <c r="H56" s="16" t="s">
        <v>261</v>
      </c>
      <c r="I56" s="75">
        <v>116661</v>
      </c>
      <c r="J56" s="10" t="s">
        <v>193</v>
      </c>
      <c r="K56" s="10" t="s">
        <v>193</v>
      </c>
      <c r="L56" s="10" t="s">
        <v>193</v>
      </c>
      <c r="M56" s="46" t="s">
        <v>357</v>
      </c>
      <c r="N56" s="47" t="s">
        <v>357</v>
      </c>
      <c r="O56" s="10"/>
      <c r="P56" s="10" t="s">
        <v>278</v>
      </c>
      <c r="Q56" s="10" t="s">
        <v>193</v>
      </c>
      <c r="R56" s="10" t="s">
        <v>193</v>
      </c>
      <c r="S56" s="10"/>
      <c r="T56" s="353" t="s">
        <v>269</v>
      </c>
      <c r="U56" s="10"/>
      <c r="V56" s="179" t="s">
        <v>268</v>
      </c>
      <c r="W56" s="180" t="s">
        <v>268</v>
      </c>
      <c r="X56" s="179"/>
      <c r="Y56" s="183" t="s">
        <v>268</v>
      </c>
      <c r="Z56" s="182" t="s">
        <v>268</v>
      </c>
      <c r="AA56" s="182" t="s">
        <v>268</v>
      </c>
      <c r="AB56" s="182" t="s">
        <v>284</v>
      </c>
      <c r="AC56" s="182" t="s">
        <v>268</v>
      </c>
      <c r="AD56" s="10" t="s">
        <v>276</v>
      </c>
      <c r="AE56" s="10" t="s">
        <v>285</v>
      </c>
      <c r="AF56" s="10"/>
      <c r="AG56" s="75"/>
      <c r="AH56" s="75"/>
      <c r="AI56" s="75"/>
      <c r="AJ56" s="9"/>
      <c r="AK56" s="9"/>
      <c r="AL56" s="66">
        <v>1</v>
      </c>
      <c r="AM56" s="10" t="s">
        <v>268</v>
      </c>
      <c r="AN56" s="10" t="s">
        <v>268</v>
      </c>
      <c r="AO56" s="10" t="s">
        <v>268</v>
      </c>
      <c r="AP56" s="10" t="s">
        <v>268</v>
      </c>
      <c r="AQ56" s="10" t="s">
        <v>268</v>
      </c>
      <c r="AR56" s="10" t="s">
        <v>268</v>
      </c>
      <c r="AS56" s="10" t="s">
        <v>268</v>
      </c>
      <c r="AT56" s="325" t="s">
        <v>268</v>
      </c>
      <c r="AU56" s="10" t="s">
        <v>193</v>
      </c>
      <c r="AV56" s="10" t="s">
        <v>193</v>
      </c>
      <c r="AW56" s="75">
        <f t="shared" si="1"/>
        <v>0</v>
      </c>
      <c r="AX56" s="176">
        <v>0</v>
      </c>
      <c r="AY56" s="72" t="s">
        <v>193</v>
      </c>
      <c r="AZ56" s="10" t="s">
        <v>194</v>
      </c>
      <c r="BA56" s="10"/>
      <c r="BB56" s="10"/>
      <c r="BC56" s="177">
        <v>1</v>
      </c>
      <c r="BD56" s="10"/>
      <c r="BE56" s="170" t="s">
        <v>278</v>
      </c>
      <c r="BF56" s="170"/>
      <c r="BG56" s="170"/>
      <c r="BH56" s="170"/>
      <c r="BI56" s="328">
        <v>1</v>
      </c>
      <c r="BJ56" s="9"/>
      <c r="BK56" s="9"/>
      <c r="BL56" s="338" t="s">
        <v>13</v>
      </c>
      <c r="BM56" s="9"/>
    </row>
    <row r="57" spans="3:65" customFormat="1" ht="52.2" x14ac:dyDescent="0.3">
      <c r="C57" s="19" t="s">
        <v>10</v>
      </c>
      <c r="D57" s="16" t="s">
        <v>302</v>
      </c>
      <c r="E57" s="16" t="s">
        <v>358</v>
      </c>
      <c r="F57" s="16" t="s">
        <v>88</v>
      </c>
      <c r="G57" s="16" t="s">
        <v>103</v>
      </c>
      <c r="H57" s="16" t="s">
        <v>261</v>
      </c>
      <c r="I57" s="75">
        <v>91501</v>
      </c>
      <c r="J57" s="10" t="s">
        <v>193</v>
      </c>
      <c r="K57" s="10" t="s">
        <v>193</v>
      </c>
      <c r="L57" s="10" t="s">
        <v>193</v>
      </c>
      <c r="M57" s="46" t="s">
        <v>357</v>
      </c>
      <c r="N57" s="47" t="s">
        <v>357</v>
      </c>
      <c r="O57" s="10"/>
      <c r="P57" s="10" t="s">
        <v>278</v>
      </c>
      <c r="Q57" s="10" t="s">
        <v>193</v>
      </c>
      <c r="R57" s="10" t="s">
        <v>193</v>
      </c>
      <c r="S57" s="10"/>
      <c r="T57" s="353" t="s">
        <v>269</v>
      </c>
      <c r="U57" s="10"/>
      <c r="V57" s="179" t="s">
        <v>270</v>
      </c>
      <c r="W57" s="180" t="s">
        <v>359</v>
      </c>
      <c r="X57" s="179"/>
      <c r="Y57" s="183" t="s">
        <v>360</v>
      </c>
      <c r="Z57" s="182" t="s">
        <v>361</v>
      </c>
      <c r="AA57" s="182" t="s">
        <v>274</v>
      </c>
      <c r="AB57" s="182" t="s">
        <v>274</v>
      </c>
      <c r="AC57" s="182" t="s">
        <v>274</v>
      </c>
      <c r="AD57" s="10" t="s">
        <v>276</v>
      </c>
      <c r="AE57" s="10" t="s">
        <v>285</v>
      </c>
      <c r="AF57" s="10">
        <v>2</v>
      </c>
      <c r="AG57" s="75">
        <v>0</v>
      </c>
      <c r="AH57" s="75">
        <v>2</v>
      </c>
      <c r="AI57" s="75">
        <v>2</v>
      </c>
      <c r="AJ57" s="9"/>
      <c r="AK57" s="9"/>
      <c r="AL57" s="66">
        <v>1</v>
      </c>
      <c r="AM57" s="10" t="s">
        <v>268</v>
      </c>
      <c r="AN57" s="10" t="s">
        <v>268</v>
      </c>
      <c r="AO57" s="10" t="s">
        <v>268</v>
      </c>
      <c r="AP57" s="10" t="s">
        <v>268</v>
      </c>
      <c r="AQ57" s="10" t="s">
        <v>268</v>
      </c>
      <c r="AR57" s="10" t="s">
        <v>268</v>
      </c>
      <c r="AS57" s="10" t="s">
        <v>268</v>
      </c>
      <c r="AT57" s="325" t="s">
        <v>268</v>
      </c>
      <c r="AU57" s="10" t="s">
        <v>192</v>
      </c>
      <c r="AV57" s="10" t="s">
        <v>193</v>
      </c>
      <c r="AW57" s="75">
        <f t="shared" si="1"/>
        <v>2</v>
      </c>
      <c r="AX57" s="176">
        <v>2</v>
      </c>
      <c r="AY57" s="72" t="s">
        <v>193</v>
      </c>
      <c r="AZ57" s="10" t="s">
        <v>194</v>
      </c>
      <c r="BA57" s="10"/>
      <c r="BB57" s="10"/>
      <c r="BC57" s="177">
        <f>IFERROR(AX57/AW57,"Validar datos de Aulas Master")</f>
        <v>1</v>
      </c>
      <c r="BD57" s="10"/>
      <c r="BE57" s="170" t="s">
        <v>278</v>
      </c>
      <c r="BF57" s="170"/>
      <c r="BG57" s="170"/>
      <c r="BH57" s="170"/>
      <c r="BI57" s="328">
        <v>1</v>
      </c>
      <c r="BJ57" s="9"/>
      <c r="BK57" s="9"/>
      <c r="BL57" s="338" t="s">
        <v>13</v>
      </c>
      <c r="BM57" s="9"/>
    </row>
    <row r="58" spans="3:65" customFormat="1" ht="69.599999999999994" x14ac:dyDescent="0.3">
      <c r="C58" s="19" t="s">
        <v>10</v>
      </c>
      <c r="D58" s="16" t="s">
        <v>302</v>
      </c>
      <c r="E58" s="16" t="s">
        <v>362</v>
      </c>
      <c r="F58" s="16" t="s">
        <v>100</v>
      </c>
      <c r="G58" s="16" t="s">
        <v>103</v>
      </c>
      <c r="H58" s="16" t="s">
        <v>298</v>
      </c>
      <c r="I58" s="75">
        <v>101288</v>
      </c>
      <c r="J58" s="10" t="s">
        <v>193</v>
      </c>
      <c r="K58" s="10" t="s">
        <v>193</v>
      </c>
      <c r="L58" s="10" t="s">
        <v>193</v>
      </c>
      <c r="M58" s="46" t="s">
        <v>357</v>
      </c>
      <c r="N58" s="47" t="s">
        <v>357</v>
      </c>
      <c r="O58" s="10"/>
      <c r="P58" s="10"/>
      <c r="Q58" s="10" t="s">
        <v>268</v>
      </c>
      <c r="R58" s="10" t="s">
        <v>193</v>
      </c>
      <c r="S58" s="10"/>
      <c r="T58" s="353" t="s">
        <v>269</v>
      </c>
      <c r="U58" s="10"/>
      <c r="V58" s="179" t="s">
        <v>270</v>
      </c>
      <c r="W58" s="180" t="s">
        <v>271</v>
      </c>
      <c r="X58" s="179"/>
      <c r="Y58" s="183" t="s">
        <v>363</v>
      </c>
      <c r="Z58" s="182" t="s">
        <v>364</v>
      </c>
      <c r="AA58" s="182" t="s">
        <v>274</v>
      </c>
      <c r="AB58" s="182" t="s">
        <v>274</v>
      </c>
      <c r="AC58" s="182" t="s">
        <v>274</v>
      </c>
      <c r="AD58" s="10" t="s">
        <v>276</v>
      </c>
      <c r="AE58" s="9" t="s">
        <v>268</v>
      </c>
      <c r="AF58" s="9" t="s">
        <v>268</v>
      </c>
      <c r="AG58" s="9" t="s">
        <v>268</v>
      </c>
      <c r="AH58" s="9" t="s">
        <v>268</v>
      </c>
      <c r="AI58" s="9" t="s">
        <v>268</v>
      </c>
      <c r="AJ58" s="9"/>
      <c r="AK58" s="9"/>
      <c r="AL58" s="9" t="s">
        <v>268</v>
      </c>
      <c r="AM58" s="10" t="s">
        <v>268</v>
      </c>
      <c r="AN58" s="10" t="s">
        <v>268</v>
      </c>
      <c r="AO58" s="10" t="s">
        <v>268</v>
      </c>
      <c r="AP58" s="10" t="s">
        <v>268</v>
      </c>
      <c r="AQ58" s="10" t="s">
        <v>268</v>
      </c>
      <c r="AR58" s="10" t="s">
        <v>268</v>
      </c>
      <c r="AS58" s="10" t="s">
        <v>268</v>
      </c>
      <c r="AT58" s="325" t="s">
        <v>268</v>
      </c>
      <c r="AU58" s="9" t="s">
        <v>268</v>
      </c>
      <c r="AV58" s="9" t="s">
        <v>268</v>
      </c>
      <c r="AW58" s="9" t="s">
        <v>268</v>
      </c>
      <c r="AX58" s="9" t="s">
        <v>268</v>
      </c>
      <c r="AY58" s="9" t="s">
        <v>268</v>
      </c>
      <c r="AZ58" s="10" t="s">
        <v>194</v>
      </c>
      <c r="BA58" s="10"/>
      <c r="BB58" s="10"/>
      <c r="BC58" s="177" t="s">
        <v>268</v>
      </c>
      <c r="BD58" s="10"/>
      <c r="BE58" s="170"/>
      <c r="BF58" s="170"/>
      <c r="BG58" s="170"/>
      <c r="BH58" s="170"/>
      <c r="BI58" s="10"/>
      <c r="BJ58" s="9"/>
      <c r="BK58" s="9"/>
      <c r="BL58" s="338" t="s">
        <v>16</v>
      </c>
      <c r="BM58" s="9"/>
    </row>
    <row r="59" spans="3:65" customFormat="1" ht="52.2" x14ac:dyDescent="0.3">
      <c r="C59" s="20" t="s">
        <v>7</v>
      </c>
      <c r="D59" s="17" t="s">
        <v>316</v>
      </c>
      <c r="E59" s="17" t="s">
        <v>365</v>
      </c>
      <c r="F59" s="17" t="s">
        <v>100</v>
      </c>
      <c r="G59" s="17" t="s">
        <v>103</v>
      </c>
      <c r="H59" s="17" t="s">
        <v>298</v>
      </c>
      <c r="I59" s="75">
        <v>91502</v>
      </c>
      <c r="J59" s="10" t="s">
        <v>193</v>
      </c>
      <c r="K59" s="10" t="s">
        <v>193</v>
      </c>
      <c r="L59" s="10" t="s">
        <v>193</v>
      </c>
      <c r="M59" s="44" t="s">
        <v>357</v>
      </c>
      <c r="N59" s="48" t="s">
        <v>357</v>
      </c>
      <c r="O59" s="10"/>
      <c r="P59" s="10"/>
      <c r="Q59" s="10" t="s">
        <v>268</v>
      </c>
      <c r="R59" s="10" t="s">
        <v>193</v>
      </c>
      <c r="S59" s="10"/>
      <c r="T59" s="306" t="s">
        <v>194</v>
      </c>
      <c r="U59" s="10"/>
      <c r="V59" s="179" t="s">
        <v>270</v>
      </c>
      <c r="W59" s="180" t="s">
        <v>320</v>
      </c>
      <c r="X59" s="180"/>
      <c r="Y59" s="182" t="s">
        <v>305</v>
      </c>
      <c r="Z59" s="182" t="s">
        <v>306</v>
      </c>
      <c r="AA59" s="182" t="s">
        <v>274</v>
      </c>
      <c r="AB59" s="182" t="s">
        <v>274</v>
      </c>
      <c r="AC59" s="182" t="s">
        <v>274</v>
      </c>
      <c r="AD59" s="10" t="s">
        <v>276</v>
      </c>
      <c r="AE59" s="9" t="s">
        <v>268</v>
      </c>
      <c r="AF59" s="9" t="s">
        <v>268</v>
      </c>
      <c r="AG59" s="9" t="s">
        <v>268</v>
      </c>
      <c r="AH59" s="9" t="s">
        <v>268</v>
      </c>
      <c r="AI59" s="9" t="s">
        <v>268</v>
      </c>
      <c r="AJ59" s="9"/>
      <c r="AK59" s="9"/>
      <c r="AL59" s="9" t="s">
        <v>268</v>
      </c>
      <c r="AM59" s="10" t="s">
        <v>268</v>
      </c>
      <c r="AN59" s="10" t="s">
        <v>268</v>
      </c>
      <c r="AO59" s="10" t="s">
        <v>268</v>
      </c>
      <c r="AP59" s="10" t="s">
        <v>268</v>
      </c>
      <c r="AQ59" s="10" t="s">
        <v>268</v>
      </c>
      <c r="AR59" s="10" t="s">
        <v>268</v>
      </c>
      <c r="AS59" s="10" t="s">
        <v>268</v>
      </c>
      <c r="AT59" s="325" t="s">
        <v>268</v>
      </c>
      <c r="AU59" s="9" t="s">
        <v>268</v>
      </c>
      <c r="AV59" s="9" t="s">
        <v>268</v>
      </c>
      <c r="AW59" s="9" t="s">
        <v>268</v>
      </c>
      <c r="AX59" s="9" t="s">
        <v>268</v>
      </c>
      <c r="AY59" s="9" t="s">
        <v>268</v>
      </c>
      <c r="AZ59" s="10" t="s">
        <v>194</v>
      </c>
      <c r="BA59" s="10"/>
      <c r="BB59" s="10"/>
      <c r="BC59" s="177" t="s">
        <v>268</v>
      </c>
      <c r="BD59" s="10"/>
      <c r="BE59" s="170" t="s">
        <v>278</v>
      </c>
      <c r="BF59" s="170"/>
      <c r="BG59" s="170"/>
      <c r="BH59" s="170"/>
      <c r="BI59" s="328">
        <v>1</v>
      </c>
      <c r="BJ59" s="9"/>
      <c r="BK59" s="9"/>
      <c r="BL59" s="339" t="s">
        <v>13</v>
      </c>
      <c r="BM59" s="9"/>
    </row>
    <row r="60" spans="3:65" customFormat="1" ht="52.2" x14ac:dyDescent="0.3">
      <c r="C60" s="20" t="s">
        <v>7</v>
      </c>
      <c r="D60" s="17" t="s">
        <v>318</v>
      </c>
      <c r="E60" s="17" t="s">
        <v>366</v>
      </c>
      <c r="F60" s="17" t="s">
        <v>100</v>
      </c>
      <c r="G60" s="17" t="s">
        <v>89</v>
      </c>
      <c r="H60" s="17" t="s">
        <v>298</v>
      </c>
      <c r="I60" s="75">
        <v>107852</v>
      </c>
      <c r="J60" s="10" t="s">
        <v>193</v>
      </c>
      <c r="K60" s="10" t="s">
        <v>193</v>
      </c>
      <c r="L60" s="10" t="s">
        <v>193</v>
      </c>
      <c r="M60" s="44" t="s">
        <v>357</v>
      </c>
      <c r="N60" s="48" t="s">
        <v>357</v>
      </c>
      <c r="O60" s="10"/>
      <c r="P60" s="10"/>
      <c r="Q60" s="10" t="s">
        <v>268</v>
      </c>
      <c r="R60" s="10" t="s">
        <v>193</v>
      </c>
      <c r="S60" s="10"/>
      <c r="T60" s="306" t="s">
        <v>194</v>
      </c>
      <c r="U60" s="10"/>
      <c r="V60" s="179" t="s">
        <v>270</v>
      </c>
      <c r="W60" s="180" t="s">
        <v>271</v>
      </c>
      <c r="X60" s="180"/>
      <c r="Y60" s="182" t="s">
        <v>305</v>
      </c>
      <c r="Z60" s="182" t="s">
        <v>306</v>
      </c>
      <c r="AA60" s="182" t="s">
        <v>274</v>
      </c>
      <c r="AB60" s="182" t="s">
        <v>274</v>
      </c>
      <c r="AC60" s="182" t="s">
        <v>275</v>
      </c>
      <c r="AD60" s="10" t="s">
        <v>276</v>
      </c>
      <c r="AE60" s="9" t="s">
        <v>268</v>
      </c>
      <c r="AF60" s="9" t="s">
        <v>268</v>
      </c>
      <c r="AG60" s="9" t="s">
        <v>268</v>
      </c>
      <c r="AH60" s="9" t="s">
        <v>268</v>
      </c>
      <c r="AI60" s="9" t="s">
        <v>268</v>
      </c>
      <c r="AJ60" s="9"/>
      <c r="AK60" s="9"/>
      <c r="AL60" s="9" t="s">
        <v>268</v>
      </c>
      <c r="AM60" s="10" t="s">
        <v>268</v>
      </c>
      <c r="AN60" s="10" t="s">
        <v>268</v>
      </c>
      <c r="AO60" s="10" t="s">
        <v>268</v>
      </c>
      <c r="AP60" s="10" t="s">
        <v>268</v>
      </c>
      <c r="AQ60" s="10" t="s">
        <v>268</v>
      </c>
      <c r="AR60" s="10" t="s">
        <v>268</v>
      </c>
      <c r="AS60" s="10" t="s">
        <v>268</v>
      </c>
      <c r="AT60" s="325" t="s">
        <v>268</v>
      </c>
      <c r="AU60" s="9" t="s">
        <v>268</v>
      </c>
      <c r="AV60" s="9" t="s">
        <v>268</v>
      </c>
      <c r="AW60" s="9" t="s">
        <v>268</v>
      </c>
      <c r="AX60" s="9" t="s">
        <v>268</v>
      </c>
      <c r="AY60" s="9" t="s">
        <v>268</v>
      </c>
      <c r="AZ60" s="10" t="s">
        <v>194</v>
      </c>
      <c r="BA60" s="10"/>
      <c r="BB60" s="10"/>
      <c r="BC60" s="177" t="s">
        <v>268</v>
      </c>
      <c r="BD60" s="10"/>
      <c r="BE60" s="170"/>
      <c r="BF60" s="170"/>
      <c r="BG60" s="170"/>
      <c r="BH60" s="170"/>
      <c r="BI60" s="10"/>
      <c r="BJ60" s="9"/>
      <c r="BK60" s="9"/>
      <c r="BL60" s="338" t="s">
        <v>16</v>
      </c>
      <c r="BM60" s="9"/>
    </row>
    <row r="61" spans="3:65" customFormat="1" ht="52.2" x14ac:dyDescent="0.3">
      <c r="C61" s="20" t="s">
        <v>7</v>
      </c>
      <c r="D61" s="17" t="s">
        <v>318</v>
      </c>
      <c r="E61" s="17" t="s">
        <v>319</v>
      </c>
      <c r="F61" s="17" t="s">
        <v>100</v>
      </c>
      <c r="G61" s="17" t="s">
        <v>89</v>
      </c>
      <c r="H61" s="17" t="s">
        <v>267</v>
      </c>
      <c r="I61" s="75">
        <v>102630</v>
      </c>
      <c r="J61" s="10" t="s">
        <v>193</v>
      </c>
      <c r="K61" s="10" t="s">
        <v>193</v>
      </c>
      <c r="L61" s="10" t="s">
        <v>193</v>
      </c>
      <c r="M61" s="44" t="s">
        <v>357</v>
      </c>
      <c r="N61" s="48" t="s">
        <v>357</v>
      </c>
      <c r="O61" s="10"/>
      <c r="P61" s="10"/>
      <c r="Q61" s="10" t="s">
        <v>268</v>
      </c>
      <c r="R61" s="10" t="s">
        <v>193</v>
      </c>
      <c r="S61" s="10"/>
      <c r="T61" s="353" t="s">
        <v>194</v>
      </c>
      <c r="U61" s="10"/>
      <c r="V61" s="179" t="s">
        <v>270</v>
      </c>
      <c r="W61" s="180" t="s">
        <v>367</v>
      </c>
      <c r="X61" s="180"/>
      <c r="Y61" s="182" t="s">
        <v>368</v>
      </c>
      <c r="Z61" s="182" t="s">
        <v>369</v>
      </c>
      <c r="AA61" s="182" t="s">
        <v>274</v>
      </c>
      <c r="AB61" s="182" t="s">
        <v>274</v>
      </c>
      <c r="AC61" s="182" t="s">
        <v>275</v>
      </c>
      <c r="AD61" s="10" t="s">
        <v>276</v>
      </c>
      <c r="AE61" s="9" t="s">
        <v>268</v>
      </c>
      <c r="AF61" s="9" t="s">
        <v>268</v>
      </c>
      <c r="AG61" s="9" t="s">
        <v>268</v>
      </c>
      <c r="AH61" s="9" t="s">
        <v>268</v>
      </c>
      <c r="AI61" s="9" t="s">
        <v>268</v>
      </c>
      <c r="AJ61" s="9"/>
      <c r="AK61" s="9"/>
      <c r="AL61" s="9" t="s">
        <v>268</v>
      </c>
      <c r="AM61" s="10" t="s">
        <v>194</v>
      </c>
      <c r="AN61" s="10" t="s">
        <v>194</v>
      </c>
      <c r="AO61" s="10" t="s">
        <v>194</v>
      </c>
      <c r="AP61" s="10" t="s">
        <v>194</v>
      </c>
      <c r="AQ61" s="10" t="s">
        <v>194</v>
      </c>
      <c r="AR61" s="10"/>
      <c r="AS61" s="10"/>
      <c r="AT61" s="323">
        <v>0</v>
      </c>
      <c r="AU61" s="9" t="s">
        <v>268</v>
      </c>
      <c r="AV61" s="9" t="s">
        <v>268</v>
      </c>
      <c r="AW61" s="9" t="s">
        <v>268</v>
      </c>
      <c r="AX61" s="9" t="s">
        <v>268</v>
      </c>
      <c r="AY61" s="9" t="s">
        <v>268</v>
      </c>
      <c r="AZ61" s="10" t="s">
        <v>194</v>
      </c>
      <c r="BA61" s="10"/>
      <c r="BB61" s="10"/>
      <c r="BC61" s="177" t="s">
        <v>268</v>
      </c>
      <c r="BD61" s="10"/>
      <c r="BE61" s="170"/>
      <c r="BF61" s="170"/>
      <c r="BG61" s="170"/>
      <c r="BH61" s="170"/>
      <c r="BI61" s="10"/>
      <c r="BJ61" s="9"/>
      <c r="BK61" s="9"/>
      <c r="BL61" s="337" t="s">
        <v>15</v>
      </c>
      <c r="BM61" s="9"/>
    </row>
    <row r="62" spans="3:65" customFormat="1" ht="52.2" x14ac:dyDescent="0.3">
      <c r="C62" s="18" t="s">
        <v>4</v>
      </c>
      <c r="D62" s="15" t="s">
        <v>265</v>
      </c>
      <c r="E62" s="15" t="s">
        <v>46</v>
      </c>
      <c r="F62" s="15" t="s">
        <v>88</v>
      </c>
      <c r="G62" s="15" t="s">
        <v>89</v>
      </c>
      <c r="H62" s="15" t="s">
        <v>261</v>
      </c>
      <c r="I62" s="75">
        <v>109274</v>
      </c>
      <c r="J62" s="10" t="s">
        <v>193</v>
      </c>
      <c r="K62" s="10" t="s">
        <v>193</v>
      </c>
      <c r="L62" s="10" t="s">
        <v>193</v>
      </c>
      <c r="M62" s="45" t="s">
        <v>357</v>
      </c>
      <c r="N62" s="35" t="s">
        <v>357</v>
      </c>
      <c r="O62" s="10"/>
      <c r="P62" s="10" t="s">
        <v>278</v>
      </c>
      <c r="Q62" s="10" t="s">
        <v>193</v>
      </c>
      <c r="R62" s="10" t="s">
        <v>193</v>
      </c>
      <c r="S62" s="10"/>
      <c r="T62" s="353" t="s">
        <v>269</v>
      </c>
      <c r="U62" s="10"/>
      <c r="V62" s="179" t="s">
        <v>270</v>
      </c>
      <c r="W62" s="180" t="s">
        <v>370</v>
      </c>
      <c r="X62" s="179"/>
      <c r="Y62" s="181" t="s">
        <v>291</v>
      </c>
      <c r="Z62" s="182" t="s">
        <v>312</v>
      </c>
      <c r="AA62" s="182" t="s">
        <v>274</v>
      </c>
      <c r="AB62" s="182" t="s">
        <v>274</v>
      </c>
      <c r="AC62" s="182" t="s">
        <v>275</v>
      </c>
      <c r="AD62" s="10" t="s">
        <v>276</v>
      </c>
      <c r="AE62" s="10" t="s">
        <v>285</v>
      </c>
      <c r="AF62" s="10">
        <v>13</v>
      </c>
      <c r="AG62" s="75">
        <v>3</v>
      </c>
      <c r="AH62" s="75">
        <v>10</v>
      </c>
      <c r="AI62" s="75">
        <v>13</v>
      </c>
      <c r="AJ62" s="9"/>
      <c r="AK62" s="9"/>
      <c r="AL62" s="66">
        <v>0.1</v>
      </c>
      <c r="AM62" s="10" t="s">
        <v>268</v>
      </c>
      <c r="AN62" s="10" t="s">
        <v>268</v>
      </c>
      <c r="AO62" s="10" t="s">
        <v>268</v>
      </c>
      <c r="AP62" s="10" t="s">
        <v>268</v>
      </c>
      <c r="AQ62" s="10" t="s">
        <v>268</v>
      </c>
      <c r="AR62" s="10" t="s">
        <v>268</v>
      </c>
      <c r="AS62" s="10" t="s">
        <v>268</v>
      </c>
      <c r="AT62" s="325" t="s">
        <v>268</v>
      </c>
      <c r="AU62" s="10" t="s">
        <v>194</v>
      </c>
      <c r="AV62" s="10" t="s">
        <v>194</v>
      </c>
      <c r="AW62" s="75">
        <f t="shared" si="1"/>
        <v>13</v>
      </c>
      <c r="AX62" s="176">
        <v>0</v>
      </c>
      <c r="AY62" s="72" t="s">
        <v>194</v>
      </c>
      <c r="AZ62" s="10" t="s">
        <v>194</v>
      </c>
      <c r="BA62" s="10"/>
      <c r="BB62" s="10"/>
      <c r="BC62" s="177">
        <f>IFERROR(AX62/AW62,"Validar datos de Aulas Master")</f>
        <v>0</v>
      </c>
      <c r="BD62" s="10"/>
      <c r="BE62" s="170"/>
      <c r="BF62" s="170"/>
      <c r="BG62" s="170"/>
      <c r="BH62" s="170"/>
      <c r="BI62" s="10"/>
      <c r="BJ62" s="9"/>
      <c r="BK62" s="9"/>
      <c r="BL62" s="338" t="s">
        <v>16</v>
      </c>
      <c r="BM62" s="9"/>
    </row>
    <row r="63" spans="3:65" customFormat="1" ht="52.2" x14ac:dyDescent="0.3">
      <c r="C63" s="18" t="s">
        <v>4</v>
      </c>
      <c r="D63" s="15" t="s">
        <v>277</v>
      </c>
      <c r="E63" s="15" t="s">
        <v>371</v>
      </c>
      <c r="F63" s="30" t="s">
        <v>100</v>
      </c>
      <c r="G63" s="15" t="s">
        <v>95</v>
      </c>
      <c r="H63" s="30" t="s">
        <v>298</v>
      </c>
      <c r="I63" s="75">
        <v>111589</v>
      </c>
      <c r="J63" s="10" t="s">
        <v>193</v>
      </c>
      <c r="K63" s="10" t="s">
        <v>193</v>
      </c>
      <c r="L63" s="10" t="s">
        <v>193</v>
      </c>
      <c r="M63" s="45" t="s">
        <v>357</v>
      </c>
      <c r="N63" s="49" t="s">
        <v>357</v>
      </c>
      <c r="O63" s="10"/>
      <c r="P63" s="10"/>
      <c r="Q63" s="10" t="s">
        <v>268</v>
      </c>
      <c r="R63" s="10" t="s">
        <v>193</v>
      </c>
      <c r="S63" s="10"/>
      <c r="T63" s="353" t="s">
        <v>372</v>
      </c>
      <c r="U63" s="10"/>
      <c r="V63" s="179" t="s">
        <v>280</v>
      </c>
      <c r="W63" s="180" t="s">
        <v>373</v>
      </c>
      <c r="X63" s="179"/>
      <c r="Y63" s="183" t="s">
        <v>374</v>
      </c>
      <c r="Z63" s="183" t="s">
        <v>374</v>
      </c>
      <c r="AA63" s="182" t="s">
        <v>274</v>
      </c>
      <c r="AB63" s="182" t="s">
        <v>274</v>
      </c>
      <c r="AC63" s="182" t="s">
        <v>268</v>
      </c>
      <c r="AD63" s="10" t="s">
        <v>276</v>
      </c>
      <c r="AE63" s="9" t="s">
        <v>268</v>
      </c>
      <c r="AF63" s="9" t="s">
        <v>268</v>
      </c>
      <c r="AG63" s="9" t="s">
        <v>268</v>
      </c>
      <c r="AH63" s="9" t="s">
        <v>268</v>
      </c>
      <c r="AI63" s="9" t="s">
        <v>268</v>
      </c>
      <c r="AJ63" s="9"/>
      <c r="AK63" s="9"/>
      <c r="AL63" s="9" t="s">
        <v>268</v>
      </c>
      <c r="AM63" s="10" t="s">
        <v>268</v>
      </c>
      <c r="AN63" s="10" t="s">
        <v>268</v>
      </c>
      <c r="AO63" s="10" t="s">
        <v>268</v>
      </c>
      <c r="AP63" s="10" t="s">
        <v>268</v>
      </c>
      <c r="AQ63" s="10" t="s">
        <v>268</v>
      </c>
      <c r="AR63" s="10" t="s">
        <v>268</v>
      </c>
      <c r="AS63" s="10" t="s">
        <v>268</v>
      </c>
      <c r="AT63" s="325" t="s">
        <v>268</v>
      </c>
      <c r="AU63" s="9" t="s">
        <v>268</v>
      </c>
      <c r="AV63" s="9" t="s">
        <v>268</v>
      </c>
      <c r="AW63" s="9" t="s">
        <v>268</v>
      </c>
      <c r="AX63" s="9" t="s">
        <v>268</v>
      </c>
      <c r="AY63" s="9" t="s">
        <v>268</v>
      </c>
      <c r="AZ63" s="10" t="s">
        <v>194</v>
      </c>
      <c r="BA63" s="10"/>
      <c r="BB63" s="10"/>
      <c r="BC63" s="177" t="s">
        <v>268</v>
      </c>
      <c r="BD63" s="10"/>
      <c r="BE63" s="170" t="s">
        <v>278</v>
      </c>
      <c r="BF63" s="170"/>
      <c r="BG63" s="170"/>
      <c r="BH63" s="170"/>
      <c r="BI63" s="328">
        <v>1</v>
      </c>
      <c r="BJ63" s="9"/>
      <c r="BK63" s="9"/>
      <c r="BL63" s="337" t="s">
        <v>13</v>
      </c>
      <c r="BM63" s="9"/>
    </row>
    <row r="64" spans="3:65" ht="52.2" x14ac:dyDescent="0.3">
      <c r="C64" s="18" t="s">
        <v>4</v>
      </c>
      <c r="D64" s="15" t="s">
        <v>325</v>
      </c>
      <c r="E64" s="15" t="s">
        <v>375</v>
      </c>
      <c r="F64" s="30" t="s">
        <v>88</v>
      </c>
      <c r="G64" s="15" t="s">
        <v>89</v>
      </c>
      <c r="H64" s="30" t="s">
        <v>261</v>
      </c>
      <c r="I64" s="75">
        <v>101660</v>
      </c>
      <c r="J64" s="314" t="s">
        <v>193</v>
      </c>
      <c r="K64" s="314" t="s">
        <v>193</v>
      </c>
      <c r="L64" s="314" t="s">
        <v>193</v>
      </c>
      <c r="M64" s="45" t="s">
        <v>357</v>
      </c>
      <c r="N64" s="35" t="s">
        <v>357</v>
      </c>
      <c r="O64" s="314"/>
      <c r="P64" s="314" t="s">
        <v>278</v>
      </c>
      <c r="Q64" s="314" t="s">
        <v>193</v>
      </c>
      <c r="R64" s="314" t="s">
        <v>193</v>
      </c>
      <c r="S64" s="314"/>
      <c r="T64" s="354" t="s">
        <v>269</v>
      </c>
      <c r="U64" s="314"/>
      <c r="V64" s="179" t="s">
        <v>270</v>
      </c>
      <c r="W64" s="180" t="s">
        <v>271</v>
      </c>
      <c r="X64" s="179"/>
      <c r="Y64" s="181" t="s">
        <v>376</v>
      </c>
      <c r="Z64" s="182" t="s">
        <v>363</v>
      </c>
      <c r="AA64" s="182" t="s">
        <v>274</v>
      </c>
      <c r="AB64" s="182" t="s">
        <v>274</v>
      </c>
      <c r="AC64" s="182" t="s">
        <v>275</v>
      </c>
      <c r="AD64" s="314" t="s">
        <v>276</v>
      </c>
      <c r="AE64" s="314" t="s">
        <v>285</v>
      </c>
      <c r="AF64" s="314">
        <v>7</v>
      </c>
      <c r="AG64" s="75">
        <v>1</v>
      </c>
      <c r="AH64" s="75">
        <v>6</v>
      </c>
      <c r="AI64" s="75">
        <v>7</v>
      </c>
      <c r="AJ64" s="316">
        <v>46063</v>
      </c>
      <c r="AK64" s="316">
        <v>46122</v>
      </c>
      <c r="AL64" s="317">
        <v>0.98</v>
      </c>
      <c r="AM64" s="314" t="s">
        <v>194</v>
      </c>
      <c r="AN64" s="314" t="s">
        <v>194</v>
      </c>
      <c r="AO64" s="314" t="s">
        <v>194</v>
      </c>
      <c r="AP64" s="314" t="s">
        <v>194</v>
      </c>
      <c r="AQ64" s="314" t="s">
        <v>194</v>
      </c>
      <c r="AR64" s="314"/>
      <c r="AS64" s="314"/>
      <c r="AT64" s="324">
        <v>0</v>
      </c>
      <c r="AU64" s="314" t="s">
        <v>192</v>
      </c>
      <c r="AV64" s="314" t="s">
        <v>194</v>
      </c>
      <c r="AW64" s="75">
        <v>22</v>
      </c>
      <c r="AX64" s="176">
        <v>15</v>
      </c>
      <c r="AY64" s="318" t="s">
        <v>194</v>
      </c>
      <c r="AZ64" s="314" t="s">
        <v>194</v>
      </c>
      <c r="BA64" s="314"/>
      <c r="BB64" s="314"/>
      <c r="BC64" s="177">
        <f>IFERROR(AX64/AW64,"Validar datos de Aulas Master")</f>
        <v>0.68181818181818177</v>
      </c>
      <c r="BD64" s="314"/>
      <c r="BE64" s="319"/>
      <c r="BF64" s="319"/>
      <c r="BG64" s="319"/>
      <c r="BH64" s="319"/>
      <c r="BI64" s="314"/>
      <c r="BJ64" s="315"/>
      <c r="BK64" s="315"/>
      <c r="BL64" s="337" t="s">
        <v>15</v>
      </c>
      <c r="BM64" s="315"/>
    </row>
    <row r="65" spans="3:65" customFormat="1" ht="87" x14ac:dyDescent="0.3">
      <c r="C65" s="18" t="s">
        <v>4</v>
      </c>
      <c r="D65" s="15" t="s">
        <v>337</v>
      </c>
      <c r="E65" s="15" t="s">
        <v>377</v>
      </c>
      <c r="F65" s="30" t="s">
        <v>88</v>
      </c>
      <c r="G65" s="15" t="s">
        <v>95</v>
      </c>
      <c r="H65" s="30" t="s">
        <v>261</v>
      </c>
      <c r="I65" s="75">
        <v>110642</v>
      </c>
      <c r="J65" s="10" t="s">
        <v>193</v>
      </c>
      <c r="K65" s="10" t="s">
        <v>193</v>
      </c>
      <c r="L65" s="10" t="s">
        <v>193</v>
      </c>
      <c r="M65" s="45" t="s">
        <v>357</v>
      </c>
      <c r="N65" s="35" t="s">
        <v>357</v>
      </c>
      <c r="O65" s="10"/>
      <c r="P65" s="10" t="s">
        <v>278</v>
      </c>
      <c r="Q65" s="10" t="s">
        <v>193</v>
      </c>
      <c r="R65" s="10" t="s">
        <v>193</v>
      </c>
      <c r="S65" s="10"/>
      <c r="T65" s="353" t="s">
        <v>269</v>
      </c>
      <c r="U65" s="10"/>
      <c r="V65" s="179" t="s">
        <v>268</v>
      </c>
      <c r="W65" s="180" t="s">
        <v>268</v>
      </c>
      <c r="X65" s="179"/>
      <c r="Y65" s="183" t="s">
        <v>268</v>
      </c>
      <c r="Z65" s="182" t="s">
        <v>268</v>
      </c>
      <c r="AA65" s="182" t="s">
        <v>268</v>
      </c>
      <c r="AB65" s="182" t="s">
        <v>284</v>
      </c>
      <c r="AC65" s="182" t="s">
        <v>268</v>
      </c>
      <c r="AD65" s="10" t="s">
        <v>276</v>
      </c>
      <c r="AE65" s="10" t="s">
        <v>285</v>
      </c>
      <c r="AF65" s="10">
        <v>10</v>
      </c>
      <c r="AG65" s="75">
        <v>1</v>
      </c>
      <c r="AH65" s="75">
        <v>9</v>
      </c>
      <c r="AI65" s="75">
        <v>10</v>
      </c>
      <c r="AJ65" s="9"/>
      <c r="AK65" s="9"/>
      <c r="AL65" s="66">
        <v>1</v>
      </c>
      <c r="AM65" s="10" t="s">
        <v>268</v>
      </c>
      <c r="AN65" s="10" t="s">
        <v>268</v>
      </c>
      <c r="AO65" s="10" t="s">
        <v>268</v>
      </c>
      <c r="AP65" s="10" t="s">
        <v>268</v>
      </c>
      <c r="AQ65" s="10" t="s">
        <v>268</v>
      </c>
      <c r="AR65" s="10" t="s">
        <v>268</v>
      </c>
      <c r="AS65" s="10" t="s">
        <v>268</v>
      </c>
      <c r="AT65" s="325" t="s">
        <v>268</v>
      </c>
      <c r="AU65" s="10" t="s">
        <v>192</v>
      </c>
      <c r="AV65" s="10" t="s">
        <v>193</v>
      </c>
      <c r="AW65" s="75">
        <f t="shared" si="1"/>
        <v>10</v>
      </c>
      <c r="AX65" s="176">
        <v>10</v>
      </c>
      <c r="AY65" s="72" t="s">
        <v>193</v>
      </c>
      <c r="AZ65" s="10" t="s">
        <v>194</v>
      </c>
      <c r="BA65" s="10"/>
      <c r="BB65" s="10"/>
      <c r="BC65" s="177">
        <f>IFERROR(AX65/AW65,"Validar datos de Aulas Master")</f>
        <v>1</v>
      </c>
      <c r="BD65" s="10"/>
      <c r="BE65" s="170" t="s">
        <v>278</v>
      </c>
      <c r="BF65" s="170"/>
      <c r="BG65" s="170"/>
      <c r="BH65" s="170"/>
      <c r="BI65" s="328">
        <v>1</v>
      </c>
      <c r="BJ65" s="9"/>
      <c r="BK65" s="9"/>
      <c r="BL65" s="337" t="s">
        <v>13</v>
      </c>
      <c r="BM65" s="9"/>
    </row>
    <row r="66" spans="3:65" customFormat="1" ht="52.2" x14ac:dyDescent="0.3">
      <c r="C66" s="20" t="s">
        <v>7</v>
      </c>
      <c r="D66" s="17" t="s">
        <v>316</v>
      </c>
      <c r="E66" s="29" t="s">
        <v>378</v>
      </c>
      <c r="F66" s="17" t="s">
        <v>100</v>
      </c>
      <c r="G66" s="17" t="s">
        <v>103</v>
      </c>
      <c r="H66" s="17" t="s">
        <v>298</v>
      </c>
      <c r="I66" s="75">
        <v>3208</v>
      </c>
      <c r="J66" s="10" t="s">
        <v>193</v>
      </c>
      <c r="K66" s="10" t="s">
        <v>193</v>
      </c>
      <c r="L66" s="10" t="s">
        <v>193</v>
      </c>
      <c r="M66" s="42">
        <v>46111</v>
      </c>
      <c r="N66" s="43">
        <v>46111</v>
      </c>
      <c r="O66" s="10"/>
      <c r="P66" s="10"/>
      <c r="Q66" s="10" t="s">
        <v>268</v>
      </c>
      <c r="R66" s="10" t="s">
        <v>193</v>
      </c>
      <c r="S66" s="10"/>
      <c r="T66" s="306" t="s">
        <v>194</v>
      </c>
      <c r="U66" s="10"/>
      <c r="V66" s="179" t="s">
        <v>280</v>
      </c>
      <c r="W66" s="180" t="s">
        <v>281</v>
      </c>
      <c r="X66" s="179"/>
      <c r="Y66" s="184" t="s">
        <v>282</v>
      </c>
      <c r="Z66" s="182" t="s">
        <v>283</v>
      </c>
      <c r="AA66" s="182" t="s">
        <v>274</v>
      </c>
      <c r="AB66" s="182" t="s">
        <v>284</v>
      </c>
      <c r="AC66" s="182" t="s">
        <v>268</v>
      </c>
      <c r="AD66" s="10" t="s">
        <v>276</v>
      </c>
      <c r="AE66" s="9" t="s">
        <v>268</v>
      </c>
      <c r="AF66" s="9" t="s">
        <v>268</v>
      </c>
      <c r="AG66" s="9" t="s">
        <v>268</v>
      </c>
      <c r="AH66" s="9" t="s">
        <v>268</v>
      </c>
      <c r="AI66" s="9" t="s">
        <v>268</v>
      </c>
      <c r="AJ66" s="9"/>
      <c r="AK66" s="9"/>
      <c r="AL66" s="9" t="s">
        <v>268</v>
      </c>
      <c r="AM66" s="10" t="s">
        <v>268</v>
      </c>
      <c r="AN66" s="10" t="s">
        <v>268</v>
      </c>
      <c r="AO66" s="10" t="s">
        <v>268</v>
      </c>
      <c r="AP66" s="10" t="s">
        <v>268</v>
      </c>
      <c r="AQ66" s="10" t="s">
        <v>268</v>
      </c>
      <c r="AR66" s="10" t="s">
        <v>268</v>
      </c>
      <c r="AS66" s="10" t="s">
        <v>268</v>
      </c>
      <c r="AT66" s="325" t="s">
        <v>268</v>
      </c>
      <c r="AU66" s="9" t="str">
        <f>AG66</f>
        <v>No aplica</v>
      </c>
      <c r="AV66" s="9" t="s">
        <v>268</v>
      </c>
      <c r="AW66" s="9" t="s">
        <v>268</v>
      </c>
      <c r="AX66" s="9" t="s">
        <v>268</v>
      </c>
      <c r="AY66" s="9" t="s">
        <v>268</v>
      </c>
      <c r="AZ66" s="10" t="s">
        <v>194</v>
      </c>
      <c r="BA66" s="10"/>
      <c r="BB66" s="10"/>
      <c r="BC66" s="177" t="s">
        <v>268</v>
      </c>
      <c r="BD66" s="10"/>
      <c r="BE66" s="170" t="s">
        <v>278</v>
      </c>
      <c r="BF66" s="170"/>
      <c r="BG66" s="170"/>
      <c r="BH66" s="170"/>
      <c r="BI66" s="328">
        <v>1</v>
      </c>
      <c r="BJ66" s="9"/>
      <c r="BK66" s="9"/>
      <c r="BL66" s="340" t="s">
        <v>13</v>
      </c>
      <c r="BM66" s="9"/>
    </row>
    <row r="67" spans="3:65" customFormat="1" ht="69.599999999999994" x14ac:dyDescent="0.3">
      <c r="C67" s="18" t="s">
        <v>4</v>
      </c>
      <c r="D67" s="15" t="s">
        <v>277</v>
      </c>
      <c r="E67" s="15" t="s">
        <v>379</v>
      </c>
      <c r="F67" s="30" t="s">
        <v>100</v>
      </c>
      <c r="G67" s="15" t="s">
        <v>103</v>
      </c>
      <c r="H67" s="30" t="s">
        <v>298</v>
      </c>
      <c r="I67" s="75">
        <v>103681</v>
      </c>
      <c r="J67" s="10" t="s">
        <v>193</v>
      </c>
      <c r="K67" s="10" t="s">
        <v>193</v>
      </c>
      <c r="L67" s="10" t="s">
        <v>193</v>
      </c>
      <c r="M67" s="34">
        <v>46112</v>
      </c>
      <c r="N67" s="35">
        <v>46142</v>
      </c>
      <c r="O67" s="10"/>
      <c r="P67" s="10"/>
      <c r="Q67" s="10" t="s">
        <v>268</v>
      </c>
      <c r="R67" s="10" t="s">
        <v>193</v>
      </c>
      <c r="S67" s="10"/>
      <c r="T67" s="353" t="s">
        <v>269</v>
      </c>
      <c r="U67" s="10"/>
      <c r="V67" s="179" t="s">
        <v>280</v>
      </c>
      <c r="W67" s="180" t="s">
        <v>373</v>
      </c>
      <c r="X67" s="179"/>
      <c r="Y67" s="183" t="s">
        <v>380</v>
      </c>
      <c r="Z67" s="182" t="s">
        <v>361</v>
      </c>
      <c r="AA67" s="182" t="s">
        <v>274</v>
      </c>
      <c r="AB67" s="182" t="s">
        <v>284</v>
      </c>
      <c r="AC67" s="182" t="s">
        <v>268</v>
      </c>
      <c r="AD67" s="10" t="s">
        <v>276</v>
      </c>
      <c r="AE67" s="9" t="s">
        <v>268</v>
      </c>
      <c r="AF67" s="9" t="s">
        <v>268</v>
      </c>
      <c r="AG67" s="9" t="s">
        <v>268</v>
      </c>
      <c r="AH67" s="9" t="s">
        <v>268</v>
      </c>
      <c r="AI67" s="9" t="s">
        <v>268</v>
      </c>
      <c r="AJ67" s="9"/>
      <c r="AK67" s="9"/>
      <c r="AL67" s="9" t="s">
        <v>268</v>
      </c>
      <c r="AM67" s="10" t="s">
        <v>268</v>
      </c>
      <c r="AN67" s="10" t="s">
        <v>268</v>
      </c>
      <c r="AO67" s="10" t="s">
        <v>268</v>
      </c>
      <c r="AP67" s="10" t="s">
        <v>268</v>
      </c>
      <c r="AQ67" s="10" t="s">
        <v>268</v>
      </c>
      <c r="AR67" s="10" t="s">
        <v>268</v>
      </c>
      <c r="AS67" s="10" t="s">
        <v>268</v>
      </c>
      <c r="AT67" s="325" t="s">
        <v>268</v>
      </c>
      <c r="AU67" s="9" t="str">
        <f>AG67</f>
        <v>No aplica</v>
      </c>
      <c r="AV67" s="9" t="s">
        <v>268</v>
      </c>
      <c r="AW67" s="9" t="str">
        <f t="shared" si="1"/>
        <v>No aplica</v>
      </c>
      <c r="AX67" s="9" t="s">
        <v>268</v>
      </c>
      <c r="AY67" s="9" t="s">
        <v>268</v>
      </c>
      <c r="AZ67" s="10" t="s">
        <v>194</v>
      </c>
      <c r="BA67" s="10"/>
      <c r="BB67" s="10"/>
      <c r="BC67" s="177" t="s">
        <v>268</v>
      </c>
      <c r="BD67" s="10"/>
      <c r="BE67" s="170"/>
      <c r="BF67" s="170"/>
      <c r="BG67" s="170"/>
      <c r="BH67" s="170"/>
      <c r="BI67" s="10"/>
      <c r="BJ67" s="9"/>
      <c r="BK67" s="9"/>
      <c r="BL67" s="338" t="s">
        <v>16</v>
      </c>
      <c r="BM67" s="9"/>
    </row>
    <row r="68" spans="3:65" customFormat="1" ht="52.2" x14ac:dyDescent="0.3">
      <c r="C68" s="18" t="s">
        <v>4</v>
      </c>
      <c r="D68" s="15" t="s">
        <v>259</v>
      </c>
      <c r="E68" s="28" t="s">
        <v>260</v>
      </c>
      <c r="F68" s="30" t="s">
        <v>100</v>
      </c>
      <c r="G68" s="15" t="s">
        <v>103</v>
      </c>
      <c r="H68" s="30" t="s">
        <v>298</v>
      </c>
      <c r="I68" s="75">
        <v>3207</v>
      </c>
      <c r="J68" s="10" t="s">
        <v>193</v>
      </c>
      <c r="K68" s="10" t="s">
        <v>193</v>
      </c>
      <c r="L68" s="10" t="s">
        <v>193</v>
      </c>
      <c r="M68" s="34">
        <v>46112</v>
      </c>
      <c r="N68" s="34">
        <v>46142</v>
      </c>
      <c r="O68" s="10"/>
      <c r="P68" s="10"/>
      <c r="Q68" s="10" t="s">
        <v>268</v>
      </c>
      <c r="R68" s="10" t="s">
        <v>193</v>
      </c>
      <c r="S68" s="10"/>
      <c r="T68" s="353" t="s">
        <v>279</v>
      </c>
      <c r="U68" s="10"/>
      <c r="V68" s="179" t="s">
        <v>280</v>
      </c>
      <c r="W68" s="180" t="s">
        <v>281</v>
      </c>
      <c r="X68" s="179"/>
      <c r="Y68" s="185" t="s">
        <v>333</v>
      </c>
      <c r="Z68" s="182" t="s">
        <v>334</v>
      </c>
      <c r="AA68" s="182" t="s">
        <v>274</v>
      </c>
      <c r="AB68" s="182" t="s">
        <v>284</v>
      </c>
      <c r="AC68" s="182" t="s">
        <v>268</v>
      </c>
      <c r="AD68" s="10" t="s">
        <v>276</v>
      </c>
      <c r="AE68" s="9" t="s">
        <v>268</v>
      </c>
      <c r="AF68" s="9" t="s">
        <v>268</v>
      </c>
      <c r="AG68" s="9" t="s">
        <v>268</v>
      </c>
      <c r="AH68" s="9" t="s">
        <v>268</v>
      </c>
      <c r="AI68" s="9" t="s">
        <v>268</v>
      </c>
      <c r="AJ68" s="9"/>
      <c r="AK68" s="9"/>
      <c r="AL68" s="9" t="s">
        <v>268</v>
      </c>
      <c r="AM68" s="10" t="s">
        <v>268</v>
      </c>
      <c r="AN68" s="10" t="s">
        <v>268</v>
      </c>
      <c r="AO68" s="10" t="s">
        <v>268</v>
      </c>
      <c r="AP68" s="10" t="s">
        <v>268</v>
      </c>
      <c r="AQ68" s="10" t="s">
        <v>268</v>
      </c>
      <c r="AR68" s="10" t="s">
        <v>268</v>
      </c>
      <c r="AS68" s="10" t="s">
        <v>268</v>
      </c>
      <c r="AT68" s="325" t="s">
        <v>268</v>
      </c>
      <c r="AU68" s="9" t="str">
        <f>AG68</f>
        <v>No aplica</v>
      </c>
      <c r="AV68" s="9" t="s">
        <v>268</v>
      </c>
      <c r="AW68" s="9" t="str">
        <f t="shared" si="1"/>
        <v>No aplica</v>
      </c>
      <c r="AX68" s="9" t="s">
        <v>268</v>
      </c>
      <c r="AY68" s="9" t="s">
        <v>268</v>
      </c>
      <c r="AZ68" s="10" t="s">
        <v>194</v>
      </c>
      <c r="BA68" s="10"/>
      <c r="BB68" s="10"/>
      <c r="BC68" s="177" t="s">
        <v>268</v>
      </c>
      <c r="BD68" s="10"/>
      <c r="BE68" s="170"/>
      <c r="BF68" s="170"/>
      <c r="BG68" s="170"/>
      <c r="BH68" s="170"/>
      <c r="BI68" s="10"/>
      <c r="BJ68" s="9"/>
      <c r="BK68" s="9"/>
      <c r="BL68" s="337" t="s">
        <v>15</v>
      </c>
      <c r="BM68" s="9"/>
    </row>
    <row r="69" spans="3:65" customFormat="1" ht="52.2" x14ac:dyDescent="0.3">
      <c r="C69" s="18" t="s">
        <v>4</v>
      </c>
      <c r="D69" s="15" t="s">
        <v>325</v>
      </c>
      <c r="E69" s="25" t="s">
        <v>381</v>
      </c>
      <c r="F69" s="30" t="s">
        <v>88</v>
      </c>
      <c r="G69" s="15" t="s">
        <v>95</v>
      </c>
      <c r="H69" s="30" t="s">
        <v>261</v>
      </c>
      <c r="I69" s="75">
        <v>110425</v>
      </c>
      <c r="J69" s="10" t="s">
        <v>193</v>
      </c>
      <c r="K69" s="10" t="s">
        <v>193</v>
      </c>
      <c r="L69" s="10" t="s">
        <v>193</v>
      </c>
      <c r="M69" s="34">
        <v>45960</v>
      </c>
      <c r="N69" s="34" t="s">
        <v>328</v>
      </c>
      <c r="O69" s="10"/>
      <c r="P69" s="10" t="s">
        <v>278</v>
      </c>
      <c r="Q69" s="10" t="s">
        <v>193</v>
      </c>
      <c r="R69" s="10" t="s">
        <v>193</v>
      </c>
      <c r="S69" s="10"/>
      <c r="T69" s="353" t="s">
        <v>269</v>
      </c>
      <c r="U69" s="10"/>
      <c r="V69" s="179" t="s">
        <v>270</v>
      </c>
      <c r="W69" s="180" t="s">
        <v>281</v>
      </c>
      <c r="X69" s="180"/>
      <c r="Y69" s="182" t="s">
        <v>382</v>
      </c>
      <c r="Z69" s="182" t="s">
        <v>354</v>
      </c>
      <c r="AA69" s="182" t="s">
        <v>274</v>
      </c>
      <c r="AB69" s="182" t="s">
        <v>274</v>
      </c>
      <c r="AC69" s="182" t="s">
        <v>275</v>
      </c>
      <c r="AD69" s="10" t="s">
        <v>276</v>
      </c>
      <c r="AE69" s="10" t="s">
        <v>285</v>
      </c>
      <c r="AF69" s="10">
        <v>3</v>
      </c>
      <c r="AG69" s="75">
        <v>0</v>
      </c>
      <c r="AH69" s="75">
        <v>3</v>
      </c>
      <c r="AI69" s="75">
        <v>3</v>
      </c>
      <c r="AJ69" s="178">
        <v>46233</v>
      </c>
      <c r="AK69" s="178">
        <v>46325</v>
      </c>
      <c r="AL69" s="66">
        <v>0</v>
      </c>
      <c r="AM69" s="10" t="s">
        <v>268</v>
      </c>
      <c r="AN69" s="10" t="s">
        <v>268</v>
      </c>
      <c r="AO69" s="10" t="s">
        <v>268</v>
      </c>
      <c r="AP69" s="10" t="s">
        <v>268</v>
      </c>
      <c r="AQ69" s="10" t="s">
        <v>268</v>
      </c>
      <c r="AR69" s="10" t="s">
        <v>268</v>
      </c>
      <c r="AS69" s="10" t="s">
        <v>268</v>
      </c>
      <c r="AT69" s="325" t="s">
        <v>268</v>
      </c>
      <c r="AU69" s="10" t="s">
        <v>194</v>
      </c>
      <c r="AV69" s="10" t="s">
        <v>194</v>
      </c>
      <c r="AW69" s="75">
        <f t="shared" si="1"/>
        <v>3</v>
      </c>
      <c r="AX69" s="176">
        <v>0</v>
      </c>
      <c r="AY69" s="72" t="s">
        <v>194</v>
      </c>
      <c r="AZ69" s="10" t="s">
        <v>194</v>
      </c>
      <c r="BA69" s="10"/>
      <c r="BB69" s="10"/>
      <c r="BC69" s="177">
        <f>IFERROR(AX69/AW69,"Validar datos de Aulas Master")</f>
        <v>0</v>
      </c>
      <c r="BD69" s="10"/>
      <c r="BE69" s="170"/>
      <c r="BF69" s="170"/>
      <c r="BG69" s="170"/>
      <c r="BH69" s="170"/>
      <c r="BI69" s="10"/>
      <c r="BJ69" s="9"/>
      <c r="BK69" s="9"/>
      <c r="BL69" s="338" t="s">
        <v>16</v>
      </c>
      <c r="BM69" s="9"/>
    </row>
    <row r="70" spans="3:65" customFormat="1" ht="52.2" x14ac:dyDescent="0.3">
      <c r="C70" s="18" t="s">
        <v>4</v>
      </c>
      <c r="D70" s="15" t="s">
        <v>259</v>
      </c>
      <c r="E70" s="22" t="s">
        <v>260</v>
      </c>
      <c r="F70" s="30" t="s">
        <v>88</v>
      </c>
      <c r="G70" s="15" t="s">
        <v>103</v>
      </c>
      <c r="H70" s="30" t="s">
        <v>261</v>
      </c>
      <c r="I70" s="75">
        <v>54768</v>
      </c>
      <c r="J70" s="10" t="s">
        <v>193</v>
      </c>
      <c r="K70" s="10" t="s">
        <v>193</v>
      </c>
      <c r="L70" s="10" t="s">
        <v>193</v>
      </c>
      <c r="M70" s="34">
        <v>45961</v>
      </c>
      <c r="N70" s="34">
        <v>45991</v>
      </c>
      <c r="O70" s="10"/>
      <c r="P70" s="10" t="s">
        <v>278</v>
      </c>
      <c r="Q70" s="10" t="s">
        <v>193</v>
      </c>
      <c r="R70" s="10" t="s">
        <v>193</v>
      </c>
      <c r="S70" s="10"/>
      <c r="T70" s="353" t="s">
        <v>279</v>
      </c>
      <c r="U70" s="10"/>
      <c r="V70" s="179" t="s">
        <v>270</v>
      </c>
      <c r="W70" s="180" t="s">
        <v>281</v>
      </c>
      <c r="X70" s="180"/>
      <c r="Y70" s="182" t="s">
        <v>342</v>
      </c>
      <c r="Z70" s="182" t="s">
        <v>354</v>
      </c>
      <c r="AA70" s="182" t="s">
        <v>274</v>
      </c>
      <c r="AB70" s="182" t="s">
        <v>274</v>
      </c>
      <c r="AC70" s="182" t="s">
        <v>275</v>
      </c>
      <c r="AD70" s="10" t="s">
        <v>276</v>
      </c>
      <c r="AE70" s="10" t="s">
        <v>323</v>
      </c>
      <c r="AF70" s="10">
        <v>0</v>
      </c>
      <c r="AG70" s="75">
        <v>1</v>
      </c>
      <c r="AH70" s="75">
        <v>6</v>
      </c>
      <c r="AI70" s="75">
        <v>7</v>
      </c>
      <c r="AJ70" s="178">
        <v>46233</v>
      </c>
      <c r="AK70" s="178">
        <v>46325</v>
      </c>
      <c r="AL70" s="66">
        <v>0</v>
      </c>
      <c r="AM70" s="10" t="s">
        <v>268</v>
      </c>
      <c r="AN70" s="10" t="s">
        <v>268</v>
      </c>
      <c r="AO70" s="10" t="s">
        <v>268</v>
      </c>
      <c r="AP70" s="10" t="s">
        <v>268</v>
      </c>
      <c r="AQ70" s="10" t="s">
        <v>268</v>
      </c>
      <c r="AR70" s="10" t="s">
        <v>268</v>
      </c>
      <c r="AS70" s="10" t="s">
        <v>268</v>
      </c>
      <c r="AT70" s="325" t="s">
        <v>268</v>
      </c>
      <c r="AU70" s="10" t="s">
        <v>194</v>
      </c>
      <c r="AV70" s="10" t="s">
        <v>194</v>
      </c>
      <c r="AW70" s="75">
        <f t="shared" si="1"/>
        <v>7</v>
      </c>
      <c r="AX70" s="176">
        <v>0</v>
      </c>
      <c r="AY70" s="72" t="s">
        <v>194</v>
      </c>
      <c r="AZ70" s="10" t="s">
        <v>194</v>
      </c>
      <c r="BA70" s="10"/>
      <c r="BB70" s="10"/>
      <c r="BC70" s="177">
        <f>IFERROR(AX70/AW70,"Validar datos de Aulas Master")</f>
        <v>0</v>
      </c>
      <c r="BD70" s="10"/>
      <c r="BE70" s="170"/>
      <c r="BF70" s="170"/>
      <c r="BG70" s="170"/>
      <c r="BH70" s="170"/>
      <c r="BI70" s="10"/>
      <c r="BJ70" s="9"/>
      <c r="BK70" s="9"/>
      <c r="BL70" s="338" t="s">
        <v>16</v>
      </c>
      <c r="BM70" s="9"/>
    </row>
    <row r="71" spans="3:65" ht="14.4" x14ac:dyDescent="0.3">
      <c r="BC71" s="307"/>
    </row>
    <row r="72" spans="3:65" ht="14.4" x14ac:dyDescent="0.3"/>
    <row r="73" spans="3:65" ht="14.4" x14ac:dyDescent="0.3"/>
    <row r="74" spans="3:65" ht="14.4" x14ac:dyDescent="0.3"/>
    <row r="75" spans="3:65" ht="14.4" x14ac:dyDescent="0.3"/>
    <row r="76" spans="3:65" ht="14.4" x14ac:dyDescent="0.3"/>
    <row r="77" spans="3:65" ht="14.4" x14ac:dyDescent="0.3"/>
    <row r="78" spans="3:65" ht="14.4" x14ac:dyDescent="0.3"/>
    <row r="79" spans="3:65" ht="14.4" x14ac:dyDescent="0.3"/>
    <row r="80" spans="3:65" ht="14.4" x14ac:dyDescent="0.3"/>
    <row r="81" ht="14.4" x14ac:dyDescent="0.3"/>
    <row r="82" ht="14.4" x14ac:dyDescent="0.3"/>
    <row r="83" ht="14.4" x14ac:dyDescent="0.3"/>
  </sheetData>
  <mergeCells count="15"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  <mergeCell ref="O3:Y4"/>
    <mergeCell ref="J8:Q8"/>
    <mergeCell ref="Y8:AC8"/>
    <mergeCell ref="AD8:AD9"/>
    <mergeCell ref="AG8:AL8"/>
  </mergeCells>
  <conditionalFormatting sqref="J1:L1048576">
    <cfRule type="cellIs" dxfId="42" priority="8" operator="equal">
      <formula>"en proceso"</formula>
    </cfRule>
    <cfRule type="cellIs" dxfId="41" priority="9" operator="equal">
      <formula>"finalizado"</formula>
    </cfRule>
  </conditionalFormatting>
  <conditionalFormatting sqref="K1:K1048576">
    <cfRule type="cellIs" dxfId="40" priority="11" operator="equal">
      <formula>"en proceso "</formula>
    </cfRule>
  </conditionalFormatting>
  <conditionalFormatting sqref="M11:M67 M69 M70:N70">
    <cfRule type="containsText" dxfId="39" priority="15" operator="containsText" text="En Proceso">
      <formula>NOT(ISERROR(SEARCH("En Proceso",M11)))</formula>
    </cfRule>
    <cfRule type="containsText" dxfId="38" priority="16" operator="containsText" text="No">
      <formula>NOT(ISERROR(SEARCH("No",M11)))</formula>
    </cfRule>
    <cfRule type="containsText" dxfId="37" priority="17" operator="containsText" text="SI">
      <formula>NOT(ISERROR(SEARCH("SI",M11)))</formula>
    </cfRule>
  </conditionalFormatting>
  <conditionalFormatting sqref="Q1:Q1048576">
    <cfRule type="cellIs" dxfId="36" priority="6" operator="equal">
      <formula>"No aplica"</formula>
    </cfRule>
  </conditionalFormatting>
  <conditionalFormatting sqref="Q1:R1048576">
    <cfRule type="cellIs" dxfId="35" priority="5" operator="equal">
      <formula>"finalizado"</formula>
    </cfRule>
  </conditionalFormatting>
  <conditionalFormatting sqref="R1:R1048576">
    <cfRule type="cellIs" dxfId="34" priority="4" operator="equal">
      <formula>"en proceso"</formula>
    </cfRule>
  </conditionalFormatting>
  <conditionalFormatting sqref="T1:T1048576">
    <cfRule type="cellIs" dxfId="33" priority="1" operator="equal">
      <formula>"Devuelto"</formula>
    </cfRule>
    <cfRule type="cellIs" dxfId="32" priority="2" operator="equal">
      <formula>"Devuelto "</formula>
    </cfRule>
    <cfRule type="cellIs" dxfId="31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O1" workbookViewId="0">
      <selection activeCell="V6" sqref="V6"/>
    </sheetView>
  </sheetViews>
  <sheetFormatPr baseColWidth="10" defaultColWidth="12.44140625" defaultRowHeight="14.4" x14ac:dyDescent="0.3"/>
  <cols>
    <col min="3" max="3" width="13.777343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21875" customWidth="1"/>
    <col min="15" max="15" width="16.77734375" customWidth="1"/>
    <col min="22" max="22" width="22.77734375" customWidth="1"/>
    <col min="23" max="23" width="12.77734375" customWidth="1"/>
    <col min="25" max="25" width="18.77734375" customWidth="1"/>
    <col min="32" max="32" width="21.44140625" customWidth="1"/>
    <col min="33" max="37" width="21.21875" customWidth="1"/>
    <col min="43" max="43" width="18" customWidth="1"/>
  </cols>
  <sheetData>
    <row r="4" spans="2:86" ht="14.55" customHeight="1" x14ac:dyDescent="0.3">
      <c r="B4" s="427" t="s">
        <v>204</v>
      </c>
      <c r="C4" s="427"/>
      <c r="D4" s="427"/>
      <c r="E4" s="427"/>
      <c r="F4" s="427"/>
      <c r="G4" s="427"/>
      <c r="H4" s="427"/>
      <c r="I4" s="460" t="s">
        <v>383</v>
      </c>
      <c r="J4" s="461"/>
      <c r="K4" s="461"/>
      <c r="L4" s="461"/>
      <c r="M4" s="462" t="s">
        <v>384</v>
      </c>
      <c r="N4" s="462"/>
      <c r="O4" s="462"/>
      <c r="P4" s="462"/>
      <c r="Q4" s="462"/>
      <c r="R4" s="462"/>
      <c r="T4" s="459" t="s">
        <v>383</v>
      </c>
      <c r="U4" s="459"/>
      <c r="V4" s="334" t="s">
        <v>384</v>
      </c>
      <c r="W4" s="335" t="s">
        <v>385</v>
      </c>
      <c r="X4" s="333" t="s">
        <v>386</v>
      </c>
      <c r="Y4" s="463" t="s">
        <v>387</v>
      </c>
      <c r="Z4" s="463"/>
      <c r="AA4" s="463"/>
      <c r="AB4" s="463"/>
      <c r="AC4" s="463"/>
      <c r="AD4" s="457" t="s">
        <v>388</v>
      </c>
      <c r="AE4" s="457"/>
      <c r="AF4" s="457"/>
      <c r="AG4" s="457"/>
      <c r="AH4" s="457"/>
      <c r="AI4" s="457"/>
      <c r="AJ4" s="457"/>
      <c r="AK4" s="457"/>
      <c r="AL4" s="458" t="s">
        <v>389</v>
      </c>
      <c r="AM4" s="458"/>
      <c r="AN4" s="458"/>
      <c r="AO4" s="458"/>
      <c r="AP4" s="458"/>
      <c r="AQ4" s="458"/>
      <c r="AR4" s="459" t="s">
        <v>390</v>
      </c>
      <c r="AS4" s="459"/>
      <c r="AT4" s="459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5" t="s">
        <v>223</v>
      </c>
      <c r="I5" s="331" t="s">
        <v>391</v>
      </c>
      <c r="J5" s="331" t="s">
        <v>392</v>
      </c>
      <c r="K5" s="331" t="s">
        <v>393</v>
      </c>
      <c r="L5" s="331" t="s">
        <v>394</v>
      </c>
      <c r="M5" s="331" t="s">
        <v>395</v>
      </c>
      <c r="N5" s="331" t="s">
        <v>396</v>
      </c>
      <c r="O5" s="331" t="s">
        <v>397</v>
      </c>
      <c r="P5" s="331" t="s">
        <v>398</v>
      </c>
      <c r="Q5" s="331" t="s">
        <v>399</v>
      </c>
      <c r="R5" s="331" t="s">
        <v>400</v>
      </c>
      <c r="S5" s="331" t="s">
        <v>401</v>
      </c>
      <c r="T5" s="331" t="s">
        <v>402</v>
      </c>
      <c r="U5" s="331" t="s">
        <v>238</v>
      </c>
      <c r="V5" s="331" t="s">
        <v>403</v>
      </c>
      <c r="W5" s="331" t="s">
        <v>404</v>
      </c>
      <c r="X5" s="331" t="s">
        <v>405</v>
      </c>
      <c r="Y5" s="331" t="s">
        <v>406</v>
      </c>
      <c r="Z5" s="331" t="s">
        <v>407</v>
      </c>
      <c r="AA5" s="331" t="s">
        <v>408</v>
      </c>
      <c r="AB5" s="331" t="s">
        <v>409</v>
      </c>
      <c r="AC5" s="331" t="s">
        <v>410</v>
      </c>
      <c r="AD5" s="331" t="s">
        <v>411</v>
      </c>
      <c r="AE5" s="331" t="s">
        <v>412</v>
      </c>
      <c r="AF5" s="331" t="s">
        <v>413</v>
      </c>
      <c r="AG5" s="331" t="s">
        <v>414</v>
      </c>
      <c r="AH5" s="331" t="s">
        <v>415</v>
      </c>
      <c r="AI5" s="331" t="s">
        <v>416</v>
      </c>
      <c r="AJ5" s="331" t="s">
        <v>417</v>
      </c>
      <c r="AK5" s="331" t="s">
        <v>418</v>
      </c>
      <c r="AL5" s="331" t="s">
        <v>419</v>
      </c>
      <c r="AM5" s="331" t="s">
        <v>420</v>
      </c>
      <c r="AN5" s="331" t="s">
        <v>421</v>
      </c>
      <c r="AO5" s="331" t="s">
        <v>422</v>
      </c>
      <c r="AP5" s="331" t="s">
        <v>423</v>
      </c>
      <c r="AQ5" s="331" t="s">
        <v>424</v>
      </c>
      <c r="AR5" s="331" t="s">
        <v>425</v>
      </c>
      <c r="AS5" s="331" t="s">
        <v>426</v>
      </c>
      <c r="AT5" s="331" t="s">
        <v>427</v>
      </c>
      <c r="AU5" s="332"/>
      <c r="AV5" s="332"/>
      <c r="AW5" s="332"/>
      <c r="AX5" s="332"/>
      <c r="AY5" s="332"/>
      <c r="AZ5" s="332"/>
      <c r="BA5" s="332"/>
      <c r="BB5" s="332"/>
      <c r="BC5" s="332"/>
      <c r="BD5" s="332"/>
      <c r="BE5" s="332"/>
      <c r="BF5" s="332"/>
      <c r="BG5" s="332"/>
      <c r="BH5" s="332"/>
      <c r="BI5" s="332"/>
      <c r="BJ5" s="332"/>
      <c r="BK5" s="332"/>
      <c r="BL5" s="332"/>
      <c r="BM5" s="332"/>
      <c r="BN5" s="332"/>
      <c r="BO5" s="332"/>
      <c r="BP5" s="332"/>
      <c r="BQ5" s="332"/>
      <c r="BR5" s="332"/>
      <c r="BS5" s="332"/>
      <c r="BT5" s="332"/>
      <c r="BU5" s="332"/>
      <c r="BV5" s="332"/>
      <c r="BW5" s="332"/>
      <c r="BX5" s="332"/>
      <c r="BY5" s="332"/>
      <c r="BZ5" s="332"/>
      <c r="CA5" s="332"/>
      <c r="CB5" s="332"/>
      <c r="CC5" s="332"/>
      <c r="CD5" s="332"/>
      <c r="CE5" s="332"/>
      <c r="CF5" s="332"/>
      <c r="CG5" s="332"/>
      <c r="CH5" s="332"/>
    </row>
    <row r="6" spans="2:86" ht="69.599999999999994" x14ac:dyDescent="0.3">
      <c r="B6" s="18" t="s">
        <v>4</v>
      </c>
      <c r="C6" s="15" t="s">
        <v>265</v>
      </c>
      <c r="D6" s="21" t="s">
        <v>266</v>
      </c>
      <c r="E6" s="15" t="s">
        <v>100</v>
      </c>
      <c r="F6" s="15" t="s">
        <v>89</v>
      </c>
      <c r="G6" s="15" t="s">
        <v>267</v>
      </c>
      <c r="H6" s="75">
        <v>108274</v>
      </c>
      <c r="P6" s="33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A1:BW85"/>
  <sheetViews>
    <sheetView showGridLines="0" tabSelected="1" topLeftCell="C8" zoomScale="60" zoomScaleNormal="60" workbookViewId="0">
      <pane xSplit="7" ySplit="7" topLeftCell="J15" activePane="bottomRight" state="frozen"/>
      <selection activeCell="C8" sqref="C8"/>
      <selection pane="topRight" activeCell="I8" sqref="I8"/>
      <selection pane="bottomLeft" activeCell="C15" sqref="C15"/>
      <selection pane="bottomRight" activeCell="C12" sqref="C12"/>
    </sheetView>
  </sheetViews>
  <sheetFormatPr baseColWidth="10" defaultColWidth="11.44140625" defaultRowHeight="15" customHeight="1" x14ac:dyDescent="0.3"/>
  <cols>
    <col min="1" max="1" width="6.44140625" style="308" customWidth="1"/>
    <col min="2" max="2" width="5.44140625" style="308" customWidth="1"/>
    <col min="3" max="3" width="48" style="308" customWidth="1"/>
    <col min="4" max="4" width="32.77734375" style="308" customWidth="1"/>
    <col min="5" max="5" width="50.88671875" style="308" customWidth="1"/>
    <col min="6" max="6" width="18.5546875" style="308" customWidth="1"/>
    <col min="7" max="7" width="14.77734375" style="308" customWidth="1"/>
    <col min="8" max="8" width="13.77734375" style="308" customWidth="1"/>
    <col min="9" max="9" width="11.44140625" style="308"/>
    <col min="10" max="10" width="14.44140625" style="74" bestFit="1" customWidth="1"/>
    <col min="11" max="11" width="14.44140625" style="74" customWidth="1"/>
    <col min="12" max="12" width="33.21875" style="309" customWidth="1"/>
    <col min="13" max="14" width="29.44140625" style="309" customWidth="1"/>
    <col min="15" max="15" width="31.5546875" style="309" customWidth="1"/>
    <col min="16" max="16" width="34.77734375" style="309" customWidth="1"/>
    <col min="17" max="17" width="31.77734375" style="309" customWidth="1"/>
    <col min="18" max="18" width="33.5546875" style="309" customWidth="1"/>
    <col min="19" max="19" width="36.77734375" style="309" customWidth="1"/>
    <col min="20" max="20" width="32.77734375" style="309" customWidth="1"/>
    <col min="21" max="21" width="26.21875" style="309" customWidth="1"/>
    <col min="22" max="23" width="30.21875" style="309" customWidth="1"/>
    <col min="24" max="25" width="32.21875" style="309" customWidth="1"/>
    <col min="26" max="26" width="25.5546875" style="309" customWidth="1"/>
    <col min="27" max="28" width="30.5546875" style="308" customWidth="1"/>
    <col min="29" max="29" width="32.44140625" style="308" customWidth="1"/>
    <col min="30" max="30" width="27.21875" style="308" customWidth="1"/>
    <col min="31" max="31" width="21.5546875" style="308" customWidth="1"/>
    <col min="32" max="32" width="30" style="308" customWidth="1"/>
    <col min="33" max="33" width="27.5546875" style="308" customWidth="1"/>
    <col min="34" max="34" width="27.21875" style="308" customWidth="1"/>
    <col min="35" max="35" width="24" style="308" customWidth="1"/>
    <col min="36" max="36" width="23.21875" style="308" customWidth="1"/>
    <col min="37" max="37" width="23.5546875" style="308" customWidth="1"/>
    <col min="38" max="38" width="31.77734375" style="308" customWidth="1"/>
    <col min="39" max="39" width="36.77734375" style="308" customWidth="1"/>
    <col min="40" max="40" width="28.77734375" style="308" customWidth="1"/>
    <col min="41" max="41" width="28.21875" style="308" customWidth="1"/>
    <col min="42" max="42" width="25.21875" style="74" customWidth="1"/>
    <col min="43" max="44" width="17.44140625" style="74" customWidth="1"/>
    <col min="45" max="45" width="16" style="308" bestFit="1" customWidth="1"/>
    <col min="46" max="46" width="14.44140625" style="308" bestFit="1" customWidth="1"/>
    <col min="47" max="47" width="17.44140625" style="308" customWidth="1"/>
    <col min="48" max="48" width="13.5546875" style="308" customWidth="1"/>
    <col min="49" max="49" width="19.5546875" style="308" customWidth="1"/>
    <col min="50" max="50" width="25.5546875" style="308" customWidth="1"/>
    <col min="51" max="51" width="17.44140625" style="308" customWidth="1"/>
    <col min="52" max="54" width="14.5546875" style="308" customWidth="1"/>
    <col min="55" max="55" width="21.5546875" style="326" customWidth="1"/>
    <col min="56" max="57" width="11.44140625" style="308"/>
    <col min="58" max="59" width="11.44140625" style="74"/>
    <col min="60" max="63" width="11.44140625" style="308"/>
    <col min="64" max="64" width="11.44140625" style="74"/>
    <col min="65" max="69" width="11.44140625" style="308"/>
    <col min="70" max="70" width="18.5546875" style="308" customWidth="1"/>
    <col min="71" max="71" width="19.5546875" style="308" bestFit="1" customWidth="1"/>
    <col min="72" max="72" width="17.5546875" style="308" bestFit="1" customWidth="1"/>
    <col min="73" max="73" width="18.44140625" style="308" bestFit="1" customWidth="1"/>
    <col min="74" max="74" width="11.44140625" style="308"/>
    <col min="75" max="75" width="14.77734375" style="308" customWidth="1"/>
    <col min="76" max="16384" width="11.44140625" style="308"/>
  </cols>
  <sheetData>
    <row r="1" spans="1:75" ht="15" customHeight="1" x14ac:dyDescent="0.3">
      <c r="BC1" s="308"/>
    </row>
    <row r="2" spans="1:75" ht="15" customHeight="1" x14ac:dyDescent="0.3">
      <c r="BC2" s="308"/>
    </row>
    <row r="3" spans="1:75" ht="32.85" customHeight="1" x14ac:dyDescent="0.3">
      <c r="U3" s="411" t="s">
        <v>191</v>
      </c>
      <c r="V3" s="411"/>
      <c r="W3" s="411"/>
      <c r="X3" s="411"/>
      <c r="Y3" s="411"/>
      <c r="Z3" s="411"/>
      <c r="AA3" s="411"/>
      <c r="AB3" s="411"/>
      <c r="AC3" s="411"/>
      <c r="AD3" s="411"/>
      <c r="AE3" s="411"/>
      <c r="AF3" s="411"/>
      <c r="AG3" s="411"/>
      <c r="AH3" s="411"/>
      <c r="BC3" s="308"/>
    </row>
    <row r="4" spans="1:75" ht="14.4" x14ac:dyDescent="0.3">
      <c r="P4" s="310" t="s">
        <v>192</v>
      </c>
      <c r="U4" s="411"/>
      <c r="V4" s="411"/>
      <c r="W4" s="411"/>
      <c r="X4" s="411"/>
      <c r="Y4" s="411"/>
      <c r="Z4" s="411"/>
      <c r="AA4" s="411"/>
      <c r="AB4" s="411"/>
      <c r="AC4" s="411"/>
      <c r="AD4" s="411"/>
      <c r="AE4" s="411"/>
      <c r="AF4" s="411"/>
      <c r="AG4" s="411"/>
      <c r="AH4" s="411"/>
      <c r="BC4" s="308"/>
    </row>
    <row r="5" spans="1:75" ht="14.4" x14ac:dyDescent="0.3">
      <c r="P5" s="310" t="s">
        <v>193</v>
      </c>
      <c r="BC5" s="308"/>
    </row>
    <row r="6" spans="1:75" ht="14.4" x14ac:dyDescent="0.3">
      <c r="P6" s="310" t="s">
        <v>194</v>
      </c>
      <c r="BC6" s="308"/>
    </row>
    <row r="7" spans="1:75" ht="14.85" customHeight="1" x14ac:dyDescent="0.3">
      <c r="C7" s="4"/>
      <c r="D7" s="4"/>
      <c r="E7" s="4"/>
      <c r="F7" s="4"/>
      <c r="G7" s="4"/>
      <c r="H7" s="4"/>
      <c r="I7" s="4"/>
      <c r="J7" s="73"/>
      <c r="K7" s="73"/>
      <c r="BC7" s="308"/>
    </row>
    <row r="8" spans="1:75" ht="43.5" customHeight="1" x14ac:dyDescent="0.3">
      <c r="C8" s="4"/>
      <c r="D8" s="4"/>
      <c r="E8" s="4"/>
      <c r="F8" s="4"/>
      <c r="G8" s="4"/>
      <c r="H8" s="4"/>
      <c r="I8" s="4"/>
      <c r="J8" s="73"/>
      <c r="K8" s="73"/>
      <c r="L8" s="400" t="s">
        <v>516</v>
      </c>
      <c r="M8" s="400"/>
      <c r="N8" s="410"/>
      <c r="O8" s="440" t="s">
        <v>195</v>
      </c>
      <c r="P8" s="441"/>
      <c r="Q8" s="441"/>
      <c r="R8" s="441"/>
      <c r="S8" s="403"/>
      <c r="T8" s="404"/>
      <c r="U8" s="8"/>
      <c r="V8" s="8"/>
      <c r="W8" s="8"/>
      <c r="X8" s="8"/>
      <c r="Y8" s="346"/>
      <c r="Z8" s="346"/>
      <c r="AA8" s="5"/>
      <c r="AB8" s="5"/>
      <c r="AC8" s="5"/>
      <c r="AD8" s="14" t="s">
        <v>197</v>
      </c>
      <c r="AE8" s="71"/>
      <c r="AF8" s="71"/>
      <c r="AG8" s="71"/>
      <c r="AH8" s="412" t="s">
        <v>198</v>
      </c>
      <c r="AI8" s="413"/>
      <c r="AJ8" s="413"/>
      <c r="AK8" s="413"/>
      <c r="AL8" s="414"/>
      <c r="AM8" s="355" t="s">
        <v>199</v>
      </c>
      <c r="AN8" s="166"/>
      <c r="AO8" s="166"/>
      <c r="AP8" s="415" t="s">
        <v>200</v>
      </c>
      <c r="AQ8" s="416"/>
      <c r="AR8" s="416"/>
      <c r="AS8" s="416"/>
      <c r="AT8" s="416"/>
      <c r="AU8" s="416"/>
      <c r="AV8" s="417" t="s">
        <v>201</v>
      </c>
      <c r="AW8" s="417"/>
      <c r="AX8" s="417"/>
      <c r="AY8" s="417"/>
      <c r="AZ8" s="417"/>
      <c r="BA8" s="417"/>
      <c r="BB8" s="417"/>
      <c r="BC8" s="417"/>
      <c r="BD8" s="418" t="s">
        <v>202</v>
      </c>
      <c r="BE8" s="418"/>
      <c r="BF8" s="418"/>
      <c r="BG8" s="418"/>
      <c r="BH8" s="418"/>
      <c r="BI8" s="418"/>
      <c r="BJ8" s="418"/>
      <c r="BK8" s="418"/>
      <c r="BL8" s="418"/>
      <c r="BM8" s="426" t="s">
        <v>203</v>
      </c>
      <c r="BN8" s="426"/>
      <c r="BO8" s="426"/>
      <c r="BP8" s="426"/>
      <c r="BQ8" s="426"/>
      <c r="BR8" s="426"/>
      <c r="BS8" s="12"/>
      <c r="BT8" s="12"/>
      <c r="BU8" s="12"/>
      <c r="BV8" s="12"/>
    </row>
    <row r="9" spans="1:75" s="311" customFormat="1" ht="23.25" customHeight="1" x14ac:dyDescent="0.3">
      <c r="C9" s="427" t="s">
        <v>204</v>
      </c>
      <c r="D9" s="427"/>
      <c r="E9" s="427"/>
      <c r="F9" s="427"/>
      <c r="G9" s="427"/>
      <c r="H9" s="427"/>
      <c r="I9" s="427"/>
      <c r="J9" s="427"/>
      <c r="K9" s="358"/>
      <c r="L9" s="421" t="s">
        <v>533</v>
      </c>
      <c r="M9" s="421"/>
      <c r="N9" s="422"/>
      <c r="O9" s="442" t="s">
        <v>472</v>
      </c>
      <c r="P9" s="443"/>
      <c r="Q9" s="443"/>
      <c r="R9" s="443"/>
      <c r="S9" s="403"/>
      <c r="T9" s="403"/>
      <c r="U9" s="396"/>
      <c r="V9" s="396"/>
      <c r="W9" s="396"/>
      <c r="X9" s="397"/>
      <c r="Y9" s="428" t="s">
        <v>473</v>
      </c>
      <c r="Z9" s="429"/>
      <c r="AA9" s="429"/>
      <c r="AB9" s="429"/>
      <c r="AC9" s="429"/>
      <c r="AD9" s="429"/>
      <c r="AE9" s="429"/>
      <c r="AF9" s="429"/>
      <c r="AG9" s="429"/>
      <c r="AH9" s="430"/>
      <c r="AI9" s="412" t="s">
        <v>474</v>
      </c>
      <c r="AJ9" s="413"/>
      <c r="AK9" s="413"/>
      <c r="AL9" s="413"/>
      <c r="AM9" s="414"/>
      <c r="AN9" s="356" t="s">
        <v>475</v>
      </c>
      <c r="AO9" s="356"/>
      <c r="AP9" s="356"/>
      <c r="AQ9" s="356"/>
      <c r="AR9" s="356"/>
      <c r="AS9" s="356"/>
      <c r="AT9" s="356"/>
      <c r="AU9" s="357"/>
      <c r="AV9" s="431" t="s">
        <v>201</v>
      </c>
      <c r="AW9" s="431"/>
      <c r="AX9" s="431"/>
      <c r="AY9" s="431"/>
      <c r="AZ9" s="431"/>
      <c r="BA9" s="431"/>
      <c r="BB9" s="431"/>
      <c r="BC9" s="431"/>
      <c r="BD9" s="432" t="s">
        <v>210</v>
      </c>
      <c r="BE9" s="432"/>
      <c r="BF9" s="432"/>
      <c r="BG9" s="432"/>
      <c r="BH9" s="432"/>
      <c r="BI9" s="433"/>
      <c r="BJ9" s="433"/>
      <c r="BK9" s="433"/>
      <c r="BL9" s="433"/>
      <c r="BM9" s="434" t="s">
        <v>211</v>
      </c>
      <c r="BN9" s="435"/>
      <c r="BO9" s="435"/>
      <c r="BP9" s="435"/>
      <c r="BQ9" s="435"/>
      <c r="BR9" s="435"/>
      <c r="BS9" s="79" t="s">
        <v>212</v>
      </c>
      <c r="BT9" s="79" t="s">
        <v>213</v>
      </c>
      <c r="BU9" s="79" t="s">
        <v>214</v>
      </c>
      <c r="BV9" s="80" t="s">
        <v>215</v>
      </c>
      <c r="BW9" s="80" t="s">
        <v>262</v>
      </c>
    </row>
    <row r="10" spans="1:75" s="311" customFormat="1" ht="85.5" customHeight="1" x14ac:dyDescent="0.3">
      <c r="C10" s="423" t="s">
        <v>476</v>
      </c>
      <c r="D10" s="424"/>
      <c r="E10" s="424"/>
      <c r="F10" s="424"/>
      <c r="G10" s="424"/>
      <c r="H10" s="424"/>
      <c r="I10" s="424"/>
      <c r="J10" s="425"/>
      <c r="K10" s="359"/>
      <c r="L10" s="419" t="s">
        <v>478</v>
      </c>
      <c r="M10" s="419" t="s">
        <v>479</v>
      </c>
      <c r="N10" s="436" t="s">
        <v>485</v>
      </c>
      <c r="O10" s="398" t="s">
        <v>520</v>
      </c>
      <c r="P10" s="436" t="s">
        <v>477</v>
      </c>
      <c r="Q10" s="438" t="s">
        <v>482</v>
      </c>
      <c r="R10" s="395" t="s">
        <v>523</v>
      </c>
      <c r="S10" s="404" t="s">
        <v>480</v>
      </c>
      <c r="T10" s="404" t="s">
        <v>481</v>
      </c>
      <c r="U10" s="8" t="s">
        <v>482</v>
      </c>
      <c r="V10" s="8" t="s">
        <v>483</v>
      </c>
      <c r="W10" s="8" t="s">
        <v>484</v>
      </c>
      <c r="X10" s="360" t="s">
        <v>486</v>
      </c>
      <c r="Y10" s="78" t="s">
        <v>487</v>
      </c>
      <c r="Z10" s="78" t="s">
        <v>488</v>
      </c>
      <c r="AA10" s="78" t="s">
        <v>489</v>
      </c>
      <c r="AB10" s="78" t="s">
        <v>490</v>
      </c>
      <c r="AC10" s="78" t="s">
        <v>491</v>
      </c>
      <c r="AD10" s="78" t="s">
        <v>492</v>
      </c>
      <c r="AE10" s="78" t="s">
        <v>493</v>
      </c>
      <c r="AF10" s="78" t="s">
        <v>494</v>
      </c>
      <c r="AG10" s="78"/>
      <c r="AH10" s="78" t="s">
        <v>495</v>
      </c>
      <c r="AI10" s="347" t="s">
        <v>496</v>
      </c>
      <c r="AJ10" s="347" t="s">
        <v>497</v>
      </c>
      <c r="AK10" s="347" t="s">
        <v>498</v>
      </c>
      <c r="AL10" s="348" t="s">
        <v>499</v>
      </c>
      <c r="AM10" s="355" t="s">
        <v>500</v>
      </c>
      <c r="AN10" s="349" t="s">
        <v>501</v>
      </c>
      <c r="AO10" s="350" t="s">
        <v>502</v>
      </c>
      <c r="AP10" s="350" t="s">
        <v>503</v>
      </c>
      <c r="AQ10" s="350"/>
      <c r="AR10" s="350"/>
      <c r="AS10" s="350"/>
      <c r="AT10" s="350"/>
      <c r="AU10" s="351"/>
      <c r="AV10" s="168"/>
      <c r="AW10" s="168"/>
      <c r="AX10" s="168"/>
      <c r="AY10" s="168"/>
      <c r="AZ10" s="168"/>
      <c r="BA10" s="168"/>
      <c r="BB10" s="168"/>
      <c r="BC10" s="168"/>
      <c r="BD10" s="342"/>
      <c r="BE10" s="342"/>
      <c r="BF10" s="361"/>
      <c r="BG10" s="361"/>
      <c r="BH10" s="342"/>
      <c r="BI10" s="343"/>
      <c r="BJ10" s="343"/>
      <c r="BK10" s="343"/>
      <c r="BL10" s="343"/>
      <c r="BM10" s="344"/>
      <c r="BN10" s="362"/>
      <c r="BO10" s="345"/>
      <c r="BP10" s="345"/>
      <c r="BQ10" s="345"/>
      <c r="BR10" s="345"/>
      <c r="BS10" s="79"/>
      <c r="BT10" s="79"/>
      <c r="BU10" s="79"/>
      <c r="BV10" s="80"/>
      <c r="BW10" s="80"/>
    </row>
    <row r="11" spans="1:75" s="311" customFormat="1" ht="37.5" customHeight="1" x14ac:dyDescent="0.3">
      <c r="C11" s="423" t="s">
        <v>504</v>
      </c>
      <c r="D11" s="424"/>
      <c r="E11" s="424"/>
      <c r="F11" s="424"/>
      <c r="G11" s="424"/>
      <c r="H11" s="424"/>
      <c r="I11" s="424"/>
      <c r="J11" s="425"/>
      <c r="K11" s="359"/>
      <c r="L11" s="420"/>
      <c r="M11" s="420"/>
      <c r="N11" s="437"/>
      <c r="O11" s="399" t="s">
        <v>505</v>
      </c>
      <c r="P11" s="437"/>
      <c r="Q11" s="439"/>
      <c r="R11" s="402"/>
      <c r="S11" s="405"/>
      <c r="T11" s="405"/>
      <c r="U11" s="8" t="s">
        <v>507</v>
      </c>
      <c r="V11" s="8"/>
      <c r="W11" s="8" t="s">
        <v>508</v>
      </c>
      <c r="X11" s="8" t="s">
        <v>510</v>
      </c>
      <c r="Y11" s="78" t="s">
        <v>511</v>
      </c>
      <c r="Z11" s="78" t="s">
        <v>512</v>
      </c>
      <c r="AA11" s="78" t="s">
        <v>512</v>
      </c>
      <c r="AB11" s="78"/>
      <c r="AC11" s="78" t="s">
        <v>513</v>
      </c>
      <c r="AD11" s="78" t="s">
        <v>514</v>
      </c>
      <c r="AE11" s="78"/>
      <c r="AF11" s="78"/>
      <c r="AG11" s="78"/>
      <c r="AH11" s="78"/>
      <c r="AI11" s="347"/>
      <c r="AJ11" s="347"/>
      <c r="AK11" s="347"/>
      <c r="AL11" s="348"/>
      <c r="AM11" s="355"/>
      <c r="AN11" s="349"/>
      <c r="AO11" s="350"/>
      <c r="AP11" s="350"/>
      <c r="AQ11" s="350"/>
      <c r="AR11" s="350"/>
      <c r="AS11" s="350"/>
      <c r="AT11" s="350"/>
      <c r="AU11" s="351"/>
      <c r="AV11" s="168"/>
      <c r="AW11" s="168"/>
      <c r="AX11" s="168"/>
      <c r="AY11" s="168"/>
      <c r="AZ11" s="168"/>
      <c r="BA11" s="168"/>
      <c r="BB11" s="168"/>
      <c r="BC11" s="168"/>
      <c r="BD11" s="342"/>
      <c r="BE11" s="342"/>
      <c r="BF11" s="361"/>
      <c r="BG11" s="361"/>
      <c r="BH11" s="342"/>
      <c r="BI11" s="343"/>
      <c r="BJ11" s="343"/>
      <c r="BK11" s="343"/>
      <c r="BL11" s="343"/>
      <c r="BM11" s="344"/>
      <c r="BN11" s="362"/>
      <c r="BO11" s="345"/>
      <c r="BP11" s="345"/>
      <c r="BQ11" s="345"/>
      <c r="BR11" s="345"/>
      <c r="BS11" s="79"/>
      <c r="BT11" s="79"/>
      <c r="BU11" s="79"/>
      <c r="BV11" s="80"/>
      <c r="BW11" s="80"/>
    </row>
    <row r="12" spans="1:75" ht="37.5" customHeight="1" x14ac:dyDescent="0.3">
      <c r="A12" s="308" t="s">
        <v>276</v>
      </c>
      <c r="C12" s="65" t="s">
        <v>217</v>
      </c>
      <c r="D12" s="65" t="s">
        <v>218</v>
      </c>
      <c r="E12" s="65" t="s">
        <v>219</v>
      </c>
      <c r="F12" s="65" t="s">
        <v>220</v>
      </c>
      <c r="G12" s="65" t="s">
        <v>221</v>
      </c>
      <c r="H12" s="352" t="s">
        <v>531</v>
      </c>
      <c r="I12" s="65" t="s">
        <v>222</v>
      </c>
      <c r="J12" s="65" t="s">
        <v>223</v>
      </c>
      <c r="K12" s="65" t="s">
        <v>214</v>
      </c>
      <c r="L12" s="400" t="s">
        <v>224</v>
      </c>
      <c r="M12" s="400" t="s">
        <v>522</v>
      </c>
      <c r="N12" s="8" t="s">
        <v>509</v>
      </c>
      <c r="O12" s="8" t="s">
        <v>519</v>
      </c>
      <c r="P12" s="346" t="s">
        <v>521</v>
      </c>
      <c r="Q12" s="8" t="s">
        <v>532</v>
      </c>
      <c r="R12" s="8" t="s">
        <v>524</v>
      </c>
      <c r="S12" s="404"/>
      <c r="T12" s="404" t="s">
        <v>506</v>
      </c>
      <c r="U12" s="81"/>
      <c r="V12" s="308"/>
      <c r="W12" s="81"/>
      <c r="X12" s="308"/>
      <c r="Y12" s="308"/>
      <c r="Z12" s="308"/>
      <c r="AA12" s="78"/>
      <c r="AB12" s="78"/>
      <c r="AC12" s="82"/>
      <c r="AD12" s="78"/>
      <c r="AE12" s="172"/>
      <c r="AF12" s="172"/>
      <c r="AG12" s="336"/>
      <c r="AH12" s="64"/>
      <c r="AI12" s="64"/>
      <c r="AJ12" s="64"/>
      <c r="AK12" s="64"/>
      <c r="AL12" s="64"/>
      <c r="AM12" s="70"/>
      <c r="AN12" s="6"/>
      <c r="AO12" s="83"/>
      <c r="AP12" s="6"/>
      <c r="AQ12" s="6"/>
      <c r="AR12" s="83"/>
      <c r="AS12" s="6"/>
      <c r="AT12" s="6"/>
      <c r="AU12" s="83"/>
      <c r="AV12" s="84"/>
      <c r="AW12" s="84"/>
      <c r="AX12" s="13"/>
      <c r="AY12" s="13"/>
      <c r="AZ12" s="13"/>
      <c r="BA12" s="13"/>
      <c r="BB12" s="13"/>
      <c r="BC12" s="84"/>
      <c r="BD12" s="13"/>
      <c r="BE12" s="13"/>
      <c r="BF12" s="175"/>
      <c r="BG12" s="175"/>
      <c r="BH12" s="13"/>
      <c r="BI12" s="84"/>
      <c r="BJ12" s="13"/>
      <c r="BK12" s="13"/>
      <c r="BL12" s="171"/>
      <c r="BM12" s="312"/>
      <c r="BN12" s="313"/>
      <c r="BO12" s="312"/>
      <c r="BP12" s="312"/>
      <c r="BQ12" s="84"/>
      <c r="BR12" s="312"/>
      <c r="BS12" s="79"/>
      <c r="BT12" s="79"/>
      <c r="BU12" s="84"/>
      <c r="BV12" s="80"/>
      <c r="BW12" s="80"/>
    </row>
    <row r="13" spans="1:75" s="363" customFormat="1" ht="18" customHeight="1" x14ac:dyDescent="0.3">
      <c r="A13" s="363" t="s">
        <v>515</v>
      </c>
      <c r="C13" s="364" t="s">
        <v>4</v>
      </c>
      <c r="D13" s="45" t="s">
        <v>265</v>
      </c>
      <c r="E13" s="365" t="s">
        <v>266</v>
      </c>
      <c r="F13" s="45" t="s">
        <v>100</v>
      </c>
      <c r="G13" s="45" t="s">
        <v>89</v>
      </c>
      <c r="H13" s="45">
        <v>10</v>
      </c>
      <c r="I13" s="45" t="s">
        <v>267</v>
      </c>
      <c r="J13" s="75">
        <v>108274</v>
      </c>
      <c r="K13" s="49" t="s">
        <v>15</v>
      </c>
      <c r="L13" s="366" t="s">
        <v>269</v>
      </c>
      <c r="M13" s="366"/>
      <c r="N13" s="366"/>
      <c r="O13" s="401" t="s">
        <v>518</v>
      </c>
      <c r="P13" s="366" t="s">
        <v>269</v>
      </c>
      <c r="Q13" s="409" t="s">
        <v>527</v>
      </c>
      <c r="R13" s="401" t="s">
        <v>526</v>
      </c>
      <c r="S13" s="353" t="s">
        <v>530</v>
      </c>
      <c r="T13" s="353" t="s">
        <v>269</v>
      </c>
      <c r="U13" s="366" t="s">
        <v>268</v>
      </c>
      <c r="W13" s="366" t="s">
        <v>193</v>
      </c>
      <c r="AA13" s="366"/>
      <c r="AB13" s="366"/>
      <c r="AC13" s="367" t="s">
        <v>269</v>
      </c>
      <c r="AD13" s="366"/>
      <c r="AE13" s="179" t="s">
        <v>270</v>
      </c>
      <c r="AF13" s="180" t="s">
        <v>271</v>
      </c>
      <c r="AG13" s="179"/>
      <c r="AH13" s="181" t="s">
        <v>272</v>
      </c>
      <c r="AI13" s="182" t="s">
        <v>273</v>
      </c>
      <c r="AJ13" s="182" t="s">
        <v>274</v>
      </c>
      <c r="AK13" s="182" t="s">
        <v>274</v>
      </c>
      <c r="AL13" s="182" t="s">
        <v>275</v>
      </c>
      <c r="AM13" s="366" t="s">
        <v>276</v>
      </c>
      <c r="AN13" s="368" t="s">
        <v>268</v>
      </c>
      <c r="AO13" s="368" t="s">
        <v>268</v>
      </c>
      <c r="AP13" s="368" t="s">
        <v>268</v>
      </c>
      <c r="AQ13" s="368" t="s">
        <v>268</v>
      </c>
      <c r="AR13" s="368" t="s">
        <v>268</v>
      </c>
      <c r="AS13" s="368"/>
      <c r="AT13" s="368"/>
      <c r="AU13" s="368" t="s">
        <v>268</v>
      </c>
      <c r="AV13" s="366" t="s">
        <v>194</v>
      </c>
      <c r="AW13" s="366" t="s">
        <v>194</v>
      </c>
      <c r="AX13" s="366" t="s">
        <v>194</v>
      </c>
      <c r="AY13" s="366" t="s">
        <v>194</v>
      </c>
      <c r="AZ13" s="366" t="s">
        <v>194</v>
      </c>
      <c r="BA13" s="366"/>
      <c r="BB13" s="366"/>
      <c r="BC13" s="369">
        <v>0</v>
      </c>
      <c r="BD13" s="366" t="s">
        <v>194</v>
      </c>
      <c r="BE13" s="366" t="s">
        <v>194</v>
      </c>
      <c r="BF13" s="368" t="str">
        <f t="shared" ref="BF13:BF43" si="0">AR13</f>
        <v>No aplica</v>
      </c>
      <c r="BG13" s="370" t="s">
        <v>268</v>
      </c>
      <c r="BH13" s="371" t="s">
        <v>194</v>
      </c>
      <c r="BI13" s="366" t="s">
        <v>194</v>
      </c>
      <c r="BJ13" s="366"/>
      <c r="BK13" s="366"/>
      <c r="BL13" s="177" t="s">
        <v>268</v>
      </c>
      <c r="BM13" s="366"/>
      <c r="BN13" s="372"/>
      <c r="BO13" s="372"/>
      <c r="BP13" s="372"/>
      <c r="BQ13" s="372"/>
      <c r="BR13" s="366"/>
      <c r="BS13" s="368"/>
      <c r="BT13" s="368"/>
      <c r="BV13" s="366"/>
    </row>
    <row r="14" spans="1:75" s="363" customFormat="1" ht="18.75" customHeight="1" x14ac:dyDescent="0.3">
      <c r="A14" s="363" t="s">
        <v>269</v>
      </c>
      <c r="C14" s="364" t="s">
        <v>4</v>
      </c>
      <c r="D14" s="45" t="s">
        <v>277</v>
      </c>
      <c r="E14" s="373" t="s">
        <v>105</v>
      </c>
      <c r="F14" s="49" t="s">
        <v>88</v>
      </c>
      <c r="G14" s="45" t="s">
        <v>89</v>
      </c>
      <c r="H14" s="45">
        <v>10</v>
      </c>
      <c r="I14" s="49" t="s">
        <v>261</v>
      </c>
      <c r="J14" s="75">
        <v>111231</v>
      </c>
      <c r="K14" s="49" t="s">
        <v>15</v>
      </c>
      <c r="L14" s="366" t="s">
        <v>517</v>
      </c>
      <c r="M14" s="366" t="s">
        <v>278</v>
      </c>
      <c r="N14" s="366"/>
      <c r="O14" s="401" t="s">
        <v>518</v>
      </c>
      <c r="P14" s="366" t="s">
        <v>269</v>
      </c>
      <c r="Q14" s="401" t="s">
        <v>526</v>
      </c>
      <c r="R14" s="401" t="s">
        <v>526</v>
      </c>
      <c r="S14" s="353" t="s">
        <v>530</v>
      </c>
      <c r="T14" s="353" t="s">
        <v>279</v>
      </c>
      <c r="U14" s="366" t="s">
        <v>193</v>
      </c>
      <c r="W14" s="366" t="s">
        <v>193</v>
      </c>
      <c r="AA14" s="366"/>
      <c r="AB14" s="366"/>
      <c r="AC14" s="367" t="s">
        <v>279</v>
      </c>
      <c r="AD14" s="366"/>
      <c r="AE14" s="179" t="s">
        <v>280</v>
      </c>
      <c r="AF14" s="180" t="s">
        <v>281</v>
      </c>
      <c r="AG14" s="179"/>
      <c r="AH14" s="181" t="s">
        <v>282</v>
      </c>
      <c r="AI14" s="182" t="s">
        <v>283</v>
      </c>
      <c r="AJ14" s="182" t="s">
        <v>274</v>
      </c>
      <c r="AK14" s="182" t="s">
        <v>284</v>
      </c>
      <c r="AL14" s="182" t="s">
        <v>268</v>
      </c>
      <c r="AM14" s="366" t="s">
        <v>276</v>
      </c>
      <c r="AN14" s="374" t="s">
        <v>285</v>
      </c>
      <c r="AO14" s="366">
        <v>11</v>
      </c>
      <c r="AP14" s="75">
        <v>1</v>
      </c>
      <c r="AQ14" s="75">
        <v>10</v>
      </c>
      <c r="AR14" s="75">
        <v>11</v>
      </c>
      <c r="AS14" s="368"/>
      <c r="AT14" s="368"/>
      <c r="AU14" s="375">
        <v>0.06</v>
      </c>
      <c r="AV14" s="366" t="s">
        <v>194</v>
      </c>
      <c r="AW14" s="366" t="s">
        <v>194</v>
      </c>
      <c r="AX14" s="366" t="s">
        <v>194</v>
      </c>
      <c r="AY14" s="366" t="s">
        <v>194</v>
      </c>
      <c r="AZ14" s="366" t="s">
        <v>194</v>
      </c>
      <c r="BA14" s="366"/>
      <c r="BB14" s="366"/>
      <c r="BC14" s="369">
        <v>0</v>
      </c>
      <c r="BD14" s="366" t="s">
        <v>194</v>
      </c>
      <c r="BE14" s="366" t="s">
        <v>194</v>
      </c>
      <c r="BF14" s="75">
        <v>13</v>
      </c>
      <c r="BG14" s="176">
        <v>0</v>
      </c>
      <c r="BH14" s="371" t="s">
        <v>194</v>
      </c>
      <c r="BI14" s="376">
        <v>0.22</v>
      </c>
      <c r="BJ14" s="366"/>
      <c r="BK14" s="366"/>
      <c r="BL14" s="177">
        <f>IFERROR(BG14/BF14,"Validar datos de Aulas Master")</f>
        <v>0</v>
      </c>
      <c r="BM14" s="366"/>
      <c r="BN14" s="372"/>
      <c r="BO14" s="372"/>
      <c r="BP14" s="372"/>
      <c r="BQ14" s="372"/>
      <c r="BR14" s="366"/>
      <c r="BS14" s="330">
        <v>46199</v>
      </c>
      <c r="BT14" s="368"/>
      <c r="BV14" s="366"/>
      <c r="BW14" s="76" t="s">
        <v>286</v>
      </c>
    </row>
    <row r="15" spans="1:75" s="363" customFormat="1" ht="18.75" customHeight="1" x14ac:dyDescent="0.3">
      <c r="C15" s="364" t="s">
        <v>4</v>
      </c>
      <c r="D15" s="45" t="s">
        <v>277</v>
      </c>
      <c r="E15" s="45" t="s">
        <v>104</v>
      </c>
      <c r="F15" s="45" t="s">
        <v>88</v>
      </c>
      <c r="G15" s="45" t="s">
        <v>106</v>
      </c>
      <c r="H15" s="45">
        <v>10</v>
      </c>
      <c r="I15" s="49" t="s">
        <v>261</v>
      </c>
      <c r="J15" s="75">
        <v>101647</v>
      </c>
      <c r="K15" s="49" t="s">
        <v>14</v>
      </c>
      <c r="L15" s="366" t="s">
        <v>269</v>
      </c>
      <c r="M15" s="366" t="s">
        <v>278</v>
      </c>
      <c r="N15" s="366"/>
      <c r="O15" s="401" t="s">
        <v>518</v>
      </c>
      <c r="P15" s="366" t="s">
        <v>269</v>
      </c>
      <c r="Q15" s="401" t="s">
        <v>526</v>
      </c>
      <c r="R15" s="401" t="s">
        <v>526</v>
      </c>
      <c r="S15" s="353" t="s">
        <v>530</v>
      </c>
      <c r="T15" s="353" t="s">
        <v>269</v>
      </c>
      <c r="U15" s="366" t="s">
        <v>193</v>
      </c>
      <c r="W15" s="366" t="s">
        <v>193</v>
      </c>
      <c r="AA15" s="366"/>
      <c r="AB15" s="366"/>
      <c r="AC15" s="367" t="s">
        <v>269</v>
      </c>
      <c r="AD15" s="366"/>
      <c r="AE15" s="179" t="s">
        <v>280</v>
      </c>
      <c r="AF15" s="180" t="s">
        <v>287</v>
      </c>
      <c r="AG15" s="179" t="s">
        <v>288</v>
      </c>
      <c r="AH15" s="327" t="s">
        <v>289</v>
      </c>
      <c r="AI15" s="327" t="s">
        <v>289</v>
      </c>
      <c r="AJ15" s="182" t="s">
        <v>274</v>
      </c>
      <c r="AK15" s="182" t="s">
        <v>284</v>
      </c>
      <c r="AL15" s="182" t="s">
        <v>268</v>
      </c>
      <c r="AM15" s="366" t="s">
        <v>276</v>
      </c>
      <c r="AN15" s="366" t="s">
        <v>278</v>
      </c>
      <c r="AO15" s="363">
        <v>4</v>
      </c>
      <c r="AP15" s="75">
        <v>4</v>
      </c>
      <c r="AQ15" s="75">
        <v>0</v>
      </c>
      <c r="AR15" s="75">
        <v>4</v>
      </c>
      <c r="AS15" s="377">
        <v>46063</v>
      </c>
      <c r="AT15" s="377">
        <v>46129</v>
      </c>
      <c r="AU15" s="375">
        <v>0.9</v>
      </c>
      <c r="AV15" s="366" t="s">
        <v>268</v>
      </c>
      <c r="AW15" s="366" t="s">
        <v>268</v>
      </c>
      <c r="AX15" s="366" t="s">
        <v>268</v>
      </c>
      <c r="AY15" s="366" t="s">
        <v>268</v>
      </c>
      <c r="AZ15" s="366" t="s">
        <v>268</v>
      </c>
      <c r="BA15" s="366" t="s">
        <v>268</v>
      </c>
      <c r="BB15" s="366" t="s">
        <v>268</v>
      </c>
      <c r="BC15" s="378" t="s">
        <v>268</v>
      </c>
      <c r="BD15" s="366" t="s">
        <v>194</v>
      </c>
      <c r="BE15" s="366" t="s">
        <v>194</v>
      </c>
      <c r="BF15" s="75">
        <v>4</v>
      </c>
      <c r="BG15" s="176">
        <v>0</v>
      </c>
      <c r="BH15" s="371" t="s">
        <v>194</v>
      </c>
      <c r="BI15" s="376">
        <v>0.95</v>
      </c>
      <c r="BJ15" s="366"/>
      <c r="BK15" s="366"/>
      <c r="BL15" s="177">
        <f>IFERROR(BG15/BF15,"Validar datos de Aulas Master")</f>
        <v>0</v>
      </c>
      <c r="BM15" s="366"/>
      <c r="BN15" s="372"/>
      <c r="BO15" s="372"/>
      <c r="BP15" s="372"/>
      <c r="BQ15" s="372"/>
      <c r="BR15" s="366"/>
      <c r="BS15" s="330">
        <v>46199</v>
      </c>
      <c r="BT15" s="368"/>
      <c r="BV15" s="366"/>
    </row>
    <row r="16" spans="1:75" s="363" customFormat="1" ht="18.75" customHeight="1" x14ac:dyDescent="0.3">
      <c r="C16" s="364" t="s">
        <v>4</v>
      </c>
      <c r="D16" s="45" t="s">
        <v>277</v>
      </c>
      <c r="E16" s="45" t="s">
        <v>105</v>
      </c>
      <c r="F16" s="49" t="s">
        <v>6</v>
      </c>
      <c r="G16" s="45" t="s">
        <v>89</v>
      </c>
      <c r="H16" s="45">
        <v>10</v>
      </c>
      <c r="I16" s="49" t="s">
        <v>267</v>
      </c>
      <c r="J16" s="75">
        <v>102464</v>
      </c>
      <c r="K16" s="49" t="s">
        <v>15</v>
      </c>
      <c r="L16" s="366"/>
      <c r="M16" s="366"/>
      <c r="N16" s="366"/>
      <c r="O16" s="401" t="s">
        <v>518</v>
      </c>
      <c r="P16" s="366" t="s">
        <v>269</v>
      </c>
      <c r="Q16" s="401" t="s">
        <v>526</v>
      </c>
      <c r="R16" s="401" t="s">
        <v>526</v>
      </c>
      <c r="S16" s="353" t="s">
        <v>530</v>
      </c>
      <c r="T16" s="353" t="s">
        <v>279</v>
      </c>
      <c r="U16" s="366"/>
      <c r="W16" s="366" t="s">
        <v>193</v>
      </c>
      <c r="AA16" s="366"/>
      <c r="AB16" s="366"/>
      <c r="AC16" s="367" t="s">
        <v>279</v>
      </c>
      <c r="AD16" s="366"/>
      <c r="AE16" s="179" t="s">
        <v>270</v>
      </c>
      <c r="AF16" s="180" t="s">
        <v>290</v>
      </c>
      <c r="AG16" s="179"/>
      <c r="AH16" s="181" t="s">
        <v>291</v>
      </c>
      <c r="AI16" s="182" t="s">
        <v>292</v>
      </c>
      <c r="AJ16" s="182" t="s">
        <v>274</v>
      </c>
      <c r="AK16" s="182" t="s">
        <v>274</v>
      </c>
      <c r="AL16" s="182" t="s">
        <v>275</v>
      </c>
      <c r="AM16" s="366" t="s">
        <v>276</v>
      </c>
      <c r="AN16" s="366" t="s">
        <v>278</v>
      </c>
      <c r="AO16" s="366"/>
      <c r="AP16" s="75"/>
      <c r="AQ16" s="75"/>
      <c r="AR16" s="75"/>
      <c r="AS16" s="368"/>
      <c r="AT16" s="368"/>
      <c r="AU16" s="368" t="s">
        <v>268</v>
      </c>
      <c r="AV16" s="366" t="s">
        <v>194</v>
      </c>
      <c r="AW16" s="366" t="s">
        <v>194</v>
      </c>
      <c r="AX16" s="366" t="s">
        <v>194</v>
      </c>
      <c r="AY16" s="366" t="s">
        <v>194</v>
      </c>
      <c r="AZ16" s="366" t="s">
        <v>194</v>
      </c>
      <c r="BA16" s="366"/>
      <c r="BB16" s="366"/>
      <c r="BC16" s="369"/>
      <c r="BD16" s="366" t="s">
        <v>194</v>
      </c>
      <c r="BE16" s="366" t="s">
        <v>194</v>
      </c>
      <c r="BF16" s="75">
        <f t="shared" si="0"/>
        <v>0</v>
      </c>
      <c r="BG16" s="176">
        <v>0</v>
      </c>
      <c r="BH16" s="371" t="s">
        <v>194</v>
      </c>
      <c r="BI16" s="366" t="s">
        <v>194</v>
      </c>
      <c r="BJ16" s="366"/>
      <c r="BK16" s="366"/>
      <c r="BL16" s="177" t="s">
        <v>268</v>
      </c>
      <c r="BM16" s="366"/>
      <c r="BN16" s="372"/>
      <c r="BO16" s="372"/>
      <c r="BP16" s="372"/>
      <c r="BQ16" s="372"/>
      <c r="BR16" s="366"/>
      <c r="BS16" s="368"/>
      <c r="BT16" s="368"/>
      <c r="BV16" s="366"/>
    </row>
    <row r="17" spans="3:75" s="363" customFormat="1" ht="18.75" customHeight="1" x14ac:dyDescent="0.3">
      <c r="C17" s="379" t="s">
        <v>10</v>
      </c>
      <c r="D17" s="46" t="s">
        <v>123</v>
      </c>
      <c r="E17" s="380" t="s">
        <v>64</v>
      </c>
      <c r="F17" s="381" t="s">
        <v>6</v>
      </c>
      <c r="G17" s="46" t="s">
        <v>89</v>
      </c>
      <c r="H17" s="45">
        <v>10</v>
      </c>
      <c r="I17" s="382" t="s">
        <v>267</v>
      </c>
      <c r="J17" s="75">
        <v>107733</v>
      </c>
      <c r="K17" s="46" t="s">
        <v>15</v>
      </c>
      <c r="L17" s="366" t="s">
        <v>269</v>
      </c>
      <c r="M17" s="366"/>
      <c r="N17" s="366"/>
      <c r="O17" s="366" t="s">
        <v>517</v>
      </c>
      <c r="P17" s="366" t="s">
        <v>515</v>
      </c>
      <c r="Q17" s="366" t="s">
        <v>525</v>
      </c>
      <c r="R17" s="366" t="s">
        <v>525</v>
      </c>
      <c r="S17" s="36" t="s">
        <v>276</v>
      </c>
      <c r="T17" s="353" t="s">
        <v>194</v>
      </c>
      <c r="U17" s="366"/>
      <c r="W17" s="366" t="s">
        <v>192</v>
      </c>
      <c r="AA17" s="366"/>
      <c r="AB17" s="366"/>
      <c r="AC17" s="367" t="s">
        <v>194</v>
      </c>
      <c r="AD17" s="366"/>
      <c r="AE17" s="179" t="s">
        <v>280</v>
      </c>
      <c r="AF17" s="180" t="s">
        <v>293</v>
      </c>
      <c r="AG17" s="179"/>
      <c r="AH17" s="184" t="s">
        <v>294</v>
      </c>
      <c r="AI17" s="182" t="s">
        <v>295</v>
      </c>
      <c r="AJ17" s="182" t="s">
        <v>274</v>
      </c>
      <c r="AK17" s="182" t="s">
        <v>284</v>
      </c>
      <c r="AL17" s="182" t="s">
        <v>268</v>
      </c>
      <c r="AM17" s="366" t="s">
        <v>276</v>
      </c>
      <c r="AN17" s="366" t="s">
        <v>278</v>
      </c>
      <c r="AO17" s="366"/>
      <c r="AP17" s="75"/>
      <c r="AQ17" s="75"/>
      <c r="AR17" s="75"/>
      <c r="AS17" s="368"/>
      <c r="AT17" s="368"/>
      <c r="AU17" s="368" t="s">
        <v>268</v>
      </c>
      <c r="AV17" s="366" t="s">
        <v>194</v>
      </c>
      <c r="AW17" s="366" t="s">
        <v>194</v>
      </c>
      <c r="AX17" s="366" t="s">
        <v>194</v>
      </c>
      <c r="AY17" s="366" t="s">
        <v>194</v>
      </c>
      <c r="AZ17" s="366" t="s">
        <v>194</v>
      </c>
      <c r="BA17" s="366"/>
      <c r="BB17" s="366"/>
      <c r="BC17" s="369">
        <v>0</v>
      </c>
      <c r="BD17" s="366" t="s">
        <v>194</v>
      </c>
      <c r="BE17" s="366" t="s">
        <v>194</v>
      </c>
      <c r="BF17" s="75">
        <f t="shared" si="0"/>
        <v>0</v>
      </c>
      <c r="BG17" s="176">
        <v>0</v>
      </c>
      <c r="BH17" s="371" t="s">
        <v>194</v>
      </c>
      <c r="BI17" s="366" t="s">
        <v>194</v>
      </c>
      <c r="BJ17" s="366"/>
      <c r="BK17" s="366"/>
      <c r="BL17" s="177" t="s">
        <v>268</v>
      </c>
      <c r="BM17" s="366"/>
      <c r="BN17" s="372"/>
      <c r="BO17" s="372"/>
      <c r="BP17" s="372"/>
      <c r="BQ17" s="372"/>
      <c r="BR17" s="366"/>
      <c r="BS17" s="11"/>
      <c r="BT17" s="11"/>
      <c r="BV17" s="366"/>
      <c r="BW17" s="46" t="s">
        <v>296</v>
      </c>
    </row>
    <row r="18" spans="3:75" s="363" customFormat="1" ht="18.75" customHeight="1" x14ac:dyDescent="0.3">
      <c r="C18" s="379" t="s">
        <v>10</v>
      </c>
      <c r="D18" s="46" t="s">
        <v>123</v>
      </c>
      <c r="E18" s="383" t="s">
        <v>297</v>
      </c>
      <c r="F18" s="46" t="s">
        <v>100</v>
      </c>
      <c r="G18" s="46" t="s">
        <v>89</v>
      </c>
      <c r="H18" s="45">
        <v>10</v>
      </c>
      <c r="I18" s="46" t="s">
        <v>298</v>
      </c>
      <c r="J18" s="75">
        <v>101525</v>
      </c>
      <c r="K18" s="49" t="s">
        <v>15</v>
      </c>
      <c r="L18" s="366"/>
      <c r="M18" s="366"/>
      <c r="N18" s="366"/>
      <c r="O18" s="401" t="s">
        <v>518</v>
      </c>
      <c r="P18" s="366" t="s">
        <v>269</v>
      </c>
      <c r="Q18" s="409" t="s">
        <v>527</v>
      </c>
      <c r="R18" s="401" t="s">
        <v>526</v>
      </c>
      <c r="S18" s="353" t="s">
        <v>530</v>
      </c>
      <c r="T18" s="353" t="s">
        <v>269</v>
      </c>
      <c r="U18" s="366" t="s">
        <v>268</v>
      </c>
      <c r="W18" s="366" t="s">
        <v>193</v>
      </c>
      <c r="AA18" s="366"/>
      <c r="AB18" s="366"/>
      <c r="AC18" s="367" t="s">
        <v>269</v>
      </c>
      <c r="AD18" s="366"/>
      <c r="AE18" s="179" t="s">
        <v>280</v>
      </c>
      <c r="AF18" s="180" t="s">
        <v>299</v>
      </c>
      <c r="AG18" s="179"/>
      <c r="AH18" s="185" t="s">
        <v>300</v>
      </c>
      <c r="AI18" s="182" t="s">
        <v>275</v>
      </c>
      <c r="AJ18" s="182" t="s">
        <v>274</v>
      </c>
      <c r="AK18" s="182" t="s">
        <v>284</v>
      </c>
      <c r="AL18" s="182" t="s">
        <v>268</v>
      </c>
      <c r="AM18" s="366" t="s">
        <v>276</v>
      </c>
      <c r="AN18" s="368" t="s">
        <v>268</v>
      </c>
      <c r="AO18" s="368" t="s">
        <v>268</v>
      </c>
      <c r="AP18" s="368" t="s">
        <v>268</v>
      </c>
      <c r="AQ18" s="368" t="s">
        <v>268</v>
      </c>
      <c r="AR18" s="368" t="s">
        <v>268</v>
      </c>
      <c r="AS18" s="368"/>
      <c r="AT18" s="368"/>
      <c r="AU18" s="368" t="s">
        <v>268</v>
      </c>
      <c r="AV18" s="366" t="s">
        <v>194</v>
      </c>
      <c r="AW18" s="366" t="s">
        <v>194</v>
      </c>
      <c r="AX18" s="366" t="s">
        <v>194</v>
      </c>
      <c r="AY18" s="366" t="s">
        <v>194</v>
      </c>
      <c r="AZ18" s="366" t="s">
        <v>194</v>
      </c>
      <c r="BA18" s="366"/>
      <c r="BB18" s="366"/>
      <c r="BC18" s="369">
        <v>0</v>
      </c>
      <c r="BD18" s="368" t="s">
        <v>268</v>
      </c>
      <c r="BE18" s="368" t="s">
        <v>268</v>
      </c>
      <c r="BF18" s="368" t="s">
        <v>268</v>
      </c>
      <c r="BG18" s="368" t="s">
        <v>268</v>
      </c>
      <c r="BH18" s="368" t="s">
        <v>268</v>
      </c>
      <c r="BI18" s="366" t="s">
        <v>194</v>
      </c>
      <c r="BJ18" s="366"/>
      <c r="BK18" s="366"/>
      <c r="BL18" s="177" t="s">
        <v>268</v>
      </c>
      <c r="BM18" s="366"/>
      <c r="BN18" s="372"/>
      <c r="BO18" s="372"/>
      <c r="BP18" s="372"/>
      <c r="BQ18" s="372"/>
      <c r="BR18" s="366"/>
      <c r="BS18" s="11"/>
      <c r="BT18" s="11"/>
      <c r="BV18" s="366"/>
    </row>
    <row r="19" spans="3:75" s="363" customFormat="1" ht="18.75" customHeight="1" x14ac:dyDescent="0.3">
      <c r="C19" s="379" t="s">
        <v>10</v>
      </c>
      <c r="D19" s="46" t="s">
        <v>123</v>
      </c>
      <c r="E19" s="383" t="s">
        <v>301</v>
      </c>
      <c r="F19" s="46" t="s">
        <v>100</v>
      </c>
      <c r="G19" s="46" t="s">
        <v>89</v>
      </c>
      <c r="H19" s="45">
        <v>10</v>
      </c>
      <c r="I19" s="46" t="s">
        <v>298</v>
      </c>
      <c r="J19" s="75">
        <v>111116</v>
      </c>
      <c r="K19" s="49" t="s">
        <v>15</v>
      </c>
      <c r="L19" s="366"/>
      <c r="M19" s="366"/>
      <c r="N19" s="366"/>
      <c r="O19" s="401" t="s">
        <v>518</v>
      </c>
      <c r="P19" s="366" t="s">
        <v>269</v>
      </c>
      <c r="Q19" s="409" t="s">
        <v>527</v>
      </c>
      <c r="R19" s="401" t="s">
        <v>526</v>
      </c>
      <c r="S19" s="353" t="s">
        <v>530</v>
      </c>
      <c r="T19" s="353" t="s">
        <v>269</v>
      </c>
      <c r="U19" s="366" t="s">
        <v>268</v>
      </c>
      <c r="W19" s="366" t="s">
        <v>193</v>
      </c>
      <c r="AA19" s="366"/>
      <c r="AB19" s="366"/>
      <c r="AC19" s="367" t="s">
        <v>269</v>
      </c>
      <c r="AD19" s="366"/>
      <c r="AE19" s="179" t="s">
        <v>280</v>
      </c>
      <c r="AF19" s="180" t="s">
        <v>281</v>
      </c>
      <c r="AG19" s="179"/>
      <c r="AH19" s="181" t="s">
        <v>282</v>
      </c>
      <c r="AI19" s="182" t="s">
        <v>283</v>
      </c>
      <c r="AJ19" s="182" t="s">
        <v>274</v>
      </c>
      <c r="AK19" s="182" t="s">
        <v>284</v>
      </c>
      <c r="AL19" s="182" t="s">
        <v>268</v>
      </c>
      <c r="AM19" s="366" t="s">
        <v>276</v>
      </c>
      <c r="AN19" s="368" t="s">
        <v>268</v>
      </c>
      <c r="AO19" s="368" t="s">
        <v>268</v>
      </c>
      <c r="AP19" s="368" t="s">
        <v>268</v>
      </c>
      <c r="AQ19" s="368" t="s">
        <v>268</v>
      </c>
      <c r="AR19" s="368" t="s">
        <v>268</v>
      </c>
      <c r="AS19" s="368"/>
      <c r="AT19" s="368"/>
      <c r="AU19" s="368" t="s">
        <v>268</v>
      </c>
      <c r="AV19" s="368" t="s">
        <v>268</v>
      </c>
      <c r="AW19" s="368" t="s">
        <v>268</v>
      </c>
      <c r="AX19" s="366" t="s">
        <v>268</v>
      </c>
      <c r="AY19" s="366" t="s">
        <v>268</v>
      </c>
      <c r="AZ19" s="366" t="s">
        <v>268</v>
      </c>
      <c r="BA19" s="366" t="s">
        <v>268</v>
      </c>
      <c r="BB19" s="366" t="s">
        <v>268</v>
      </c>
      <c r="BC19" s="378" t="s">
        <v>268</v>
      </c>
      <c r="BD19" s="368" t="s">
        <v>268</v>
      </c>
      <c r="BE19" s="368" t="s">
        <v>268</v>
      </c>
      <c r="BF19" s="368" t="s">
        <v>268</v>
      </c>
      <c r="BG19" s="368" t="s">
        <v>268</v>
      </c>
      <c r="BH19" s="368" t="s">
        <v>268</v>
      </c>
      <c r="BI19" s="366" t="s">
        <v>194</v>
      </c>
      <c r="BJ19" s="366"/>
      <c r="BK19" s="366"/>
      <c r="BL19" s="177" t="s">
        <v>268</v>
      </c>
      <c r="BM19" s="366"/>
      <c r="BN19" s="372"/>
      <c r="BO19" s="372"/>
      <c r="BP19" s="372"/>
      <c r="BQ19" s="372"/>
      <c r="BR19" s="366"/>
      <c r="BS19" s="11"/>
      <c r="BT19" s="11"/>
      <c r="BV19" s="366"/>
    </row>
    <row r="20" spans="3:75" s="363" customFormat="1" ht="18.75" customHeight="1" x14ac:dyDescent="0.3">
      <c r="C20" s="379" t="s">
        <v>10</v>
      </c>
      <c r="D20" s="46" t="s">
        <v>302</v>
      </c>
      <c r="E20" s="46" t="s">
        <v>303</v>
      </c>
      <c r="F20" s="46" t="s">
        <v>88</v>
      </c>
      <c r="G20" s="46" t="s">
        <v>101</v>
      </c>
      <c r="H20" s="45">
        <v>10</v>
      </c>
      <c r="I20" s="46" t="s">
        <v>261</v>
      </c>
      <c r="J20" s="75">
        <v>101388</v>
      </c>
      <c r="K20" s="49" t="s">
        <v>15</v>
      </c>
      <c r="L20" s="366"/>
      <c r="M20" s="366" t="s">
        <v>278</v>
      </c>
      <c r="N20" s="366"/>
      <c r="O20" s="401" t="s">
        <v>518</v>
      </c>
      <c r="P20" s="366" t="s">
        <v>269</v>
      </c>
      <c r="Q20" s="401" t="s">
        <v>526</v>
      </c>
      <c r="R20" s="401" t="s">
        <v>526</v>
      </c>
      <c r="S20" s="353" t="s">
        <v>530</v>
      </c>
      <c r="T20" s="353" t="s">
        <v>269</v>
      </c>
      <c r="U20" s="366" t="s">
        <v>193</v>
      </c>
      <c r="W20" s="366" t="s">
        <v>193</v>
      </c>
      <c r="AA20" s="366"/>
      <c r="AB20" s="366"/>
      <c r="AC20" s="367" t="s">
        <v>269</v>
      </c>
      <c r="AD20" s="366"/>
      <c r="AE20" s="179" t="s">
        <v>270</v>
      </c>
      <c r="AF20" s="180" t="s">
        <v>304</v>
      </c>
      <c r="AG20" s="179"/>
      <c r="AH20" s="181" t="s">
        <v>305</v>
      </c>
      <c r="AI20" s="182" t="s">
        <v>306</v>
      </c>
      <c r="AJ20" s="182" t="s">
        <v>274</v>
      </c>
      <c r="AK20" s="182" t="s">
        <v>274</v>
      </c>
      <c r="AL20" s="182" t="s">
        <v>275</v>
      </c>
      <c r="AM20" s="366" t="s">
        <v>276</v>
      </c>
      <c r="AN20" s="366" t="s">
        <v>278</v>
      </c>
      <c r="AO20" s="366">
        <v>1</v>
      </c>
      <c r="AP20" s="75">
        <v>1</v>
      </c>
      <c r="AQ20" s="75">
        <v>0</v>
      </c>
      <c r="AR20" s="75">
        <v>1</v>
      </c>
      <c r="AS20" s="377">
        <v>46063</v>
      </c>
      <c r="AT20" s="377">
        <v>46129</v>
      </c>
      <c r="AU20" s="375">
        <v>0.56999999999999995</v>
      </c>
      <c r="AV20" s="366" t="s">
        <v>194</v>
      </c>
      <c r="AW20" s="366" t="s">
        <v>194</v>
      </c>
      <c r="AX20" s="366" t="s">
        <v>194</v>
      </c>
      <c r="AY20" s="366" t="s">
        <v>194</v>
      </c>
      <c r="AZ20" s="366" t="s">
        <v>194</v>
      </c>
      <c r="BA20" s="366"/>
      <c r="BB20" s="366"/>
      <c r="BC20" s="369">
        <v>0</v>
      </c>
      <c r="BD20" s="366" t="s">
        <v>194</v>
      </c>
      <c r="BE20" s="366" t="s">
        <v>194</v>
      </c>
      <c r="BF20" s="75">
        <f t="shared" si="0"/>
        <v>1</v>
      </c>
      <c r="BG20" s="176">
        <v>0</v>
      </c>
      <c r="BH20" s="371" t="s">
        <v>194</v>
      </c>
      <c r="BI20" s="366" t="s">
        <v>194</v>
      </c>
      <c r="BJ20" s="366"/>
      <c r="BK20" s="366"/>
      <c r="BL20" s="177">
        <f>IFERROR(BG20/BF20,"Validar datos de Aulas Master")</f>
        <v>0</v>
      </c>
      <c r="BM20" s="366"/>
      <c r="BN20" s="372"/>
      <c r="BO20" s="372"/>
      <c r="BP20" s="372"/>
      <c r="BQ20" s="372"/>
      <c r="BR20" s="366"/>
      <c r="BS20" s="11"/>
      <c r="BT20" s="11"/>
      <c r="BV20" s="366"/>
    </row>
    <row r="21" spans="3:75" s="363" customFormat="1" ht="18.75" customHeight="1" x14ac:dyDescent="0.3">
      <c r="C21" s="379" t="s">
        <v>10</v>
      </c>
      <c r="D21" s="46" t="s">
        <v>123</v>
      </c>
      <c r="E21" s="380" t="s">
        <v>64</v>
      </c>
      <c r="F21" s="46" t="s">
        <v>100</v>
      </c>
      <c r="G21" s="46" t="s">
        <v>89</v>
      </c>
      <c r="H21" s="45">
        <v>10</v>
      </c>
      <c r="I21" s="382" t="s">
        <v>298</v>
      </c>
      <c r="J21" s="75">
        <v>54534</v>
      </c>
      <c r="K21" s="49" t="s">
        <v>15</v>
      </c>
      <c r="L21" s="366"/>
      <c r="M21" s="366"/>
      <c r="N21" s="366"/>
      <c r="O21" s="401" t="s">
        <v>518</v>
      </c>
      <c r="P21" s="366" t="s">
        <v>269</v>
      </c>
      <c r="Q21" s="409" t="s">
        <v>527</v>
      </c>
      <c r="R21" s="401" t="s">
        <v>526</v>
      </c>
      <c r="S21" s="353" t="s">
        <v>530</v>
      </c>
      <c r="T21" s="353" t="s">
        <v>279</v>
      </c>
      <c r="U21" s="366" t="s">
        <v>268</v>
      </c>
      <c r="W21" s="366" t="s">
        <v>193</v>
      </c>
      <c r="AA21" s="366"/>
      <c r="AB21" s="366"/>
      <c r="AC21" s="367" t="s">
        <v>279</v>
      </c>
      <c r="AD21" s="366"/>
      <c r="AE21" s="179" t="s">
        <v>280</v>
      </c>
      <c r="AF21" s="180" t="s">
        <v>281</v>
      </c>
      <c r="AG21" s="179"/>
      <c r="AH21" s="184" t="s">
        <v>282</v>
      </c>
      <c r="AI21" s="182" t="s">
        <v>283</v>
      </c>
      <c r="AJ21" s="182" t="s">
        <v>274</v>
      </c>
      <c r="AK21" s="182" t="s">
        <v>274</v>
      </c>
      <c r="AL21" s="182" t="s">
        <v>275</v>
      </c>
      <c r="AM21" s="366" t="s">
        <v>276</v>
      </c>
      <c r="AN21" s="368" t="s">
        <v>268</v>
      </c>
      <c r="AO21" s="368" t="s">
        <v>268</v>
      </c>
      <c r="AP21" s="368" t="s">
        <v>268</v>
      </c>
      <c r="AQ21" s="368" t="s">
        <v>268</v>
      </c>
      <c r="AR21" s="368" t="s">
        <v>268</v>
      </c>
      <c r="AS21" s="368"/>
      <c r="AT21" s="368"/>
      <c r="AU21" s="368" t="s">
        <v>268</v>
      </c>
      <c r="AV21" s="366" t="s">
        <v>194</v>
      </c>
      <c r="AW21" s="366" t="s">
        <v>194</v>
      </c>
      <c r="AX21" s="366" t="s">
        <v>194</v>
      </c>
      <c r="AY21" s="366" t="s">
        <v>194</v>
      </c>
      <c r="AZ21" s="366" t="s">
        <v>194</v>
      </c>
      <c r="BA21" s="366"/>
      <c r="BB21" s="366"/>
      <c r="BC21" s="369">
        <v>0</v>
      </c>
      <c r="BD21" s="366"/>
      <c r="BE21" s="368" t="s">
        <v>268</v>
      </c>
      <c r="BF21" s="368" t="s">
        <v>268</v>
      </c>
      <c r="BG21" s="368" t="s">
        <v>268</v>
      </c>
      <c r="BH21" s="368" t="s">
        <v>268</v>
      </c>
      <c r="BI21" s="366" t="s">
        <v>194</v>
      </c>
      <c r="BJ21" s="366"/>
      <c r="BK21" s="366"/>
      <c r="BL21" s="177" t="s">
        <v>268</v>
      </c>
      <c r="BM21" s="366"/>
      <c r="BN21" s="372"/>
      <c r="BO21" s="372"/>
      <c r="BP21" s="372"/>
      <c r="BQ21" s="372"/>
      <c r="BR21" s="366"/>
      <c r="BS21" s="11"/>
      <c r="BT21" s="11"/>
      <c r="BV21" s="366"/>
    </row>
    <row r="22" spans="3:75" s="363" customFormat="1" ht="18.75" customHeight="1" x14ac:dyDescent="0.3">
      <c r="C22" s="379" t="s">
        <v>10</v>
      </c>
      <c r="D22" s="46" t="s">
        <v>307</v>
      </c>
      <c r="E22" s="373" t="s">
        <v>308</v>
      </c>
      <c r="F22" s="46" t="s">
        <v>100</v>
      </c>
      <c r="G22" s="46" t="s">
        <v>89</v>
      </c>
      <c r="H22" s="45">
        <v>10</v>
      </c>
      <c r="I22" s="373" t="s">
        <v>267</v>
      </c>
      <c r="J22" s="75">
        <v>102743</v>
      </c>
      <c r="K22" s="49" t="s">
        <v>15</v>
      </c>
      <c r="L22" s="366"/>
      <c r="M22" s="366"/>
      <c r="N22" s="366"/>
      <c r="O22" s="401" t="s">
        <v>518</v>
      </c>
      <c r="P22" s="366" t="s">
        <v>269</v>
      </c>
      <c r="Q22" s="409" t="s">
        <v>527</v>
      </c>
      <c r="R22" s="401" t="s">
        <v>526</v>
      </c>
      <c r="S22" s="353" t="s">
        <v>530</v>
      </c>
      <c r="T22" s="353" t="s">
        <v>269</v>
      </c>
      <c r="U22" s="366" t="s">
        <v>268</v>
      </c>
      <c r="W22" s="366" t="s">
        <v>193</v>
      </c>
      <c r="AA22" s="366"/>
      <c r="AB22" s="366"/>
      <c r="AC22" s="367" t="s">
        <v>269</v>
      </c>
      <c r="AD22" s="366"/>
      <c r="AE22" s="179" t="s">
        <v>280</v>
      </c>
      <c r="AF22" s="180" t="s">
        <v>281</v>
      </c>
      <c r="AG22" s="179"/>
      <c r="AH22" s="184" t="s">
        <v>282</v>
      </c>
      <c r="AI22" s="182" t="s">
        <v>283</v>
      </c>
      <c r="AJ22" s="182" t="s">
        <v>274</v>
      </c>
      <c r="AK22" s="182" t="s">
        <v>284</v>
      </c>
      <c r="AL22" s="182" t="s">
        <v>268</v>
      </c>
      <c r="AM22" s="366" t="s">
        <v>276</v>
      </c>
      <c r="AN22" s="368" t="s">
        <v>268</v>
      </c>
      <c r="AO22" s="368" t="s">
        <v>268</v>
      </c>
      <c r="AP22" s="368" t="s">
        <v>268</v>
      </c>
      <c r="AQ22" s="368" t="s">
        <v>268</v>
      </c>
      <c r="AR22" s="368" t="s">
        <v>268</v>
      </c>
      <c r="AS22" s="368"/>
      <c r="AT22" s="368"/>
      <c r="AU22" s="368" t="s">
        <v>268</v>
      </c>
      <c r="AV22" s="366" t="s">
        <v>194</v>
      </c>
      <c r="AW22" s="366" t="s">
        <v>194</v>
      </c>
      <c r="AX22" s="366" t="s">
        <v>194</v>
      </c>
      <c r="AY22" s="366" t="s">
        <v>194</v>
      </c>
      <c r="AZ22" s="366" t="s">
        <v>194</v>
      </c>
      <c r="BA22" s="366"/>
      <c r="BB22" s="366"/>
      <c r="BC22" s="369">
        <v>0</v>
      </c>
      <c r="BD22" s="366"/>
      <c r="BE22" s="368" t="s">
        <v>268</v>
      </c>
      <c r="BF22" s="368" t="s">
        <v>268</v>
      </c>
      <c r="BG22" s="368" t="s">
        <v>268</v>
      </c>
      <c r="BH22" s="368" t="s">
        <v>268</v>
      </c>
      <c r="BI22" s="366" t="s">
        <v>194</v>
      </c>
      <c r="BJ22" s="366"/>
      <c r="BK22" s="366"/>
      <c r="BL22" s="177" t="s">
        <v>268</v>
      </c>
      <c r="BM22" s="366"/>
      <c r="BN22" s="372"/>
      <c r="BO22" s="372"/>
      <c r="BP22" s="372"/>
      <c r="BQ22" s="372"/>
      <c r="BR22" s="366"/>
      <c r="BS22" s="11"/>
      <c r="BT22" s="11"/>
      <c r="BV22" s="366"/>
    </row>
    <row r="23" spans="3:75" s="363" customFormat="1" ht="18.75" customHeight="1" x14ac:dyDescent="0.3">
      <c r="C23" s="379" t="s">
        <v>10</v>
      </c>
      <c r="D23" s="46" t="s">
        <v>302</v>
      </c>
      <c r="E23" s="46" t="s">
        <v>310</v>
      </c>
      <c r="F23" s="46" t="s">
        <v>100</v>
      </c>
      <c r="G23" s="46" t="s">
        <v>89</v>
      </c>
      <c r="H23" s="45">
        <v>10</v>
      </c>
      <c r="I23" s="46" t="s">
        <v>298</v>
      </c>
      <c r="J23" s="75">
        <v>10561</v>
      </c>
      <c r="K23" s="49" t="s">
        <v>15</v>
      </c>
      <c r="L23" s="366"/>
      <c r="M23" s="366"/>
      <c r="N23" s="366"/>
      <c r="O23" s="401" t="s">
        <v>518</v>
      </c>
      <c r="P23" s="366" t="s">
        <v>269</v>
      </c>
      <c r="Q23" s="409" t="s">
        <v>527</v>
      </c>
      <c r="R23" s="401" t="s">
        <v>526</v>
      </c>
      <c r="S23" s="353" t="s">
        <v>530</v>
      </c>
      <c r="T23" s="353" t="s">
        <v>279</v>
      </c>
      <c r="U23" s="366" t="s">
        <v>268</v>
      </c>
      <c r="W23" s="366" t="s">
        <v>193</v>
      </c>
      <c r="AA23" s="366"/>
      <c r="AB23" s="366"/>
      <c r="AC23" s="367" t="s">
        <v>279</v>
      </c>
      <c r="AD23" s="366"/>
      <c r="AE23" s="179" t="s">
        <v>280</v>
      </c>
      <c r="AF23" s="180" t="s">
        <v>281</v>
      </c>
      <c r="AG23" s="179"/>
      <c r="AH23" s="184" t="s">
        <v>282</v>
      </c>
      <c r="AI23" s="182" t="s">
        <v>283</v>
      </c>
      <c r="AJ23" s="182" t="s">
        <v>274</v>
      </c>
      <c r="AK23" s="182" t="s">
        <v>284</v>
      </c>
      <c r="AL23" s="182" t="s">
        <v>268</v>
      </c>
      <c r="AM23" s="366" t="s">
        <v>276</v>
      </c>
      <c r="AN23" s="368" t="s">
        <v>268</v>
      </c>
      <c r="AO23" s="368" t="s">
        <v>268</v>
      </c>
      <c r="AP23" s="368" t="s">
        <v>268</v>
      </c>
      <c r="AQ23" s="368" t="s">
        <v>268</v>
      </c>
      <c r="AR23" s="368" t="s">
        <v>268</v>
      </c>
      <c r="AS23" s="368"/>
      <c r="AT23" s="368"/>
      <c r="AU23" s="368" t="s">
        <v>268</v>
      </c>
      <c r="AV23" s="366" t="s">
        <v>194</v>
      </c>
      <c r="AW23" s="366" t="s">
        <v>194</v>
      </c>
      <c r="AX23" s="366" t="s">
        <v>194</v>
      </c>
      <c r="AY23" s="366" t="s">
        <v>194</v>
      </c>
      <c r="AZ23" s="366" t="s">
        <v>194</v>
      </c>
      <c r="BA23" s="366"/>
      <c r="BB23" s="366"/>
      <c r="BC23" s="369">
        <v>0</v>
      </c>
      <c r="BD23" s="366"/>
      <c r="BE23" s="368" t="s">
        <v>268</v>
      </c>
      <c r="BF23" s="368" t="s">
        <v>268</v>
      </c>
      <c r="BG23" s="368" t="s">
        <v>268</v>
      </c>
      <c r="BH23" s="368" t="s">
        <v>268</v>
      </c>
      <c r="BI23" s="366" t="s">
        <v>194</v>
      </c>
      <c r="BJ23" s="366"/>
      <c r="BK23" s="366"/>
      <c r="BL23" s="177" t="s">
        <v>268</v>
      </c>
      <c r="BM23" s="366"/>
      <c r="BN23" s="372"/>
      <c r="BO23" s="372"/>
      <c r="BP23" s="372"/>
      <c r="BQ23" s="372"/>
      <c r="BR23" s="366"/>
      <c r="BS23" s="368"/>
      <c r="BT23" s="368"/>
      <c r="BV23" s="366"/>
    </row>
    <row r="24" spans="3:75" s="363" customFormat="1" ht="18.75" customHeight="1" x14ac:dyDescent="0.3">
      <c r="C24" s="379" t="s">
        <v>10</v>
      </c>
      <c r="D24" s="46" t="s">
        <v>302</v>
      </c>
      <c r="E24" s="46" t="s">
        <v>310</v>
      </c>
      <c r="F24" s="46" t="s">
        <v>100</v>
      </c>
      <c r="G24" s="46" t="s">
        <v>89</v>
      </c>
      <c r="H24" s="45">
        <v>10</v>
      </c>
      <c r="I24" s="46" t="s">
        <v>267</v>
      </c>
      <c r="J24" s="75">
        <v>102473</v>
      </c>
      <c r="K24" s="49" t="s">
        <v>15</v>
      </c>
      <c r="L24" s="366"/>
      <c r="M24" s="366"/>
      <c r="N24" s="366"/>
      <c r="O24" s="401" t="s">
        <v>518</v>
      </c>
      <c r="P24" s="366" t="s">
        <v>269</v>
      </c>
      <c r="Q24" s="409" t="s">
        <v>527</v>
      </c>
      <c r="R24" s="401" t="s">
        <v>526</v>
      </c>
      <c r="S24" s="353" t="s">
        <v>530</v>
      </c>
      <c r="T24" s="353" t="s">
        <v>279</v>
      </c>
      <c r="U24" s="366" t="s">
        <v>268</v>
      </c>
      <c r="W24" s="366" t="s">
        <v>193</v>
      </c>
      <c r="AA24" s="366"/>
      <c r="AB24" s="366"/>
      <c r="AC24" s="367" t="s">
        <v>279</v>
      </c>
      <c r="AD24" s="366"/>
      <c r="AE24" s="179" t="s">
        <v>270</v>
      </c>
      <c r="AF24" s="179" t="s">
        <v>311</v>
      </c>
      <c r="AG24" s="179"/>
      <c r="AH24" s="184" t="s">
        <v>291</v>
      </c>
      <c r="AI24" s="182" t="s">
        <v>312</v>
      </c>
      <c r="AJ24" s="182" t="s">
        <v>274</v>
      </c>
      <c r="AK24" s="182" t="s">
        <v>284</v>
      </c>
      <c r="AL24" s="182" t="s">
        <v>275</v>
      </c>
      <c r="AM24" s="366" t="s">
        <v>276</v>
      </c>
      <c r="AN24" s="368" t="s">
        <v>268</v>
      </c>
      <c r="AO24" s="368" t="s">
        <v>268</v>
      </c>
      <c r="AP24" s="368" t="s">
        <v>268</v>
      </c>
      <c r="AQ24" s="368" t="s">
        <v>268</v>
      </c>
      <c r="AR24" s="368" t="s">
        <v>268</v>
      </c>
      <c r="AS24" s="368"/>
      <c r="AT24" s="368"/>
      <c r="AU24" s="368" t="s">
        <v>268</v>
      </c>
      <c r="AV24" s="366" t="s">
        <v>194</v>
      </c>
      <c r="AW24" s="366" t="s">
        <v>194</v>
      </c>
      <c r="AX24" s="366" t="s">
        <v>194</v>
      </c>
      <c r="AY24" s="366" t="s">
        <v>194</v>
      </c>
      <c r="AZ24" s="366" t="s">
        <v>194</v>
      </c>
      <c r="BA24" s="366"/>
      <c r="BB24" s="366"/>
      <c r="BC24" s="369">
        <v>0</v>
      </c>
      <c r="BD24" s="366"/>
      <c r="BE24" s="368" t="s">
        <v>268</v>
      </c>
      <c r="BF24" s="368" t="s">
        <v>268</v>
      </c>
      <c r="BG24" s="368" t="s">
        <v>268</v>
      </c>
      <c r="BH24" s="368" t="s">
        <v>268</v>
      </c>
      <c r="BI24" s="366" t="s">
        <v>194</v>
      </c>
      <c r="BJ24" s="366"/>
      <c r="BK24" s="366"/>
      <c r="BL24" s="177" t="s">
        <v>268</v>
      </c>
      <c r="BM24" s="366"/>
      <c r="BN24" s="372"/>
      <c r="BO24" s="372"/>
      <c r="BP24" s="372"/>
      <c r="BQ24" s="372"/>
      <c r="BR24" s="366"/>
      <c r="BS24" s="368"/>
      <c r="BT24" s="368"/>
      <c r="BV24" s="366"/>
    </row>
    <row r="25" spans="3:75" s="363" customFormat="1" ht="18.75" customHeight="1" x14ac:dyDescent="0.3">
      <c r="C25" s="379" t="s">
        <v>10</v>
      </c>
      <c r="D25" s="46" t="s">
        <v>302</v>
      </c>
      <c r="E25" s="46" t="s">
        <v>310</v>
      </c>
      <c r="F25" s="46" t="s">
        <v>88</v>
      </c>
      <c r="G25" s="46" t="s">
        <v>89</v>
      </c>
      <c r="H25" s="45">
        <v>10</v>
      </c>
      <c r="I25" s="46" t="s">
        <v>261</v>
      </c>
      <c r="J25" s="75">
        <v>101389</v>
      </c>
      <c r="K25" s="47" t="s">
        <v>16</v>
      </c>
      <c r="L25" s="366"/>
      <c r="M25" s="366" t="s">
        <v>278</v>
      </c>
      <c r="N25" s="366"/>
      <c r="O25" s="401" t="s">
        <v>518</v>
      </c>
      <c r="P25" s="366" t="s">
        <v>269</v>
      </c>
      <c r="Q25" s="401" t="s">
        <v>526</v>
      </c>
      <c r="R25" s="401" t="s">
        <v>526</v>
      </c>
      <c r="S25" s="353" t="s">
        <v>530</v>
      </c>
      <c r="T25" s="353" t="s">
        <v>279</v>
      </c>
      <c r="U25" s="366" t="s">
        <v>193</v>
      </c>
      <c r="W25" s="366" t="s">
        <v>193</v>
      </c>
      <c r="AA25" s="366"/>
      <c r="AB25" s="366"/>
      <c r="AC25" s="367" t="s">
        <v>279</v>
      </c>
      <c r="AD25" s="366"/>
      <c r="AE25" s="179" t="s">
        <v>270</v>
      </c>
      <c r="AF25" s="180" t="s">
        <v>290</v>
      </c>
      <c r="AG25" s="179"/>
      <c r="AH25" s="185" t="s">
        <v>300</v>
      </c>
      <c r="AI25" s="182" t="s">
        <v>275</v>
      </c>
      <c r="AJ25" s="182" t="s">
        <v>274</v>
      </c>
      <c r="AK25" s="182" t="s">
        <v>284</v>
      </c>
      <c r="AL25" s="182" t="s">
        <v>275</v>
      </c>
      <c r="AM25" s="366" t="s">
        <v>276</v>
      </c>
      <c r="AN25" s="366" t="s">
        <v>285</v>
      </c>
      <c r="AO25" s="366">
        <v>8</v>
      </c>
      <c r="AP25" s="75">
        <v>6</v>
      </c>
      <c r="AQ25" s="75">
        <v>2</v>
      </c>
      <c r="AR25" s="75">
        <v>8</v>
      </c>
      <c r="AS25" s="368"/>
      <c r="AT25" s="368"/>
      <c r="AU25" s="375">
        <v>0.1</v>
      </c>
      <c r="AV25" s="366" t="s">
        <v>194</v>
      </c>
      <c r="AW25" s="366" t="s">
        <v>194</v>
      </c>
      <c r="AX25" s="366" t="s">
        <v>194</v>
      </c>
      <c r="AY25" s="366" t="s">
        <v>194</v>
      </c>
      <c r="AZ25" s="366" t="s">
        <v>194</v>
      </c>
      <c r="BA25" s="366"/>
      <c r="BB25" s="366"/>
      <c r="BC25" s="369">
        <v>0</v>
      </c>
      <c r="BD25" s="366" t="s">
        <v>194</v>
      </c>
      <c r="BE25" s="366" t="s">
        <v>194</v>
      </c>
      <c r="BF25" s="75">
        <f t="shared" si="0"/>
        <v>8</v>
      </c>
      <c r="BG25" s="176">
        <v>0</v>
      </c>
      <c r="BH25" s="371" t="s">
        <v>194</v>
      </c>
      <c r="BI25" s="366" t="s">
        <v>194</v>
      </c>
      <c r="BJ25" s="366"/>
      <c r="BK25" s="366"/>
      <c r="BL25" s="177">
        <f>IFERROR(BG25/BF25,"Validar datos de Aulas Master")</f>
        <v>0</v>
      </c>
      <c r="BM25" s="366"/>
      <c r="BN25" s="372"/>
      <c r="BO25" s="372"/>
      <c r="BP25" s="372"/>
      <c r="BQ25" s="372"/>
      <c r="BR25" s="366"/>
      <c r="BS25" s="368"/>
      <c r="BT25" s="368"/>
      <c r="BV25" s="366"/>
    </row>
    <row r="26" spans="3:75" s="363" customFormat="1" ht="18.75" customHeight="1" x14ac:dyDescent="0.3">
      <c r="C26" s="379" t="s">
        <v>10</v>
      </c>
      <c r="D26" s="46" t="s">
        <v>313</v>
      </c>
      <c r="E26" s="373" t="s">
        <v>314</v>
      </c>
      <c r="F26" s="46" t="s">
        <v>6</v>
      </c>
      <c r="G26" s="46" t="s">
        <v>89</v>
      </c>
      <c r="H26" s="45">
        <v>10</v>
      </c>
      <c r="I26" s="373" t="s">
        <v>298</v>
      </c>
      <c r="J26" s="75">
        <v>4078</v>
      </c>
      <c r="K26" s="49" t="s">
        <v>15</v>
      </c>
      <c r="L26" s="366"/>
      <c r="M26" s="366"/>
      <c r="N26" s="366"/>
      <c r="O26" s="401" t="s">
        <v>518</v>
      </c>
      <c r="P26" s="366" t="s">
        <v>269</v>
      </c>
      <c r="Q26" s="401" t="s">
        <v>526</v>
      </c>
      <c r="R26" s="401" t="s">
        <v>526</v>
      </c>
      <c r="S26" s="353" t="s">
        <v>530</v>
      </c>
      <c r="T26" s="353" t="s">
        <v>279</v>
      </c>
      <c r="U26" s="366"/>
      <c r="W26" s="366" t="s">
        <v>193</v>
      </c>
      <c r="AA26" s="366"/>
      <c r="AB26" s="366"/>
      <c r="AC26" s="367" t="s">
        <v>279</v>
      </c>
      <c r="AD26" s="366"/>
      <c r="AE26" s="179" t="s">
        <v>280</v>
      </c>
      <c r="AF26" s="180" t="s">
        <v>281</v>
      </c>
      <c r="AG26" s="179"/>
      <c r="AH26" s="184" t="s">
        <v>282</v>
      </c>
      <c r="AI26" s="182" t="s">
        <v>283</v>
      </c>
      <c r="AJ26" s="182" t="s">
        <v>274</v>
      </c>
      <c r="AK26" s="182" t="s">
        <v>284</v>
      </c>
      <c r="AL26" s="182" t="s">
        <v>268</v>
      </c>
      <c r="AM26" s="366" t="s">
        <v>276</v>
      </c>
      <c r="AN26" s="366" t="s">
        <v>278</v>
      </c>
      <c r="AO26" s="366"/>
      <c r="AP26" s="75"/>
      <c r="AQ26" s="75"/>
      <c r="AR26" s="75"/>
      <c r="AS26" s="368"/>
      <c r="AT26" s="368"/>
      <c r="AU26" s="368" t="s">
        <v>268</v>
      </c>
      <c r="AV26" s="368" t="s">
        <v>268</v>
      </c>
      <c r="AW26" s="368" t="s">
        <v>268</v>
      </c>
      <c r="AX26" s="366" t="s">
        <v>268</v>
      </c>
      <c r="AY26" s="366" t="s">
        <v>268</v>
      </c>
      <c r="AZ26" s="366" t="s">
        <v>268</v>
      </c>
      <c r="BA26" s="366" t="s">
        <v>268</v>
      </c>
      <c r="BB26" s="366" t="s">
        <v>268</v>
      </c>
      <c r="BC26" s="378" t="s">
        <v>268</v>
      </c>
      <c r="BD26" s="366" t="s">
        <v>194</v>
      </c>
      <c r="BE26" s="366" t="s">
        <v>194</v>
      </c>
      <c r="BF26" s="75">
        <f t="shared" si="0"/>
        <v>0</v>
      </c>
      <c r="BG26" s="176">
        <v>0</v>
      </c>
      <c r="BH26" s="371" t="s">
        <v>194</v>
      </c>
      <c r="BI26" s="366" t="s">
        <v>194</v>
      </c>
      <c r="BJ26" s="366"/>
      <c r="BK26" s="366"/>
      <c r="BL26" s="177" t="s">
        <v>268</v>
      </c>
      <c r="BM26" s="366"/>
      <c r="BN26" s="372"/>
      <c r="BO26" s="372"/>
      <c r="BP26" s="372"/>
      <c r="BQ26" s="372"/>
      <c r="BR26" s="366"/>
      <c r="BS26" s="368"/>
      <c r="BT26" s="368"/>
      <c r="BV26" s="366"/>
    </row>
    <row r="27" spans="3:75" s="363" customFormat="1" ht="18.75" customHeight="1" x14ac:dyDescent="0.3">
      <c r="C27" s="379" t="s">
        <v>10</v>
      </c>
      <c r="D27" s="46" t="s">
        <v>307</v>
      </c>
      <c r="E27" s="46" t="s">
        <v>315</v>
      </c>
      <c r="F27" s="46" t="s">
        <v>100</v>
      </c>
      <c r="G27" s="46" t="s">
        <v>89</v>
      </c>
      <c r="H27" s="45">
        <v>10</v>
      </c>
      <c r="I27" s="46" t="s">
        <v>298</v>
      </c>
      <c r="J27" s="75">
        <v>53835</v>
      </c>
      <c r="K27" s="49" t="s">
        <v>15</v>
      </c>
      <c r="L27" s="366"/>
      <c r="M27" s="366"/>
      <c r="N27" s="366"/>
      <c r="O27" s="401" t="s">
        <v>518</v>
      </c>
      <c r="P27" s="366" t="s">
        <v>269</v>
      </c>
      <c r="Q27" s="409" t="s">
        <v>527</v>
      </c>
      <c r="R27" s="401" t="s">
        <v>526</v>
      </c>
      <c r="S27" s="353" t="s">
        <v>530</v>
      </c>
      <c r="T27" s="353" t="s">
        <v>279</v>
      </c>
      <c r="U27" s="366" t="s">
        <v>268</v>
      </c>
      <c r="W27" s="366" t="s">
        <v>193</v>
      </c>
      <c r="AA27" s="366"/>
      <c r="AB27" s="366"/>
      <c r="AC27" s="367" t="s">
        <v>279</v>
      </c>
      <c r="AD27" s="366"/>
      <c r="AE27" s="179" t="s">
        <v>280</v>
      </c>
      <c r="AF27" s="180" t="s">
        <v>281</v>
      </c>
      <c r="AG27" s="179"/>
      <c r="AH27" s="184" t="s">
        <v>282</v>
      </c>
      <c r="AI27" s="182" t="s">
        <v>283</v>
      </c>
      <c r="AJ27" s="182" t="s">
        <v>274</v>
      </c>
      <c r="AK27" s="182" t="s">
        <v>284</v>
      </c>
      <c r="AL27" s="182" t="s">
        <v>268</v>
      </c>
      <c r="AM27" s="366" t="s">
        <v>276</v>
      </c>
      <c r="AN27" s="368" t="s">
        <v>268</v>
      </c>
      <c r="AO27" s="368" t="s">
        <v>268</v>
      </c>
      <c r="AP27" s="368" t="s">
        <v>268</v>
      </c>
      <c r="AQ27" s="368" t="s">
        <v>268</v>
      </c>
      <c r="AR27" s="368" t="s">
        <v>268</v>
      </c>
      <c r="AS27" s="368"/>
      <c r="AT27" s="368"/>
      <c r="AU27" s="368" t="s">
        <v>268</v>
      </c>
      <c r="AV27" s="366" t="s">
        <v>194</v>
      </c>
      <c r="AW27" s="366" t="s">
        <v>194</v>
      </c>
      <c r="AX27" s="366" t="s">
        <v>194</v>
      </c>
      <c r="AY27" s="366" t="s">
        <v>194</v>
      </c>
      <c r="AZ27" s="366" t="s">
        <v>194</v>
      </c>
      <c r="BA27" s="366"/>
      <c r="BB27" s="366"/>
      <c r="BC27" s="369">
        <v>0</v>
      </c>
      <c r="BD27" s="366"/>
      <c r="BE27" s="368" t="s">
        <v>268</v>
      </c>
      <c r="BF27" s="368" t="s">
        <v>268</v>
      </c>
      <c r="BG27" s="368" t="s">
        <v>268</v>
      </c>
      <c r="BH27" s="368" t="s">
        <v>268</v>
      </c>
      <c r="BI27" s="366" t="s">
        <v>194</v>
      </c>
      <c r="BJ27" s="366"/>
      <c r="BK27" s="366"/>
      <c r="BL27" s="177" t="s">
        <v>268</v>
      </c>
      <c r="BM27" s="366"/>
      <c r="BN27" s="372"/>
      <c r="BO27" s="372"/>
      <c r="BP27" s="372"/>
      <c r="BQ27" s="372"/>
      <c r="BR27" s="366"/>
      <c r="BS27" s="368"/>
      <c r="BT27" s="368"/>
      <c r="BV27" s="366"/>
    </row>
    <row r="28" spans="3:75" s="363" customFormat="1" ht="18.75" customHeight="1" x14ac:dyDescent="0.3">
      <c r="C28" s="373" t="s">
        <v>7</v>
      </c>
      <c r="D28" s="373" t="s">
        <v>316</v>
      </c>
      <c r="E28" s="373" t="s">
        <v>317</v>
      </c>
      <c r="F28" s="373" t="s">
        <v>6</v>
      </c>
      <c r="G28" s="373" t="s">
        <v>89</v>
      </c>
      <c r="H28" s="45">
        <v>10</v>
      </c>
      <c r="I28" s="373" t="s">
        <v>267</v>
      </c>
      <c r="J28" s="75">
        <v>105309</v>
      </c>
      <c r="K28" s="49" t="s">
        <v>15</v>
      </c>
      <c r="L28" s="366"/>
      <c r="M28" s="366"/>
      <c r="N28" s="366"/>
      <c r="O28" s="401" t="s">
        <v>518</v>
      </c>
      <c r="P28" s="366" t="s">
        <v>269</v>
      </c>
      <c r="Q28" s="401" t="s">
        <v>526</v>
      </c>
      <c r="R28" s="401" t="s">
        <v>526</v>
      </c>
      <c r="S28" s="353" t="s">
        <v>530</v>
      </c>
      <c r="T28" s="353" t="s">
        <v>279</v>
      </c>
      <c r="U28" s="366"/>
      <c r="W28" s="366" t="s">
        <v>193</v>
      </c>
      <c r="AA28" s="366"/>
      <c r="AB28" s="366"/>
      <c r="AC28" s="367" t="s">
        <v>279</v>
      </c>
      <c r="AD28" s="366"/>
      <c r="AE28" s="179" t="s">
        <v>280</v>
      </c>
      <c r="AF28" s="180" t="s">
        <v>281</v>
      </c>
      <c r="AG28" s="179"/>
      <c r="AH28" s="184" t="s">
        <v>282</v>
      </c>
      <c r="AI28" s="182" t="s">
        <v>283</v>
      </c>
      <c r="AJ28" s="182" t="s">
        <v>274</v>
      </c>
      <c r="AK28" s="182" t="s">
        <v>284</v>
      </c>
      <c r="AL28" s="182" t="s">
        <v>268</v>
      </c>
      <c r="AM28" s="366" t="s">
        <v>276</v>
      </c>
      <c r="AN28" s="366" t="s">
        <v>278</v>
      </c>
      <c r="AO28" s="366"/>
      <c r="AP28" s="75"/>
      <c r="AQ28" s="75"/>
      <c r="AR28" s="75"/>
      <c r="AS28" s="368"/>
      <c r="AT28" s="368"/>
      <c r="AU28" s="368" t="s">
        <v>268</v>
      </c>
      <c r="AV28" s="366" t="s">
        <v>194</v>
      </c>
      <c r="AW28" s="366" t="s">
        <v>194</v>
      </c>
      <c r="AX28" s="366" t="s">
        <v>194</v>
      </c>
      <c r="AY28" s="366" t="s">
        <v>194</v>
      </c>
      <c r="AZ28" s="366" t="s">
        <v>194</v>
      </c>
      <c r="BA28" s="366"/>
      <c r="BB28" s="366"/>
      <c r="BC28" s="369">
        <v>0</v>
      </c>
      <c r="BD28" s="366" t="s">
        <v>194</v>
      </c>
      <c r="BE28" s="366" t="s">
        <v>194</v>
      </c>
      <c r="BF28" s="75">
        <f t="shared" si="0"/>
        <v>0</v>
      </c>
      <c r="BG28" s="176">
        <v>0</v>
      </c>
      <c r="BH28" s="371" t="s">
        <v>194</v>
      </c>
      <c r="BI28" s="366" t="s">
        <v>194</v>
      </c>
      <c r="BJ28" s="366"/>
      <c r="BK28" s="366"/>
      <c r="BL28" s="177" t="s">
        <v>268</v>
      </c>
      <c r="BM28" s="366"/>
      <c r="BN28" s="372"/>
      <c r="BO28" s="372"/>
      <c r="BP28" s="372"/>
      <c r="BQ28" s="372"/>
      <c r="BR28" s="366"/>
      <c r="BS28" s="368"/>
      <c r="BT28" s="368"/>
      <c r="BV28" s="366"/>
    </row>
    <row r="29" spans="3:75" s="363" customFormat="1" ht="18.75" customHeight="1" x14ac:dyDescent="0.3">
      <c r="C29" s="373" t="s">
        <v>7</v>
      </c>
      <c r="D29" s="373" t="s">
        <v>318</v>
      </c>
      <c r="E29" s="373" t="s">
        <v>319</v>
      </c>
      <c r="F29" s="373" t="s">
        <v>100</v>
      </c>
      <c r="G29" s="373" t="s">
        <v>89</v>
      </c>
      <c r="H29" s="45">
        <v>10</v>
      </c>
      <c r="I29" s="373" t="s">
        <v>298</v>
      </c>
      <c r="J29" s="75">
        <v>7470</v>
      </c>
      <c r="K29" s="49" t="s">
        <v>15</v>
      </c>
      <c r="L29" s="366"/>
      <c r="M29" s="366"/>
      <c r="N29" s="366"/>
      <c r="O29" s="401" t="s">
        <v>518</v>
      </c>
      <c r="P29" s="366" t="s">
        <v>269</v>
      </c>
      <c r="Q29" s="409" t="s">
        <v>527</v>
      </c>
      <c r="R29" s="401" t="s">
        <v>526</v>
      </c>
      <c r="S29" s="44" t="s">
        <v>276</v>
      </c>
      <c r="T29" s="353" t="s">
        <v>194</v>
      </c>
      <c r="U29" s="366" t="s">
        <v>268</v>
      </c>
      <c r="W29" s="366" t="s">
        <v>193</v>
      </c>
      <c r="AA29" s="366"/>
      <c r="AB29" s="366"/>
      <c r="AC29" s="367" t="s">
        <v>194</v>
      </c>
      <c r="AD29" s="366"/>
      <c r="AE29" s="179" t="s">
        <v>280</v>
      </c>
      <c r="AF29" s="180" t="s">
        <v>281</v>
      </c>
      <c r="AG29" s="179"/>
      <c r="AH29" s="184" t="s">
        <v>282</v>
      </c>
      <c r="AI29" s="182" t="s">
        <v>283</v>
      </c>
      <c r="AJ29" s="182" t="s">
        <v>274</v>
      </c>
      <c r="AK29" s="182" t="s">
        <v>284</v>
      </c>
      <c r="AL29" s="182" t="s">
        <v>268</v>
      </c>
      <c r="AM29" s="366" t="s">
        <v>276</v>
      </c>
      <c r="AN29" s="368" t="s">
        <v>268</v>
      </c>
      <c r="AO29" s="368" t="s">
        <v>268</v>
      </c>
      <c r="AP29" s="368" t="s">
        <v>268</v>
      </c>
      <c r="AQ29" s="368" t="s">
        <v>268</v>
      </c>
      <c r="AR29" s="368" t="s">
        <v>268</v>
      </c>
      <c r="AS29" s="368"/>
      <c r="AT29" s="368"/>
      <c r="AU29" s="368" t="s">
        <v>268</v>
      </c>
      <c r="AV29" s="366" t="s">
        <v>194</v>
      </c>
      <c r="AW29" s="366" t="s">
        <v>194</v>
      </c>
      <c r="AX29" s="366" t="s">
        <v>194</v>
      </c>
      <c r="AY29" s="366" t="s">
        <v>194</v>
      </c>
      <c r="AZ29" s="366" t="s">
        <v>194</v>
      </c>
      <c r="BA29" s="366"/>
      <c r="BB29" s="366"/>
      <c r="BC29" s="369">
        <v>0</v>
      </c>
      <c r="BD29" s="366"/>
      <c r="BE29" s="368" t="s">
        <v>268</v>
      </c>
      <c r="BF29" s="368" t="s">
        <v>268</v>
      </c>
      <c r="BG29" s="368" t="s">
        <v>268</v>
      </c>
      <c r="BH29" s="368" t="s">
        <v>268</v>
      </c>
      <c r="BI29" s="366" t="s">
        <v>194</v>
      </c>
      <c r="BJ29" s="366"/>
      <c r="BK29" s="366"/>
      <c r="BL29" s="177" t="s">
        <v>268</v>
      </c>
      <c r="BM29" s="366"/>
      <c r="BN29" s="372"/>
      <c r="BO29" s="372"/>
      <c r="BP29" s="372"/>
      <c r="BQ29" s="372"/>
      <c r="BR29" s="366"/>
      <c r="BS29" s="368"/>
      <c r="BT29" s="368"/>
      <c r="BV29" s="366"/>
    </row>
    <row r="30" spans="3:75" s="363" customFormat="1" ht="18.75" customHeight="1" x14ac:dyDescent="0.3">
      <c r="C30" s="373" t="s">
        <v>7</v>
      </c>
      <c r="D30" s="373" t="s">
        <v>318</v>
      </c>
      <c r="E30" s="373" t="s">
        <v>319</v>
      </c>
      <c r="F30" s="373" t="s">
        <v>88</v>
      </c>
      <c r="G30" s="373" t="s">
        <v>89</v>
      </c>
      <c r="H30" s="45">
        <v>10</v>
      </c>
      <c r="I30" s="373" t="s">
        <v>261</v>
      </c>
      <c r="J30" s="75">
        <v>101492</v>
      </c>
      <c r="K30" s="49" t="s">
        <v>14</v>
      </c>
      <c r="L30" s="366" t="s">
        <v>193</v>
      </c>
      <c r="M30" s="366" t="s">
        <v>278</v>
      </c>
      <c r="N30" s="366"/>
      <c r="O30" s="401" t="s">
        <v>518</v>
      </c>
      <c r="P30" s="366" t="s">
        <v>269</v>
      </c>
      <c r="Q30" s="401" t="s">
        <v>526</v>
      </c>
      <c r="R30" s="401" t="s">
        <v>526</v>
      </c>
      <c r="S30" s="44" t="s">
        <v>276</v>
      </c>
      <c r="T30" s="353" t="s">
        <v>279</v>
      </c>
      <c r="U30" s="366" t="s">
        <v>193</v>
      </c>
      <c r="W30" s="366" t="s">
        <v>193</v>
      </c>
      <c r="AA30" s="366"/>
      <c r="AB30" s="366"/>
      <c r="AC30" s="367" t="s">
        <v>279</v>
      </c>
      <c r="AD30" s="366"/>
      <c r="AE30" s="179" t="s">
        <v>270</v>
      </c>
      <c r="AF30" s="180" t="s">
        <v>320</v>
      </c>
      <c r="AG30" s="180" t="s">
        <v>321</v>
      </c>
      <c r="AH30" s="182" t="s">
        <v>305</v>
      </c>
      <c r="AI30" s="182" t="s">
        <v>306</v>
      </c>
      <c r="AJ30" s="182" t="s">
        <v>274</v>
      </c>
      <c r="AK30" s="182" t="s">
        <v>274</v>
      </c>
      <c r="AL30" s="182" t="s">
        <v>322</v>
      </c>
      <c r="AM30" s="366" t="s">
        <v>276</v>
      </c>
      <c r="AN30" s="366" t="s">
        <v>278</v>
      </c>
      <c r="AO30" s="366">
        <v>5</v>
      </c>
      <c r="AP30" s="75">
        <v>5</v>
      </c>
      <c r="AQ30" s="75">
        <v>0</v>
      </c>
      <c r="AR30" s="75">
        <v>5</v>
      </c>
      <c r="AS30" s="368"/>
      <c r="AT30" s="368"/>
      <c r="AU30" s="375">
        <v>0.22</v>
      </c>
      <c r="AV30" s="366" t="s">
        <v>192</v>
      </c>
      <c r="AW30" s="366" t="s">
        <v>192</v>
      </c>
      <c r="AX30" s="366" t="s">
        <v>192</v>
      </c>
      <c r="AY30" s="366" t="s">
        <v>192</v>
      </c>
      <c r="AZ30" s="366" t="s">
        <v>192</v>
      </c>
      <c r="BA30" s="366"/>
      <c r="BB30" s="366"/>
      <c r="BC30" s="369">
        <v>0.6</v>
      </c>
      <c r="BD30" s="366" t="s">
        <v>194</v>
      </c>
      <c r="BE30" s="366" t="s">
        <v>194</v>
      </c>
      <c r="BF30" s="75">
        <v>8</v>
      </c>
      <c r="BG30" s="176">
        <v>1</v>
      </c>
      <c r="BH30" s="371" t="s">
        <v>194</v>
      </c>
      <c r="BI30" s="376">
        <v>0.95</v>
      </c>
      <c r="BJ30" s="366"/>
      <c r="BK30" s="366"/>
      <c r="BL30" s="177">
        <f>IFERROR(BG30/BF30,"Validar datos de Aulas Master")</f>
        <v>0.125</v>
      </c>
      <c r="BM30" s="366"/>
      <c r="BN30" s="372"/>
      <c r="BO30" s="372"/>
      <c r="BP30" s="372"/>
      <c r="BQ30" s="372"/>
      <c r="BR30" s="366"/>
      <c r="BS30" s="368"/>
      <c r="BT30" s="368"/>
      <c r="BV30" s="366"/>
    </row>
    <row r="31" spans="3:75" s="363" customFormat="1" ht="18.75" customHeight="1" x14ac:dyDescent="0.3">
      <c r="C31" s="379" t="s">
        <v>10</v>
      </c>
      <c r="D31" s="46" t="s">
        <v>307</v>
      </c>
      <c r="E31" s="382" t="s">
        <v>124</v>
      </c>
      <c r="F31" s="46" t="s">
        <v>88</v>
      </c>
      <c r="G31" s="46" t="s">
        <v>89</v>
      </c>
      <c r="H31" s="45">
        <v>10</v>
      </c>
      <c r="I31" s="382" t="s">
        <v>261</v>
      </c>
      <c r="J31" s="75">
        <v>105591</v>
      </c>
      <c r="K31" s="49" t="s">
        <v>15</v>
      </c>
      <c r="L31" s="366"/>
      <c r="M31" s="366" t="s">
        <v>278</v>
      </c>
      <c r="N31" s="366"/>
      <c r="O31" s="401" t="s">
        <v>518</v>
      </c>
      <c r="P31" s="366" t="s">
        <v>269</v>
      </c>
      <c r="Q31" s="401" t="s">
        <v>526</v>
      </c>
      <c r="R31" s="401" t="s">
        <v>526</v>
      </c>
      <c r="S31" s="353" t="s">
        <v>530</v>
      </c>
      <c r="T31" s="353" t="s">
        <v>269</v>
      </c>
      <c r="U31" s="366" t="s">
        <v>193</v>
      </c>
      <c r="W31" s="366" t="s">
        <v>193</v>
      </c>
      <c r="AA31" s="366"/>
      <c r="AB31" s="366"/>
      <c r="AC31" s="367" t="s">
        <v>269</v>
      </c>
      <c r="AD31" s="366"/>
      <c r="AE31" s="179" t="s">
        <v>280</v>
      </c>
      <c r="AF31" s="180" t="s">
        <v>281</v>
      </c>
      <c r="AG31" s="179"/>
      <c r="AH31" s="184" t="s">
        <v>282</v>
      </c>
      <c r="AI31" s="182" t="s">
        <v>283</v>
      </c>
      <c r="AJ31" s="182" t="s">
        <v>274</v>
      </c>
      <c r="AK31" s="182" t="s">
        <v>284</v>
      </c>
      <c r="AL31" s="182" t="s">
        <v>268</v>
      </c>
      <c r="AM31" s="366" t="s">
        <v>276</v>
      </c>
      <c r="AN31" s="366" t="s">
        <v>323</v>
      </c>
      <c r="AO31" s="366">
        <v>6</v>
      </c>
      <c r="AP31" s="75">
        <v>7</v>
      </c>
      <c r="AQ31" s="75">
        <v>2</v>
      </c>
      <c r="AR31" s="75">
        <v>9</v>
      </c>
      <c r="AS31" s="368"/>
      <c r="AT31" s="368"/>
      <c r="AU31" s="375">
        <v>0.23</v>
      </c>
      <c r="AV31" s="366" t="s">
        <v>194</v>
      </c>
      <c r="AW31" s="366" t="s">
        <v>194</v>
      </c>
      <c r="AX31" s="366" t="s">
        <v>194</v>
      </c>
      <c r="AY31" s="366" t="s">
        <v>194</v>
      </c>
      <c r="AZ31" s="366" t="s">
        <v>194</v>
      </c>
      <c r="BA31" s="366"/>
      <c r="BB31" s="366"/>
      <c r="BC31" s="369">
        <v>0</v>
      </c>
      <c r="BD31" s="366" t="s">
        <v>194</v>
      </c>
      <c r="BE31" s="366" t="s">
        <v>194</v>
      </c>
      <c r="BF31" s="75">
        <v>9</v>
      </c>
      <c r="BG31" s="176">
        <v>0</v>
      </c>
      <c r="BH31" s="371" t="s">
        <v>194</v>
      </c>
      <c r="BI31" s="376">
        <v>0.35</v>
      </c>
      <c r="BJ31" s="366"/>
      <c r="BK31" s="366"/>
      <c r="BL31" s="177">
        <f>IFERROR(BG31/BF31,"Validar datos de Aulas Master")</f>
        <v>0</v>
      </c>
      <c r="BM31" s="366"/>
      <c r="BN31" s="372"/>
      <c r="BO31" s="372"/>
      <c r="BP31" s="372"/>
      <c r="BQ31" s="372"/>
      <c r="BR31" s="366"/>
      <c r="BS31" s="330">
        <v>46199</v>
      </c>
      <c r="BT31" s="368"/>
      <c r="BV31" s="371"/>
      <c r="BW31" s="76" t="s">
        <v>286</v>
      </c>
    </row>
    <row r="32" spans="3:75" s="363" customFormat="1" ht="18.75" customHeight="1" x14ac:dyDescent="0.3">
      <c r="C32" s="364" t="s">
        <v>4</v>
      </c>
      <c r="D32" s="45" t="s">
        <v>265</v>
      </c>
      <c r="E32" s="373" t="s">
        <v>324</v>
      </c>
      <c r="F32" s="45" t="s">
        <v>100</v>
      </c>
      <c r="G32" s="45" t="s">
        <v>89</v>
      </c>
      <c r="H32" s="45">
        <v>10</v>
      </c>
      <c r="I32" s="373" t="s">
        <v>298</v>
      </c>
      <c r="J32" s="75">
        <v>3638</v>
      </c>
      <c r="K32" s="49" t="s">
        <v>15</v>
      </c>
      <c r="L32" s="366"/>
      <c r="M32" s="366"/>
      <c r="N32" s="366"/>
      <c r="O32" s="401" t="s">
        <v>518</v>
      </c>
      <c r="P32" s="366" t="s">
        <v>269</v>
      </c>
      <c r="Q32" s="409" t="s">
        <v>527</v>
      </c>
      <c r="R32" s="401" t="s">
        <v>526</v>
      </c>
      <c r="S32" s="40" t="s">
        <v>276</v>
      </c>
      <c r="T32" s="353" t="s">
        <v>269</v>
      </c>
      <c r="U32" s="366" t="s">
        <v>268</v>
      </c>
      <c r="W32" s="366" t="s">
        <v>193</v>
      </c>
      <c r="AA32" s="366"/>
      <c r="AB32" s="366"/>
      <c r="AC32" s="367" t="s">
        <v>269</v>
      </c>
      <c r="AD32" s="366"/>
      <c r="AE32" s="179" t="s">
        <v>280</v>
      </c>
      <c r="AF32" s="180" t="s">
        <v>281</v>
      </c>
      <c r="AG32" s="179"/>
      <c r="AH32" s="184" t="s">
        <v>282</v>
      </c>
      <c r="AI32" s="182" t="s">
        <v>283</v>
      </c>
      <c r="AJ32" s="182" t="s">
        <v>274</v>
      </c>
      <c r="AK32" s="182" t="s">
        <v>284</v>
      </c>
      <c r="AL32" s="182" t="s">
        <v>268</v>
      </c>
      <c r="AM32" s="366" t="s">
        <v>276</v>
      </c>
      <c r="AN32" s="368" t="s">
        <v>268</v>
      </c>
      <c r="AO32" s="368" t="s">
        <v>268</v>
      </c>
      <c r="AP32" s="368" t="s">
        <v>268</v>
      </c>
      <c r="AQ32" s="368" t="s">
        <v>268</v>
      </c>
      <c r="AR32" s="368" t="s">
        <v>268</v>
      </c>
      <c r="AS32" s="368"/>
      <c r="AT32" s="368"/>
      <c r="AU32" s="368" t="s">
        <v>268</v>
      </c>
      <c r="AV32" s="368" t="s">
        <v>194</v>
      </c>
      <c r="AW32" s="368" t="s">
        <v>194</v>
      </c>
      <c r="AX32" s="366" t="s">
        <v>194</v>
      </c>
      <c r="AY32" s="366" t="s">
        <v>194</v>
      </c>
      <c r="AZ32" s="366" t="s">
        <v>194</v>
      </c>
      <c r="BA32" s="366"/>
      <c r="BB32" s="366"/>
      <c r="BC32" s="369">
        <v>0</v>
      </c>
      <c r="BD32" s="368" t="str">
        <f>AP32</f>
        <v>No aplica</v>
      </c>
      <c r="BE32" s="368" t="str">
        <f>AQ32</f>
        <v>No aplica</v>
      </c>
      <c r="BF32" s="368" t="str">
        <f>AR32</f>
        <v>No aplica</v>
      </c>
      <c r="BG32" s="368" t="s">
        <v>268</v>
      </c>
      <c r="BH32" s="371"/>
      <c r="BI32" s="366" t="s">
        <v>194</v>
      </c>
      <c r="BJ32" s="366"/>
      <c r="BK32" s="366"/>
      <c r="BL32" s="177" t="s">
        <v>268</v>
      </c>
      <c r="BM32" s="366"/>
      <c r="BN32" s="372"/>
      <c r="BO32" s="372"/>
      <c r="BP32" s="372"/>
      <c r="BQ32" s="372"/>
      <c r="BR32" s="366"/>
      <c r="BS32" s="368"/>
      <c r="BT32" s="368"/>
      <c r="BV32" s="366"/>
    </row>
    <row r="33" spans="3:75" s="363" customFormat="1" ht="18.75" customHeight="1" x14ac:dyDescent="0.3">
      <c r="C33" s="364" t="s">
        <v>4</v>
      </c>
      <c r="D33" s="45" t="s">
        <v>325</v>
      </c>
      <c r="E33" s="382" t="s">
        <v>326</v>
      </c>
      <c r="F33" s="49" t="s">
        <v>88</v>
      </c>
      <c r="G33" s="45" t="s">
        <v>89</v>
      </c>
      <c r="H33" s="45">
        <v>10</v>
      </c>
      <c r="I33" s="49" t="s">
        <v>261</v>
      </c>
      <c r="J33" s="75">
        <v>111399</v>
      </c>
      <c r="K33" s="49" t="s">
        <v>14</v>
      </c>
      <c r="L33" s="366" t="s">
        <v>193</v>
      </c>
      <c r="M33" s="366" t="s">
        <v>278</v>
      </c>
      <c r="N33" s="366"/>
      <c r="O33" s="401" t="s">
        <v>518</v>
      </c>
      <c r="P33" s="366" t="s">
        <v>269</v>
      </c>
      <c r="Q33" s="401" t="s">
        <v>526</v>
      </c>
      <c r="R33" s="401" t="s">
        <v>526</v>
      </c>
      <c r="S33" s="34" t="s">
        <v>530</v>
      </c>
      <c r="T33" s="353" t="s">
        <v>279</v>
      </c>
      <c r="U33" s="366" t="s">
        <v>193</v>
      </c>
      <c r="W33" s="366" t="s">
        <v>193</v>
      </c>
      <c r="AA33" s="366"/>
      <c r="AB33" s="366"/>
      <c r="AC33" s="367" t="s">
        <v>279</v>
      </c>
      <c r="AD33" s="366"/>
      <c r="AE33" s="179" t="s">
        <v>280</v>
      </c>
      <c r="AF33" s="180" t="s">
        <v>281</v>
      </c>
      <c r="AG33" s="179" t="s">
        <v>288</v>
      </c>
      <c r="AH33" s="184" t="s">
        <v>282</v>
      </c>
      <c r="AI33" s="182" t="s">
        <v>283</v>
      </c>
      <c r="AJ33" s="182" t="s">
        <v>274</v>
      </c>
      <c r="AK33" s="182" t="s">
        <v>284</v>
      </c>
      <c r="AL33" s="182" t="s">
        <v>268</v>
      </c>
      <c r="AM33" s="366" t="s">
        <v>276</v>
      </c>
      <c r="AN33" s="366" t="s">
        <v>278</v>
      </c>
      <c r="AO33" s="366">
        <v>21</v>
      </c>
      <c r="AP33" s="75">
        <v>1</v>
      </c>
      <c r="AQ33" s="75">
        <v>20</v>
      </c>
      <c r="AR33" s="75">
        <v>21</v>
      </c>
      <c r="AS33" s="377">
        <v>46063</v>
      </c>
      <c r="AT33" s="377">
        <v>46152</v>
      </c>
      <c r="AU33" s="375">
        <v>0.34</v>
      </c>
      <c r="AV33" s="366" t="s">
        <v>192</v>
      </c>
      <c r="AW33" s="366" t="s">
        <v>192</v>
      </c>
      <c r="AX33" s="366" t="s">
        <v>192</v>
      </c>
      <c r="AY33" s="366" t="s">
        <v>192</v>
      </c>
      <c r="AZ33" s="366" t="s">
        <v>192</v>
      </c>
      <c r="BA33" s="366"/>
      <c r="BB33" s="366"/>
      <c r="BC33" s="369">
        <v>0.6</v>
      </c>
      <c r="BD33" s="366" t="s">
        <v>194</v>
      </c>
      <c r="BE33" s="366" t="s">
        <v>194</v>
      </c>
      <c r="BF33" s="75">
        <v>22</v>
      </c>
      <c r="BG33" s="176">
        <v>0</v>
      </c>
      <c r="BH33" s="371" t="s">
        <v>194</v>
      </c>
      <c r="BI33" s="376">
        <v>0.9</v>
      </c>
      <c r="BJ33" s="366"/>
      <c r="BK33" s="366"/>
      <c r="BL33" s="177">
        <f>IFERROR(BG33/BF33,"Validar datos de Aulas Master")</f>
        <v>0</v>
      </c>
      <c r="BM33" s="366"/>
      <c r="BN33" s="372"/>
      <c r="BO33" s="372"/>
      <c r="BP33" s="372"/>
      <c r="BQ33" s="372"/>
      <c r="BR33" s="366"/>
      <c r="BS33" s="330">
        <v>46199</v>
      </c>
      <c r="BT33" s="368"/>
      <c r="BV33" s="366"/>
    </row>
    <row r="34" spans="3:75" s="363" customFormat="1" ht="18.75" customHeight="1" x14ac:dyDescent="0.3">
      <c r="C34" s="364" t="s">
        <v>4</v>
      </c>
      <c r="D34" s="45" t="s">
        <v>325</v>
      </c>
      <c r="E34" s="373" t="s">
        <v>327</v>
      </c>
      <c r="F34" s="49" t="s">
        <v>88</v>
      </c>
      <c r="G34" s="45" t="s">
        <v>89</v>
      </c>
      <c r="H34" s="45">
        <v>10</v>
      </c>
      <c r="I34" s="49" t="s">
        <v>261</v>
      </c>
      <c r="J34" s="75">
        <v>111178</v>
      </c>
      <c r="K34" s="49" t="s">
        <v>14</v>
      </c>
      <c r="L34" s="366" t="s">
        <v>193</v>
      </c>
      <c r="M34" s="366" t="s">
        <v>278</v>
      </c>
      <c r="N34" s="366"/>
      <c r="O34" s="401" t="s">
        <v>518</v>
      </c>
      <c r="P34" s="366" t="s">
        <v>269</v>
      </c>
      <c r="Q34" s="401" t="s">
        <v>526</v>
      </c>
      <c r="R34" s="401" t="s">
        <v>526</v>
      </c>
      <c r="S34" s="34" t="s">
        <v>530</v>
      </c>
      <c r="T34" s="353" t="s">
        <v>279</v>
      </c>
      <c r="U34" s="366" t="s">
        <v>193</v>
      </c>
      <c r="W34" s="366" t="s">
        <v>193</v>
      </c>
      <c r="AA34" s="366"/>
      <c r="AB34" s="366"/>
      <c r="AC34" s="367" t="s">
        <v>279</v>
      </c>
      <c r="AD34" s="366"/>
      <c r="AE34" s="179" t="s">
        <v>280</v>
      </c>
      <c r="AF34" s="180" t="s">
        <v>281</v>
      </c>
      <c r="AG34" s="179" t="s">
        <v>288</v>
      </c>
      <c r="AH34" s="184" t="s">
        <v>282</v>
      </c>
      <c r="AI34" s="182" t="s">
        <v>283</v>
      </c>
      <c r="AJ34" s="182" t="s">
        <v>274</v>
      </c>
      <c r="AK34" s="182" t="s">
        <v>284</v>
      </c>
      <c r="AL34" s="182" t="s">
        <v>268</v>
      </c>
      <c r="AM34" s="366" t="s">
        <v>276</v>
      </c>
      <c r="AN34" s="366" t="s">
        <v>278</v>
      </c>
      <c r="AO34" s="366">
        <v>22</v>
      </c>
      <c r="AP34" s="75">
        <v>3</v>
      </c>
      <c r="AQ34" s="75">
        <v>19</v>
      </c>
      <c r="AR34" s="75">
        <v>22</v>
      </c>
      <c r="AS34" s="377">
        <v>46063</v>
      </c>
      <c r="AT34" s="377">
        <v>46152</v>
      </c>
      <c r="AU34" s="375">
        <v>0.54</v>
      </c>
      <c r="AV34" s="366" t="s">
        <v>192</v>
      </c>
      <c r="AW34" s="366" t="s">
        <v>192</v>
      </c>
      <c r="AX34" s="366" t="s">
        <v>192</v>
      </c>
      <c r="AY34" s="366" t="s">
        <v>192</v>
      </c>
      <c r="AZ34" s="366" t="s">
        <v>192</v>
      </c>
      <c r="BA34" s="366"/>
      <c r="BB34" s="366"/>
      <c r="BC34" s="369">
        <v>0.6</v>
      </c>
      <c r="BD34" s="366" t="s">
        <v>194</v>
      </c>
      <c r="BE34" s="366" t="s">
        <v>194</v>
      </c>
      <c r="BF34" s="75">
        <f t="shared" si="0"/>
        <v>22</v>
      </c>
      <c r="BG34" s="176">
        <v>0</v>
      </c>
      <c r="BH34" s="371" t="s">
        <v>194</v>
      </c>
      <c r="BI34" s="376">
        <v>0.9</v>
      </c>
      <c r="BJ34" s="366"/>
      <c r="BK34" s="366"/>
      <c r="BL34" s="177">
        <f>IFERROR(BG34/BF34,"Validar datos de Aulas Master")</f>
        <v>0</v>
      </c>
      <c r="BM34" s="372"/>
      <c r="BN34" s="74"/>
      <c r="BO34" s="372"/>
      <c r="BP34" s="372"/>
      <c r="BQ34" s="372"/>
      <c r="BR34" s="366"/>
      <c r="BS34" s="330">
        <v>46199</v>
      </c>
      <c r="BT34" s="368"/>
      <c r="BV34" s="366"/>
    </row>
    <row r="35" spans="3:75" s="363" customFormat="1" ht="18.75" customHeight="1" x14ac:dyDescent="0.3">
      <c r="C35" s="364" t="s">
        <v>4</v>
      </c>
      <c r="D35" s="45" t="s">
        <v>259</v>
      </c>
      <c r="E35" s="382" t="s">
        <v>56</v>
      </c>
      <c r="F35" s="49" t="s">
        <v>100</v>
      </c>
      <c r="G35" s="45" t="s">
        <v>89</v>
      </c>
      <c r="H35" s="45">
        <v>10</v>
      </c>
      <c r="I35" s="49" t="s">
        <v>298</v>
      </c>
      <c r="J35" s="75">
        <v>1892</v>
      </c>
      <c r="K35" s="49" t="s">
        <v>15</v>
      </c>
      <c r="L35" s="366"/>
      <c r="M35" s="366"/>
      <c r="N35" s="366"/>
      <c r="O35" s="401" t="s">
        <v>518</v>
      </c>
      <c r="P35" s="366" t="s">
        <v>269</v>
      </c>
      <c r="Q35" s="409" t="s">
        <v>527</v>
      </c>
      <c r="R35" s="401" t="s">
        <v>526</v>
      </c>
      <c r="S35" s="34" t="s">
        <v>530</v>
      </c>
      <c r="T35" s="353" t="s">
        <v>279</v>
      </c>
      <c r="U35" s="366" t="s">
        <v>268</v>
      </c>
      <c r="W35" s="366" t="s">
        <v>193</v>
      </c>
      <c r="AA35" s="366"/>
      <c r="AB35" s="366"/>
      <c r="AC35" s="367" t="s">
        <v>279</v>
      </c>
      <c r="AD35" s="366"/>
      <c r="AE35" s="179" t="s">
        <v>280</v>
      </c>
      <c r="AF35" s="180" t="s">
        <v>281</v>
      </c>
      <c r="AG35" s="179"/>
      <c r="AH35" s="184" t="s">
        <v>282</v>
      </c>
      <c r="AI35" s="182" t="s">
        <v>283</v>
      </c>
      <c r="AJ35" s="182" t="s">
        <v>274</v>
      </c>
      <c r="AK35" s="182" t="s">
        <v>284</v>
      </c>
      <c r="AL35" s="182" t="s">
        <v>268</v>
      </c>
      <c r="AM35" s="366" t="s">
        <v>276</v>
      </c>
      <c r="AN35" s="368" t="s">
        <v>268</v>
      </c>
      <c r="AO35" s="368" t="s">
        <v>268</v>
      </c>
      <c r="AP35" s="368" t="s">
        <v>268</v>
      </c>
      <c r="AQ35" s="368" t="s">
        <v>268</v>
      </c>
      <c r="AR35" s="368" t="s">
        <v>268</v>
      </c>
      <c r="AS35" s="368"/>
      <c r="AT35" s="368"/>
      <c r="AU35" s="368" t="s">
        <v>268</v>
      </c>
      <c r="AV35" s="366" t="s">
        <v>194</v>
      </c>
      <c r="AW35" s="366" t="s">
        <v>194</v>
      </c>
      <c r="AX35" s="366" t="s">
        <v>194</v>
      </c>
      <c r="AY35" s="366" t="s">
        <v>194</v>
      </c>
      <c r="AZ35" s="366" t="s">
        <v>194</v>
      </c>
      <c r="BA35" s="366"/>
      <c r="BB35" s="366"/>
      <c r="BC35" s="369">
        <v>0</v>
      </c>
      <c r="BD35" s="366"/>
      <c r="BE35" s="368" t="s">
        <v>268</v>
      </c>
      <c r="BF35" s="368" t="s">
        <v>268</v>
      </c>
      <c r="BG35" s="368" t="s">
        <v>268</v>
      </c>
      <c r="BH35" s="368" t="s">
        <v>268</v>
      </c>
      <c r="BI35" s="366" t="s">
        <v>194</v>
      </c>
      <c r="BJ35" s="366"/>
      <c r="BK35" s="366"/>
      <c r="BL35" s="177" t="s">
        <v>268</v>
      </c>
      <c r="BM35" s="366"/>
      <c r="BN35" s="372"/>
      <c r="BO35" s="372"/>
      <c r="BP35" s="372"/>
      <c r="BQ35" s="372"/>
      <c r="BR35" s="366"/>
      <c r="BS35" s="368"/>
      <c r="BT35" s="368"/>
      <c r="BV35" s="366"/>
    </row>
    <row r="36" spans="3:75" s="363" customFormat="1" ht="18.75" customHeight="1" x14ac:dyDescent="0.3">
      <c r="C36" s="379" t="s">
        <v>10</v>
      </c>
      <c r="D36" s="46" t="s">
        <v>307</v>
      </c>
      <c r="E36" s="383" t="s">
        <v>329</v>
      </c>
      <c r="F36" s="46" t="s">
        <v>100</v>
      </c>
      <c r="G36" s="46" t="s">
        <v>101</v>
      </c>
      <c r="H36" s="45">
        <v>10</v>
      </c>
      <c r="I36" s="46" t="s">
        <v>298</v>
      </c>
      <c r="J36" s="75">
        <v>107647</v>
      </c>
      <c r="K36" s="49" t="s">
        <v>15</v>
      </c>
      <c r="L36" s="366"/>
      <c r="M36" s="366"/>
      <c r="N36" s="366"/>
      <c r="O36" s="401" t="s">
        <v>518</v>
      </c>
      <c r="P36" s="366" t="s">
        <v>269</v>
      </c>
      <c r="Q36" s="409" t="s">
        <v>527</v>
      </c>
      <c r="R36" s="401" t="s">
        <v>526</v>
      </c>
      <c r="S36" s="38" t="s">
        <v>276</v>
      </c>
      <c r="T36" s="353" t="s">
        <v>269</v>
      </c>
      <c r="U36" s="366" t="s">
        <v>268</v>
      </c>
      <c r="W36" s="366" t="s">
        <v>193</v>
      </c>
      <c r="AA36" s="366"/>
      <c r="AB36" s="366"/>
      <c r="AC36" s="367" t="s">
        <v>269</v>
      </c>
      <c r="AD36" s="366"/>
      <c r="AE36" s="179" t="s">
        <v>280</v>
      </c>
      <c r="AF36" s="180" t="s">
        <v>281</v>
      </c>
      <c r="AG36" s="179"/>
      <c r="AH36" s="185" t="s">
        <v>294</v>
      </c>
      <c r="AI36" s="182" t="s">
        <v>295</v>
      </c>
      <c r="AJ36" s="182" t="s">
        <v>274</v>
      </c>
      <c r="AK36" s="182" t="s">
        <v>284</v>
      </c>
      <c r="AL36" s="182" t="s">
        <v>268</v>
      </c>
      <c r="AM36" s="366" t="s">
        <v>276</v>
      </c>
      <c r="AN36" s="368" t="s">
        <v>268</v>
      </c>
      <c r="AO36" s="368" t="s">
        <v>268</v>
      </c>
      <c r="AP36" s="368" t="s">
        <v>268</v>
      </c>
      <c r="AQ36" s="368" t="s">
        <v>268</v>
      </c>
      <c r="AR36" s="368" t="s">
        <v>268</v>
      </c>
      <c r="AS36" s="368"/>
      <c r="AT36" s="368"/>
      <c r="AU36" s="368" t="s">
        <v>268</v>
      </c>
      <c r="AV36" s="368" t="s">
        <v>268</v>
      </c>
      <c r="AW36" s="368" t="s">
        <v>268</v>
      </c>
      <c r="AX36" s="366" t="s">
        <v>268</v>
      </c>
      <c r="AY36" s="366" t="s">
        <v>268</v>
      </c>
      <c r="AZ36" s="366" t="s">
        <v>268</v>
      </c>
      <c r="BA36" s="366" t="s">
        <v>268</v>
      </c>
      <c r="BB36" s="366" t="s">
        <v>268</v>
      </c>
      <c r="BC36" s="378" t="s">
        <v>268</v>
      </c>
      <c r="BD36" s="368" t="str">
        <f>AP36</f>
        <v>No aplica</v>
      </c>
      <c r="BE36" s="368" t="s">
        <v>268</v>
      </c>
      <c r="BF36" s="368" t="s">
        <v>268</v>
      </c>
      <c r="BG36" s="368" t="s">
        <v>268</v>
      </c>
      <c r="BH36" s="368" t="s">
        <v>268</v>
      </c>
      <c r="BI36" s="366" t="s">
        <v>194</v>
      </c>
      <c r="BJ36" s="366"/>
      <c r="BK36" s="366"/>
      <c r="BL36" s="177" t="s">
        <v>268</v>
      </c>
      <c r="BM36" s="366"/>
      <c r="BN36" s="372"/>
      <c r="BO36" s="372"/>
      <c r="BP36" s="372"/>
      <c r="BQ36" s="372"/>
      <c r="BR36" s="366"/>
      <c r="BS36" s="368"/>
      <c r="BT36" s="368"/>
      <c r="BV36" s="366"/>
    </row>
    <row r="37" spans="3:75" s="363" customFormat="1" ht="18.75" customHeight="1" x14ac:dyDescent="0.3">
      <c r="C37" s="379" t="s">
        <v>10</v>
      </c>
      <c r="D37" s="46" t="s">
        <v>307</v>
      </c>
      <c r="E37" s="46" t="s">
        <v>308</v>
      </c>
      <c r="F37" s="46" t="s">
        <v>100</v>
      </c>
      <c r="G37" s="46" t="s">
        <v>89</v>
      </c>
      <c r="H37" s="45">
        <v>10</v>
      </c>
      <c r="I37" s="46" t="s">
        <v>298</v>
      </c>
      <c r="J37" s="75">
        <v>1895</v>
      </c>
      <c r="K37" s="49" t="s">
        <v>15</v>
      </c>
      <c r="L37" s="366"/>
      <c r="M37" s="366"/>
      <c r="N37" s="366"/>
      <c r="O37" s="401" t="s">
        <v>518</v>
      </c>
      <c r="P37" s="366" t="s">
        <v>269</v>
      </c>
      <c r="Q37" s="409" t="s">
        <v>527</v>
      </c>
      <c r="R37" s="401" t="s">
        <v>526</v>
      </c>
      <c r="S37" s="38" t="s">
        <v>530</v>
      </c>
      <c r="T37" s="353" t="s">
        <v>269</v>
      </c>
      <c r="U37" s="366" t="s">
        <v>268</v>
      </c>
      <c r="W37" s="366" t="s">
        <v>193</v>
      </c>
      <c r="AA37" s="366"/>
      <c r="AB37" s="366"/>
      <c r="AC37" s="367" t="s">
        <v>269</v>
      </c>
      <c r="AD37" s="366"/>
      <c r="AE37" s="179" t="s">
        <v>280</v>
      </c>
      <c r="AF37" s="180" t="s">
        <v>281</v>
      </c>
      <c r="AG37" s="179"/>
      <c r="AH37" s="185" t="s">
        <v>294</v>
      </c>
      <c r="AI37" s="182" t="s">
        <v>295</v>
      </c>
      <c r="AJ37" s="182" t="s">
        <v>274</v>
      </c>
      <c r="AK37" s="182" t="s">
        <v>284</v>
      </c>
      <c r="AL37" s="182" t="s">
        <v>268</v>
      </c>
      <c r="AM37" s="366" t="s">
        <v>276</v>
      </c>
      <c r="AN37" s="368" t="s">
        <v>268</v>
      </c>
      <c r="AO37" s="368" t="s">
        <v>268</v>
      </c>
      <c r="AP37" s="368" t="s">
        <v>268</v>
      </c>
      <c r="AQ37" s="368" t="s">
        <v>268</v>
      </c>
      <c r="AR37" s="368" t="s">
        <v>268</v>
      </c>
      <c r="AS37" s="368"/>
      <c r="AT37" s="368"/>
      <c r="AU37" s="368" t="s">
        <v>268</v>
      </c>
      <c r="AV37" s="366" t="s">
        <v>194</v>
      </c>
      <c r="AW37" s="366" t="s">
        <v>194</v>
      </c>
      <c r="AX37" s="366" t="s">
        <v>194</v>
      </c>
      <c r="AY37" s="366" t="s">
        <v>194</v>
      </c>
      <c r="AZ37" s="366" t="s">
        <v>194</v>
      </c>
      <c r="BA37" s="366"/>
      <c r="BB37" s="366"/>
      <c r="BC37" s="369">
        <v>0</v>
      </c>
      <c r="BD37" s="366"/>
      <c r="BE37" s="368" t="s">
        <v>268</v>
      </c>
      <c r="BF37" s="368" t="s">
        <v>268</v>
      </c>
      <c r="BG37" s="368" t="s">
        <v>268</v>
      </c>
      <c r="BH37" s="368" t="s">
        <v>268</v>
      </c>
      <c r="BI37" s="366" t="s">
        <v>194</v>
      </c>
      <c r="BJ37" s="366"/>
      <c r="BK37" s="366"/>
      <c r="BL37" s="177" t="s">
        <v>268</v>
      </c>
      <c r="BM37" s="366"/>
      <c r="BN37" s="372"/>
      <c r="BO37" s="372"/>
      <c r="BP37" s="372"/>
      <c r="BQ37" s="372"/>
      <c r="BR37" s="366"/>
      <c r="BS37" s="368"/>
      <c r="BT37" s="368"/>
      <c r="BV37" s="366"/>
    </row>
    <row r="38" spans="3:75" s="363" customFormat="1" ht="18.75" customHeight="1" x14ac:dyDescent="0.3">
      <c r="C38" s="373" t="s">
        <v>7</v>
      </c>
      <c r="D38" s="373" t="s">
        <v>330</v>
      </c>
      <c r="E38" s="373" t="s">
        <v>331</v>
      </c>
      <c r="F38" s="373" t="s">
        <v>88</v>
      </c>
      <c r="G38" s="373" t="s">
        <v>101</v>
      </c>
      <c r="H38" s="45">
        <v>10</v>
      </c>
      <c r="I38" s="373" t="s">
        <v>261</v>
      </c>
      <c r="J38" s="75">
        <v>103090</v>
      </c>
      <c r="K38" s="49" t="s">
        <v>15</v>
      </c>
      <c r="L38" s="366"/>
      <c r="M38" s="366" t="s">
        <v>278</v>
      </c>
      <c r="N38" s="366"/>
      <c r="O38" s="401" t="s">
        <v>518</v>
      </c>
      <c r="P38" s="366" t="s">
        <v>269</v>
      </c>
      <c r="Q38" s="401" t="s">
        <v>526</v>
      </c>
      <c r="R38" s="401" t="s">
        <v>526</v>
      </c>
      <c r="S38" s="42" t="s">
        <v>530</v>
      </c>
      <c r="T38" s="353" t="s">
        <v>269</v>
      </c>
      <c r="U38" s="366" t="s">
        <v>193</v>
      </c>
      <c r="W38" s="366" t="s">
        <v>193</v>
      </c>
      <c r="AA38" s="366"/>
      <c r="AB38" s="366"/>
      <c r="AC38" s="367" t="s">
        <v>269</v>
      </c>
      <c r="AD38" s="366"/>
      <c r="AE38" s="179" t="s">
        <v>280</v>
      </c>
      <c r="AF38" s="180" t="s">
        <v>281</v>
      </c>
      <c r="AG38" s="179"/>
      <c r="AH38" s="185" t="s">
        <v>333</v>
      </c>
      <c r="AI38" s="182" t="s">
        <v>334</v>
      </c>
      <c r="AJ38" s="182" t="s">
        <v>274</v>
      </c>
      <c r="AK38" s="182" t="s">
        <v>284</v>
      </c>
      <c r="AL38" s="182" t="s">
        <v>268</v>
      </c>
      <c r="AM38" s="366" t="s">
        <v>276</v>
      </c>
      <c r="AN38" s="366" t="s">
        <v>323</v>
      </c>
      <c r="AO38" s="366">
        <v>1</v>
      </c>
      <c r="AP38" s="75">
        <v>1</v>
      </c>
      <c r="AQ38" s="75">
        <v>1</v>
      </c>
      <c r="AR38" s="75">
        <v>2</v>
      </c>
      <c r="AS38" s="368"/>
      <c r="AT38" s="368"/>
      <c r="AU38" s="375">
        <v>0.3</v>
      </c>
      <c r="AV38" s="366" t="s">
        <v>268</v>
      </c>
      <c r="AW38" s="366" t="s">
        <v>268</v>
      </c>
      <c r="AX38" s="366" t="s">
        <v>268</v>
      </c>
      <c r="AY38" s="366" t="s">
        <v>268</v>
      </c>
      <c r="AZ38" s="366" t="s">
        <v>268</v>
      </c>
      <c r="BA38" s="366" t="s">
        <v>268</v>
      </c>
      <c r="BB38" s="366" t="s">
        <v>268</v>
      </c>
      <c r="BC38" s="378" t="s">
        <v>268</v>
      </c>
      <c r="BD38" s="366" t="s">
        <v>194</v>
      </c>
      <c r="BE38" s="366" t="s">
        <v>194</v>
      </c>
      <c r="BF38" s="75">
        <f t="shared" si="0"/>
        <v>2</v>
      </c>
      <c r="BG38" s="176">
        <v>0</v>
      </c>
      <c r="BH38" s="371" t="s">
        <v>194</v>
      </c>
      <c r="BI38" s="366" t="s">
        <v>194</v>
      </c>
      <c r="BJ38" s="366"/>
      <c r="BK38" s="366"/>
      <c r="BL38" s="177">
        <f>IFERROR(BG38/BF38,"Validar datos de Aulas Master")</f>
        <v>0</v>
      </c>
      <c r="BM38" s="366"/>
      <c r="BN38" s="372"/>
      <c r="BO38" s="372"/>
      <c r="BP38" s="372"/>
      <c r="BQ38" s="372"/>
      <c r="BR38" s="366"/>
      <c r="BS38" s="368"/>
      <c r="BT38" s="368"/>
      <c r="BV38" s="384"/>
    </row>
    <row r="39" spans="3:75" s="363" customFormat="1" ht="18.75" customHeight="1" x14ac:dyDescent="0.3">
      <c r="C39" s="373" t="s">
        <v>7</v>
      </c>
      <c r="D39" s="373" t="s">
        <v>330</v>
      </c>
      <c r="E39" s="373" t="s">
        <v>335</v>
      </c>
      <c r="F39" s="373" t="s">
        <v>6</v>
      </c>
      <c r="G39" s="373" t="s">
        <v>89</v>
      </c>
      <c r="H39" s="45">
        <v>10</v>
      </c>
      <c r="I39" s="373" t="s">
        <v>267</v>
      </c>
      <c r="J39" s="75">
        <v>102847</v>
      </c>
      <c r="K39" s="62" t="s">
        <v>15</v>
      </c>
      <c r="L39" s="366"/>
      <c r="M39" s="366"/>
      <c r="N39" s="366"/>
      <c r="O39" s="401" t="s">
        <v>518</v>
      </c>
      <c r="P39" s="366" t="s">
        <v>269</v>
      </c>
      <c r="Q39" s="401" t="s">
        <v>526</v>
      </c>
      <c r="R39" s="401" t="s">
        <v>526</v>
      </c>
      <c r="S39" s="42" t="s">
        <v>530</v>
      </c>
      <c r="T39" s="353" t="s">
        <v>279</v>
      </c>
      <c r="U39" s="366"/>
      <c r="W39" s="366" t="s">
        <v>192</v>
      </c>
      <c r="AA39" s="366"/>
      <c r="AB39" s="366"/>
      <c r="AC39" s="367" t="s">
        <v>279</v>
      </c>
      <c r="AD39" s="366"/>
      <c r="AE39" s="179" t="s">
        <v>280</v>
      </c>
      <c r="AF39" s="180" t="s">
        <v>281</v>
      </c>
      <c r="AG39" s="179"/>
      <c r="AH39" s="184" t="s">
        <v>282</v>
      </c>
      <c r="AI39" s="186" t="s">
        <v>283</v>
      </c>
      <c r="AJ39" s="182" t="s">
        <v>274</v>
      </c>
      <c r="AK39" s="182" t="s">
        <v>284</v>
      </c>
      <c r="AL39" s="182" t="s">
        <v>268</v>
      </c>
      <c r="AM39" s="366" t="s">
        <v>276</v>
      </c>
      <c r="AN39" s="366" t="s">
        <v>323</v>
      </c>
      <c r="AO39" s="366"/>
      <c r="AP39" s="75"/>
      <c r="AQ39" s="75"/>
      <c r="AR39" s="75"/>
      <c r="AS39" s="368"/>
      <c r="AT39" s="368"/>
      <c r="AU39" s="368" t="s">
        <v>268</v>
      </c>
      <c r="AV39" s="366" t="s">
        <v>194</v>
      </c>
      <c r="AW39" s="366" t="s">
        <v>194</v>
      </c>
      <c r="AX39" s="366" t="s">
        <v>194</v>
      </c>
      <c r="AY39" s="366" t="s">
        <v>194</v>
      </c>
      <c r="AZ39" s="366" t="s">
        <v>194</v>
      </c>
      <c r="BA39" s="366"/>
      <c r="BB39" s="366"/>
      <c r="BC39" s="369">
        <v>0.1</v>
      </c>
      <c r="BD39" s="366" t="s">
        <v>194</v>
      </c>
      <c r="BE39" s="366" t="s">
        <v>194</v>
      </c>
      <c r="BF39" s="75">
        <f t="shared" si="0"/>
        <v>0</v>
      </c>
      <c r="BG39" s="176">
        <v>0</v>
      </c>
      <c r="BH39" s="371" t="s">
        <v>194</v>
      </c>
      <c r="BI39" s="366" t="s">
        <v>194</v>
      </c>
      <c r="BJ39" s="366"/>
      <c r="BK39" s="366"/>
      <c r="BL39" s="177" t="s">
        <v>268</v>
      </c>
      <c r="BM39" s="366"/>
      <c r="BN39" s="372"/>
      <c r="BO39" s="372"/>
      <c r="BP39" s="372"/>
      <c r="BQ39" s="372"/>
      <c r="BR39" s="366"/>
      <c r="BS39" s="368"/>
      <c r="BT39" s="368"/>
      <c r="BV39" s="368"/>
    </row>
    <row r="40" spans="3:75" s="363" customFormat="1" ht="18.75" customHeight="1" x14ac:dyDescent="0.3">
      <c r="C40" s="373" t="s">
        <v>7</v>
      </c>
      <c r="D40" s="373" t="s">
        <v>330</v>
      </c>
      <c r="E40" s="373" t="s">
        <v>335</v>
      </c>
      <c r="F40" s="373" t="s">
        <v>100</v>
      </c>
      <c r="G40" s="373" t="s">
        <v>89</v>
      </c>
      <c r="H40" s="45">
        <v>10</v>
      </c>
      <c r="I40" s="373" t="s">
        <v>298</v>
      </c>
      <c r="J40" s="75">
        <v>101382</v>
      </c>
      <c r="K40" s="62" t="s">
        <v>14</v>
      </c>
      <c r="L40" s="366" t="s">
        <v>193</v>
      </c>
      <c r="M40" s="366"/>
      <c r="N40" s="366"/>
      <c r="O40" s="401" t="s">
        <v>518</v>
      </c>
      <c r="P40" s="366" t="s">
        <v>269</v>
      </c>
      <c r="Q40" s="409" t="s">
        <v>527</v>
      </c>
      <c r="R40" s="401" t="s">
        <v>526</v>
      </c>
      <c r="S40" s="42" t="s">
        <v>530</v>
      </c>
      <c r="T40" s="353" t="s">
        <v>279</v>
      </c>
      <c r="U40" s="366" t="s">
        <v>268</v>
      </c>
      <c r="W40" s="366" t="s">
        <v>193</v>
      </c>
      <c r="AA40" s="366"/>
      <c r="AB40" s="366"/>
      <c r="AC40" s="367" t="s">
        <v>279</v>
      </c>
      <c r="AD40" s="366"/>
      <c r="AE40" s="179" t="s">
        <v>280</v>
      </c>
      <c r="AF40" s="180" t="s">
        <v>281</v>
      </c>
      <c r="AG40" s="179" t="s">
        <v>288</v>
      </c>
      <c r="AH40" s="184" t="s">
        <v>282</v>
      </c>
      <c r="AI40" s="182" t="s">
        <v>283</v>
      </c>
      <c r="AJ40" s="182" t="s">
        <v>274</v>
      </c>
      <c r="AK40" s="182" t="s">
        <v>284</v>
      </c>
      <c r="AL40" s="182" t="s">
        <v>268</v>
      </c>
      <c r="AM40" s="366" t="s">
        <v>276</v>
      </c>
      <c r="AN40" s="368" t="s">
        <v>268</v>
      </c>
      <c r="AO40" s="368" t="s">
        <v>268</v>
      </c>
      <c r="AP40" s="368" t="s">
        <v>268</v>
      </c>
      <c r="AQ40" s="368" t="s">
        <v>268</v>
      </c>
      <c r="AR40" s="368" t="s">
        <v>268</v>
      </c>
      <c r="AS40" s="368"/>
      <c r="AT40" s="368"/>
      <c r="AU40" s="368" t="s">
        <v>268</v>
      </c>
      <c r="AV40" s="366" t="s">
        <v>192</v>
      </c>
      <c r="AW40" s="366" t="s">
        <v>192</v>
      </c>
      <c r="AX40" s="366" t="s">
        <v>192</v>
      </c>
      <c r="AY40" s="366" t="s">
        <v>192</v>
      </c>
      <c r="AZ40" s="366" t="s">
        <v>192</v>
      </c>
      <c r="BA40" s="366"/>
      <c r="BB40" s="366"/>
      <c r="BC40" s="369">
        <v>0.6</v>
      </c>
      <c r="BD40" s="366"/>
      <c r="BE40" s="368" t="s">
        <v>268</v>
      </c>
      <c r="BF40" s="368" t="s">
        <v>268</v>
      </c>
      <c r="BG40" s="368" t="s">
        <v>268</v>
      </c>
      <c r="BH40" s="368" t="s">
        <v>268</v>
      </c>
      <c r="BI40" s="366" t="s">
        <v>193</v>
      </c>
      <c r="BJ40" s="366"/>
      <c r="BK40" s="366"/>
      <c r="BL40" s="177">
        <v>1</v>
      </c>
      <c r="BM40" s="366"/>
      <c r="BN40" s="372"/>
      <c r="BO40" s="372"/>
      <c r="BP40" s="372"/>
      <c r="BQ40" s="372"/>
      <c r="BR40" s="366"/>
      <c r="BS40" s="330">
        <v>46199</v>
      </c>
      <c r="BT40" s="368"/>
      <c r="BV40" s="368"/>
    </row>
    <row r="41" spans="3:75" s="363" customFormat="1" ht="18.75" customHeight="1" x14ac:dyDescent="0.3">
      <c r="C41" s="373" t="s">
        <v>7</v>
      </c>
      <c r="D41" s="373" t="s">
        <v>330</v>
      </c>
      <c r="E41" s="373" t="s">
        <v>118</v>
      </c>
      <c r="F41" s="373" t="s">
        <v>88</v>
      </c>
      <c r="G41" s="373" t="s">
        <v>89</v>
      </c>
      <c r="H41" s="45">
        <v>10</v>
      </c>
      <c r="I41" s="373" t="s">
        <v>261</v>
      </c>
      <c r="J41" s="75">
        <v>53140</v>
      </c>
      <c r="K41" s="62" t="s">
        <v>15</v>
      </c>
      <c r="L41" s="366"/>
      <c r="M41" s="366" t="s">
        <v>278</v>
      </c>
      <c r="N41" s="366"/>
      <c r="O41" s="401" t="s">
        <v>518</v>
      </c>
      <c r="P41" s="366" t="s">
        <v>269</v>
      </c>
      <c r="Q41" s="401" t="s">
        <v>526</v>
      </c>
      <c r="R41" s="401" t="s">
        <v>526</v>
      </c>
      <c r="S41" s="42" t="s">
        <v>530</v>
      </c>
      <c r="T41" s="353" t="s">
        <v>269</v>
      </c>
      <c r="U41" s="366" t="s">
        <v>193</v>
      </c>
      <c r="W41" s="366" t="s">
        <v>193</v>
      </c>
      <c r="AA41" s="366"/>
      <c r="AB41" s="366"/>
      <c r="AC41" s="367" t="s">
        <v>269</v>
      </c>
      <c r="AD41" s="366"/>
      <c r="AE41" s="179" t="s">
        <v>280</v>
      </c>
      <c r="AF41" s="180" t="s">
        <v>281</v>
      </c>
      <c r="AG41" s="179"/>
      <c r="AH41" s="185" t="s">
        <v>333</v>
      </c>
      <c r="AI41" s="182" t="s">
        <v>334</v>
      </c>
      <c r="AJ41" s="182" t="s">
        <v>274</v>
      </c>
      <c r="AK41" s="182" t="s">
        <v>284</v>
      </c>
      <c r="AL41" s="182" t="s">
        <v>268</v>
      </c>
      <c r="AM41" s="366" t="s">
        <v>276</v>
      </c>
      <c r="AN41" s="366" t="s">
        <v>285</v>
      </c>
      <c r="AO41" s="366">
        <v>9</v>
      </c>
      <c r="AP41" s="75">
        <v>7</v>
      </c>
      <c r="AQ41" s="75">
        <v>2</v>
      </c>
      <c r="AR41" s="75">
        <v>9</v>
      </c>
      <c r="AS41" s="368"/>
      <c r="AT41" s="368"/>
      <c r="AU41" s="375">
        <v>0.05</v>
      </c>
      <c r="AV41" s="366" t="s">
        <v>194</v>
      </c>
      <c r="AW41" s="366" t="s">
        <v>194</v>
      </c>
      <c r="AX41" s="366" t="s">
        <v>194</v>
      </c>
      <c r="AY41" s="366" t="s">
        <v>194</v>
      </c>
      <c r="AZ41" s="366" t="s">
        <v>194</v>
      </c>
      <c r="BA41" s="366"/>
      <c r="BB41" s="366"/>
      <c r="BC41" s="369">
        <v>0</v>
      </c>
      <c r="BD41" s="366" t="s">
        <v>194</v>
      </c>
      <c r="BE41" s="366" t="s">
        <v>194</v>
      </c>
      <c r="BF41" s="75">
        <f t="shared" si="0"/>
        <v>9</v>
      </c>
      <c r="BG41" s="176">
        <v>0</v>
      </c>
      <c r="BH41" s="371" t="s">
        <v>194</v>
      </c>
      <c r="BI41" s="366" t="s">
        <v>194</v>
      </c>
      <c r="BJ41" s="366"/>
      <c r="BK41" s="366"/>
      <c r="BL41" s="177">
        <f>IFERROR(BG41/BF41,"Validar datos de Aulas Master")</f>
        <v>0</v>
      </c>
      <c r="BM41" s="366"/>
      <c r="BN41" s="372"/>
      <c r="BO41" s="372"/>
      <c r="BP41" s="372"/>
      <c r="BQ41" s="372"/>
      <c r="BR41" s="366"/>
      <c r="BS41" s="368"/>
      <c r="BT41" s="368"/>
      <c r="BV41" s="368"/>
    </row>
    <row r="42" spans="3:75" s="363" customFormat="1" ht="18.75" customHeight="1" x14ac:dyDescent="0.3">
      <c r="C42" s="364" t="s">
        <v>4</v>
      </c>
      <c r="D42" s="45" t="s">
        <v>337</v>
      </c>
      <c r="E42" s="373" t="s">
        <v>338</v>
      </c>
      <c r="F42" s="49" t="s">
        <v>88</v>
      </c>
      <c r="G42" s="45" t="s">
        <v>89</v>
      </c>
      <c r="H42" s="45">
        <v>10</v>
      </c>
      <c r="I42" s="49" t="s">
        <v>261</v>
      </c>
      <c r="J42" s="75">
        <v>103799</v>
      </c>
      <c r="K42" s="62" t="s">
        <v>14</v>
      </c>
      <c r="L42" s="366" t="s">
        <v>193</v>
      </c>
      <c r="M42" s="366" t="s">
        <v>278</v>
      </c>
      <c r="N42" s="366"/>
      <c r="O42" s="401" t="s">
        <v>518</v>
      </c>
      <c r="P42" s="366" t="s">
        <v>269</v>
      </c>
      <c r="Q42" s="401" t="s">
        <v>526</v>
      </c>
      <c r="R42" s="401" t="s">
        <v>526</v>
      </c>
      <c r="S42" s="34" t="s">
        <v>530</v>
      </c>
      <c r="T42" s="353" t="s">
        <v>279</v>
      </c>
      <c r="U42" s="366" t="s">
        <v>193</v>
      </c>
      <c r="W42" s="366" t="s">
        <v>193</v>
      </c>
      <c r="AA42" s="366"/>
      <c r="AB42" s="366"/>
      <c r="AC42" s="367" t="s">
        <v>279</v>
      </c>
      <c r="AD42" s="366"/>
      <c r="AE42" s="179" t="s">
        <v>280</v>
      </c>
      <c r="AF42" s="180" t="s">
        <v>281</v>
      </c>
      <c r="AG42" s="179" t="s">
        <v>288</v>
      </c>
      <c r="AH42" s="184" t="s">
        <v>282</v>
      </c>
      <c r="AI42" s="182" t="s">
        <v>283</v>
      </c>
      <c r="AJ42" s="182" t="s">
        <v>274</v>
      </c>
      <c r="AK42" s="182" t="s">
        <v>284</v>
      </c>
      <c r="AL42" s="182" t="s">
        <v>322</v>
      </c>
      <c r="AM42" s="366" t="s">
        <v>276</v>
      </c>
      <c r="AN42" s="366" t="s">
        <v>278</v>
      </c>
      <c r="AO42" s="366">
        <v>11</v>
      </c>
      <c r="AP42" s="75">
        <v>3</v>
      </c>
      <c r="AQ42" s="75">
        <v>8</v>
      </c>
      <c r="AR42" s="75">
        <v>11</v>
      </c>
      <c r="AS42" s="368"/>
      <c r="AT42" s="368"/>
      <c r="AU42" s="385">
        <v>0</v>
      </c>
      <c r="AV42" s="366" t="s">
        <v>194</v>
      </c>
      <c r="AW42" s="366" t="s">
        <v>194</v>
      </c>
      <c r="AX42" s="366" t="s">
        <v>194</v>
      </c>
      <c r="AY42" s="366" t="s">
        <v>194</v>
      </c>
      <c r="AZ42" s="366" t="s">
        <v>194</v>
      </c>
      <c r="BA42" s="366"/>
      <c r="BB42" s="366"/>
      <c r="BC42" s="369">
        <v>0</v>
      </c>
      <c r="BD42" s="366" t="s">
        <v>194</v>
      </c>
      <c r="BE42" s="366" t="s">
        <v>194</v>
      </c>
      <c r="BF42" s="75">
        <v>20</v>
      </c>
      <c r="BG42" s="176">
        <v>0</v>
      </c>
      <c r="BH42" s="371" t="s">
        <v>194</v>
      </c>
      <c r="BI42" s="376">
        <v>0.55000000000000004</v>
      </c>
      <c r="BJ42" s="366"/>
      <c r="BK42" s="366"/>
      <c r="BL42" s="177">
        <f>IFERROR(BG42/BF42,"Validar datos de Aulas Master")</f>
        <v>0</v>
      </c>
      <c r="BM42" s="366"/>
      <c r="BN42" s="372"/>
      <c r="BO42" s="372"/>
      <c r="BP42" s="372"/>
      <c r="BQ42" s="372"/>
      <c r="BR42" s="366"/>
      <c r="BS42" s="330">
        <v>46199</v>
      </c>
      <c r="BT42" s="368"/>
      <c r="BV42" s="368"/>
    </row>
    <row r="43" spans="3:75" s="363" customFormat="1" ht="18.75" customHeight="1" x14ac:dyDescent="0.3">
      <c r="C43" s="364" t="s">
        <v>4</v>
      </c>
      <c r="D43" s="45" t="s">
        <v>259</v>
      </c>
      <c r="E43" s="386" t="s">
        <v>339</v>
      </c>
      <c r="F43" s="49" t="s">
        <v>88</v>
      </c>
      <c r="G43" s="387" t="s">
        <v>95</v>
      </c>
      <c r="H43" s="45">
        <v>10</v>
      </c>
      <c r="I43" s="49" t="s">
        <v>261</v>
      </c>
      <c r="J43" s="76">
        <v>91360</v>
      </c>
      <c r="K43" s="62" t="s">
        <v>15</v>
      </c>
      <c r="L43" s="366"/>
      <c r="M43" s="366" t="s">
        <v>278</v>
      </c>
      <c r="N43" s="366"/>
      <c r="O43" s="401" t="s">
        <v>518</v>
      </c>
      <c r="P43" s="366" t="s">
        <v>269</v>
      </c>
      <c r="Q43" s="401" t="s">
        <v>526</v>
      </c>
      <c r="R43" s="401" t="s">
        <v>526</v>
      </c>
      <c r="S43" s="34" t="s">
        <v>530</v>
      </c>
      <c r="T43" s="353" t="s">
        <v>269</v>
      </c>
      <c r="U43" s="366" t="s">
        <v>193</v>
      </c>
      <c r="W43" s="366" t="s">
        <v>193</v>
      </c>
      <c r="AA43" s="366"/>
      <c r="AB43" s="366"/>
      <c r="AC43" s="367" t="s">
        <v>269</v>
      </c>
      <c r="AD43" s="366"/>
      <c r="AE43" s="179" t="s">
        <v>280</v>
      </c>
      <c r="AF43" s="180" t="s">
        <v>281</v>
      </c>
      <c r="AG43" s="179"/>
      <c r="AH43" s="184" t="s">
        <v>282</v>
      </c>
      <c r="AI43" s="182" t="s">
        <v>283</v>
      </c>
      <c r="AJ43" s="182" t="s">
        <v>274</v>
      </c>
      <c r="AK43" s="182" t="s">
        <v>284</v>
      </c>
      <c r="AL43" s="182" t="s">
        <v>268</v>
      </c>
      <c r="AM43" s="366" t="s">
        <v>276</v>
      </c>
      <c r="AN43" s="366" t="s">
        <v>285</v>
      </c>
      <c r="AO43" s="366">
        <v>12</v>
      </c>
      <c r="AP43" s="75">
        <v>12</v>
      </c>
      <c r="AQ43" s="75"/>
      <c r="AR43" s="75">
        <v>12</v>
      </c>
      <c r="AS43" s="377">
        <v>46233</v>
      </c>
      <c r="AT43" s="377">
        <v>46325</v>
      </c>
      <c r="AU43" s="375">
        <v>0.13</v>
      </c>
      <c r="AV43" s="366" t="s">
        <v>268</v>
      </c>
      <c r="AW43" s="366" t="s">
        <v>268</v>
      </c>
      <c r="AX43" s="366" t="s">
        <v>268</v>
      </c>
      <c r="AY43" s="366" t="s">
        <v>268</v>
      </c>
      <c r="AZ43" s="366" t="s">
        <v>268</v>
      </c>
      <c r="BA43" s="366" t="s">
        <v>268</v>
      </c>
      <c r="BB43" s="366" t="s">
        <v>268</v>
      </c>
      <c r="BC43" s="378" t="s">
        <v>268</v>
      </c>
      <c r="BD43" s="366" t="s">
        <v>194</v>
      </c>
      <c r="BE43" s="366" t="s">
        <v>194</v>
      </c>
      <c r="BF43" s="75">
        <f t="shared" si="0"/>
        <v>12</v>
      </c>
      <c r="BG43" s="176">
        <v>0</v>
      </c>
      <c r="BH43" s="371" t="s">
        <v>194</v>
      </c>
      <c r="BI43" s="366" t="s">
        <v>194</v>
      </c>
      <c r="BJ43" s="366"/>
      <c r="BK43" s="366"/>
      <c r="BL43" s="177">
        <f>IFERROR(BG43/BF43,"Validar datos de Aulas Master")</f>
        <v>0</v>
      </c>
      <c r="BM43" s="366"/>
      <c r="BN43" s="372"/>
      <c r="BO43" s="372"/>
      <c r="BP43" s="372"/>
      <c r="BQ43" s="372"/>
      <c r="BR43" s="366"/>
      <c r="BS43" s="368"/>
      <c r="BT43" s="368"/>
      <c r="BV43" s="368"/>
    </row>
    <row r="44" spans="3:75" s="363" customFormat="1" ht="18.75" customHeight="1" x14ac:dyDescent="0.3">
      <c r="C44" s="379" t="s">
        <v>10</v>
      </c>
      <c r="D44" s="46" t="s">
        <v>123</v>
      </c>
      <c r="E44" s="388" t="s">
        <v>340</v>
      </c>
      <c r="F44" s="46" t="s">
        <v>100</v>
      </c>
      <c r="G44" s="46" t="s">
        <v>89</v>
      </c>
      <c r="H44" s="45">
        <v>10</v>
      </c>
      <c r="I44" s="46" t="s">
        <v>298</v>
      </c>
      <c r="J44" s="75">
        <v>54726</v>
      </c>
      <c r="K44" s="62" t="s">
        <v>15</v>
      </c>
      <c r="L44" s="366"/>
      <c r="M44" s="366"/>
      <c r="N44" s="366"/>
      <c r="O44" s="401" t="s">
        <v>518</v>
      </c>
      <c r="P44" s="366" t="s">
        <v>269</v>
      </c>
      <c r="Q44" s="409" t="s">
        <v>527</v>
      </c>
      <c r="R44" s="401" t="s">
        <v>526</v>
      </c>
      <c r="S44" s="38" t="s">
        <v>530</v>
      </c>
      <c r="T44" s="353" t="s">
        <v>269</v>
      </c>
      <c r="U44" s="366" t="s">
        <v>268</v>
      </c>
      <c r="W44" s="366" t="s">
        <v>193</v>
      </c>
      <c r="AA44" s="366"/>
      <c r="AB44" s="366"/>
      <c r="AC44" s="367" t="s">
        <v>269</v>
      </c>
      <c r="AD44" s="366"/>
      <c r="AE44" s="179" t="s">
        <v>280</v>
      </c>
      <c r="AF44" s="180" t="s">
        <v>281</v>
      </c>
      <c r="AG44" s="179"/>
      <c r="AH44" s="184" t="s">
        <v>282</v>
      </c>
      <c r="AI44" s="182" t="s">
        <v>283</v>
      </c>
      <c r="AJ44" s="182" t="s">
        <v>274</v>
      </c>
      <c r="AK44" s="182" t="s">
        <v>284</v>
      </c>
      <c r="AL44" s="182" t="s">
        <v>268</v>
      </c>
      <c r="AM44" s="366" t="s">
        <v>276</v>
      </c>
      <c r="AN44" s="368" t="s">
        <v>268</v>
      </c>
      <c r="AO44" s="368" t="s">
        <v>268</v>
      </c>
      <c r="AP44" s="368" t="s">
        <v>268</v>
      </c>
      <c r="AQ44" s="368" t="s">
        <v>268</v>
      </c>
      <c r="AR44" s="368" t="s">
        <v>268</v>
      </c>
      <c r="AS44" s="368"/>
      <c r="AT44" s="368"/>
      <c r="AU44" s="368" t="s">
        <v>268</v>
      </c>
      <c r="AV44" s="366" t="s">
        <v>194</v>
      </c>
      <c r="AW44" s="366" t="s">
        <v>194</v>
      </c>
      <c r="AX44" s="366" t="s">
        <v>194</v>
      </c>
      <c r="AY44" s="366" t="s">
        <v>194</v>
      </c>
      <c r="AZ44" s="366" t="s">
        <v>194</v>
      </c>
      <c r="BA44" s="366"/>
      <c r="BB44" s="366"/>
      <c r="BC44" s="369">
        <v>0</v>
      </c>
      <c r="BD44" s="366"/>
      <c r="BE44" s="368" t="s">
        <v>268</v>
      </c>
      <c r="BF44" s="368" t="s">
        <v>268</v>
      </c>
      <c r="BG44" s="368" t="s">
        <v>268</v>
      </c>
      <c r="BH44" s="368" t="s">
        <v>268</v>
      </c>
      <c r="BI44" s="366" t="s">
        <v>194</v>
      </c>
      <c r="BJ44" s="366"/>
      <c r="BK44" s="366"/>
      <c r="BL44" s="177" t="s">
        <v>268</v>
      </c>
      <c r="BM44" s="366"/>
      <c r="BN44" s="372"/>
      <c r="BO44" s="372"/>
      <c r="BP44" s="372"/>
      <c r="BQ44" s="372"/>
      <c r="BR44" s="366"/>
      <c r="BS44" s="368"/>
      <c r="BT44" s="368"/>
      <c r="BV44" s="368"/>
    </row>
    <row r="45" spans="3:75" s="363" customFormat="1" ht="18.75" customHeight="1" x14ac:dyDescent="0.3">
      <c r="C45" s="379" t="s">
        <v>10</v>
      </c>
      <c r="D45" s="46" t="s">
        <v>123</v>
      </c>
      <c r="E45" s="380" t="s">
        <v>61</v>
      </c>
      <c r="F45" s="46" t="s">
        <v>88</v>
      </c>
      <c r="G45" s="46" t="s">
        <v>89</v>
      </c>
      <c r="H45" s="45">
        <v>10</v>
      </c>
      <c r="I45" s="46" t="s">
        <v>261</v>
      </c>
      <c r="J45" s="75">
        <v>110697</v>
      </c>
      <c r="K45" s="62" t="s">
        <v>15</v>
      </c>
      <c r="L45" s="366"/>
      <c r="M45" s="366" t="s">
        <v>323</v>
      </c>
      <c r="N45" s="366"/>
      <c r="O45" s="401" t="s">
        <v>518</v>
      </c>
      <c r="P45" s="366" t="s">
        <v>269</v>
      </c>
      <c r="Q45" s="401" t="s">
        <v>526</v>
      </c>
      <c r="R45" s="401" t="s">
        <v>526</v>
      </c>
      <c r="S45" s="38" t="s">
        <v>530</v>
      </c>
      <c r="T45" s="353" t="s">
        <v>279</v>
      </c>
      <c r="U45" s="366" t="s">
        <v>193</v>
      </c>
      <c r="W45" s="366" t="s">
        <v>193</v>
      </c>
      <c r="AA45" s="366"/>
      <c r="AB45" s="366"/>
      <c r="AC45" s="367" t="s">
        <v>279</v>
      </c>
      <c r="AD45" s="366"/>
      <c r="AE45" s="179" t="s">
        <v>280</v>
      </c>
      <c r="AF45" s="180" t="s">
        <v>281</v>
      </c>
      <c r="AG45" s="179"/>
      <c r="AH45" s="184" t="s">
        <v>282</v>
      </c>
      <c r="AI45" s="182" t="s">
        <v>283</v>
      </c>
      <c r="AJ45" s="182" t="s">
        <v>274</v>
      </c>
      <c r="AK45" s="182" t="s">
        <v>284</v>
      </c>
      <c r="AL45" s="182" t="s">
        <v>268</v>
      </c>
      <c r="AM45" s="366" t="s">
        <v>276</v>
      </c>
      <c r="AN45" s="366" t="s">
        <v>323</v>
      </c>
      <c r="AO45" s="366">
        <v>0</v>
      </c>
      <c r="AP45" s="75">
        <v>3</v>
      </c>
      <c r="AQ45" s="75">
        <v>2</v>
      </c>
      <c r="AR45" s="75">
        <v>5</v>
      </c>
      <c r="AS45" s="368"/>
      <c r="AT45" s="368"/>
      <c r="AU45" s="385">
        <v>0</v>
      </c>
      <c r="AV45" s="366" t="s">
        <v>194</v>
      </c>
      <c r="AW45" s="366" t="s">
        <v>194</v>
      </c>
      <c r="AX45" s="366" t="s">
        <v>194</v>
      </c>
      <c r="AY45" s="366" t="s">
        <v>194</v>
      </c>
      <c r="AZ45" s="366" t="s">
        <v>194</v>
      </c>
      <c r="BA45" s="366"/>
      <c r="BB45" s="366"/>
      <c r="BC45" s="369">
        <v>0.25</v>
      </c>
      <c r="BD45" s="366" t="s">
        <v>194</v>
      </c>
      <c r="BE45" s="366" t="s">
        <v>194</v>
      </c>
      <c r="BF45" s="75">
        <v>18</v>
      </c>
      <c r="BG45" s="75">
        <v>0</v>
      </c>
      <c r="BH45" s="371" t="s">
        <v>194</v>
      </c>
      <c r="BI45" s="376">
        <v>0.3</v>
      </c>
      <c r="BJ45" s="366"/>
      <c r="BK45" s="366"/>
      <c r="BL45" s="177">
        <f>IFERROR(BG45/BF45,"Validar datos de Aulas Master")</f>
        <v>0</v>
      </c>
      <c r="BM45" s="366"/>
      <c r="BN45" s="372"/>
      <c r="BO45" s="372"/>
      <c r="BP45" s="372"/>
      <c r="BQ45" s="372"/>
      <c r="BR45" s="366"/>
      <c r="BS45" s="330">
        <v>46199</v>
      </c>
      <c r="BT45" s="368"/>
      <c r="BV45" s="370"/>
      <c r="BW45" s="76" t="s">
        <v>286</v>
      </c>
    </row>
    <row r="46" spans="3:75" s="363" customFormat="1" ht="18.75" customHeight="1" x14ac:dyDescent="0.3">
      <c r="C46" s="364" t="s">
        <v>4</v>
      </c>
      <c r="D46" s="45" t="s">
        <v>325</v>
      </c>
      <c r="E46" s="373" t="s">
        <v>341</v>
      </c>
      <c r="F46" s="49" t="s">
        <v>88</v>
      </c>
      <c r="G46" s="45" t="s">
        <v>103</v>
      </c>
      <c r="H46" s="45">
        <v>10</v>
      </c>
      <c r="I46" s="49" t="s">
        <v>261</v>
      </c>
      <c r="J46" s="75">
        <v>103640</v>
      </c>
      <c r="K46" s="60" t="s">
        <v>16</v>
      </c>
      <c r="L46" s="366"/>
      <c r="M46" s="366" t="s">
        <v>278</v>
      </c>
      <c r="N46" s="366"/>
      <c r="O46" s="401" t="s">
        <v>518</v>
      </c>
      <c r="P46" s="366" t="s">
        <v>269</v>
      </c>
      <c r="Q46" s="401" t="s">
        <v>526</v>
      </c>
      <c r="R46" s="401" t="s">
        <v>526</v>
      </c>
      <c r="S46" s="34" t="s">
        <v>276</v>
      </c>
      <c r="T46" s="353" t="s">
        <v>269</v>
      </c>
      <c r="U46" s="366" t="s">
        <v>193</v>
      </c>
      <c r="W46" s="366" t="s">
        <v>193</v>
      </c>
      <c r="AA46" s="366"/>
      <c r="AB46" s="366"/>
      <c r="AC46" s="367" t="s">
        <v>269</v>
      </c>
      <c r="AD46" s="366"/>
      <c r="AE46" s="179" t="s">
        <v>270</v>
      </c>
      <c r="AF46" s="180" t="s">
        <v>281</v>
      </c>
      <c r="AG46" s="179"/>
      <c r="AH46" s="185" t="s">
        <v>342</v>
      </c>
      <c r="AI46" s="185" t="s">
        <v>275</v>
      </c>
      <c r="AJ46" s="182" t="s">
        <v>274</v>
      </c>
      <c r="AK46" s="182" t="s">
        <v>274</v>
      </c>
      <c r="AL46" s="182" t="s">
        <v>275</v>
      </c>
      <c r="AM46" s="366" t="s">
        <v>276</v>
      </c>
      <c r="AN46" s="366" t="s">
        <v>285</v>
      </c>
      <c r="AO46" s="366">
        <v>9</v>
      </c>
      <c r="AP46" s="75">
        <v>1</v>
      </c>
      <c r="AQ46" s="75">
        <v>8</v>
      </c>
      <c r="AR46" s="75">
        <v>9</v>
      </c>
      <c r="AS46" s="368"/>
      <c r="AT46" s="368"/>
      <c r="AU46" s="375">
        <v>0</v>
      </c>
      <c r="AV46" s="366" t="s">
        <v>268</v>
      </c>
      <c r="AW46" s="366" t="s">
        <v>268</v>
      </c>
      <c r="AX46" s="366" t="s">
        <v>268</v>
      </c>
      <c r="AY46" s="366" t="s">
        <v>268</v>
      </c>
      <c r="AZ46" s="366" t="s">
        <v>268</v>
      </c>
      <c r="BA46" s="366" t="s">
        <v>268</v>
      </c>
      <c r="BB46" s="366" t="s">
        <v>268</v>
      </c>
      <c r="BC46" s="378" t="s">
        <v>268</v>
      </c>
      <c r="BD46" s="366" t="s">
        <v>194</v>
      </c>
      <c r="BE46" s="366" t="s">
        <v>194</v>
      </c>
      <c r="BF46" s="75">
        <f t="shared" ref="BF46:BF72" si="1">AR46</f>
        <v>9</v>
      </c>
      <c r="BG46" s="176">
        <v>0</v>
      </c>
      <c r="BH46" s="371" t="s">
        <v>194</v>
      </c>
      <c r="BI46" s="366" t="s">
        <v>194</v>
      </c>
      <c r="BJ46" s="366"/>
      <c r="BK46" s="366"/>
      <c r="BL46" s="177">
        <f>IFERROR(BG46/BF46,"Validar datos de Aulas Master")</f>
        <v>0</v>
      </c>
      <c r="BM46" s="366"/>
      <c r="BN46" s="372"/>
      <c r="BO46" s="372"/>
      <c r="BP46" s="372"/>
      <c r="BQ46" s="372"/>
      <c r="BR46" s="366"/>
      <c r="BS46" s="368"/>
      <c r="BT46" s="368"/>
      <c r="BV46" s="368"/>
    </row>
    <row r="47" spans="3:75" s="363" customFormat="1" ht="18.75" customHeight="1" x14ac:dyDescent="0.3">
      <c r="C47" s="373" t="s">
        <v>7</v>
      </c>
      <c r="D47" s="373" t="s">
        <v>316</v>
      </c>
      <c r="E47" s="373" t="s">
        <v>343</v>
      </c>
      <c r="F47" s="373" t="s">
        <v>100</v>
      </c>
      <c r="G47" s="373" t="s">
        <v>103</v>
      </c>
      <c r="H47" s="45">
        <v>10</v>
      </c>
      <c r="I47" s="373" t="s">
        <v>298</v>
      </c>
      <c r="J47" s="75">
        <v>3209</v>
      </c>
      <c r="K47" s="62" t="s">
        <v>15</v>
      </c>
      <c r="L47" s="366"/>
      <c r="M47" s="366"/>
      <c r="N47" s="366"/>
      <c r="O47" s="366" t="s">
        <v>517</v>
      </c>
      <c r="P47" s="366" t="s">
        <v>276</v>
      </c>
      <c r="Q47" s="409" t="s">
        <v>527</v>
      </c>
      <c r="R47" s="401" t="s">
        <v>526</v>
      </c>
      <c r="S47" s="42" t="s">
        <v>530</v>
      </c>
      <c r="T47" s="353" t="s">
        <v>279</v>
      </c>
      <c r="U47" s="366" t="s">
        <v>268</v>
      </c>
      <c r="W47" s="366" t="s">
        <v>193</v>
      </c>
      <c r="AA47" s="366"/>
      <c r="AB47" s="366"/>
      <c r="AC47" s="367" t="s">
        <v>279</v>
      </c>
      <c r="AD47" s="366"/>
      <c r="AE47" s="179" t="s">
        <v>280</v>
      </c>
      <c r="AF47" s="180" t="s">
        <v>281</v>
      </c>
      <c r="AG47" s="179"/>
      <c r="AH47" s="185" t="s">
        <v>333</v>
      </c>
      <c r="AI47" s="182" t="s">
        <v>334</v>
      </c>
      <c r="AJ47" s="182" t="s">
        <v>274</v>
      </c>
      <c r="AK47" s="182" t="s">
        <v>284</v>
      </c>
      <c r="AL47" s="182" t="s">
        <v>268</v>
      </c>
      <c r="AM47" s="366" t="s">
        <v>276</v>
      </c>
      <c r="AN47" s="368" t="s">
        <v>268</v>
      </c>
      <c r="AO47" s="368" t="s">
        <v>268</v>
      </c>
      <c r="AP47" s="368" t="s">
        <v>268</v>
      </c>
      <c r="AQ47" s="368" t="s">
        <v>268</v>
      </c>
      <c r="AR47" s="368" t="s">
        <v>268</v>
      </c>
      <c r="AS47" s="368"/>
      <c r="AT47" s="368"/>
      <c r="AU47" s="368" t="s">
        <v>268</v>
      </c>
      <c r="AV47" s="366" t="s">
        <v>268</v>
      </c>
      <c r="AW47" s="366" t="s">
        <v>268</v>
      </c>
      <c r="AX47" s="366" t="s">
        <v>268</v>
      </c>
      <c r="AY47" s="366" t="s">
        <v>268</v>
      </c>
      <c r="AZ47" s="366" t="s">
        <v>268</v>
      </c>
      <c r="BA47" s="366" t="s">
        <v>268</v>
      </c>
      <c r="BB47" s="366" t="s">
        <v>268</v>
      </c>
      <c r="BC47" s="378" t="s">
        <v>268</v>
      </c>
      <c r="BD47" s="368" t="s">
        <v>268</v>
      </c>
      <c r="BE47" s="368" t="s">
        <v>268</v>
      </c>
      <c r="BF47" s="368" t="s">
        <v>268</v>
      </c>
      <c r="BG47" s="368" t="s">
        <v>268</v>
      </c>
      <c r="BH47" s="368" t="s">
        <v>268</v>
      </c>
      <c r="BI47" s="366" t="s">
        <v>194</v>
      </c>
      <c r="BJ47" s="366"/>
      <c r="BK47" s="366"/>
      <c r="BL47" s="177" t="s">
        <v>268</v>
      </c>
      <c r="BM47" s="366"/>
      <c r="BN47" s="372"/>
      <c r="BO47" s="372"/>
      <c r="BP47" s="372"/>
      <c r="BQ47" s="372"/>
      <c r="BR47" s="366"/>
      <c r="BS47" s="368"/>
      <c r="BT47" s="368"/>
      <c r="BV47" s="368"/>
    </row>
    <row r="48" spans="3:75" s="363" customFormat="1" ht="18.75" customHeight="1" x14ac:dyDescent="0.3">
      <c r="C48" s="373" t="s">
        <v>7</v>
      </c>
      <c r="D48" s="373" t="s">
        <v>316</v>
      </c>
      <c r="E48" s="373" t="s">
        <v>317</v>
      </c>
      <c r="F48" s="373" t="s">
        <v>100</v>
      </c>
      <c r="G48" s="373" t="s">
        <v>89</v>
      </c>
      <c r="H48" s="45">
        <v>10</v>
      </c>
      <c r="I48" s="373" t="s">
        <v>298</v>
      </c>
      <c r="J48" s="75">
        <v>1894</v>
      </c>
      <c r="K48" s="62" t="s">
        <v>14</v>
      </c>
      <c r="L48" s="366" t="s">
        <v>193</v>
      </c>
      <c r="M48" s="366"/>
      <c r="N48" s="366"/>
      <c r="O48" s="401" t="s">
        <v>518</v>
      </c>
      <c r="P48" s="366" t="s">
        <v>269</v>
      </c>
      <c r="Q48" s="409" t="s">
        <v>527</v>
      </c>
      <c r="R48" s="401" t="s">
        <v>526</v>
      </c>
      <c r="S48" s="44" t="s">
        <v>530</v>
      </c>
      <c r="T48" s="353" t="s">
        <v>279</v>
      </c>
      <c r="U48" s="366" t="s">
        <v>268</v>
      </c>
      <c r="W48" s="366" t="s">
        <v>193</v>
      </c>
      <c r="AA48" s="366"/>
      <c r="AB48" s="366"/>
      <c r="AC48" s="367" t="s">
        <v>279</v>
      </c>
      <c r="AD48" s="366"/>
      <c r="AE48" s="179" t="s">
        <v>280</v>
      </c>
      <c r="AF48" s="180" t="s">
        <v>281</v>
      </c>
      <c r="AG48" s="179" t="s">
        <v>288</v>
      </c>
      <c r="AH48" s="184" t="s">
        <v>282</v>
      </c>
      <c r="AI48" s="182" t="s">
        <v>283</v>
      </c>
      <c r="AJ48" s="182" t="s">
        <v>274</v>
      </c>
      <c r="AK48" s="182" t="s">
        <v>284</v>
      </c>
      <c r="AL48" s="182" t="s">
        <v>268</v>
      </c>
      <c r="AM48" s="366" t="s">
        <v>276</v>
      </c>
      <c r="AN48" s="368" t="s">
        <v>268</v>
      </c>
      <c r="AO48" s="368" t="s">
        <v>268</v>
      </c>
      <c r="AP48" s="368" t="s">
        <v>268</v>
      </c>
      <c r="AQ48" s="368" t="s">
        <v>268</v>
      </c>
      <c r="AR48" s="368" t="s">
        <v>268</v>
      </c>
      <c r="AS48" s="368"/>
      <c r="AT48" s="368"/>
      <c r="AU48" s="368" t="s">
        <v>268</v>
      </c>
      <c r="AV48" s="366" t="s">
        <v>192</v>
      </c>
      <c r="AW48" s="366" t="s">
        <v>192</v>
      </c>
      <c r="AX48" s="366" t="s">
        <v>192</v>
      </c>
      <c r="AY48" s="366" t="s">
        <v>192</v>
      </c>
      <c r="AZ48" s="366" t="s">
        <v>192</v>
      </c>
      <c r="BA48" s="366"/>
      <c r="BB48" s="366"/>
      <c r="BC48" s="369">
        <v>0.6</v>
      </c>
      <c r="BD48" s="368" t="s">
        <v>268</v>
      </c>
      <c r="BE48" s="368" t="s">
        <v>268</v>
      </c>
      <c r="BF48" s="368" t="s">
        <v>268</v>
      </c>
      <c r="BG48" s="368" t="s">
        <v>268</v>
      </c>
      <c r="BH48" s="368" t="s">
        <v>268</v>
      </c>
      <c r="BI48" s="366" t="s">
        <v>193</v>
      </c>
      <c r="BJ48" s="366"/>
      <c r="BK48" s="366"/>
      <c r="BL48" s="177">
        <v>1</v>
      </c>
      <c r="BM48" s="366"/>
      <c r="BN48" s="372"/>
      <c r="BO48" s="372"/>
      <c r="BP48" s="372"/>
      <c r="BQ48" s="372"/>
      <c r="BR48" s="366"/>
      <c r="BS48" s="330">
        <v>46199</v>
      </c>
      <c r="BT48" s="368"/>
      <c r="BV48" s="368"/>
    </row>
    <row r="49" spans="3:74" s="363" customFormat="1" ht="18.75" customHeight="1" x14ac:dyDescent="0.3">
      <c r="C49" s="373" t="s">
        <v>7</v>
      </c>
      <c r="D49" s="373" t="s">
        <v>316</v>
      </c>
      <c r="E49" s="373" t="s">
        <v>317</v>
      </c>
      <c r="F49" s="373" t="s">
        <v>88</v>
      </c>
      <c r="G49" s="373" t="s">
        <v>89</v>
      </c>
      <c r="H49" s="45">
        <v>10</v>
      </c>
      <c r="I49" s="373" t="s">
        <v>261</v>
      </c>
      <c r="J49" s="75">
        <v>53632</v>
      </c>
      <c r="K49" s="62" t="s">
        <v>14</v>
      </c>
      <c r="L49" s="366" t="s">
        <v>193</v>
      </c>
      <c r="M49" s="366" t="s">
        <v>278</v>
      </c>
      <c r="N49" s="366"/>
      <c r="O49" s="401" t="s">
        <v>518</v>
      </c>
      <c r="P49" s="366" t="s">
        <v>269</v>
      </c>
      <c r="Q49" s="401" t="s">
        <v>526</v>
      </c>
      <c r="R49" s="401" t="s">
        <v>526</v>
      </c>
      <c r="S49" s="44" t="s">
        <v>530</v>
      </c>
      <c r="T49" s="353" t="s">
        <v>279</v>
      </c>
      <c r="U49" s="366" t="s">
        <v>193</v>
      </c>
      <c r="W49" s="366" t="s">
        <v>193</v>
      </c>
      <c r="AA49" s="366"/>
      <c r="AB49" s="366"/>
      <c r="AC49" s="367" t="s">
        <v>279</v>
      </c>
      <c r="AD49" s="366"/>
      <c r="AE49" s="179" t="s">
        <v>280</v>
      </c>
      <c r="AF49" s="180" t="s">
        <v>281</v>
      </c>
      <c r="AG49" s="179" t="s">
        <v>288</v>
      </c>
      <c r="AH49" s="184" t="s">
        <v>282</v>
      </c>
      <c r="AI49" s="182" t="s">
        <v>283</v>
      </c>
      <c r="AJ49" s="182" t="s">
        <v>274</v>
      </c>
      <c r="AK49" s="182" t="s">
        <v>284</v>
      </c>
      <c r="AL49" s="182" t="s">
        <v>268</v>
      </c>
      <c r="AM49" s="366" t="s">
        <v>276</v>
      </c>
      <c r="AN49" s="366" t="s">
        <v>285</v>
      </c>
      <c r="AO49" s="366">
        <v>12</v>
      </c>
      <c r="AP49" s="75">
        <v>2</v>
      </c>
      <c r="AQ49" s="75">
        <v>10</v>
      </c>
      <c r="AR49" s="75">
        <v>12</v>
      </c>
      <c r="AS49" s="368"/>
      <c r="AT49" s="368"/>
      <c r="AU49" s="385">
        <v>0</v>
      </c>
      <c r="AV49" s="366" t="s">
        <v>192</v>
      </c>
      <c r="AW49" s="366" t="s">
        <v>192</v>
      </c>
      <c r="AX49" s="366" t="s">
        <v>192</v>
      </c>
      <c r="AY49" s="366" t="s">
        <v>192</v>
      </c>
      <c r="AZ49" s="366" t="s">
        <v>192</v>
      </c>
      <c r="BA49" s="366"/>
      <c r="BB49" s="366"/>
      <c r="BC49" s="369">
        <v>0.6</v>
      </c>
      <c r="BD49" s="366" t="s">
        <v>194</v>
      </c>
      <c r="BE49" s="366" t="s">
        <v>194</v>
      </c>
      <c r="BF49" s="75">
        <v>12</v>
      </c>
      <c r="BG49" s="176">
        <v>0</v>
      </c>
      <c r="BH49" s="371" t="s">
        <v>194</v>
      </c>
      <c r="BI49" s="376">
        <v>0.95</v>
      </c>
      <c r="BJ49" s="366"/>
      <c r="BK49" s="366"/>
      <c r="BL49" s="177">
        <f>IFERROR(BG49/BF49,"Validar datos de Aulas Master")</f>
        <v>0</v>
      </c>
      <c r="BM49" s="366"/>
      <c r="BN49" s="372"/>
      <c r="BO49" s="372"/>
      <c r="BP49" s="372"/>
      <c r="BQ49" s="372"/>
      <c r="BR49" s="366"/>
      <c r="BS49" s="330">
        <v>46199</v>
      </c>
      <c r="BT49" s="368"/>
      <c r="BV49" s="368"/>
    </row>
    <row r="50" spans="3:74" s="363" customFormat="1" ht="18.75" customHeight="1" x14ac:dyDescent="0.3">
      <c r="C50" s="373" t="s">
        <v>7</v>
      </c>
      <c r="D50" s="373" t="s">
        <v>318</v>
      </c>
      <c r="E50" s="373" t="s">
        <v>345</v>
      </c>
      <c r="F50" s="373" t="s">
        <v>88</v>
      </c>
      <c r="G50" s="373" t="s">
        <v>101</v>
      </c>
      <c r="H50" s="45">
        <v>10</v>
      </c>
      <c r="I50" s="373" t="s">
        <v>261</v>
      </c>
      <c r="J50" s="75">
        <v>110267</v>
      </c>
      <c r="K50" s="60" t="s">
        <v>16</v>
      </c>
      <c r="L50" s="366"/>
      <c r="M50" s="366" t="s">
        <v>278</v>
      </c>
      <c r="N50" s="366"/>
      <c r="O50" s="401" t="s">
        <v>518</v>
      </c>
      <c r="P50" s="366" t="s">
        <v>269</v>
      </c>
      <c r="Q50" s="401" t="s">
        <v>526</v>
      </c>
      <c r="R50" s="401" t="s">
        <v>526</v>
      </c>
      <c r="S50" s="44" t="s">
        <v>530</v>
      </c>
      <c r="T50" s="353" t="s">
        <v>269</v>
      </c>
      <c r="U50" s="366" t="s">
        <v>193</v>
      </c>
      <c r="W50" s="366" t="s">
        <v>193</v>
      </c>
      <c r="AA50" s="366"/>
      <c r="AB50" s="366"/>
      <c r="AC50" s="367" t="s">
        <v>269</v>
      </c>
      <c r="AD50" s="366"/>
      <c r="AE50" s="179" t="s">
        <v>270</v>
      </c>
      <c r="AF50" s="180" t="s">
        <v>281</v>
      </c>
      <c r="AG50" s="179"/>
      <c r="AH50" s="185" t="s">
        <v>346</v>
      </c>
      <c r="AI50" s="182" t="s">
        <v>347</v>
      </c>
      <c r="AJ50" s="182" t="s">
        <v>274</v>
      </c>
      <c r="AK50" s="182" t="s">
        <v>274</v>
      </c>
      <c r="AL50" s="182" t="s">
        <v>275</v>
      </c>
      <c r="AM50" s="366" t="s">
        <v>276</v>
      </c>
      <c r="AN50" s="366" t="s">
        <v>285</v>
      </c>
      <c r="AO50" s="366">
        <v>2</v>
      </c>
      <c r="AP50" s="75">
        <v>0</v>
      </c>
      <c r="AQ50" s="75">
        <v>2</v>
      </c>
      <c r="AR50" s="75">
        <v>2</v>
      </c>
      <c r="AS50" s="368"/>
      <c r="AT50" s="368"/>
      <c r="AU50" s="375">
        <v>0</v>
      </c>
      <c r="AV50" s="366" t="s">
        <v>268</v>
      </c>
      <c r="AW50" s="366" t="s">
        <v>268</v>
      </c>
      <c r="AX50" s="366" t="s">
        <v>268</v>
      </c>
      <c r="AY50" s="366" t="s">
        <v>268</v>
      </c>
      <c r="AZ50" s="366" t="s">
        <v>268</v>
      </c>
      <c r="BA50" s="366" t="s">
        <v>268</v>
      </c>
      <c r="BB50" s="366" t="s">
        <v>268</v>
      </c>
      <c r="BC50" s="378" t="s">
        <v>268</v>
      </c>
      <c r="BD50" s="366" t="s">
        <v>194</v>
      </c>
      <c r="BE50" s="366" t="s">
        <v>194</v>
      </c>
      <c r="BF50" s="75">
        <f t="shared" si="1"/>
        <v>2</v>
      </c>
      <c r="BG50" s="176">
        <v>0</v>
      </c>
      <c r="BH50" s="371" t="s">
        <v>194</v>
      </c>
      <c r="BI50" s="366" t="s">
        <v>194</v>
      </c>
      <c r="BJ50" s="366"/>
      <c r="BK50" s="366"/>
      <c r="BL50" s="177">
        <f>IFERROR(BG50/BF50,"Validar datos de Aulas Master")</f>
        <v>0</v>
      </c>
      <c r="BM50" s="366"/>
      <c r="BN50" s="372"/>
      <c r="BO50" s="372"/>
      <c r="BP50" s="372"/>
      <c r="BQ50" s="372"/>
      <c r="BR50" s="366"/>
      <c r="BS50" s="368"/>
      <c r="BT50" s="368"/>
      <c r="BV50" s="368"/>
    </row>
    <row r="51" spans="3:74" s="363" customFormat="1" ht="18.75" customHeight="1" x14ac:dyDescent="0.3">
      <c r="C51" s="364" t="s">
        <v>4</v>
      </c>
      <c r="D51" s="45" t="s">
        <v>259</v>
      </c>
      <c r="E51" s="45" t="s">
        <v>348</v>
      </c>
      <c r="F51" s="49" t="s">
        <v>100</v>
      </c>
      <c r="G51" s="45" t="s">
        <v>101</v>
      </c>
      <c r="H51" s="45">
        <v>10</v>
      </c>
      <c r="I51" s="49" t="s">
        <v>267</v>
      </c>
      <c r="J51" s="75">
        <v>102633</v>
      </c>
      <c r="K51" s="60" t="s">
        <v>16</v>
      </c>
      <c r="L51" s="366"/>
      <c r="M51" s="366"/>
      <c r="N51" s="366"/>
      <c r="O51" s="401" t="s">
        <v>518</v>
      </c>
      <c r="P51" s="366" t="s">
        <v>269</v>
      </c>
      <c r="Q51" s="401" t="s">
        <v>526</v>
      </c>
      <c r="R51" s="401" t="s">
        <v>526</v>
      </c>
      <c r="S51" s="45" t="s">
        <v>530</v>
      </c>
      <c r="T51" s="353" t="s">
        <v>269</v>
      </c>
      <c r="U51" s="366" t="s">
        <v>268</v>
      </c>
      <c r="W51" s="366" t="s">
        <v>193</v>
      </c>
      <c r="AA51" s="366"/>
      <c r="AB51" s="366"/>
      <c r="AC51" s="367" t="s">
        <v>269</v>
      </c>
      <c r="AD51" s="366"/>
      <c r="AE51" s="179" t="s">
        <v>270</v>
      </c>
      <c r="AF51" s="180" t="s">
        <v>281</v>
      </c>
      <c r="AG51" s="179"/>
      <c r="AH51" s="185" t="s">
        <v>346</v>
      </c>
      <c r="AI51" s="182" t="s">
        <v>347</v>
      </c>
      <c r="AJ51" s="182" t="s">
        <v>274</v>
      </c>
      <c r="AK51" s="182" t="s">
        <v>274</v>
      </c>
      <c r="AL51" s="182" t="s">
        <v>275</v>
      </c>
      <c r="AM51" s="366" t="s">
        <v>276</v>
      </c>
      <c r="AN51" s="368" t="s">
        <v>268</v>
      </c>
      <c r="AO51" s="368" t="s">
        <v>268</v>
      </c>
      <c r="AP51" s="368" t="s">
        <v>268</v>
      </c>
      <c r="AQ51" s="368" t="s">
        <v>268</v>
      </c>
      <c r="AR51" s="368" t="s">
        <v>268</v>
      </c>
      <c r="AS51" s="368"/>
      <c r="AT51" s="368"/>
      <c r="AU51" s="368" t="s">
        <v>268</v>
      </c>
      <c r="AV51" s="366" t="s">
        <v>276</v>
      </c>
      <c r="AW51" s="366" t="s">
        <v>276</v>
      </c>
      <c r="AX51" s="366" t="s">
        <v>276</v>
      </c>
      <c r="AY51" s="366" t="s">
        <v>276</v>
      </c>
      <c r="AZ51" s="366" t="s">
        <v>276</v>
      </c>
      <c r="BA51" s="366"/>
      <c r="BB51" s="366"/>
      <c r="BC51" s="369">
        <v>0</v>
      </c>
      <c r="BD51" s="368" t="str">
        <f>AP51</f>
        <v>No aplica</v>
      </c>
      <c r="BE51" s="368" t="str">
        <f>AQ51</f>
        <v>No aplica</v>
      </c>
      <c r="BF51" s="368" t="str">
        <f t="shared" si="1"/>
        <v>No aplica</v>
      </c>
      <c r="BG51" s="368" t="s">
        <v>268</v>
      </c>
      <c r="BH51" s="371"/>
      <c r="BI51" s="366" t="s">
        <v>194</v>
      </c>
      <c r="BJ51" s="366"/>
      <c r="BK51" s="366"/>
      <c r="BL51" s="177" t="s">
        <v>268</v>
      </c>
      <c r="BM51" s="366"/>
      <c r="BN51" s="372"/>
      <c r="BO51" s="372"/>
      <c r="BP51" s="372"/>
      <c r="BQ51" s="372"/>
      <c r="BR51" s="366"/>
      <c r="BS51" s="368"/>
      <c r="BT51" s="368"/>
      <c r="BV51" s="368"/>
    </row>
    <row r="52" spans="3:74" s="363" customFormat="1" ht="18.75" customHeight="1" x14ac:dyDescent="0.3">
      <c r="C52" s="364" t="s">
        <v>4</v>
      </c>
      <c r="D52" s="45" t="s">
        <v>259</v>
      </c>
      <c r="E52" s="387" t="s">
        <v>56</v>
      </c>
      <c r="F52" s="49" t="s">
        <v>100</v>
      </c>
      <c r="G52" s="45" t="s">
        <v>89</v>
      </c>
      <c r="H52" s="45">
        <v>10</v>
      </c>
      <c r="I52" s="49" t="s">
        <v>267</v>
      </c>
      <c r="J52" s="75">
        <v>102632</v>
      </c>
      <c r="K52" s="60" t="s">
        <v>16</v>
      </c>
      <c r="L52" s="366"/>
      <c r="M52" s="366"/>
      <c r="N52" s="366"/>
      <c r="O52" s="401" t="s">
        <v>518</v>
      </c>
      <c r="P52" s="366" t="s">
        <v>269</v>
      </c>
      <c r="Q52" s="409" t="s">
        <v>527</v>
      </c>
      <c r="R52" s="401" t="s">
        <v>526</v>
      </c>
      <c r="S52" s="45" t="s">
        <v>530</v>
      </c>
      <c r="T52" s="353" t="s">
        <v>279</v>
      </c>
      <c r="U52" s="366" t="s">
        <v>268</v>
      </c>
      <c r="W52" s="366" t="s">
        <v>193</v>
      </c>
      <c r="AA52" s="366"/>
      <c r="AB52" s="366"/>
      <c r="AC52" s="367" t="s">
        <v>279</v>
      </c>
      <c r="AD52" s="366"/>
      <c r="AE52" s="179" t="s">
        <v>270</v>
      </c>
      <c r="AF52" s="180" t="s">
        <v>281</v>
      </c>
      <c r="AG52" s="179"/>
      <c r="AH52" s="185" t="s">
        <v>346</v>
      </c>
      <c r="AI52" s="182" t="s">
        <v>347</v>
      </c>
      <c r="AJ52" s="182" t="s">
        <v>274</v>
      </c>
      <c r="AK52" s="182" t="s">
        <v>274</v>
      </c>
      <c r="AL52" s="182" t="s">
        <v>275</v>
      </c>
      <c r="AM52" s="366" t="s">
        <v>276</v>
      </c>
      <c r="AN52" s="368" t="s">
        <v>268</v>
      </c>
      <c r="AO52" s="368" t="s">
        <v>268</v>
      </c>
      <c r="AP52" s="368" t="s">
        <v>268</v>
      </c>
      <c r="AQ52" s="368" t="s">
        <v>268</v>
      </c>
      <c r="AR52" s="368" t="s">
        <v>268</v>
      </c>
      <c r="AS52" s="368"/>
      <c r="AT52" s="368"/>
      <c r="AU52" s="368" t="s">
        <v>268</v>
      </c>
      <c r="AV52" s="366" t="s">
        <v>194</v>
      </c>
      <c r="AW52" s="366" t="s">
        <v>194</v>
      </c>
      <c r="AX52" s="366" t="s">
        <v>194</v>
      </c>
      <c r="AY52" s="366" t="s">
        <v>194</v>
      </c>
      <c r="AZ52" s="366" t="s">
        <v>194</v>
      </c>
      <c r="BA52" s="366"/>
      <c r="BB52" s="366"/>
      <c r="BC52" s="369">
        <v>0</v>
      </c>
      <c r="BD52" s="368" t="s">
        <v>268</v>
      </c>
      <c r="BE52" s="368" t="s">
        <v>268</v>
      </c>
      <c r="BF52" s="368" t="s">
        <v>268</v>
      </c>
      <c r="BG52" s="368" t="s">
        <v>268</v>
      </c>
      <c r="BH52" s="368" t="s">
        <v>268</v>
      </c>
      <c r="BI52" s="366" t="s">
        <v>194</v>
      </c>
      <c r="BJ52" s="366"/>
      <c r="BK52" s="366"/>
      <c r="BL52" s="177" t="s">
        <v>268</v>
      </c>
      <c r="BM52" s="366"/>
      <c r="BN52" s="372"/>
      <c r="BO52" s="372"/>
      <c r="BP52" s="372"/>
      <c r="BQ52" s="372"/>
      <c r="BR52" s="366"/>
      <c r="BS52" s="368"/>
      <c r="BT52" s="368"/>
      <c r="BV52" s="368"/>
    </row>
    <row r="53" spans="3:74" s="363" customFormat="1" ht="18.75" customHeight="1" x14ac:dyDescent="0.3">
      <c r="C53" s="373" t="s">
        <v>7</v>
      </c>
      <c r="D53" s="373" t="s">
        <v>330</v>
      </c>
      <c r="E53" s="373" t="s">
        <v>349</v>
      </c>
      <c r="F53" s="373" t="s">
        <v>88</v>
      </c>
      <c r="G53" s="373" t="s">
        <v>89</v>
      </c>
      <c r="H53" s="45">
        <v>10</v>
      </c>
      <c r="I53" s="373" t="s">
        <v>261</v>
      </c>
      <c r="J53" s="75">
        <v>110043</v>
      </c>
      <c r="K53" s="60" t="s">
        <v>16</v>
      </c>
      <c r="L53" s="366"/>
      <c r="M53" s="366" t="s">
        <v>278</v>
      </c>
      <c r="N53" s="366"/>
      <c r="O53" s="366" t="s">
        <v>517</v>
      </c>
      <c r="P53" s="366" t="s">
        <v>515</v>
      </c>
      <c r="Q53" s="401" t="s">
        <v>526</v>
      </c>
      <c r="R53" s="401" t="s">
        <v>526</v>
      </c>
      <c r="S53" s="42" t="s">
        <v>530</v>
      </c>
      <c r="T53" s="353" t="s">
        <v>269</v>
      </c>
      <c r="U53" s="366" t="s">
        <v>193</v>
      </c>
      <c r="W53" s="366" t="s">
        <v>193</v>
      </c>
      <c r="AA53" s="366"/>
      <c r="AB53" s="366"/>
      <c r="AC53" s="367" t="s">
        <v>269</v>
      </c>
      <c r="AD53" s="366"/>
      <c r="AE53" s="179" t="s">
        <v>270</v>
      </c>
      <c r="AF53" s="180" t="s">
        <v>281</v>
      </c>
      <c r="AG53" s="179"/>
      <c r="AH53" s="185" t="s">
        <v>346</v>
      </c>
      <c r="AI53" s="182" t="s">
        <v>347</v>
      </c>
      <c r="AJ53" s="182" t="s">
        <v>274</v>
      </c>
      <c r="AK53" s="182" t="s">
        <v>274</v>
      </c>
      <c r="AL53" s="182" t="s">
        <v>275</v>
      </c>
      <c r="AM53" s="366" t="s">
        <v>276</v>
      </c>
      <c r="AN53" s="366" t="s">
        <v>323</v>
      </c>
      <c r="AO53" s="366">
        <v>0</v>
      </c>
      <c r="AP53" s="75">
        <v>2</v>
      </c>
      <c r="AQ53" s="75">
        <v>4</v>
      </c>
      <c r="AR53" s="75">
        <v>6</v>
      </c>
      <c r="AS53" s="368"/>
      <c r="AT53" s="368"/>
      <c r="AU53" s="375">
        <v>0</v>
      </c>
      <c r="AV53" s="366" t="s">
        <v>194</v>
      </c>
      <c r="AW53" s="366" t="s">
        <v>194</v>
      </c>
      <c r="AX53" s="366" t="s">
        <v>194</v>
      </c>
      <c r="AY53" s="366" t="s">
        <v>194</v>
      </c>
      <c r="AZ53" s="366" t="s">
        <v>194</v>
      </c>
      <c r="BA53" s="366"/>
      <c r="BB53" s="366"/>
      <c r="BC53" s="369">
        <v>0</v>
      </c>
      <c r="BD53" s="366" t="s">
        <v>194</v>
      </c>
      <c r="BE53" s="366" t="s">
        <v>194</v>
      </c>
      <c r="BF53" s="75">
        <f t="shared" si="1"/>
        <v>6</v>
      </c>
      <c r="BG53" s="176">
        <v>0</v>
      </c>
      <c r="BH53" s="371" t="s">
        <v>194</v>
      </c>
      <c r="BI53" s="366" t="s">
        <v>194</v>
      </c>
      <c r="BJ53" s="366"/>
      <c r="BK53" s="366"/>
      <c r="BL53" s="177">
        <f>IFERROR(BG53/BF53,"Validar datos de Aulas Master")</f>
        <v>0</v>
      </c>
      <c r="BM53" s="366"/>
      <c r="BN53" s="372"/>
      <c r="BO53" s="372"/>
      <c r="BP53" s="372"/>
      <c r="BQ53" s="372"/>
      <c r="BR53" s="366"/>
      <c r="BS53" s="368"/>
      <c r="BT53" s="368"/>
      <c r="BV53" s="368"/>
    </row>
    <row r="54" spans="3:74" s="363" customFormat="1" ht="18.75" customHeight="1" x14ac:dyDescent="0.3">
      <c r="C54" s="364" t="s">
        <v>4</v>
      </c>
      <c r="D54" s="45" t="s">
        <v>337</v>
      </c>
      <c r="E54" s="45" t="s">
        <v>94</v>
      </c>
      <c r="F54" s="49" t="s">
        <v>100</v>
      </c>
      <c r="G54" s="45" t="s">
        <v>89</v>
      </c>
      <c r="H54" s="45">
        <v>10</v>
      </c>
      <c r="I54" s="49" t="s">
        <v>298</v>
      </c>
      <c r="J54" s="75">
        <v>16017</v>
      </c>
      <c r="K54" s="60" t="s">
        <v>16</v>
      </c>
      <c r="L54" s="366"/>
      <c r="M54" s="366"/>
      <c r="N54" s="366"/>
      <c r="O54" s="366" t="s">
        <v>517</v>
      </c>
      <c r="P54" s="366" t="s">
        <v>515</v>
      </c>
      <c r="Q54" s="409" t="s">
        <v>527</v>
      </c>
      <c r="R54" s="401" t="s">
        <v>526</v>
      </c>
      <c r="S54" s="34" t="s">
        <v>530</v>
      </c>
      <c r="T54" s="353" t="s">
        <v>279</v>
      </c>
      <c r="U54" s="366" t="s">
        <v>268</v>
      </c>
      <c r="W54" s="366" t="s">
        <v>193</v>
      </c>
      <c r="AA54" s="366"/>
      <c r="AB54" s="366"/>
      <c r="AC54" s="367" t="s">
        <v>279</v>
      </c>
      <c r="AD54" s="366"/>
      <c r="AE54" s="179" t="s">
        <v>270</v>
      </c>
      <c r="AF54" s="180" t="s">
        <v>281</v>
      </c>
      <c r="AG54" s="179"/>
      <c r="AH54" s="181" t="s">
        <v>350</v>
      </c>
      <c r="AI54" s="182" t="s">
        <v>351</v>
      </c>
      <c r="AJ54" s="182" t="s">
        <v>274</v>
      </c>
      <c r="AK54" s="182" t="s">
        <v>274</v>
      </c>
      <c r="AL54" s="182" t="s">
        <v>275</v>
      </c>
      <c r="AM54" s="366" t="s">
        <v>276</v>
      </c>
      <c r="AN54" s="368" t="s">
        <v>268</v>
      </c>
      <c r="AO54" s="368" t="s">
        <v>268</v>
      </c>
      <c r="AP54" s="368" t="s">
        <v>268</v>
      </c>
      <c r="AQ54" s="368" t="s">
        <v>268</v>
      </c>
      <c r="AR54" s="368" t="s">
        <v>268</v>
      </c>
      <c r="AS54" s="368"/>
      <c r="AT54" s="368"/>
      <c r="AU54" s="368" t="s">
        <v>268</v>
      </c>
      <c r="AV54" s="366" t="s">
        <v>194</v>
      </c>
      <c r="AW54" s="366" t="s">
        <v>194</v>
      </c>
      <c r="AX54" s="366" t="s">
        <v>194</v>
      </c>
      <c r="AY54" s="366" t="s">
        <v>194</v>
      </c>
      <c r="AZ54" s="366" t="s">
        <v>194</v>
      </c>
      <c r="BA54" s="366"/>
      <c r="BB54" s="366"/>
      <c r="BC54" s="369">
        <v>0</v>
      </c>
      <c r="BD54" s="368" t="s">
        <v>268</v>
      </c>
      <c r="BE54" s="368" t="s">
        <v>268</v>
      </c>
      <c r="BF54" s="368" t="s">
        <v>268</v>
      </c>
      <c r="BG54" s="368" t="s">
        <v>268</v>
      </c>
      <c r="BH54" s="368" t="s">
        <v>268</v>
      </c>
      <c r="BI54" s="366" t="s">
        <v>194</v>
      </c>
      <c r="BJ54" s="366"/>
      <c r="BK54" s="366"/>
      <c r="BL54" s="177" t="s">
        <v>268</v>
      </c>
      <c r="BM54" s="366"/>
      <c r="BN54" s="372"/>
      <c r="BO54" s="372"/>
      <c r="BP54" s="372"/>
      <c r="BQ54" s="372"/>
      <c r="BR54" s="366"/>
      <c r="BS54" s="368"/>
      <c r="BT54" s="368"/>
      <c r="BV54" s="368"/>
    </row>
    <row r="55" spans="3:74" s="363" customFormat="1" ht="18.75" customHeight="1" x14ac:dyDescent="0.3">
      <c r="C55" s="364" t="s">
        <v>4</v>
      </c>
      <c r="D55" s="45" t="s">
        <v>337</v>
      </c>
      <c r="E55" s="45" t="s">
        <v>94</v>
      </c>
      <c r="F55" s="49" t="s">
        <v>100</v>
      </c>
      <c r="G55" s="45" t="s">
        <v>89</v>
      </c>
      <c r="H55" s="45">
        <v>10</v>
      </c>
      <c r="I55" s="49" t="s">
        <v>267</v>
      </c>
      <c r="J55" s="75">
        <v>103752</v>
      </c>
      <c r="K55" s="60" t="s">
        <v>16</v>
      </c>
      <c r="L55" s="366"/>
      <c r="M55" s="366"/>
      <c r="N55" s="366"/>
      <c r="O55" s="366" t="s">
        <v>517</v>
      </c>
      <c r="P55" s="366" t="s">
        <v>515</v>
      </c>
      <c r="Q55" s="409" t="s">
        <v>527</v>
      </c>
      <c r="R55" s="401" t="s">
        <v>526</v>
      </c>
      <c r="S55" s="34" t="s">
        <v>530</v>
      </c>
      <c r="T55" s="353" t="s">
        <v>279</v>
      </c>
      <c r="U55" s="366" t="s">
        <v>268</v>
      </c>
      <c r="W55" s="366" t="s">
        <v>193</v>
      </c>
      <c r="AA55" s="366"/>
      <c r="AB55" s="366"/>
      <c r="AC55" s="367" t="s">
        <v>279</v>
      </c>
      <c r="AD55" s="366"/>
      <c r="AE55" s="179" t="s">
        <v>280</v>
      </c>
      <c r="AF55" s="180" t="s">
        <v>352</v>
      </c>
      <c r="AG55" s="180"/>
      <c r="AH55" s="182" t="s">
        <v>346</v>
      </c>
      <c r="AI55" s="187" t="s">
        <v>353</v>
      </c>
      <c r="AJ55" s="182" t="s">
        <v>274</v>
      </c>
      <c r="AK55" s="182" t="s">
        <v>284</v>
      </c>
      <c r="AL55" s="182" t="s">
        <v>268</v>
      </c>
      <c r="AM55" s="366" t="s">
        <v>276</v>
      </c>
      <c r="AN55" s="368" t="s">
        <v>268</v>
      </c>
      <c r="AO55" s="368" t="s">
        <v>268</v>
      </c>
      <c r="AP55" s="368" t="s">
        <v>268</v>
      </c>
      <c r="AQ55" s="368" t="s">
        <v>268</v>
      </c>
      <c r="AR55" s="368" t="s">
        <v>268</v>
      </c>
      <c r="AS55" s="368"/>
      <c r="AT55" s="368"/>
      <c r="AU55" s="368" t="s">
        <v>268</v>
      </c>
      <c r="AV55" s="366" t="s">
        <v>194</v>
      </c>
      <c r="AW55" s="366" t="s">
        <v>194</v>
      </c>
      <c r="AX55" s="366" t="s">
        <v>194</v>
      </c>
      <c r="AY55" s="366" t="s">
        <v>194</v>
      </c>
      <c r="AZ55" s="366" t="s">
        <v>194</v>
      </c>
      <c r="BA55" s="366"/>
      <c r="BB55" s="366"/>
      <c r="BC55" s="369">
        <v>0</v>
      </c>
      <c r="BD55" s="368" t="s">
        <v>268</v>
      </c>
      <c r="BE55" s="368" t="s">
        <v>268</v>
      </c>
      <c r="BF55" s="368" t="s">
        <v>268</v>
      </c>
      <c r="BG55" s="368" t="s">
        <v>268</v>
      </c>
      <c r="BH55" s="368" t="s">
        <v>268</v>
      </c>
      <c r="BI55" s="366" t="s">
        <v>194</v>
      </c>
      <c r="BJ55" s="366"/>
      <c r="BK55" s="366"/>
      <c r="BL55" s="177" t="s">
        <v>268</v>
      </c>
      <c r="BM55" s="366"/>
      <c r="BN55" s="372"/>
      <c r="BO55" s="372"/>
      <c r="BP55" s="372"/>
      <c r="BQ55" s="372"/>
      <c r="BR55" s="366"/>
      <c r="BS55" s="368"/>
      <c r="BT55" s="368"/>
      <c r="BV55" s="368"/>
    </row>
    <row r="56" spans="3:74" s="363" customFormat="1" ht="18.75" customHeight="1" x14ac:dyDescent="0.3">
      <c r="C56" s="364" t="s">
        <v>4</v>
      </c>
      <c r="D56" s="45" t="s">
        <v>337</v>
      </c>
      <c r="E56" s="45" t="s">
        <v>94</v>
      </c>
      <c r="F56" s="49" t="s">
        <v>88</v>
      </c>
      <c r="G56" s="45" t="s">
        <v>89</v>
      </c>
      <c r="H56" s="45">
        <v>10</v>
      </c>
      <c r="I56" s="49" t="s">
        <v>261</v>
      </c>
      <c r="J56" s="75">
        <v>110286</v>
      </c>
      <c r="K56" s="60" t="s">
        <v>16</v>
      </c>
      <c r="L56" s="366"/>
      <c r="M56" s="366" t="s">
        <v>278</v>
      </c>
      <c r="N56" s="366"/>
      <c r="O56" s="366" t="s">
        <v>517</v>
      </c>
      <c r="P56" s="366" t="s">
        <v>515</v>
      </c>
      <c r="Q56" s="401" t="s">
        <v>526</v>
      </c>
      <c r="R56" s="401" t="s">
        <v>526</v>
      </c>
      <c r="S56" s="34" t="s">
        <v>530</v>
      </c>
      <c r="T56" s="353" t="s">
        <v>279</v>
      </c>
      <c r="U56" s="366" t="s">
        <v>193</v>
      </c>
      <c r="W56" s="366" t="s">
        <v>193</v>
      </c>
      <c r="AA56" s="366"/>
      <c r="AB56" s="366"/>
      <c r="AC56" s="367" t="s">
        <v>279</v>
      </c>
      <c r="AD56" s="366"/>
      <c r="AE56" s="179" t="s">
        <v>270</v>
      </c>
      <c r="AF56" s="180" t="s">
        <v>281</v>
      </c>
      <c r="AG56" s="179"/>
      <c r="AH56" s="185" t="s">
        <v>342</v>
      </c>
      <c r="AI56" s="182" t="s">
        <v>354</v>
      </c>
      <c r="AJ56" s="182" t="s">
        <v>274</v>
      </c>
      <c r="AK56" s="182" t="s">
        <v>274</v>
      </c>
      <c r="AL56" s="182" t="s">
        <v>275</v>
      </c>
      <c r="AM56" s="366" t="s">
        <v>276</v>
      </c>
      <c r="AN56" s="366" t="s">
        <v>285</v>
      </c>
      <c r="AO56" s="366"/>
      <c r="AP56" s="75"/>
      <c r="AQ56" s="75"/>
      <c r="AR56" s="75"/>
      <c r="AS56" s="368"/>
      <c r="AT56" s="368"/>
      <c r="AU56" s="375">
        <v>1</v>
      </c>
      <c r="AV56" s="366" t="s">
        <v>194</v>
      </c>
      <c r="AW56" s="366" t="s">
        <v>194</v>
      </c>
      <c r="AX56" s="366" t="s">
        <v>194</v>
      </c>
      <c r="AY56" s="366" t="s">
        <v>194</v>
      </c>
      <c r="AZ56" s="366" t="s">
        <v>194</v>
      </c>
      <c r="BA56" s="366"/>
      <c r="BB56" s="366"/>
      <c r="BC56" s="369">
        <v>0</v>
      </c>
      <c r="BD56" s="366" t="s">
        <v>194</v>
      </c>
      <c r="BE56" s="366" t="s">
        <v>194</v>
      </c>
      <c r="BF56" s="75">
        <f>AR56</f>
        <v>0</v>
      </c>
      <c r="BG56" s="176">
        <v>0</v>
      </c>
      <c r="BH56" s="371" t="s">
        <v>194</v>
      </c>
      <c r="BI56" s="366" t="s">
        <v>194</v>
      </c>
      <c r="BJ56" s="366"/>
      <c r="BK56" s="366"/>
      <c r="BL56" s="177" t="s">
        <v>268</v>
      </c>
      <c r="BM56" s="366"/>
      <c r="BN56" s="372"/>
      <c r="BO56" s="372"/>
      <c r="BP56" s="372"/>
      <c r="BQ56" s="372"/>
      <c r="BR56" s="366"/>
      <c r="BS56" s="368"/>
      <c r="BT56" s="368"/>
      <c r="BV56" s="368"/>
    </row>
    <row r="57" spans="3:74" s="363" customFormat="1" ht="18.75" customHeight="1" x14ac:dyDescent="0.3">
      <c r="C57" s="373" t="s">
        <v>7</v>
      </c>
      <c r="D57" s="373" t="s">
        <v>318</v>
      </c>
      <c r="E57" s="373" t="s">
        <v>355</v>
      </c>
      <c r="F57" s="373" t="s">
        <v>100</v>
      </c>
      <c r="G57" s="373" t="s">
        <v>101</v>
      </c>
      <c r="H57" s="45">
        <v>10</v>
      </c>
      <c r="I57" s="373" t="s">
        <v>298</v>
      </c>
      <c r="J57" s="75">
        <v>53237</v>
      </c>
      <c r="K57" s="60" t="s">
        <v>16</v>
      </c>
      <c r="L57" s="366"/>
      <c r="M57" s="366"/>
      <c r="N57" s="366"/>
      <c r="O57" s="366" t="s">
        <v>517</v>
      </c>
      <c r="P57" s="366" t="s">
        <v>515</v>
      </c>
      <c r="Q57" s="409" t="s">
        <v>527</v>
      </c>
      <c r="R57" s="401" t="s">
        <v>526</v>
      </c>
      <c r="S57" s="42" t="s">
        <v>530</v>
      </c>
      <c r="T57" s="353" t="s">
        <v>269</v>
      </c>
      <c r="U57" s="366" t="s">
        <v>268</v>
      </c>
      <c r="W57" s="366" t="s">
        <v>193</v>
      </c>
      <c r="AA57" s="366"/>
      <c r="AB57" s="366"/>
      <c r="AC57" s="367" t="s">
        <v>269</v>
      </c>
      <c r="AD57" s="366"/>
      <c r="AE57" s="179" t="s">
        <v>280</v>
      </c>
      <c r="AF57" s="180" t="s">
        <v>352</v>
      </c>
      <c r="AG57" s="180"/>
      <c r="AH57" s="182" t="s">
        <v>346</v>
      </c>
      <c r="AI57" s="187" t="s">
        <v>353</v>
      </c>
      <c r="AJ57" s="182" t="s">
        <v>274</v>
      </c>
      <c r="AK57" s="182" t="s">
        <v>284</v>
      </c>
      <c r="AL57" s="182" t="s">
        <v>268</v>
      </c>
      <c r="AM57" s="366" t="s">
        <v>276</v>
      </c>
      <c r="AN57" s="368" t="s">
        <v>268</v>
      </c>
      <c r="AO57" s="368" t="s">
        <v>268</v>
      </c>
      <c r="AP57" s="368" t="s">
        <v>268</v>
      </c>
      <c r="AQ57" s="368" t="s">
        <v>268</v>
      </c>
      <c r="AR57" s="368" t="s">
        <v>268</v>
      </c>
      <c r="AS57" s="368"/>
      <c r="AT57" s="368"/>
      <c r="AU57" s="368" t="s">
        <v>268</v>
      </c>
      <c r="AV57" s="366" t="s">
        <v>268</v>
      </c>
      <c r="AW57" s="366" t="s">
        <v>268</v>
      </c>
      <c r="AX57" s="366" t="s">
        <v>268</v>
      </c>
      <c r="AY57" s="366" t="s">
        <v>268</v>
      </c>
      <c r="AZ57" s="366" t="s">
        <v>268</v>
      </c>
      <c r="BA57" s="366" t="s">
        <v>268</v>
      </c>
      <c r="BB57" s="366" t="s">
        <v>268</v>
      </c>
      <c r="BC57" s="378" t="s">
        <v>268</v>
      </c>
      <c r="BD57" s="368" t="s">
        <v>268</v>
      </c>
      <c r="BE57" s="368" t="s">
        <v>268</v>
      </c>
      <c r="BF57" s="368" t="s">
        <v>268</v>
      </c>
      <c r="BG57" s="368" t="s">
        <v>268</v>
      </c>
      <c r="BH57" s="368" t="s">
        <v>268</v>
      </c>
      <c r="BI57" s="366" t="s">
        <v>194</v>
      </c>
      <c r="BJ57" s="366"/>
      <c r="BK57" s="366"/>
      <c r="BL57" s="177" t="s">
        <v>268</v>
      </c>
      <c r="BM57" s="366"/>
      <c r="BN57" s="372"/>
      <c r="BO57" s="372"/>
      <c r="BP57" s="372"/>
      <c r="BQ57" s="372"/>
      <c r="BR57" s="366"/>
      <c r="BS57" s="368"/>
      <c r="BT57" s="368"/>
      <c r="BV57" s="368"/>
    </row>
    <row r="58" spans="3:74" s="363" customFormat="1" ht="18.75" customHeight="1" x14ac:dyDescent="0.3">
      <c r="C58" s="379" t="s">
        <v>10</v>
      </c>
      <c r="D58" s="46" t="s">
        <v>313</v>
      </c>
      <c r="E58" s="46" t="s">
        <v>356</v>
      </c>
      <c r="F58" s="46" t="s">
        <v>88</v>
      </c>
      <c r="G58" s="46" t="s">
        <v>95</v>
      </c>
      <c r="H58" s="45">
        <v>10</v>
      </c>
      <c r="I58" s="46" t="s">
        <v>261</v>
      </c>
      <c r="J58" s="75">
        <v>116661</v>
      </c>
      <c r="K58" s="60" t="s">
        <v>13</v>
      </c>
      <c r="L58" s="366" t="s">
        <v>193</v>
      </c>
      <c r="M58" s="366" t="s">
        <v>278</v>
      </c>
      <c r="N58" s="366"/>
      <c r="O58" s="401" t="s">
        <v>518</v>
      </c>
      <c r="P58" s="366" t="s">
        <v>269</v>
      </c>
      <c r="Q58" s="409" t="s">
        <v>527</v>
      </c>
      <c r="R58" s="408" t="s">
        <v>528</v>
      </c>
      <c r="S58" s="46" t="s">
        <v>276</v>
      </c>
      <c r="T58" s="353" t="s">
        <v>269</v>
      </c>
      <c r="U58" s="366" t="s">
        <v>193</v>
      </c>
      <c r="W58" s="366" t="s">
        <v>193</v>
      </c>
      <c r="AA58" s="366"/>
      <c r="AB58" s="366"/>
      <c r="AC58" s="367" t="s">
        <v>269</v>
      </c>
      <c r="AD58" s="366"/>
      <c r="AE58" s="179" t="s">
        <v>268</v>
      </c>
      <c r="AF58" s="180" t="s">
        <v>268</v>
      </c>
      <c r="AG58" s="179"/>
      <c r="AH58" s="183" t="s">
        <v>268</v>
      </c>
      <c r="AI58" s="182" t="s">
        <v>268</v>
      </c>
      <c r="AJ58" s="182" t="s">
        <v>268</v>
      </c>
      <c r="AK58" s="182" t="s">
        <v>284</v>
      </c>
      <c r="AL58" s="182" t="s">
        <v>268</v>
      </c>
      <c r="AM58" s="366" t="s">
        <v>276</v>
      </c>
      <c r="AN58" s="366" t="s">
        <v>285</v>
      </c>
      <c r="AO58" s="366"/>
      <c r="AP58" s="75"/>
      <c r="AQ58" s="75"/>
      <c r="AR58" s="75"/>
      <c r="AS58" s="368"/>
      <c r="AT58" s="368"/>
      <c r="AU58" s="375">
        <v>1</v>
      </c>
      <c r="AV58" s="366" t="s">
        <v>268</v>
      </c>
      <c r="AW58" s="366" t="s">
        <v>268</v>
      </c>
      <c r="AX58" s="366" t="s">
        <v>268</v>
      </c>
      <c r="AY58" s="366" t="s">
        <v>268</v>
      </c>
      <c r="AZ58" s="366" t="s">
        <v>268</v>
      </c>
      <c r="BA58" s="366" t="s">
        <v>268</v>
      </c>
      <c r="BB58" s="366" t="s">
        <v>268</v>
      </c>
      <c r="BC58" s="378" t="s">
        <v>268</v>
      </c>
      <c r="BD58" s="366" t="s">
        <v>193</v>
      </c>
      <c r="BE58" s="366" t="s">
        <v>193</v>
      </c>
      <c r="BF58" s="75">
        <f t="shared" si="1"/>
        <v>0</v>
      </c>
      <c r="BG58" s="176">
        <v>0</v>
      </c>
      <c r="BH58" s="371" t="s">
        <v>193</v>
      </c>
      <c r="BI58" s="366" t="s">
        <v>194</v>
      </c>
      <c r="BJ58" s="366"/>
      <c r="BK58" s="366"/>
      <c r="BL58" s="177">
        <v>1</v>
      </c>
      <c r="BM58" s="366"/>
      <c r="BN58" s="372" t="s">
        <v>278</v>
      </c>
      <c r="BO58" s="372"/>
      <c r="BP58" s="372"/>
      <c r="BQ58" s="372"/>
      <c r="BR58" s="376">
        <v>1</v>
      </c>
      <c r="BS58" s="368"/>
      <c r="BT58" s="368"/>
      <c r="BV58" s="368"/>
    </row>
    <row r="59" spans="3:74" s="363" customFormat="1" ht="18.75" customHeight="1" x14ac:dyDescent="0.3">
      <c r="C59" s="379" t="s">
        <v>10</v>
      </c>
      <c r="D59" s="46" t="s">
        <v>302</v>
      </c>
      <c r="E59" s="46" t="s">
        <v>358</v>
      </c>
      <c r="F59" s="46" t="s">
        <v>88</v>
      </c>
      <c r="G59" s="46" t="s">
        <v>103</v>
      </c>
      <c r="H59" s="45">
        <v>10</v>
      </c>
      <c r="I59" s="46" t="s">
        <v>261</v>
      </c>
      <c r="J59" s="75">
        <v>91501</v>
      </c>
      <c r="K59" s="60" t="s">
        <v>13</v>
      </c>
      <c r="L59" s="366" t="s">
        <v>193</v>
      </c>
      <c r="M59" s="366" t="s">
        <v>278</v>
      </c>
      <c r="N59" s="366"/>
      <c r="O59" s="366" t="s">
        <v>517</v>
      </c>
      <c r="P59" s="366" t="s">
        <v>515</v>
      </c>
      <c r="Q59" s="401" t="s">
        <v>526</v>
      </c>
      <c r="R59" s="401" t="s">
        <v>526</v>
      </c>
      <c r="S59" s="46" t="s">
        <v>530</v>
      </c>
      <c r="T59" s="353" t="s">
        <v>269</v>
      </c>
      <c r="U59" s="366" t="s">
        <v>193</v>
      </c>
      <c r="W59" s="366" t="s">
        <v>193</v>
      </c>
      <c r="AA59" s="366"/>
      <c r="AB59" s="366"/>
      <c r="AC59" s="367" t="s">
        <v>269</v>
      </c>
      <c r="AD59" s="366"/>
      <c r="AE59" s="179" t="s">
        <v>270</v>
      </c>
      <c r="AF59" s="180" t="s">
        <v>359</v>
      </c>
      <c r="AG59" s="179"/>
      <c r="AH59" s="183" t="s">
        <v>360</v>
      </c>
      <c r="AI59" s="182" t="s">
        <v>361</v>
      </c>
      <c r="AJ59" s="182" t="s">
        <v>274</v>
      </c>
      <c r="AK59" s="182" t="s">
        <v>274</v>
      </c>
      <c r="AL59" s="182" t="s">
        <v>274</v>
      </c>
      <c r="AM59" s="366" t="s">
        <v>276</v>
      </c>
      <c r="AN59" s="366" t="s">
        <v>285</v>
      </c>
      <c r="AO59" s="366">
        <v>2</v>
      </c>
      <c r="AP59" s="75">
        <v>0</v>
      </c>
      <c r="AQ59" s="75">
        <v>2</v>
      </c>
      <c r="AR59" s="75">
        <v>2</v>
      </c>
      <c r="AS59" s="368"/>
      <c r="AT59" s="368"/>
      <c r="AU59" s="375">
        <v>1</v>
      </c>
      <c r="AV59" s="366" t="s">
        <v>268</v>
      </c>
      <c r="AW59" s="366" t="s">
        <v>268</v>
      </c>
      <c r="AX59" s="366" t="s">
        <v>268</v>
      </c>
      <c r="AY59" s="366" t="s">
        <v>268</v>
      </c>
      <c r="AZ59" s="366" t="s">
        <v>268</v>
      </c>
      <c r="BA59" s="366" t="s">
        <v>268</v>
      </c>
      <c r="BB59" s="366" t="s">
        <v>268</v>
      </c>
      <c r="BC59" s="378" t="s">
        <v>268</v>
      </c>
      <c r="BD59" s="366" t="s">
        <v>192</v>
      </c>
      <c r="BE59" s="366" t="s">
        <v>193</v>
      </c>
      <c r="BF59" s="75">
        <f t="shared" si="1"/>
        <v>2</v>
      </c>
      <c r="BG59" s="176">
        <v>2</v>
      </c>
      <c r="BH59" s="371" t="s">
        <v>193</v>
      </c>
      <c r="BI59" s="366" t="s">
        <v>194</v>
      </c>
      <c r="BJ59" s="366"/>
      <c r="BK59" s="366"/>
      <c r="BL59" s="177">
        <f>IFERROR(BG59/BF59,"Validar datos de Aulas Master")</f>
        <v>1</v>
      </c>
      <c r="BM59" s="366"/>
      <c r="BN59" s="372" t="s">
        <v>278</v>
      </c>
      <c r="BO59" s="372"/>
      <c r="BP59" s="372"/>
      <c r="BQ59" s="372"/>
      <c r="BR59" s="376">
        <v>1</v>
      </c>
      <c r="BS59" s="368"/>
      <c r="BT59" s="368"/>
      <c r="BV59" s="368"/>
    </row>
    <row r="60" spans="3:74" s="363" customFormat="1" ht="18.75" customHeight="1" x14ac:dyDescent="0.3">
      <c r="C60" s="379" t="s">
        <v>10</v>
      </c>
      <c r="D60" s="46" t="s">
        <v>302</v>
      </c>
      <c r="E60" s="46" t="s">
        <v>362</v>
      </c>
      <c r="F60" s="46" t="s">
        <v>100</v>
      </c>
      <c r="G60" s="46" t="s">
        <v>103</v>
      </c>
      <c r="H60" s="45">
        <v>10</v>
      </c>
      <c r="I60" s="46" t="s">
        <v>298</v>
      </c>
      <c r="J60" s="75">
        <v>101288</v>
      </c>
      <c r="K60" s="60" t="s">
        <v>16</v>
      </c>
      <c r="L60" s="366"/>
      <c r="M60" s="366"/>
      <c r="N60" s="366"/>
      <c r="O60" s="401" t="s">
        <v>518</v>
      </c>
      <c r="P60" s="366" t="s">
        <v>269</v>
      </c>
      <c r="Q60" s="409" t="s">
        <v>527</v>
      </c>
      <c r="R60" s="408" t="s">
        <v>528</v>
      </c>
      <c r="S60" s="46" t="s">
        <v>276</v>
      </c>
      <c r="T60" s="353" t="s">
        <v>269</v>
      </c>
      <c r="U60" s="366" t="s">
        <v>268</v>
      </c>
      <c r="W60" s="366" t="s">
        <v>193</v>
      </c>
      <c r="AA60" s="366"/>
      <c r="AB60" s="366"/>
      <c r="AC60" s="367" t="s">
        <v>269</v>
      </c>
      <c r="AD60" s="366"/>
      <c r="AE60" s="179" t="s">
        <v>270</v>
      </c>
      <c r="AF60" s="180" t="s">
        <v>271</v>
      </c>
      <c r="AG60" s="179"/>
      <c r="AH60" s="183" t="s">
        <v>363</v>
      </c>
      <c r="AI60" s="182" t="s">
        <v>364</v>
      </c>
      <c r="AJ60" s="182" t="s">
        <v>274</v>
      </c>
      <c r="AK60" s="182" t="s">
        <v>274</v>
      </c>
      <c r="AL60" s="182" t="s">
        <v>274</v>
      </c>
      <c r="AM60" s="366" t="s">
        <v>276</v>
      </c>
      <c r="AN60" s="368" t="s">
        <v>268</v>
      </c>
      <c r="AO60" s="368" t="s">
        <v>268</v>
      </c>
      <c r="AP60" s="368" t="s">
        <v>268</v>
      </c>
      <c r="AQ60" s="368" t="s">
        <v>268</v>
      </c>
      <c r="AR60" s="368" t="s">
        <v>268</v>
      </c>
      <c r="AS60" s="368"/>
      <c r="AT60" s="368"/>
      <c r="AU60" s="368" t="s">
        <v>268</v>
      </c>
      <c r="AV60" s="366" t="s">
        <v>268</v>
      </c>
      <c r="AW60" s="366" t="s">
        <v>268</v>
      </c>
      <c r="AX60" s="366" t="s">
        <v>268</v>
      </c>
      <c r="AY60" s="366" t="s">
        <v>268</v>
      </c>
      <c r="AZ60" s="366" t="s">
        <v>268</v>
      </c>
      <c r="BA60" s="366" t="s">
        <v>268</v>
      </c>
      <c r="BB60" s="366" t="s">
        <v>268</v>
      </c>
      <c r="BC60" s="378" t="s">
        <v>268</v>
      </c>
      <c r="BD60" s="368" t="s">
        <v>268</v>
      </c>
      <c r="BE60" s="368" t="s">
        <v>268</v>
      </c>
      <c r="BF60" s="368" t="s">
        <v>268</v>
      </c>
      <c r="BG60" s="368" t="s">
        <v>268</v>
      </c>
      <c r="BH60" s="368" t="s">
        <v>268</v>
      </c>
      <c r="BI60" s="366" t="s">
        <v>194</v>
      </c>
      <c r="BJ60" s="366"/>
      <c r="BK60" s="366"/>
      <c r="BL60" s="177" t="s">
        <v>268</v>
      </c>
      <c r="BM60" s="366"/>
      <c r="BN60" s="372"/>
      <c r="BO60" s="372"/>
      <c r="BP60" s="372"/>
      <c r="BQ60" s="372"/>
      <c r="BR60" s="366"/>
      <c r="BS60" s="368"/>
      <c r="BT60" s="368"/>
      <c r="BV60" s="368"/>
    </row>
    <row r="61" spans="3:74" s="363" customFormat="1" ht="18.75" customHeight="1" x14ac:dyDescent="0.3">
      <c r="C61" s="373" t="s">
        <v>7</v>
      </c>
      <c r="D61" s="373" t="s">
        <v>316</v>
      </c>
      <c r="E61" s="373" t="s">
        <v>365</v>
      </c>
      <c r="F61" s="373" t="s">
        <v>100</v>
      </c>
      <c r="G61" s="373" t="s">
        <v>103</v>
      </c>
      <c r="H61" s="45">
        <v>10</v>
      </c>
      <c r="I61" s="373" t="s">
        <v>298</v>
      </c>
      <c r="J61" s="75">
        <v>91502</v>
      </c>
      <c r="K61" s="61" t="s">
        <v>13</v>
      </c>
      <c r="L61" s="366" t="s">
        <v>193</v>
      </c>
      <c r="M61" s="366"/>
      <c r="N61" s="366"/>
      <c r="O61" s="401" t="s">
        <v>518</v>
      </c>
      <c r="P61" s="366" t="s">
        <v>269</v>
      </c>
      <c r="Q61" s="409" t="s">
        <v>527</v>
      </c>
      <c r="R61" s="408" t="s">
        <v>528</v>
      </c>
      <c r="S61" s="44" t="s">
        <v>276</v>
      </c>
      <c r="T61" s="306" t="s">
        <v>194</v>
      </c>
      <c r="U61" s="366" t="s">
        <v>268</v>
      </c>
      <c r="W61" s="366" t="s">
        <v>193</v>
      </c>
      <c r="AA61" s="366"/>
      <c r="AB61" s="366"/>
      <c r="AC61" s="389" t="s">
        <v>194</v>
      </c>
      <c r="AD61" s="366"/>
      <c r="AE61" s="179" t="s">
        <v>270</v>
      </c>
      <c r="AF61" s="180" t="s">
        <v>320</v>
      </c>
      <c r="AG61" s="180"/>
      <c r="AH61" s="182" t="s">
        <v>305</v>
      </c>
      <c r="AI61" s="182" t="s">
        <v>306</v>
      </c>
      <c r="AJ61" s="182" t="s">
        <v>274</v>
      </c>
      <c r="AK61" s="182" t="s">
        <v>274</v>
      </c>
      <c r="AL61" s="182" t="s">
        <v>274</v>
      </c>
      <c r="AM61" s="366" t="s">
        <v>276</v>
      </c>
      <c r="AN61" s="368" t="s">
        <v>268</v>
      </c>
      <c r="AO61" s="368" t="s">
        <v>268</v>
      </c>
      <c r="AP61" s="368" t="s">
        <v>268</v>
      </c>
      <c r="AQ61" s="368" t="s">
        <v>268</v>
      </c>
      <c r="AR61" s="368" t="s">
        <v>268</v>
      </c>
      <c r="AS61" s="368"/>
      <c r="AT61" s="368"/>
      <c r="AU61" s="368" t="s">
        <v>268</v>
      </c>
      <c r="AV61" s="366" t="s">
        <v>268</v>
      </c>
      <c r="AW61" s="366" t="s">
        <v>268</v>
      </c>
      <c r="AX61" s="366" t="s">
        <v>268</v>
      </c>
      <c r="AY61" s="366" t="s">
        <v>268</v>
      </c>
      <c r="AZ61" s="366" t="s">
        <v>268</v>
      </c>
      <c r="BA61" s="366" t="s">
        <v>268</v>
      </c>
      <c r="BB61" s="366" t="s">
        <v>268</v>
      </c>
      <c r="BC61" s="378" t="s">
        <v>268</v>
      </c>
      <c r="BD61" s="368" t="s">
        <v>268</v>
      </c>
      <c r="BE61" s="368" t="s">
        <v>268</v>
      </c>
      <c r="BF61" s="368" t="s">
        <v>268</v>
      </c>
      <c r="BG61" s="368" t="s">
        <v>268</v>
      </c>
      <c r="BH61" s="368" t="s">
        <v>268</v>
      </c>
      <c r="BI61" s="366" t="s">
        <v>194</v>
      </c>
      <c r="BJ61" s="366"/>
      <c r="BK61" s="366"/>
      <c r="BL61" s="177" t="s">
        <v>268</v>
      </c>
      <c r="BM61" s="366"/>
      <c r="BN61" s="372" t="s">
        <v>278</v>
      </c>
      <c r="BO61" s="372"/>
      <c r="BP61" s="372"/>
      <c r="BQ61" s="372"/>
      <c r="BR61" s="376">
        <v>1</v>
      </c>
      <c r="BS61" s="368"/>
      <c r="BT61" s="368"/>
      <c r="BV61" s="368"/>
    </row>
    <row r="62" spans="3:74" s="363" customFormat="1" ht="18.75" customHeight="1" x14ac:dyDescent="0.3">
      <c r="C62" s="373" t="s">
        <v>7</v>
      </c>
      <c r="D62" s="373" t="s">
        <v>318</v>
      </c>
      <c r="E62" s="373" t="s">
        <v>366</v>
      </c>
      <c r="F62" s="373" t="s">
        <v>100</v>
      </c>
      <c r="G62" s="373" t="s">
        <v>89</v>
      </c>
      <c r="H62" s="45">
        <v>10</v>
      </c>
      <c r="I62" s="373" t="s">
        <v>298</v>
      </c>
      <c r="J62" s="75">
        <v>107852</v>
      </c>
      <c r="K62" s="60" t="s">
        <v>16</v>
      </c>
      <c r="L62" s="366"/>
      <c r="M62" s="366"/>
      <c r="N62" s="366"/>
      <c r="O62" s="401" t="s">
        <v>518</v>
      </c>
      <c r="P62" s="366" t="s">
        <v>269</v>
      </c>
      <c r="Q62" s="409" t="s">
        <v>527</v>
      </c>
      <c r="R62" s="408" t="s">
        <v>528</v>
      </c>
      <c r="S62" s="44" t="s">
        <v>276</v>
      </c>
      <c r="T62" s="306" t="s">
        <v>194</v>
      </c>
      <c r="U62" s="366" t="s">
        <v>268</v>
      </c>
      <c r="W62" s="366" t="s">
        <v>193</v>
      </c>
      <c r="AA62" s="366"/>
      <c r="AB62" s="366"/>
      <c r="AC62" s="389" t="s">
        <v>194</v>
      </c>
      <c r="AD62" s="366"/>
      <c r="AE62" s="179" t="s">
        <v>270</v>
      </c>
      <c r="AF62" s="180" t="s">
        <v>271</v>
      </c>
      <c r="AG62" s="180"/>
      <c r="AH62" s="182" t="s">
        <v>305</v>
      </c>
      <c r="AI62" s="182" t="s">
        <v>306</v>
      </c>
      <c r="AJ62" s="182" t="s">
        <v>274</v>
      </c>
      <c r="AK62" s="182" t="s">
        <v>274</v>
      </c>
      <c r="AL62" s="182" t="s">
        <v>275</v>
      </c>
      <c r="AM62" s="366" t="s">
        <v>276</v>
      </c>
      <c r="AN62" s="368" t="s">
        <v>268</v>
      </c>
      <c r="AO62" s="368" t="s">
        <v>268</v>
      </c>
      <c r="AP62" s="368" t="s">
        <v>268</v>
      </c>
      <c r="AQ62" s="368" t="s">
        <v>268</v>
      </c>
      <c r="AR62" s="368" t="s">
        <v>268</v>
      </c>
      <c r="AS62" s="368"/>
      <c r="AT62" s="368"/>
      <c r="AU62" s="368" t="s">
        <v>268</v>
      </c>
      <c r="AV62" s="366" t="s">
        <v>268</v>
      </c>
      <c r="AW62" s="366" t="s">
        <v>268</v>
      </c>
      <c r="AX62" s="366" t="s">
        <v>268</v>
      </c>
      <c r="AY62" s="366" t="s">
        <v>268</v>
      </c>
      <c r="AZ62" s="366" t="s">
        <v>268</v>
      </c>
      <c r="BA62" s="366" t="s">
        <v>268</v>
      </c>
      <c r="BB62" s="366" t="s">
        <v>268</v>
      </c>
      <c r="BC62" s="378" t="s">
        <v>268</v>
      </c>
      <c r="BD62" s="368" t="s">
        <v>268</v>
      </c>
      <c r="BE62" s="368" t="s">
        <v>268</v>
      </c>
      <c r="BF62" s="368" t="s">
        <v>268</v>
      </c>
      <c r="BG62" s="368" t="s">
        <v>268</v>
      </c>
      <c r="BH62" s="368" t="s">
        <v>268</v>
      </c>
      <c r="BI62" s="366" t="s">
        <v>194</v>
      </c>
      <c r="BJ62" s="366"/>
      <c r="BK62" s="366"/>
      <c r="BL62" s="177" t="s">
        <v>268</v>
      </c>
      <c r="BM62" s="366"/>
      <c r="BN62" s="372"/>
      <c r="BO62" s="372"/>
      <c r="BP62" s="372"/>
      <c r="BQ62" s="372"/>
      <c r="BR62" s="366"/>
      <c r="BS62" s="368"/>
      <c r="BT62" s="368"/>
      <c r="BV62" s="368"/>
    </row>
    <row r="63" spans="3:74" s="363" customFormat="1" ht="18.75" customHeight="1" x14ac:dyDescent="0.3">
      <c r="C63" s="373" t="s">
        <v>7</v>
      </c>
      <c r="D63" s="373" t="s">
        <v>318</v>
      </c>
      <c r="E63" s="373" t="s">
        <v>319</v>
      </c>
      <c r="F63" s="373" t="s">
        <v>100</v>
      </c>
      <c r="G63" s="373" t="s">
        <v>89</v>
      </c>
      <c r="H63" s="45">
        <v>10</v>
      </c>
      <c r="I63" s="373" t="s">
        <v>267</v>
      </c>
      <c r="J63" s="75">
        <v>102630</v>
      </c>
      <c r="K63" s="62" t="s">
        <v>15</v>
      </c>
      <c r="L63" s="366"/>
      <c r="M63" s="366"/>
      <c r="N63" s="366"/>
      <c r="O63" s="401" t="s">
        <v>518</v>
      </c>
      <c r="P63" s="366" t="s">
        <v>269</v>
      </c>
      <c r="Q63" s="409" t="s">
        <v>527</v>
      </c>
      <c r="R63" s="401" t="s">
        <v>526</v>
      </c>
      <c r="S63" s="44" t="s">
        <v>276</v>
      </c>
      <c r="T63" s="353" t="s">
        <v>194</v>
      </c>
      <c r="U63" s="366" t="s">
        <v>268</v>
      </c>
      <c r="W63" s="366" t="s">
        <v>193</v>
      </c>
      <c r="AA63" s="366"/>
      <c r="AB63" s="366"/>
      <c r="AC63" s="367" t="s">
        <v>194</v>
      </c>
      <c r="AD63" s="366"/>
      <c r="AE63" s="179" t="s">
        <v>270</v>
      </c>
      <c r="AF63" s="180" t="s">
        <v>367</v>
      </c>
      <c r="AG63" s="180"/>
      <c r="AH63" s="182" t="s">
        <v>368</v>
      </c>
      <c r="AI63" s="182" t="s">
        <v>369</v>
      </c>
      <c r="AJ63" s="182" t="s">
        <v>274</v>
      </c>
      <c r="AK63" s="182" t="s">
        <v>274</v>
      </c>
      <c r="AL63" s="182" t="s">
        <v>275</v>
      </c>
      <c r="AM63" s="366" t="s">
        <v>276</v>
      </c>
      <c r="AN63" s="368" t="s">
        <v>268</v>
      </c>
      <c r="AO63" s="368" t="s">
        <v>268</v>
      </c>
      <c r="AP63" s="368" t="s">
        <v>268</v>
      </c>
      <c r="AQ63" s="368" t="s">
        <v>268</v>
      </c>
      <c r="AR63" s="368" t="s">
        <v>268</v>
      </c>
      <c r="AS63" s="368"/>
      <c r="AT63" s="368"/>
      <c r="AU63" s="368" t="s">
        <v>268</v>
      </c>
      <c r="AV63" s="366" t="s">
        <v>194</v>
      </c>
      <c r="AW63" s="366" t="s">
        <v>194</v>
      </c>
      <c r="AX63" s="366" t="s">
        <v>194</v>
      </c>
      <c r="AY63" s="366" t="s">
        <v>194</v>
      </c>
      <c r="AZ63" s="366" t="s">
        <v>194</v>
      </c>
      <c r="BA63" s="366"/>
      <c r="BB63" s="366"/>
      <c r="BC63" s="369">
        <v>0</v>
      </c>
      <c r="BD63" s="368" t="s">
        <v>268</v>
      </c>
      <c r="BE63" s="368" t="s">
        <v>268</v>
      </c>
      <c r="BF63" s="368" t="s">
        <v>268</v>
      </c>
      <c r="BG63" s="368" t="s">
        <v>268</v>
      </c>
      <c r="BH63" s="368" t="s">
        <v>268</v>
      </c>
      <c r="BI63" s="366" t="s">
        <v>194</v>
      </c>
      <c r="BJ63" s="366"/>
      <c r="BK63" s="366"/>
      <c r="BL63" s="177" t="s">
        <v>268</v>
      </c>
      <c r="BM63" s="366"/>
      <c r="BN63" s="372"/>
      <c r="BO63" s="372"/>
      <c r="BP63" s="372"/>
      <c r="BQ63" s="372"/>
      <c r="BR63" s="366"/>
      <c r="BS63" s="368"/>
      <c r="BT63" s="368"/>
      <c r="BV63" s="368"/>
    </row>
    <row r="64" spans="3:74" s="363" customFormat="1" ht="18.75" customHeight="1" x14ac:dyDescent="0.3">
      <c r="C64" s="364" t="s">
        <v>4</v>
      </c>
      <c r="D64" s="45" t="s">
        <v>265</v>
      </c>
      <c r="E64" s="45" t="s">
        <v>46</v>
      </c>
      <c r="F64" s="45" t="s">
        <v>88</v>
      </c>
      <c r="G64" s="45" t="s">
        <v>89</v>
      </c>
      <c r="H64" s="45">
        <v>10</v>
      </c>
      <c r="I64" s="45" t="s">
        <v>261</v>
      </c>
      <c r="J64" s="75">
        <v>109274</v>
      </c>
      <c r="K64" s="60" t="s">
        <v>16</v>
      </c>
      <c r="L64" s="366"/>
      <c r="M64" s="366" t="s">
        <v>278</v>
      </c>
      <c r="N64" s="366"/>
      <c r="O64" s="401" t="s">
        <v>518</v>
      </c>
      <c r="P64" s="366" t="s">
        <v>269</v>
      </c>
      <c r="Q64" s="401" t="s">
        <v>526</v>
      </c>
      <c r="R64" s="401" t="s">
        <v>526</v>
      </c>
      <c r="S64" s="45" t="s">
        <v>530</v>
      </c>
      <c r="T64" s="353" t="s">
        <v>269</v>
      </c>
      <c r="U64" s="366" t="s">
        <v>193</v>
      </c>
      <c r="W64" s="366" t="s">
        <v>193</v>
      </c>
      <c r="AA64" s="366"/>
      <c r="AB64" s="366"/>
      <c r="AC64" s="367" t="s">
        <v>269</v>
      </c>
      <c r="AD64" s="366"/>
      <c r="AE64" s="179" t="s">
        <v>270</v>
      </c>
      <c r="AF64" s="180" t="s">
        <v>370</v>
      </c>
      <c r="AG64" s="179"/>
      <c r="AH64" s="181" t="s">
        <v>291</v>
      </c>
      <c r="AI64" s="182" t="s">
        <v>312</v>
      </c>
      <c r="AJ64" s="182" t="s">
        <v>274</v>
      </c>
      <c r="AK64" s="182" t="s">
        <v>274</v>
      </c>
      <c r="AL64" s="182" t="s">
        <v>275</v>
      </c>
      <c r="AM64" s="366" t="s">
        <v>276</v>
      </c>
      <c r="AN64" s="366" t="s">
        <v>285</v>
      </c>
      <c r="AO64" s="366">
        <v>13</v>
      </c>
      <c r="AP64" s="75">
        <v>3</v>
      </c>
      <c r="AQ64" s="75">
        <v>10</v>
      </c>
      <c r="AR64" s="75">
        <v>13</v>
      </c>
      <c r="AS64" s="368"/>
      <c r="AT64" s="368"/>
      <c r="AU64" s="375">
        <v>0.1</v>
      </c>
      <c r="AV64" s="366" t="s">
        <v>268</v>
      </c>
      <c r="AW64" s="366" t="s">
        <v>268</v>
      </c>
      <c r="AX64" s="366" t="s">
        <v>268</v>
      </c>
      <c r="AY64" s="366" t="s">
        <v>268</v>
      </c>
      <c r="AZ64" s="366" t="s">
        <v>268</v>
      </c>
      <c r="BA64" s="366" t="s">
        <v>268</v>
      </c>
      <c r="BB64" s="366" t="s">
        <v>268</v>
      </c>
      <c r="BC64" s="378" t="s">
        <v>268</v>
      </c>
      <c r="BD64" s="366" t="s">
        <v>194</v>
      </c>
      <c r="BE64" s="366" t="s">
        <v>194</v>
      </c>
      <c r="BF64" s="75">
        <f t="shared" si="1"/>
        <v>13</v>
      </c>
      <c r="BG64" s="176">
        <v>0</v>
      </c>
      <c r="BH64" s="371" t="s">
        <v>194</v>
      </c>
      <c r="BI64" s="366" t="s">
        <v>194</v>
      </c>
      <c r="BJ64" s="366"/>
      <c r="BK64" s="366"/>
      <c r="BL64" s="177">
        <f>IFERROR(BG64/BF64,"Validar datos de Aulas Master")</f>
        <v>0</v>
      </c>
      <c r="BM64" s="366"/>
      <c r="BN64" s="372"/>
      <c r="BO64" s="372"/>
      <c r="BP64" s="372"/>
      <c r="BQ64" s="372"/>
      <c r="BR64" s="366"/>
      <c r="BS64" s="368"/>
      <c r="BT64" s="368"/>
      <c r="BV64" s="368"/>
    </row>
    <row r="65" spans="3:74" s="363" customFormat="1" ht="18.75" customHeight="1" x14ac:dyDescent="0.3">
      <c r="C65" s="364" t="s">
        <v>4</v>
      </c>
      <c r="D65" s="45" t="s">
        <v>277</v>
      </c>
      <c r="E65" s="45" t="s">
        <v>371</v>
      </c>
      <c r="F65" s="49" t="s">
        <v>100</v>
      </c>
      <c r="G65" s="45" t="s">
        <v>95</v>
      </c>
      <c r="H65" s="45">
        <v>10</v>
      </c>
      <c r="I65" s="49" t="s">
        <v>298</v>
      </c>
      <c r="J65" s="75">
        <v>111589</v>
      </c>
      <c r="K65" s="62" t="s">
        <v>13</v>
      </c>
      <c r="L65" s="366" t="s">
        <v>193</v>
      </c>
      <c r="M65" s="366"/>
      <c r="N65" s="366"/>
      <c r="O65" s="401" t="s">
        <v>518</v>
      </c>
      <c r="P65" s="366" t="s">
        <v>269</v>
      </c>
      <c r="Q65" s="409" t="s">
        <v>527</v>
      </c>
      <c r="R65" s="401" t="s">
        <v>526</v>
      </c>
      <c r="S65" s="45" t="s">
        <v>530</v>
      </c>
      <c r="T65" s="353" t="s">
        <v>372</v>
      </c>
      <c r="U65" s="366" t="s">
        <v>268</v>
      </c>
      <c r="W65" s="366" t="s">
        <v>193</v>
      </c>
      <c r="AA65" s="366"/>
      <c r="AB65" s="366"/>
      <c r="AC65" s="367" t="s">
        <v>372</v>
      </c>
      <c r="AD65" s="366"/>
      <c r="AE65" s="179" t="s">
        <v>280</v>
      </c>
      <c r="AF65" s="180" t="s">
        <v>373</v>
      </c>
      <c r="AG65" s="179"/>
      <c r="AH65" s="183" t="s">
        <v>374</v>
      </c>
      <c r="AI65" s="183" t="s">
        <v>374</v>
      </c>
      <c r="AJ65" s="182" t="s">
        <v>274</v>
      </c>
      <c r="AK65" s="182" t="s">
        <v>274</v>
      </c>
      <c r="AL65" s="182" t="s">
        <v>268</v>
      </c>
      <c r="AM65" s="366" t="s">
        <v>276</v>
      </c>
      <c r="AN65" s="368" t="s">
        <v>268</v>
      </c>
      <c r="AO65" s="368" t="s">
        <v>268</v>
      </c>
      <c r="AP65" s="368" t="s">
        <v>268</v>
      </c>
      <c r="AQ65" s="368" t="s">
        <v>268</v>
      </c>
      <c r="AR65" s="368" t="s">
        <v>268</v>
      </c>
      <c r="AS65" s="368"/>
      <c r="AT65" s="368"/>
      <c r="AU65" s="368" t="s">
        <v>268</v>
      </c>
      <c r="AV65" s="366" t="s">
        <v>268</v>
      </c>
      <c r="AW65" s="366" t="s">
        <v>268</v>
      </c>
      <c r="AX65" s="366" t="s">
        <v>268</v>
      </c>
      <c r="AY65" s="366" t="s">
        <v>268</v>
      </c>
      <c r="AZ65" s="366" t="s">
        <v>268</v>
      </c>
      <c r="BA65" s="366" t="s">
        <v>268</v>
      </c>
      <c r="BB65" s="366" t="s">
        <v>268</v>
      </c>
      <c r="BC65" s="378" t="s">
        <v>268</v>
      </c>
      <c r="BD65" s="368" t="s">
        <v>268</v>
      </c>
      <c r="BE65" s="368" t="s">
        <v>268</v>
      </c>
      <c r="BF65" s="368" t="s">
        <v>268</v>
      </c>
      <c r="BG65" s="368" t="s">
        <v>268</v>
      </c>
      <c r="BH65" s="368" t="s">
        <v>268</v>
      </c>
      <c r="BI65" s="366" t="s">
        <v>194</v>
      </c>
      <c r="BJ65" s="366"/>
      <c r="BK65" s="366"/>
      <c r="BL65" s="177" t="s">
        <v>268</v>
      </c>
      <c r="BM65" s="366"/>
      <c r="BN65" s="372" t="s">
        <v>278</v>
      </c>
      <c r="BO65" s="372"/>
      <c r="BP65" s="372"/>
      <c r="BQ65" s="372"/>
      <c r="BR65" s="376">
        <v>1</v>
      </c>
      <c r="BS65" s="368"/>
      <c r="BT65" s="368"/>
      <c r="BV65" s="368"/>
    </row>
    <row r="66" spans="3:74" s="74" customFormat="1" ht="18.75" customHeight="1" x14ac:dyDescent="0.3">
      <c r="C66" s="364" t="s">
        <v>4</v>
      </c>
      <c r="D66" s="45" t="s">
        <v>325</v>
      </c>
      <c r="E66" s="45" t="s">
        <v>375</v>
      </c>
      <c r="F66" s="49" t="s">
        <v>88</v>
      </c>
      <c r="G66" s="45" t="s">
        <v>89</v>
      </c>
      <c r="H66" s="45">
        <v>10</v>
      </c>
      <c r="I66" s="49" t="s">
        <v>261</v>
      </c>
      <c r="J66" s="75">
        <v>101660</v>
      </c>
      <c r="K66" s="62" t="s">
        <v>15</v>
      </c>
      <c r="L66" s="366" t="s">
        <v>193</v>
      </c>
      <c r="M66" s="76" t="s">
        <v>278</v>
      </c>
      <c r="N66" s="76"/>
      <c r="O66" s="401" t="s">
        <v>518</v>
      </c>
      <c r="P66" s="366" t="s">
        <v>269</v>
      </c>
      <c r="Q66" s="401" t="s">
        <v>526</v>
      </c>
      <c r="R66" s="401" t="s">
        <v>526</v>
      </c>
      <c r="S66" s="45" t="s">
        <v>530</v>
      </c>
      <c r="T66" s="354" t="s">
        <v>269</v>
      </c>
      <c r="U66" s="76" t="s">
        <v>193</v>
      </c>
      <c r="W66" s="76" t="s">
        <v>193</v>
      </c>
      <c r="AA66" s="76"/>
      <c r="AB66" s="76"/>
      <c r="AC66" s="390" t="s">
        <v>269</v>
      </c>
      <c r="AD66" s="76"/>
      <c r="AE66" s="179" t="s">
        <v>270</v>
      </c>
      <c r="AF66" s="180" t="s">
        <v>271</v>
      </c>
      <c r="AG66" s="179"/>
      <c r="AH66" s="181" t="s">
        <v>376</v>
      </c>
      <c r="AI66" s="182" t="s">
        <v>363</v>
      </c>
      <c r="AJ66" s="182" t="s">
        <v>274</v>
      </c>
      <c r="AK66" s="182" t="s">
        <v>274</v>
      </c>
      <c r="AL66" s="182" t="s">
        <v>275</v>
      </c>
      <c r="AM66" s="76" t="s">
        <v>276</v>
      </c>
      <c r="AN66" s="76" t="s">
        <v>285</v>
      </c>
      <c r="AO66" s="76">
        <v>7</v>
      </c>
      <c r="AP66" s="75">
        <v>1</v>
      </c>
      <c r="AQ66" s="75">
        <v>6</v>
      </c>
      <c r="AR66" s="75">
        <v>7</v>
      </c>
      <c r="AS66" s="391">
        <v>46063</v>
      </c>
      <c r="AT66" s="391">
        <v>46122</v>
      </c>
      <c r="AU66" s="177">
        <v>0.98</v>
      </c>
      <c r="AV66" s="76" t="s">
        <v>194</v>
      </c>
      <c r="AW66" s="76" t="s">
        <v>194</v>
      </c>
      <c r="AX66" s="76" t="s">
        <v>194</v>
      </c>
      <c r="AY66" s="76" t="s">
        <v>194</v>
      </c>
      <c r="AZ66" s="76" t="s">
        <v>194</v>
      </c>
      <c r="BA66" s="76"/>
      <c r="BB66" s="76"/>
      <c r="BC66" s="392">
        <v>0</v>
      </c>
      <c r="BD66" s="76" t="s">
        <v>192</v>
      </c>
      <c r="BE66" s="76" t="s">
        <v>194</v>
      </c>
      <c r="BF66" s="75">
        <v>22</v>
      </c>
      <c r="BG66" s="176">
        <v>15</v>
      </c>
      <c r="BH66" s="393" t="s">
        <v>194</v>
      </c>
      <c r="BI66" s="76" t="s">
        <v>194</v>
      </c>
      <c r="BJ66" s="76"/>
      <c r="BK66" s="76"/>
      <c r="BL66" s="177">
        <f>IFERROR(BG66/BF66,"Validar datos de Aulas Master")</f>
        <v>0.68181818181818177</v>
      </c>
      <c r="BM66" s="76"/>
      <c r="BN66" s="394"/>
      <c r="BO66" s="394"/>
      <c r="BP66" s="394"/>
      <c r="BQ66" s="394"/>
      <c r="BR66" s="76"/>
      <c r="BS66" s="75"/>
      <c r="BT66" s="75"/>
      <c r="BV66" s="75"/>
    </row>
    <row r="67" spans="3:74" s="363" customFormat="1" ht="18.75" customHeight="1" x14ac:dyDescent="0.3">
      <c r="C67" s="364" t="s">
        <v>4</v>
      </c>
      <c r="D67" s="45" t="s">
        <v>337</v>
      </c>
      <c r="E67" s="45" t="s">
        <v>377</v>
      </c>
      <c r="F67" s="49" t="s">
        <v>88</v>
      </c>
      <c r="G67" s="45" t="s">
        <v>95</v>
      </c>
      <c r="H67" s="45">
        <v>10</v>
      </c>
      <c r="I67" s="49" t="s">
        <v>261</v>
      </c>
      <c r="J67" s="75">
        <v>110642</v>
      </c>
      <c r="K67" s="62" t="s">
        <v>13</v>
      </c>
      <c r="L67" s="366" t="s">
        <v>193</v>
      </c>
      <c r="M67" s="366" t="s">
        <v>278</v>
      </c>
      <c r="N67" s="366"/>
      <c r="O67" s="401" t="s">
        <v>518</v>
      </c>
      <c r="P67" s="366" t="s">
        <v>269</v>
      </c>
      <c r="Q67" s="401" t="s">
        <v>526</v>
      </c>
      <c r="R67" s="401" t="s">
        <v>526</v>
      </c>
      <c r="S67" s="45" t="s">
        <v>530</v>
      </c>
      <c r="T67" s="353" t="s">
        <v>269</v>
      </c>
      <c r="U67" s="366" t="s">
        <v>193</v>
      </c>
      <c r="W67" s="366" t="s">
        <v>193</v>
      </c>
      <c r="AA67" s="366"/>
      <c r="AB67" s="366"/>
      <c r="AC67" s="367" t="s">
        <v>269</v>
      </c>
      <c r="AD67" s="366"/>
      <c r="AE67" s="179" t="s">
        <v>268</v>
      </c>
      <c r="AF67" s="180" t="s">
        <v>268</v>
      </c>
      <c r="AG67" s="179"/>
      <c r="AH67" s="183" t="s">
        <v>268</v>
      </c>
      <c r="AI67" s="182" t="s">
        <v>268</v>
      </c>
      <c r="AJ67" s="182" t="s">
        <v>268</v>
      </c>
      <c r="AK67" s="182" t="s">
        <v>284</v>
      </c>
      <c r="AL67" s="182" t="s">
        <v>268</v>
      </c>
      <c r="AM67" s="366" t="s">
        <v>276</v>
      </c>
      <c r="AN67" s="366" t="s">
        <v>285</v>
      </c>
      <c r="AO67" s="366">
        <v>10</v>
      </c>
      <c r="AP67" s="75">
        <v>1</v>
      </c>
      <c r="AQ67" s="75">
        <v>9</v>
      </c>
      <c r="AR67" s="75">
        <v>10</v>
      </c>
      <c r="AS67" s="368"/>
      <c r="AT67" s="368"/>
      <c r="AU67" s="375">
        <v>1</v>
      </c>
      <c r="AV67" s="366" t="s">
        <v>268</v>
      </c>
      <c r="AW67" s="366" t="s">
        <v>268</v>
      </c>
      <c r="AX67" s="366" t="s">
        <v>268</v>
      </c>
      <c r="AY67" s="366" t="s">
        <v>268</v>
      </c>
      <c r="AZ67" s="366" t="s">
        <v>268</v>
      </c>
      <c r="BA67" s="366" t="s">
        <v>268</v>
      </c>
      <c r="BB67" s="366" t="s">
        <v>268</v>
      </c>
      <c r="BC67" s="378" t="s">
        <v>268</v>
      </c>
      <c r="BD67" s="366" t="s">
        <v>192</v>
      </c>
      <c r="BE67" s="366" t="s">
        <v>193</v>
      </c>
      <c r="BF67" s="75">
        <f t="shared" si="1"/>
        <v>10</v>
      </c>
      <c r="BG67" s="176">
        <v>10</v>
      </c>
      <c r="BH67" s="371" t="s">
        <v>193</v>
      </c>
      <c r="BI67" s="366" t="s">
        <v>194</v>
      </c>
      <c r="BJ67" s="366"/>
      <c r="BK67" s="366"/>
      <c r="BL67" s="177">
        <f>IFERROR(BG67/BF67,"Validar datos de Aulas Master")</f>
        <v>1</v>
      </c>
      <c r="BM67" s="366"/>
      <c r="BN67" s="372" t="s">
        <v>278</v>
      </c>
      <c r="BO67" s="372"/>
      <c r="BP67" s="372"/>
      <c r="BQ67" s="372"/>
      <c r="BR67" s="376">
        <v>1</v>
      </c>
      <c r="BS67" s="368"/>
      <c r="BT67" s="368"/>
      <c r="BV67" s="368"/>
    </row>
    <row r="68" spans="3:74" s="363" customFormat="1" ht="18.75" customHeight="1" x14ac:dyDescent="0.3">
      <c r="C68" s="373" t="s">
        <v>7</v>
      </c>
      <c r="D68" s="373" t="s">
        <v>316</v>
      </c>
      <c r="E68" s="406" t="s">
        <v>378</v>
      </c>
      <c r="F68" s="373" t="s">
        <v>100</v>
      </c>
      <c r="G68" s="373" t="s">
        <v>103</v>
      </c>
      <c r="H68" s="45">
        <v>10</v>
      </c>
      <c r="I68" s="373" t="s">
        <v>298</v>
      </c>
      <c r="J68" s="75">
        <v>3208</v>
      </c>
      <c r="K68" s="63" t="s">
        <v>13</v>
      </c>
      <c r="L68" s="366" t="s">
        <v>193</v>
      </c>
      <c r="M68" s="366"/>
      <c r="N68" s="366"/>
      <c r="O68" s="366" t="s">
        <v>517</v>
      </c>
      <c r="P68" s="366" t="s">
        <v>515</v>
      </c>
      <c r="Q68" s="409" t="s">
        <v>527</v>
      </c>
      <c r="R68" s="401" t="s">
        <v>526</v>
      </c>
      <c r="S68" s="42" t="s">
        <v>276</v>
      </c>
      <c r="T68" s="306" t="s">
        <v>194</v>
      </c>
      <c r="U68" s="366" t="s">
        <v>268</v>
      </c>
      <c r="W68" s="366" t="s">
        <v>193</v>
      </c>
      <c r="AA68" s="366"/>
      <c r="AB68" s="366"/>
      <c r="AC68" s="389" t="s">
        <v>194</v>
      </c>
      <c r="AD68" s="366"/>
      <c r="AE68" s="179" t="s">
        <v>280</v>
      </c>
      <c r="AF68" s="180" t="s">
        <v>281</v>
      </c>
      <c r="AG68" s="179"/>
      <c r="AH68" s="184" t="s">
        <v>282</v>
      </c>
      <c r="AI68" s="182" t="s">
        <v>283</v>
      </c>
      <c r="AJ68" s="182" t="s">
        <v>274</v>
      </c>
      <c r="AK68" s="182" t="s">
        <v>284</v>
      </c>
      <c r="AL68" s="182" t="s">
        <v>268</v>
      </c>
      <c r="AM68" s="366" t="s">
        <v>276</v>
      </c>
      <c r="AN68" s="368" t="s">
        <v>268</v>
      </c>
      <c r="AO68" s="368" t="s">
        <v>268</v>
      </c>
      <c r="AP68" s="368" t="s">
        <v>268</v>
      </c>
      <c r="AQ68" s="368" t="s">
        <v>268</v>
      </c>
      <c r="AR68" s="368" t="s">
        <v>268</v>
      </c>
      <c r="AS68" s="368"/>
      <c r="AT68" s="368"/>
      <c r="AU68" s="368" t="s">
        <v>268</v>
      </c>
      <c r="AV68" s="366" t="s">
        <v>268</v>
      </c>
      <c r="AW68" s="366" t="s">
        <v>268</v>
      </c>
      <c r="AX68" s="366" t="s">
        <v>268</v>
      </c>
      <c r="AY68" s="366" t="s">
        <v>268</v>
      </c>
      <c r="AZ68" s="366" t="s">
        <v>268</v>
      </c>
      <c r="BA68" s="366" t="s">
        <v>268</v>
      </c>
      <c r="BB68" s="366" t="s">
        <v>268</v>
      </c>
      <c r="BC68" s="378" t="s">
        <v>268</v>
      </c>
      <c r="BD68" s="368" t="str">
        <f>AP68</f>
        <v>No aplica</v>
      </c>
      <c r="BE68" s="368" t="s">
        <v>268</v>
      </c>
      <c r="BF68" s="368" t="s">
        <v>268</v>
      </c>
      <c r="BG68" s="368" t="s">
        <v>268</v>
      </c>
      <c r="BH68" s="368" t="s">
        <v>268</v>
      </c>
      <c r="BI68" s="366" t="s">
        <v>194</v>
      </c>
      <c r="BJ68" s="366"/>
      <c r="BK68" s="366"/>
      <c r="BL68" s="177" t="s">
        <v>268</v>
      </c>
      <c r="BM68" s="366"/>
      <c r="BN68" s="372" t="s">
        <v>278</v>
      </c>
      <c r="BO68" s="372"/>
      <c r="BP68" s="372"/>
      <c r="BQ68" s="372"/>
      <c r="BR68" s="376">
        <v>1</v>
      </c>
      <c r="BS68" s="368"/>
      <c r="BT68" s="368"/>
      <c r="BV68" s="368"/>
    </row>
    <row r="69" spans="3:74" s="363" customFormat="1" ht="18.75" customHeight="1" x14ac:dyDescent="0.3">
      <c r="C69" s="364" t="s">
        <v>4</v>
      </c>
      <c r="D69" s="45" t="s">
        <v>277</v>
      </c>
      <c r="E69" s="45" t="s">
        <v>379</v>
      </c>
      <c r="F69" s="49" t="s">
        <v>100</v>
      </c>
      <c r="G69" s="45" t="s">
        <v>103</v>
      </c>
      <c r="H69" s="45">
        <v>10</v>
      </c>
      <c r="I69" s="49" t="s">
        <v>298</v>
      </c>
      <c r="J69" s="75">
        <v>103681</v>
      </c>
      <c r="K69" s="60" t="s">
        <v>16</v>
      </c>
      <c r="L69" s="366"/>
      <c r="M69" s="366"/>
      <c r="N69" s="366"/>
      <c r="O69" s="366" t="s">
        <v>517</v>
      </c>
      <c r="P69" s="366" t="s">
        <v>515</v>
      </c>
      <c r="Q69" s="409" t="s">
        <v>527</v>
      </c>
      <c r="R69" s="408" t="s">
        <v>528</v>
      </c>
      <c r="S69" s="34" t="s">
        <v>276</v>
      </c>
      <c r="T69" s="353" t="s">
        <v>269</v>
      </c>
      <c r="U69" s="366" t="s">
        <v>268</v>
      </c>
      <c r="W69" s="366" t="s">
        <v>193</v>
      </c>
      <c r="AA69" s="366"/>
      <c r="AB69" s="366"/>
      <c r="AC69" s="367" t="s">
        <v>269</v>
      </c>
      <c r="AD69" s="366"/>
      <c r="AE69" s="179" t="s">
        <v>280</v>
      </c>
      <c r="AF69" s="180" t="s">
        <v>373</v>
      </c>
      <c r="AG69" s="179"/>
      <c r="AH69" s="183" t="s">
        <v>380</v>
      </c>
      <c r="AI69" s="182" t="s">
        <v>361</v>
      </c>
      <c r="AJ69" s="182" t="s">
        <v>274</v>
      </c>
      <c r="AK69" s="182" t="s">
        <v>284</v>
      </c>
      <c r="AL69" s="182" t="s">
        <v>268</v>
      </c>
      <c r="AM69" s="366" t="s">
        <v>276</v>
      </c>
      <c r="AN69" s="368" t="s">
        <v>268</v>
      </c>
      <c r="AO69" s="368" t="s">
        <v>268</v>
      </c>
      <c r="AP69" s="368" t="s">
        <v>268</v>
      </c>
      <c r="AQ69" s="368" t="s">
        <v>268</v>
      </c>
      <c r="AR69" s="368" t="s">
        <v>268</v>
      </c>
      <c r="AS69" s="368"/>
      <c r="AT69" s="368"/>
      <c r="AU69" s="368" t="s">
        <v>268</v>
      </c>
      <c r="AV69" s="366" t="s">
        <v>268</v>
      </c>
      <c r="AW69" s="366" t="s">
        <v>268</v>
      </c>
      <c r="AX69" s="366" t="s">
        <v>268</v>
      </c>
      <c r="AY69" s="366" t="s">
        <v>268</v>
      </c>
      <c r="AZ69" s="366" t="s">
        <v>268</v>
      </c>
      <c r="BA69" s="366" t="s">
        <v>268</v>
      </c>
      <c r="BB69" s="366" t="s">
        <v>268</v>
      </c>
      <c r="BC69" s="378" t="s">
        <v>268</v>
      </c>
      <c r="BD69" s="368" t="str">
        <f>AP69</f>
        <v>No aplica</v>
      </c>
      <c r="BE69" s="368" t="s">
        <v>268</v>
      </c>
      <c r="BF69" s="368" t="str">
        <f t="shared" si="1"/>
        <v>No aplica</v>
      </c>
      <c r="BG69" s="368" t="s">
        <v>268</v>
      </c>
      <c r="BH69" s="368" t="s">
        <v>268</v>
      </c>
      <c r="BI69" s="366" t="s">
        <v>194</v>
      </c>
      <c r="BJ69" s="366"/>
      <c r="BK69" s="366"/>
      <c r="BL69" s="177" t="s">
        <v>268</v>
      </c>
      <c r="BM69" s="366"/>
      <c r="BN69" s="372"/>
      <c r="BO69" s="372"/>
      <c r="BP69" s="372"/>
      <c r="BQ69" s="372"/>
      <c r="BR69" s="366"/>
      <c r="BS69" s="368"/>
      <c r="BT69" s="368"/>
      <c r="BV69" s="368"/>
    </row>
    <row r="70" spans="3:74" s="363" customFormat="1" ht="18.75" customHeight="1" x14ac:dyDescent="0.3">
      <c r="C70" s="364" t="s">
        <v>4</v>
      </c>
      <c r="D70" s="45" t="s">
        <v>259</v>
      </c>
      <c r="E70" s="387" t="s">
        <v>260</v>
      </c>
      <c r="F70" s="49" t="s">
        <v>100</v>
      </c>
      <c r="G70" s="45" t="s">
        <v>103</v>
      </c>
      <c r="H70" s="45">
        <v>10</v>
      </c>
      <c r="I70" s="49" t="s">
        <v>298</v>
      </c>
      <c r="J70" s="75">
        <v>3207</v>
      </c>
      <c r="K70" s="62" t="s">
        <v>15</v>
      </c>
      <c r="L70" s="366"/>
      <c r="M70" s="366"/>
      <c r="N70" s="366"/>
      <c r="O70" s="366" t="s">
        <v>517</v>
      </c>
      <c r="P70" s="366" t="s">
        <v>276</v>
      </c>
      <c r="Q70" s="407"/>
      <c r="R70" s="407" t="s">
        <v>529</v>
      </c>
      <c r="S70" s="34" t="s">
        <v>530</v>
      </c>
      <c r="T70" s="353" t="s">
        <v>279</v>
      </c>
      <c r="U70" s="366" t="s">
        <v>268</v>
      </c>
      <c r="W70" s="366" t="s">
        <v>193</v>
      </c>
      <c r="AA70" s="366"/>
      <c r="AB70" s="366"/>
      <c r="AC70" s="367" t="s">
        <v>279</v>
      </c>
      <c r="AD70" s="366"/>
      <c r="AE70" s="179" t="s">
        <v>280</v>
      </c>
      <c r="AF70" s="180" t="s">
        <v>281</v>
      </c>
      <c r="AG70" s="179"/>
      <c r="AH70" s="185" t="s">
        <v>333</v>
      </c>
      <c r="AI70" s="182" t="s">
        <v>334</v>
      </c>
      <c r="AJ70" s="182" t="s">
        <v>274</v>
      </c>
      <c r="AK70" s="182" t="s">
        <v>284</v>
      </c>
      <c r="AL70" s="182" t="s">
        <v>268</v>
      </c>
      <c r="AM70" s="366" t="s">
        <v>276</v>
      </c>
      <c r="AN70" s="368" t="s">
        <v>268</v>
      </c>
      <c r="AO70" s="368" t="s">
        <v>268</v>
      </c>
      <c r="AP70" s="368" t="s">
        <v>268</v>
      </c>
      <c r="AQ70" s="368" t="s">
        <v>268</v>
      </c>
      <c r="AR70" s="368" t="s">
        <v>268</v>
      </c>
      <c r="AS70" s="368"/>
      <c r="AT70" s="368"/>
      <c r="AU70" s="368" t="s">
        <v>268</v>
      </c>
      <c r="AV70" s="366" t="s">
        <v>268</v>
      </c>
      <c r="AW70" s="366" t="s">
        <v>268</v>
      </c>
      <c r="AX70" s="366" t="s">
        <v>268</v>
      </c>
      <c r="AY70" s="366" t="s">
        <v>268</v>
      </c>
      <c r="AZ70" s="366" t="s">
        <v>268</v>
      </c>
      <c r="BA70" s="366" t="s">
        <v>268</v>
      </c>
      <c r="BB70" s="366" t="s">
        <v>268</v>
      </c>
      <c r="BC70" s="378" t="s">
        <v>268</v>
      </c>
      <c r="BD70" s="368" t="str">
        <f>AP70</f>
        <v>No aplica</v>
      </c>
      <c r="BE70" s="368" t="s">
        <v>268</v>
      </c>
      <c r="BF70" s="368" t="str">
        <f t="shared" si="1"/>
        <v>No aplica</v>
      </c>
      <c r="BG70" s="368" t="s">
        <v>268</v>
      </c>
      <c r="BH70" s="368" t="s">
        <v>268</v>
      </c>
      <c r="BI70" s="366" t="s">
        <v>194</v>
      </c>
      <c r="BJ70" s="366"/>
      <c r="BK70" s="366"/>
      <c r="BL70" s="177" t="s">
        <v>268</v>
      </c>
      <c r="BM70" s="366"/>
      <c r="BN70" s="372"/>
      <c r="BO70" s="372"/>
      <c r="BP70" s="372"/>
      <c r="BQ70" s="372"/>
      <c r="BR70" s="366"/>
      <c r="BS70" s="368"/>
      <c r="BT70" s="368"/>
      <c r="BV70" s="368"/>
    </row>
    <row r="71" spans="3:74" s="363" customFormat="1" ht="18.75" customHeight="1" x14ac:dyDescent="0.3">
      <c r="C71" s="364" t="s">
        <v>4</v>
      </c>
      <c r="D71" s="45" t="s">
        <v>325</v>
      </c>
      <c r="E71" s="382" t="s">
        <v>381</v>
      </c>
      <c r="F71" s="49" t="s">
        <v>88</v>
      </c>
      <c r="G71" s="45" t="s">
        <v>95</v>
      </c>
      <c r="H71" s="45">
        <v>10</v>
      </c>
      <c r="I71" s="49" t="s">
        <v>261</v>
      </c>
      <c r="J71" s="75">
        <v>110425</v>
      </c>
      <c r="K71" s="60" t="s">
        <v>16</v>
      </c>
      <c r="L71" s="366"/>
      <c r="M71" s="366" t="s">
        <v>278</v>
      </c>
      <c r="N71" s="366"/>
      <c r="O71" s="401" t="s">
        <v>518</v>
      </c>
      <c r="P71" s="366" t="s">
        <v>269</v>
      </c>
      <c r="Q71" s="401" t="s">
        <v>526</v>
      </c>
      <c r="R71" s="401" t="s">
        <v>526</v>
      </c>
      <c r="S71" s="34" t="s">
        <v>530</v>
      </c>
      <c r="T71" s="353" t="s">
        <v>269</v>
      </c>
      <c r="U71" s="366" t="s">
        <v>193</v>
      </c>
      <c r="W71" s="366" t="s">
        <v>193</v>
      </c>
      <c r="AA71" s="366"/>
      <c r="AB71" s="366"/>
      <c r="AC71" s="367" t="s">
        <v>269</v>
      </c>
      <c r="AD71" s="366"/>
      <c r="AE71" s="179" t="s">
        <v>270</v>
      </c>
      <c r="AF71" s="180" t="s">
        <v>281</v>
      </c>
      <c r="AG71" s="180"/>
      <c r="AH71" s="182" t="s">
        <v>382</v>
      </c>
      <c r="AI71" s="182" t="s">
        <v>354</v>
      </c>
      <c r="AJ71" s="182" t="s">
        <v>274</v>
      </c>
      <c r="AK71" s="182" t="s">
        <v>274</v>
      </c>
      <c r="AL71" s="182" t="s">
        <v>275</v>
      </c>
      <c r="AM71" s="366" t="s">
        <v>276</v>
      </c>
      <c r="AN71" s="366" t="s">
        <v>285</v>
      </c>
      <c r="AO71" s="366">
        <v>3</v>
      </c>
      <c r="AP71" s="75">
        <v>0</v>
      </c>
      <c r="AQ71" s="75">
        <v>3</v>
      </c>
      <c r="AR71" s="75">
        <v>3</v>
      </c>
      <c r="AS71" s="377">
        <v>46233</v>
      </c>
      <c r="AT71" s="377">
        <v>46325</v>
      </c>
      <c r="AU71" s="375">
        <v>0</v>
      </c>
      <c r="AV71" s="366" t="s">
        <v>268</v>
      </c>
      <c r="AW71" s="366" t="s">
        <v>268</v>
      </c>
      <c r="AX71" s="366" t="s">
        <v>268</v>
      </c>
      <c r="AY71" s="366" t="s">
        <v>268</v>
      </c>
      <c r="AZ71" s="366" t="s">
        <v>268</v>
      </c>
      <c r="BA71" s="366" t="s">
        <v>268</v>
      </c>
      <c r="BB71" s="366" t="s">
        <v>268</v>
      </c>
      <c r="BC71" s="378" t="s">
        <v>268</v>
      </c>
      <c r="BD71" s="366" t="s">
        <v>194</v>
      </c>
      <c r="BE71" s="366" t="s">
        <v>194</v>
      </c>
      <c r="BF71" s="75">
        <f t="shared" si="1"/>
        <v>3</v>
      </c>
      <c r="BG71" s="176">
        <v>0</v>
      </c>
      <c r="BH71" s="371" t="s">
        <v>194</v>
      </c>
      <c r="BI71" s="366" t="s">
        <v>194</v>
      </c>
      <c r="BJ71" s="366"/>
      <c r="BK71" s="366"/>
      <c r="BL71" s="177">
        <f>IFERROR(BG71/BF71,"Validar datos de Aulas Master")</f>
        <v>0</v>
      </c>
      <c r="BM71" s="366"/>
      <c r="BN71" s="372"/>
      <c r="BO71" s="372"/>
      <c r="BP71" s="372"/>
      <c r="BQ71" s="372"/>
      <c r="BR71" s="366"/>
      <c r="BS71" s="368"/>
      <c r="BT71" s="368"/>
      <c r="BV71" s="368"/>
    </row>
    <row r="72" spans="3:74" s="363" customFormat="1" ht="18.75" customHeight="1" x14ac:dyDescent="0.3">
      <c r="C72" s="364" t="s">
        <v>4</v>
      </c>
      <c r="D72" s="45" t="s">
        <v>259</v>
      </c>
      <c r="E72" s="373" t="s">
        <v>260</v>
      </c>
      <c r="F72" s="49" t="s">
        <v>88</v>
      </c>
      <c r="G72" s="45" t="s">
        <v>103</v>
      </c>
      <c r="H72" s="45">
        <v>10</v>
      </c>
      <c r="I72" s="49" t="s">
        <v>261</v>
      </c>
      <c r="J72" s="75">
        <v>54768</v>
      </c>
      <c r="K72" s="60" t="s">
        <v>16</v>
      </c>
      <c r="L72" s="366"/>
      <c r="M72" s="366" t="s">
        <v>278</v>
      </c>
      <c r="N72" s="366"/>
      <c r="O72" s="401" t="s">
        <v>518</v>
      </c>
      <c r="P72" s="366" t="s">
        <v>269</v>
      </c>
      <c r="Q72" s="401" t="s">
        <v>526</v>
      </c>
      <c r="R72" s="401" t="s">
        <v>526</v>
      </c>
      <c r="S72" s="34" t="s">
        <v>530</v>
      </c>
      <c r="T72" s="353" t="s">
        <v>279</v>
      </c>
      <c r="U72" s="366" t="s">
        <v>193</v>
      </c>
      <c r="W72" s="366" t="s">
        <v>193</v>
      </c>
      <c r="AA72" s="366"/>
      <c r="AB72" s="366"/>
      <c r="AC72" s="367" t="s">
        <v>279</v>
      </c>
      <c r="AD72" s="366"/>
      <c r="AE72" s="179" t="s">
        <v>270</v>
      </c>
      <c r="AF72" s="180" t="s">
        <v>281</v>
      </c>
      <c r="AG72" s="180"/>
      <c r="AH72" s="182" t="s">
        <v>342</v>
      </c>
      <c r="AI72" s="182" t="s">
        <v>354</v>
      </c>
      <c r="AJ72" s="182" t="s">
        <v>274</v>
      </c>
      <c r="AK72" s="182" t="s">
        <v>274</v>
      </c>
      <c r="AL72" s="182" t="s">
        <v>275</v>
      </c>
      <c r="AM72" s="366" t="s">
        <v>276</v>
      </c>
      <c r="AN72" s="366" t="s">
        <v>323</v>
      </c>
      <c r="AO72" s="366">
        <v>0</v>
      </c>
      <c r="AP72" s="75">
        <v>1</v>
      </c>
      <c r="AQ72" s="75">
        <v>6</v>
      </c>
      <c r="AR72" s="75">
        <v>7</v>
      </c>
      <c r="AS72" s="377">
        <v>46233</v>
      </c>
      <c r="AT72" s="377">
        <v>46325</v>
      </c>
      <c r="AU72" s="375">
        <v>0</v>
      </c>
      <c r="AV72" s="366" t="s">
        <v>268</v>
      </c>
      <c r="AW72" s="366" t="s">
        <v>268</v>
      </c>
      <c r="AX72" s="366" t="s">
        <v>268</v>
      </c>
      <c r="AY72" s="366" t="s">
        <v>268</v>
      </c>
      <c r="AZ72" s="366" t="s">
        <v>268</v>
      </c>
      <c r="BA72" s="366" t="s">
        <v>268</v>
      </c>
      <c r="BB72" s="366" t="s">
        <v>268</v>
      </c>
      <c r="BC72" s="378" t="s">
        <v>268</v>
      </c>
      <c r="BD72" s="366" t="s">
        <v>194</v>
      </c>
      <c r="BE72" s="366" t="s">
        <v>194</v>
      </c>
      <c r="BF72" s="75">
        <f t="shared" si="1"/>
        <v>7</v>
      </c>
      <c r="BG72" s="176">
        <v>0</v>
      </c>
      <c r="BH72" s="371" t="s">
        <v>194</v>
      </c>
      <c r="BI72" s="366" t="s">
        <v>194</v>
      </c>
      <c r="BJ72" s="366"/>
      <c r="BK72" s="366"/>
      <c r="BL72" s="177">
        <f>IFERROR(BG72/BF72,"Validar datos de Aulas Master")</f>
        <v>0</v>
      </c>
      <c r="BM72" s="366"/>
      <c r="BN72" s="372"/>
      <c r="BO72" s="372"/>
      <c r="BP72" s="372"/>
      <c r="BQ72" s="372"/>
      <c r="BR72" s="366"/>
      <c r="BS72" s="368"/>
      <c r="BT72" s="368"/>
      <c r="BV72" s="368"/>
    </row>
    <row r="73" spans="3:74" ht="14.4" x14ac:dyDescent="0.3">
      <c r="W73" s="308"/>
      <c r="BL73" s="307"/>
    </row>
    <row r="74" spans="3:74" ht="14.4" x14ac:dyDescent="0.3"/>
    <row r="75" spans="3:74" ht="14.4" x14ac:dyDescent="0.3"/>
    <row r="76" spans="3:74" ht="14.4" x14ac:dyDescent="0.3"/>
    <row r="77" spans="3:74" ht="14.4" x14ac:dyDescent="0.3"/>
    <row r="78" spans="3:74" ht="14.4" x14ac:dyDescent="0.3"/>
    <row r="79" spans="3:74" ht="14.4" x14ac:dyDescent="0.3"/>
    <row r="80" spans="3:74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</sheetData>
  <mergeCells count="22">
    <mergeCell ref="N10:N11"/>
    <mergeCell ref="L10:L11"/>
    <mergeCell ref="L9:N9"/>
    <mergeCell ref="C10:J10"/>
    <mergeCell ref="C11:J11"/>
    <mergeCell ref="BM8:BR8"/>
    <mergeCell ref="C9:J9"/>
    <mergeCell ref="Y9:AH9"/>
    <mergeCell ref="AI9:AM9"/>
    <mergeCell ref="AV9:BC9"/>
    <mergeCell ref="BD9:BL9"/>
    <mergeCell ref="BM9:BR9"/>
    <mergeCell ref="M10:M11"/>
    <mergeCell ref="P10:P11"/>
    <mergeCell ref="Q10:Q11"/>
    <mergeCell ref="O8:R8"/>
    <mergeCell ref="O9:R9"/>
    <mergeCell ref="U3:AH4"/>
    <mergeCell ref="AH8:AL8"/>
    <mergeCell ref="AP8:AU8"/>
    <mergeCell ref="AV8:BC8"/>
    <mergeCell ref="BD8:BL8"/>
  </mergeCells>
  <conditionalFormatting sqref="L1:O8 S10">
    <cfRule type="cellIs" dxfId="30" priority="39" operator="equal">
      <formula>"en proceso "</formula>
    </cfRule>
  </conditionalFormatting>
  <conditionalFormatting sqref="L10:O10 L12:O1048576">
    <cfRule type="cellIs" dxfId="29" priority="26" operator="equal">
      <formula>"en proceso "</formula>
    </cfRule>
  </conditionalFormatting>
  <conditionalFormatting sqref="L10:P10 L12:P1048576">
    <cfRule type="cellIs" dxfId="28" priority="25" operator="equal">
      <formula>"en proceso"</formula>
    </cfRule>
    <cfRule type="cellIs" dxfId="27" priority="27" operator="equal">
      <formula>"finalizado"</formula>
    </cfRule>
  </conditionalFormatting>
  <conditionalFormatting sqref="L1:R7 L8:O8 O8:O9 R10:S10 M13:N1048576 Q13:R1048576">
    <cfRule type="cellIs" dxfId="26" priority="28" operator="equal">
      <formula>"en proceso"</formula>
    </cfRule>
    <cfRule type="cellIs" dxfId="25" priority="30" operator="equal">
      <formula>"finalizado"</formula>
    </cfRule>
  </conditionalFormatting>
  <conditionalFormatting sqref="S13:S16">
    <cfRule type="cellIs" dxfId="24" priority="13" operator="equal">
      <formula>"Devuelto"</formula>
    </cfRule>
    <cfRule type="cellIs" dxfId="23" priority="14" operator="equal">
      <formula>"Devuelto "</formula>
    </cfRule>
    <cfRule type="cellIs" dxfId="22" priority="15" operator="equal">
      <formula>"finalizado"</formula>
    </cfRule>
  </conditionalFormatting>
  <conditionalFormatting sqref="S14 S16:S69 S71:S72">
    <cfRule type="containsText" dxfId="21" priority="43" operator="containsText" text="En Proceso">
      <formula>NOT(ISERROR(SEARCH("En Proceso",S14)))</formula>
    </cfRule>
    <cfRule type="containsText" dxfId="20" priority="44" operator="containsText" text="No">
      <formula>NOT(ISERROR(SEARCH("No",S14)))</formula>
    </cfRule>
    <cfRule type="containsText" dxfId="19" priority="45" operator="containsText" text="SI">
      <formula>NOT(ISERROR(SEARCH("SI",S14)))</formula>
    </cfRule>
  </conditionalFormatting>
  <conditionalFormatting sqref="S18:S28">
    <cfRule type="cellIs" dxfId="18" priority="7" operator="equal">
      <formula>"Devuelto"</formula>
    </cfRule>
    <cfRule type="cellIs" dxfId="17" priority="8" operator="equal">
      <formula>"Devuelto "</formula>
    </cfRule>
    <cfRule type="cellIs" dxfId="16" priority="9" operator="equal">
      <formula>"finalizado"</formula>
    </cfRule>
  </conditionalFormatting>
  <conditionalFormatting sqref="S31">
    <cfRule type="cellIs" dxfId="15" priority="1" operator="equal">
      <formula>"Devuelto"</formula>
    </cfRule>
    <cfRule type="cellIs" dxfId="14" priority="2" operator="equal">
      <formula>"Devuelto "</formula>
    </cfRule>
    <cfRule type="cellIs" dxfId="13" priority="3" operator="equal">
      <formula>"finalizado"</formula>
    </cfRule>
  </conditionalFormatting>
  <conditionalFormatting sqref="T13:T72">
    <cfRule type="cellIs" dxfId="12" priority="19" operator="equal">
      <formula>"Devuelto"</formula>
    </cfRule>
    <cfRule type="cellIs" dxfId="11" priority="20" operator="equal">
      <formula>"Devuelto "</formula>
    </cfRule>
    <cfRule type="cellIs" dxfId="10" priority="21" operator="equal">
      <formula>"finalizado"</formula>
    </cfRule>
  </conditionalFormatting>
  <conditionalFormatting sqref="W12:W72">
    <cfRule type="cellIs" dxfId="9" priority="41" operator="equal">
      <formula>"en proceso"</formula>
    </cfRule>
    <cfRule type="cellIs" dxfId="8" priority="42" operator="equal">
      <formula>"finalizado"</formula>
    </cfRule>
  </conditionalFormatting>
  <conditionalFormatting sqref="X1:Z8 N10 W10 X10:X11 U12:U72 X73:Z1048576">
    <cfRule type="cellIs" dxfId="7" priority="34" operator="equal">
      <formula>"No aplica"</formula>
    </cfRule>
  </conditionalFormatting>
  <conditionalFormatting sqref="X1:Z8 W10 X10:X11 U12:U72 X73:Z1048576">
    <cfRule type="cellIs" dxfId="6" priority="35" operator="equal">
      <formula>"finalizado"</formula>
    </cfRule>
  </conditionalFormatting>
  <conditionalFormatting sqref="AC1:AC8 Z10 AD10 AC11:AC1048576">
    <cfRule type="cellIs" dxfId="5" priority="31" operator="equal">
      <formula>"Devuelto"</formula>
    </cfRule>
    <cfRule type="cellIs" dxfId="4" priority="32" operator="equal">
      <formula>"Devuelto "</formula>
    </cfRule>
    <cfRule type="cellIs" dxfId="3" priority="33" operator="equal">
      <formula>"finalizado"</formula>
    </cfRule>
  </conditionalFormatting>
  <dataValidations count="6">
    <dataValidation type="list" allowBlank="1" showInputMessage="1" showErrorMessage="1" sqref="D13:D72" xr:uid="{0D899FAD-49C8-4F1E-B97B-1C99D7D83ABB}">
      <formula1>INDIRECT($B13)</formula1>
    </dataValidation>
    <dataValidation type="list" allowBlank="1" showInputMessage="1" showErrorMessage="1" sqref="F13:F72" xr:uid="{ADFB2D83-C6D3-447B-A2F4-CA13F7AEC3CE}">
      <formula1>"Presencial,Virtual,Híbrido"</formula1>
    </dataValidation>
    <dataValidation type="list" allowBlank="1" showInputMessage="1" showErrorMessage="1" sqref="G13:G72" xr:uid="{42D54AD1-0C5D-4F7F-A3AC-0B3BA6EF3176}">
      <formula1>"Técnico,Tecnológico,Profesional,Especialización,Maestría,Doctorado"</formula1>
    </dataValidation>
    <dataValidation type="list" allowBlank="1" showInputMessage="1" showErrorMessage="1" sqref="I13:I72" xr:uid="{7E0D7472-41A8-40C9-9BB7-857837AA266C}">
      <formula1>"Bogotá,Medellín,Nacional"</formula1>
    </dataValidation>
    <dataValidation type="list" allowBlank="1" showInputMessage="1" showErrorMessage="1" sqref="L13:O72" xr:uid="{C79725E3-5294-4D79-82AD-B3C81482FFEC}">
      <formula1>"Finalizado, Sin Iniciar"</formula1>
    </dataValidation>
    <dataValidation type="list" allowBlank="1" showInputMessage="1" showErrorMessage="1" sqref="O13:O72" xr:uid="{5ED1DC1F-9F9D-48DC-AF10-0C807AD1A5AF}">
      <formula1>"Revisado,Sin Iniciar"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464" t="s">
        <v>14</v>
      </c>
      <c r="E10" s="464"/>
    </row>
    <row r="11" spans="4:5" x14ac:dyDescent="0.3">
      <c r="D11" s="320" t="s">
        <v>182</v>
      </c>
      <c r="E11" s="320" t="s">
        <v>428</v>
      </c>
    </row>
    <row r="12" spans="4:5" x14ac:dyDescent="0.3">
      <c r="D12" s="9" t="s">
        <v>429</v>
      </c>
      <c r="E12" s="9" t="s">
        <v>88</v>
      </c>
    </row>
    <row r="13" spans="4:5" x14ac:dyDescent="0.3">
      <c r="D13" s="9" t="s">
        <v>430</v>
      </c>
      <c r="E13" s="9" t="s">
        <v>88</v>
      </c>
    </row>
    <row r="14" spans="4:5" x14ac:dyDescent="0.3">
      <c r="D14" s="9" t="s">
        <v>431</v>
      </c>
      <c r="E14" s="9" t="s">
        <v>88</v>
      </c>
    </row>
    <row r="15" spans="4:5" x14ac:dyDescent="0.3">
      <c r="D15" s="9" t="s">
        <v>432</v>
      </c>
      <c r="E15" s="9" t="s">
        <v>100</v>
      </c>
    </row>
    <row r="16" spans="4:5" x14ac:dyDescent="0.3">
      <c r="D16" s="9" t="s">
        <v>433</v>
      </c>
      <c r="E16" s="9" t="s">
        <v>100</v>
      </c>
    </row>
    <row r="17" spans="4:5" x14ac:dyDescent="0.3">
      <c r="D17" s="321" t="s">
        <v>433</v>
      </c>
      <c r="E17" s="321" t="s">
        <v>88</v>
      </c>
    </row>
    <row r="18" spans="4:5" x14ac:dyDescent="0.3">
      <c r="D18" s="322" t="s">
        <v>434</v>
      </c>
      <c r="E18" s="9" t="s">
        <v>88</v>
      </c>
    </row>
    <row r="19" spans="4:5" x14ac:dyDescent="0.3">
      <c r="D19" s="322" t="s">
        <v>435</v>
      </c>
      <c r="E19" s="9" t="s">
        <v>88</v>
      </c>
    </row>
    <row r="20" spans="4:5" x14ac:dyDescent="0.3">
      <c r="D20" s="322" t="s">
        <v>435</v>
      </c>
    </row>
  </sheetData>
  <mergeCells count="1">
    <mergeCell ref="D10:E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3" t="s">
        <v>160</v>
      </c>
      <c r="D1" s="85" t="s">
        <v>214</v>
      </c>
    </row>
    <row r="2" spans="1:4" ht="52.2" x14ac:dyDescent="0.3">
      <c r="A2" s="25" t="s">
        <v>124</v>
      </c>
      <c r="B2" s="10" t="s">
        <v>323</v>
      </c>
      <c r="C2" s="66">
        <v>0.11</v>
      </c>
      <c r="D2" s="30" t="s">
        <v>14</v>
      </c>
    </row>
    <row r="3" spans="1:4" ht="52.2" x14ac:dyDescent="0.3">
      <c r="A3" s="17" t="s">
        <v>331</v>
      </c>
      <c r="B3" s="10" t="s">
        <v>323</v>
      </c>
      <c r="C3" s="66">
        <v>0.3</v>
      </c>
      <c r="D3" s="30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50E12-1164-4156-88DE-36459DB004EC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4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411" t="s">
        <v>191</v>
      </c>
      <c r="P3" s="411"/>
      <c r="Q3" s="411"/>
      <c r="R3" s="411"/>
      <c r="S3" s="411"/>
      <c r="T3" s="411"/>
      <c r="U3" s="411"/>
      <c r="V3" s="411"/>
      <c r="W3" s="411"/>
      <c r="X3" s="411"/>
    </row>
    <row r="4" spans="3:54" x14ac:dyDescent="0.3">
      <c r="J4" s="3" t="s">
        <v>192</v>
      </c>
      <c r="O4" s="411"/>
      <c r="P4" s="411"/>
      <c r="Q4" s="411"/>
      <c r="R4" s="411"/>
      <c r="S4" s="411"/>
      <c r="T4" s="411"/>
      <c r="U4" s="411"/>
      <c r="V4" s="411"/>
      <c r="W4" s="411"/>
      <c r="X4" s="41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3"/>
    </row>
    <row r="8" spans="3:54" ht="43.5" customHeight="1" x14ac:dyDescent="0.3">
      <c r="C8" s="4"/>
      <c r="D8" s="4"/>
      <c r="E8" s="4"/>
      <c r="F8" s="4"/>
      <c r="G8" s="4"/>
      <c r="H8" s="4"/>
      <c r="I8" s="73"/>
      <c r="J8" s="450" t="s">
        <v>195</v>
      </c>
      <c r="K8" s="450"/>
      <c r="L8" s="450"/>
      <c r="M8" s="450"/>
      <c r="N8" s="450"/>
      <c r="O8" s="450"/>
      <c r="P8" s="450"/>
      <c r="Q8" s="450"/>
      <c r="R8" s="5" t="s">
        <v>196</v>
      </c>
      <c r="S8" s="5"/>
      <c r="T8" s="5"/>
      <c r="U8" s="14" t="s">
        <v>197</v>
      </c>
      <c r="V8" s="71"/>
      <c r="W8" s="71"/>
      <c r="X8" s="412" t="s">
        <v>198</v>
      </c>
      <c r="Y8" s="413"/>
      <c r="Z8" s="413"/>
      <c r="AA8" s="414"/>
      <c r="AB8" s="451" t="s">
        <v>199</v>
      </c>
      <c r="AC8" s="415" t="s">
        <v>200</v>
      </c>
      <c r="AD8" s="416"/>
      <c r="AE8" s="416"/>
      <c r="AF8" s="416"/>
      <c r="AG8" s="416"/>
      <c r="AH8" s="416"/>
      <c r="AI8" s="417" t="s">
        <v>201</v>
      </c>
      <c r="AJ8" s="417"/>
      <c r="AK8" s="417"/>
      <c r="AL8" s="417"/>
      <c r="AM8" s="417"/>
      <c r="AN8" s="417"/>
      <c r="AO8" s="418" t="s">
        <v>202</v>
      </c>
      <c r="AP8" s="418"/>
      <c r="AQ8" s="418"/>
      <c r="AR8" s="418"/>
      <c r="AS8" s="426" t="s">
        <v>203</v>
      </c>
      <c r="AT8" s="426"/>
      <c r="AU8" s="426"/>
      <c r="AV8" s="12"/>
      <c r="AW8" s="12"/>
      <c r="AX8" s="12"/>
      <c r="AY8" s="12"/>
    </row>
    <row r="9" spans="3:54" s="2" customFormat="1" ht="58.35" customHeight="1" x14ac:dyDescent="0.3">
      <c r="C9" s="427" t="s">
        <v>204</v>
      </c>
      <c r="D9" s="427"/>
      <c r="E9" s="427"/>
      <c r="F9" s="427"/>
      <c r="G9" s="427"/>
      <c r="H9" s="427"/>
      <c r="I9" s="427"/>
      <c r="J9" s="450" t="s">
        <v>18</v>
      </c>
      <c r="K9" s="450"/>
      <c r="L9" s="450"/>
      <c r="M9" s="450"/>
      <c r="N9" s="450"/>
      <c r="O9" s="450"/>
      <c r="P9" s="450"/>
      <c r="Q9" s="450"/>
      <c r="R9" s="77"/>
      <c r="S9" s="78"/>
      <c r="T9" s="78"/>
      <c r="U9" s="78"/>
      <c r="V9" s="412" t="s">
        <v>208</v>
      </c>
      <c r="W9" s="413"/>
      <c r="X9" s="413"/>
      <c r="Y9" s="413"/>
      <c r="Z9" s="413"/>
      <c r="AA9" s="414"/>
      <c r="AB9" s="452"/>
      <c r="AC9" s="453" t="s">
        <v>209</v>
      </c>
      <c r="AD9" s="453"/>
      <c r="AE9" s="453"/>
      <c r="AF9" s="453"/>
      <c r="AG9" s="453"/>
      <c r="AH9" s="453"/>
      <c r="AI9" s="431" t="s">
        <v>201</v>
      </c>
      <c r="AJ9" s="431"/>
      <c r="AK9" s="431"/>
      <c r="AL9" s="431"/>
      <c r="AM9" s="431"/>
      <c r="AN9" s="431"/>
      <c r="AO9" s="432" t="s">
        <v>210</v>
      </c>
      <c r="AP9" s="432"/>
      <c r="AQ9" s="432"/>
      <c r="AR9" s="432"/>
      <c r="AS9" s="435" t="s">
        <v>211</v>
      </c>
      <c r="AT9" s="435"/>
      <c r="AU9" s="435"/>
      <c r="AV9" s="79" t="s">
        <v>212</v>
      </c>
      <c r="AW9" s="79" t="s">
        <v>213</v>
      </c>
      <c r="AX9" s="79" t="s">
        <v>214</v>
      </c>
      <c r="AY9" s="80" t="s">
        <v>215</v>
      </c>
      <c r="BB9" s="2" t="s">
        <v>216</v>
      </c>
    </row>
    <row r="10" spans="3:54" ht="62.85" customHeight="1" x14ac:dyDescent="0.3">
      <c r="C10" s="89" t="s">
        <v>217</v>
      </c>
      <c r="D10" s="90" t="s">
        <v>218</v>
      </c>
      <c r="E10" s="90" t="s">
        <v>219</v>
      </c>
      <c r="F10" s="90" t="s">
        <v>220</v>
      </c>
      <c r="G10" s="90" t="s">
        <v>221</v>
      </c>
      <c r="H10" s="90" t="s">
        <v>222</v>
      </c>
      <c r="I10" s="91" t="s">
        <v>223</v>
      </c>
      <c r="J10" s="92" t="s">
        <v>224</v>
      </c>
      <c r="K10" s="92" t="s">
        <v>225</v>
      </c>
      <c r="L10" s="92" t="s">
        <v>226</v>
      </c>
      <c r="M10" s="92" t="s">
        <v>227</v>
      </c>
      <c r="N10" s="92" t="s">
        <v>228</v>
      </c>
      <c r="O10" s="92" t="s">
        <v>229</v>
      </c>
      <c r="P10" s="92" t="s">
        <v>230</v>
      </c>
      <c r="Q10" s="93" t="s">
        <v>232</v>
      </c>
      <c r="R10" s="94" t="s">
        <v>205</v>
      </c>
      <c r="S10" s="95" t="s">
        <v>206</v>
      </c>
      <c r="T10" s="96" t="s">
        <v>158</v>
      </c>
      <c r="U10" s="95" t="s">
        <v>207</v>
      </c>
      <c r="V10" s="97" t="s">
        <v>233</v>
      </c>
      <c r="W10" s="97" t="s">
        <v>234</v>
      </c>
      <c r="X10" s="97" t="s">
        <v>235</v>
      </c>
      <c r="Y10" s="98" t="s">
        <v>236</v>
      </c>
      <c r="Z10" s="98" t="s">
        <v>238</v>
      </c>
      <c r="AA10" s="97" t="s">
        <v>239</v>
      </c>
      <c r="AB10" s="99" t="s">
        <v>240</v>
      </c>
      <c r="AC10" s="100" t="s">
        <v>241</v>
      </c>
      <c r="AD10" s="100" t="s">
        <v>242</v>
      </c>
      <c r="AE10" s="100" t="s">
        <v>243</v>
      </c>
      <c r="AF10" s="100" t="s">
        <v>244</v>
      </c>
      <c r="AG10" s="100" t="s">
        <v>245</v>
      </c>
      <c r="AH10" s="101" t="s">
        <v>160</v>
      </c>
      <c r="AI10" s="102" t="s">
        <v>159</v>
      </c>
      <c r="AJ10" s="102" t="s">
        <v>247</v>
      </c>
      <c r="AK10" s="103" t="s">
        <v>248</v>
      </c>
      <c r="AL10" s="104" t="s">
        <v>249</v>
      </c>
      <c r="AM10" s="104" t="s">
        <v>250</v>
      </c>
      <c r="AN10" s="104" t="s">
        <v>246</v>
      </c>
      <c r="AO10" s="105" t="s">
        <v>251</v>
      </c>
      <c r="AP10" s="105" t="s">
        <v>163</v>
      </c>
      <c r="AQ10" s="105" t="s">
        <v>164</v>
      </c>
      <c r="AR10" s="105" t="s">
        <v>254</v>
      </c>
      <c r="AS10" s="106" t="s">
        <v>256</v>
      </c>
      <c r="AT10" s="106" t="s">
        <v>257</v>
      </c>
      <c r="AU10" s="106" t="s">
        <v>258</v>
      </c>
      <c r="AV10" s="107" t="s">
        <v>212</v>
      </c>
      <c r="AW10" s="107" t="s">
        <v>213</v>
      </c>
      <c r="AX10" s="105" t="s">
        <v>214</v>
      </c>
      <c r="AY10" s="108" t="s">
        <v>215</v>
      </c>
    </row>
    <row r="11" spans="3:54" ht="52.2" x14ac:dyDescent="0.3">
      <c r="C11" s="86" t="s">
        <v>4</v>
      </c>
      <c r="D11" s="15" t="s">
        <v>265</v>
      </c>
      <c r="E11" s="21" t="s">
        <v>266</v>
      </c>
      <c r="F11" s="15" t="s">
        <v>100</v>
      </c>
      <c r="G11" s="15" t="s">
        <v>89</v>
      </c>
      <c r="H11" s="15" t="s">
        <v>267</v>
      </c>
      <c r="I11" s="75">
        <v>108274</v>
      </c>
      <c r="J11" s="10" t="s">
        <v>193</v>
      </c>
      <c r="K11" s="10" t="s">
        <v>193</v>
      </c>
      <c r="L11" s="10" t="s">
        <v>193</v>
      </c>
      <c r="M11" s="34"/>
      <c r="N11" s="35">
        <v>45870</v>
      </c>
      <c r="O11" s="10"/>
      <c r="P11" s="10"/>
      <c r="Q11" s="10"/>
      <c r="R11" s="10" t="s">
        <v>193</v>
      </c>
      <c r="S11" s="10"/>
      <c r="T11" s="10" t="s">
        <v>194</v>
      </c>
      <c r="U11" s="10"/>
      <c r="V11" s="72"/>
      <c r="W11" s="10"/>
      <c r="X11" s="50"/>
      <c r="Y11" s="10"/>
      <c r="Z11" s="10"/>
      <c r="AA11" s="10"/>
      <c r="AB11" s="10"/>
      <c r="AC11" s="9" t="s">
        <v>268</v>
      </c>
      <c r="AD11" s="9"/>
      <c r="AE11" s="9"/>
      <c r="AF11" s="9"/>
      <c r="AG11" s="9"/>
      <c r="AH11" s="9"/>
      <c r="AI11" s="10" t="s">
        <v>194</v>
      </c>
      <c r="AJ11" s="10" t="s">
        <v>194</v>
      </c>
      <c r="AK11" s="10" t="s">
        <v>194</v>
      </c>
      <c r="AL11" s="10" t="s">
        <v>194</v>
      </c>
      <c r="AM11" s="10" t="s">
        <v>194</v>
      </c>
      <c r="AN11" s="9">
        <v>0</v>
      </c>
      <c r="AO11" s="10" t="s">
        <v>194</v>
      </c>
      <c r="AP11" s="10" t="s">
        <v>194</v>
      </c>
      <c r="AQ11" s="10" t="s">
        <v>194</v>
      </c>
      <c r="AR11" s="10" t="s">
        <v>194</v>
      </c>
      <c r="AS11" s="10"/>
      <c r="AT11" s="10"/>
      <c r="AU11" s="10"/>
      <c r="AV11" s="9"/>
      <c r="AW11" s="9"/>
      <c r="AX11" s="30" t="s">
        <v>15</v>
      </c>
      <c r="AY11" s="10"/>
    </row>
    <row r="12" spans="3:54" ht="52.2" x14ac:dyDescent="0.3">
      <c r="C12" s="86" t="s">
        <v>4</v>
      </c>
      <c r="D12" s="15" t="s">
        <v>277</v>
      </c>
      <c r="E12" s="22" t="s">
        <v>105</v>
      </c>
      <c r="F12" s="30" t="s">
        <v>88</v>
      </c>
      <c r="G12" s="15" t="s">
        <v>89</v>
      </c>
      <c r="H12" s="30" t="s">
        <v>261</v>
      </c>
      <c r="I12" s="75">
        <v>111231</v>
      </c>
      <c r="J12" s="10" t="s">
        <v>193</v>
      </c>
      <c r="K12" s="10" t="s">
        <v>193</v>
      </c>
      <c r="L12" s="10" t="s">
        <v>193</v>
      </c>
      <c r="M12" s="34">
        <v>45877</v>
      </c>
      <c r="N12" s="35">
        <v>45884</v>
      </c>
      <c r="O12" s="10"/>
      <c r="P12" s="10" t="s">
        <v>278</v>
      </c>
      <c r="Q12" s="10" t="s">
        <v>193</v>
      </c>
      <c r="R12" s="10" t="s">
        <v>193</v>
      </c>
      <c r="S12" s="10"/>
      <c r="T12" s="10" t="s">
        <v>194</v>
      </c>
      <c r="U12" s="10"/>
      <c r="V12" s="72"/>
      <c r="W12" s="10"/>
      <c r="X12" s="50" t="s">
        <v>436</v>
      </c>
      <c r="Y12" s="10"/>
      <c r="Z12" s="10"/>
      <c r="AA12" s="10"/>
      <c r="AB12" s="10"/>
      <c r="AC12" s="9">
        <v>1</v>
      </c>
      <c r="AD12" s="9">
        <v>10</v>
      </c>
      <c r="AE12" s="9">
        <v>11</v>
      </c>
      <c r="AF12" s="9"/>
      <c r="AG12" s="9"/>
      <c r="AH12" s="67">
        <v>0.18</v>
      </c>
      <c r="AI12" s="10" t="s">
        <v>194</v>
      </c>
      <c r="AJ12" s="10" t="s">
        <v>194</v>
      </c>
      <c r="AK12" s="10" t="s">
        <v>194</v>
      </c>
      <c r="AL12" s="10" t="s">
        <v>194</v>
      </c>
      <c r="AM12" s="10" t="s">
        <v>194</v>
      </c>
      <c r="AN12" s="9"/>
      <c r="AO12" s="10" t="s">
        <v>194</v>
      </c>
      <c r="AP12" s="10" t="s">
        <v>194</v>
      </c>
      <c r="AQ12" s="10" t="s">
        <v>194</v>
      </c>
      <c r="AR12" s="10" t="s">
        <v>192</v>
      </c>
      <c r="AS12" s="10"/>
      <c r="AT12" s="10"/>
      <c r="AU12" s="10"/>
      <c r="AV12" s="9"/>
      <c r="AW12" s="9"/>
      <c r="AX12" s="30" t="s">
        <v>14</v>
      </c>
      <c r="AY12" s="10"/>
    </row>
    <row r="13" spans="3:54" ht="52.2" x14ac:dyDescent="0.3">
      <c r="C13" s="86" t="s">
        <v>4</v>
      </c>
      <c r="D13" s="15" t="s">
        <v>277</v>
      </c>
      <c r="E13" s="15" t="s">
        <v>104</v>
      </c>
      <c r="F13" s="15" t="s">
        <v>88</v>
      </c>
      <c r="G13" s="15" t="s">
        <v>106</v>
      </c>
      <c r="H13" s="30" t="s">
        <v>261</v>
      </c>
      <c r="I13" s="75">
        <v>101647</v>
      </c>
      <c r="J13" s="10" t="s">
        <v>193</v>
      </c>
      <c r="K13" s="10" t="s">
        <v>193</v>
      </c>
      <c r="L13" s="10" t="s">
        <v>193</v>
      </c>
      <c r="M13" s="34">
        <v>45877</v>
      </c>
      <c r="N13" s="35">
        <v>45884</v>
      </c>
      <c r="O13" s="10"/>
      <c r="P13" s="10" t="s">
        <v>278</v>
      </c>
      <c r="Q13" s="10" t="s">
        <v>193</v>
      </c>
      <c r="R13" s="10" t="s">
        <v>193</v>
      </c>
      <c r="S13" s="10"/>
      <c r="T13" s="10" t="s">
        <v>194</v>
      </c>
      <c r="U13" s="10"/>
      <c r="V13" s="72"/>
      <c r="W13" s="10"/>
      <c r="X13" s="50"/>
      <c r="Y13" s="10"/>
      <c r="Z13" s="10"/>
      <c r="AA13" s="10"/>
      <c r="AB13" s="10"/>
      <c r="AC13" s="9">
        <v>4</v>
      </c>
      <c r="AD13" s="9">
        <v>0</v>
      </c>
      <c r="AE13" s="9">
        <v>4</v>
      </c>
      <c r="AF13" s="9"/>
      <c r="AG13" s="9"/>
      <c r="AH13" s="66">
        <v>0.9</v>
      </c>
      <c r="AI13" s="10"/>
      <c r="AJ13" s="10"/>
      <c r="AK13" s="10"/>
      <c r="AL13" s="10"/>
      <c r="AM13" s="10"/>
      <c r="AN13" s="9"/>
      <c r="AO13" s="10" t="s">
        <v>194</v>
      </c>
      <c r="AP13" s="10" t="s">
        <v>194</v>
      </c>
      <c r="AQ13" s="10" t="s">
        <v>194</v>
      </c>
      <c r="AR13" s="10" t="s">
        <v>192</v>
      </c>
      <c r="AS13" s="10"/>
      <c r="AT13" s="10"/>
      <c r="AU13" s="10"/>
      <c r="AV13" s="9"/>
      <c r="AW13" s="9"/>
      <c r="AX13" s="30" t="s">
        <v>14</v>
      </c>
      <c r="AY13" s="10"/>
    </row>
    <row r="14" spans="3:54" ht="52.2" x14ac:dyDescent="0.3">
      <c r="C14" s="86" t="s">
        <v>4</v>
      </c>
      <c r="D14" s="15" t="s">
        <v>277</v>
      </c>
      <c r="E14" s="15" t="s">
        <v>105</v>
      </c>
      <c r="F14" s="30" t="s">
        <v>6</v>
      </c>
      <c r="G14" s="15" t="s">
        <v>89</v>
      </c>
      <c r="H14" s="30" t="s">
        <v>267</v>
      </c>
      <c r="I14" s="75">
        <v>102464</v>
      </c>
      <c r="J14" s="10" t="s">
        <v>193</v>
      </c>
      <c r="K14" s="10" t="s">
        <v>193</v>
      </c>
      <c r="L14" s="10" t="s">
        <v>193</v>
      </c>
      <c r="M14" s="34">
        <v>45877</v>
      </c>
      <c r="N14" s="35">
        <v>45884</v>
      </c>
      <c r="O14" s="10"/>
      <c r="P14" s="10"/>
      <c r="Q14" s="10"/>
      <c r="R14" s="10" t="s">
        <v>193</v>
      </c>
      <c r="S14" s="10"/>
      <c r="T14" s="10" t="s">
        <v>194</v>
      </c>
      <c r="U14" s="10"/>
      <c r="V14" s="72"/>
      <c r="W14" s="10"/>
      <c r="X14" s="50"/>
      <c r="Y14" s="10"/>
      <c r="Z14" s="10"/>
      <c r="AA14" s="10"/>
      <c r="AB14" s="10"/>
      <c r="AC14" s="9"/>
      <c r="AD14" s="9"/>
      <c r="AE14" s="9"/>
      <c r="AF14" s="9"/>
      <c r="AG14" s="9"/>
      <c r="AH14" s="9"/>
      <c r="AI14" s="10" t="s">
        <v>194</v>
      </c>
      <c r="AJ14" s="10" t="s">
        <v>194</v>
      </c>
      <c r="AK14" s="10" t="s">
        <v>194</v>
      </c>
      <c r="AL14" s="10" t="s">
        <v>194</v>
      </c>
      <c r="AM14" s="10" t="s">
        <v>194</v>
      </c>
      <c r="AN14" s="9"/>
      <c r="AO14" s="10" t="s">
        <v>194</v>
      </c>
      <c r="AP14" s="10" t="s">
        <v>194</v>
      </c>
      <c r="AQ14" s="10" t="s">
        <v>194</v>
      </c>
      <c r="AR14" s="10" t="s">
        <v>194</v>
      </c>
      <c r="AS14" s="10"/>
      <c r="AT14" s="10"/>
      <c r="AU14" s="10"/>
      <c r="AV14" s="9"/>
      <c r="AW14" s="9"/>
      <c r="AX14" s="30" t="s">
        <v>15</v>
      </c>
      <c r="AY14" s="10"/>
    </row>
    <row r="15" spans="3:54" ht="52.2" x14ac:dyDescent="0.3">
      <c r="C15" s="87" t="s">
        <v>10</v>
      </c>
      <c r="D15" s="16" t="s">
        <v>123</v>
      </c>
      <c r="E15" s="23" t="s">
        <v>64</v>
      </c>
      <c r="F15" s="31" t="s">
        <v>6</v>
      </c>
      <c r="G15" s="16" t="s">
        <v>89</v>
      </c>
      <c r="H15" s="25" t="s">
        <v>267</v>
      </c>
      <c r="I15" s="75">
        <v>107733</v>
      </c>
      <c r="J15" s="10" t="s">
        <v>192</v>
      </c>
      <c r="K15" s="10" t="s">
        <v>192</v>
      </c>
      <c r="L15" s="10" t="s">
        <v>192</v>
      </c>
      <c r="M15" s="36">
        <v>45899</v>
      </c>
      <c r="N15" s="37">
        <v>45930</v>
      </c>
      <c r="O15" s="10"/>
      <c r="P15" s="10"/>
      <c r="Q15" s="10"/>
      <c r="R15" s="10" t="s">
        <v>192</v>
      </c>
      <c r="S15" s="10"/>
      <c r="T15" s="10" t="s">
        <v>194</v>
      </c>
      <c r="U15" s="10"/>
      <c r="V15" s="72"/>
      <c r="W15" s="10"/>
      <c r="X15" s="51" t="s">
        <v>437</v>
      </c>
      <c r="Y15" s="10"/>
      <c r="Z15" s="10"/>
      <c r="AA15" s="10"/>
      <c r="AB15" s="10"/>
      <c r="AC15" s="9"/>
      <c r="AD15" s="9"/>
      <c r="AE15" s="9"/>
      <c r="AF15" s="9"/>
      <c r="AG15" s="9"/>
      <c r="AH15" s="9"/>
      <c r="AI15" s="10" t="s">
        <v>194</v>
      </c>
      <c r="AJ15" s="10" t="s">
        <v>194</v>
      </c>
      <c r="AK15" s="10" t="s">
        <v>194</v>
      </c>
      <c r="AL15" s="10" t="s">
        <v>194</v>
      </c>
      <c r="AM15" s="10" t="s">
        <v>194</v>
      </c>
      <c r="AN15" s="9"/>
      <c r="AO15" s="10" t="s">
        <v>194</v>
      </c>
      <c r="AP15" s="10" t="s">
        <v>194</v>
      </c>
      <c r="AQ15" s="10" t="s">
        <v>194</v>
      </c>
      <c r="AR15" s="10" t="s">
        <v>194</v>
      </c>
      <c r="AS15" s="10"/>
      <c r="AT15" s="10"/>
      <c r="AU15" s="10"/>
      <c r="AV15" s="11"/>
      <c r="AW15" s="11"/>
      <c r="AX15" s="16" t="s">
        <v>296</v>
      </c>
      <c r="AY15" s="10"/>
    </row>
    <row r="16" spans="3:54" ht="87" x14ac:dyDescent="0.3">
      <c r="C16" s="87" t="s">
        <v>10</v>
      </c>
      <c r="D16" s="16" t="s">
        <v>123</v>
      </c>
      <c r="E16" s="24" t="s">
        <v>297</v>
      </c>
      <c r="F16" s="16" t="s">
        <v>100</v>
      </c>
      <c r="G16" s="16" t="s">
        <v>89</v>
      </c>
      <c r="H16" s="16" t="s">
        <v>298</v>
      </c>
      <c r="I16" s="75">
        <v>101525</v>
      </c>
      <c r="J16" s="10" t="s">
        <v>193</v>
      </c>
      <c r="K16" s="10" t="s">
        <v>193</v>
      </c>
      <c r="L16" s="10" t="s">
        <v>193</v>
      </c>
      <c r="M16" s="38">
        <v>45899</v>
      </c>
      <c r="N16" s="39">
        <v>45930</v>
      </c>
      <c r="O16" s="10"/>
      <c r="P16" s="10"/>
      <c r="Q16" s="10"/>
      <c r="R16" s="10" t="s">
        <v>193</v>
      </c>
      <c r="S16" s="10"/>
      <c r="T16" s="10" t="s">
        <v>192</v>
      </c>
      <c r="U16" s="10"/>
      <c r="V16" s="72"/>
      <c r="W16" s="10"/>
      <c r="X16" s="52" t="s">
        <v>300</v>
      </c>
      <c r="Y16" s="10"/>
      <c r="Z16" s="10"/>
      <c r="AA16" s="10"/>
      <c r="AB16" s="10"/>
      <c r="AC16" s="9" t="s">
        <v>268</v>
      </c>
      <c r="AD16" s="9"/>
      <c r="AE16" s="9"/>
      <c r="AF16" s="9"/>
      <c r="AG16" s="9"/>
      <c r="AH16" s="9"/>
      <c r="AI16" s="10" t="s">
        <v>194</v>
      </c>
      <c r="AJ16" s="10" t="s">
        <v>194</v>
      </c>
      <c r="AK16" s="10" t="s">
        <v>194</v>
      </c>
      <c r="AL16" s="10" t="s">
        <v>194</v>
      </c>
      <c r="AM16" s="10" t="s">
        <v>194</v>
      </c>
      <c r="AN16" s="9"/>
      <c r="AO16" s="10"/>
      <c r="AP16" s="10"/>
      <c r="AQ16" s="10"/>
      <c r="AR16" s="10" t="s">
        <v>194</v>
      </c>
      <c r="AS16" s="10"/>
      <c r="AT16" s="10"/>
      <c r="AU16" s="10"/>
      <c r="AV16" s="11"/>
      <c r="AW16" s="11"/>
      <c r="AX16" s="30" t="s">
        <v>15</v>
      </c>
      <c r="AY16" s="10"/>
    </row>
    <row r="17" spans="3:51" ht="52.2" x14ac:dyDescent="0.3">
      <c r="C17" s="87" t="s">
        <v>10</v>
      </c>
      <c r="D17" s="16" t="s">
        <v>123</v>
      </c>
      <c r="E17" s="24" t="s">
        <v>301</v>
      </c>
      <c r="F17" s="16" t="s">
        <v>100</v>
      </c>
      <c r="G17" s="16" t="s">
        <v>89</v>
      </c>
      <c r="H17" s="16" t="s">
        <v>298</v>
      </c>
      <c r="I17" s="75">
        <v>111116</v>
      </c>
      <c r="J17" s="10" t="s">
        <v>193</v>
      </c>
      <c r="K17" s="10" t="s">
        <v>193</v>
      </c>
      <c r="L17" s="10" t="s">
        <v>193</v>
      </c>
      <c r="M17" s="38">
        <v>45899</v>
      </c>
      <c r="N17" s="39">
        <v>45930</v>
      </c>
      <c r="O17" s="10"/>
      <c r="P17" s="10"/>
      <c r="Q17" s="10"/>
      <c r="R17" s="10" t="s">
        <v>193</v>
      </c>
      <c r="S17" s="10"/>
      <c r="T17" s="10" t="s">
        <v>192</v>
      </c>
      <c r="U17" s="10"/>
      <c r="V17" s="72"/>
      <c r="W17" s="10"/>
      <c r="X17" s="53" t="s">
        <v>438</v>
      </c>
      <c r="Y17" s="10"/>
      <c r="Z17" s="10"/>
      <c r="AA17" s="10"/>
      <c r="AB17" s="10"/>
      <c r="AC17" s="9" t="s">
        <v>268</v>
      </c>
      <c r="AD17" s="9"/>
      <c r="AE17" s="9"/>
      <c r="AF17" s="9"/>
      <c r="AG17" s="9"/>
      <c r="AH17" s="9"/>
      <c r="AI17" s="10"/>
      <c r="AJ17" s="10"/>
      <c r="AK17" s="10"/>
      <c r="AL17" s="10"/>
      <c r="AM17" s="10"/>
      <c r="AN17" s="9"/>
      <c r="AO17" s="10"/>
      <c r="AP17" s="10"/>
      <c r="AQ17" s="10"/>
      <c r="AR17" s="10" t="s">
        <v>194</v>
      </c>
      <c r="AS17" s="10"/>
      <c r="AT17" s="10"/>
      <c r="AU17" s="10"/>
      <c r="AV17" s="11"/>
      <c r="AW17" s="11"/>
      <c r="AX17" s="30" t="s">
        <v>15</v>
      </c>
      <c r="AY17" s="10"/>
    </row>
    <row r="18" spans="3:51" ht="52.2" x14ac:dyDescent="0.3">
      <c r="C18" s="87" t="s">
        <v>10</v>
      </c>
      <c r="D18" s="16" t="s">
        <v>302</v>
      </c>
      <c r="E18" s="16" t="s">
        <v>303</v>
      </c>
      <c r="F18" s="16" t="s">
        <v>88</v>
      </c>
      <c r="G18" s="16" t="s">
        <v>101</v>
      </c>
      <c r="H18" s="16" t="s">
        <v>261</v>
      </c>
      <c r="I18" s="75">
        <v>101388</v>
      </c>
      <c r="J18" s="10" t="s">
        <v>193</v>
      </c>
      <c r="K18" s="10" t="s">
        <v>193</v>
      </c>
      <c r="L18" s="10" t="s">
        <v>193</v>
      </c>
      <c r="M18" s="38">
        <v>45899</v>
      </c>
      <c r="N18" s="39">
        <v>45930</v>
      </c>
      <c r="O18" s="10"/>
      <c r="P18" s="10" t="s">
        <v>278</v>
      </c>
      <c r="Q18" s="10" t="s">
        <v>193</v>
      </c>
      <c r="R18" s="10" t="s">
        <v>193</v>
      </c>
      <c r="S18" s="10"/>
      <c r="T18" s="10" t="s">
        <v>192</v>
      </c>
      <c r="U18" s="10"/>
      <c r="V18" s="72"/>
      <c r="W18" s="10"/>
      <c r="X18" s="53"/>
      <c r="Y18" s="10"/>
      <c r="Z18" s="10"/>
      <c r="AA18" s="10"/>
      <c r="AB18" s="10"/>
      <c r="AC18" s="9">
        <v>1</v>
      </c>
      <c r="AD18" s="9">
        <v>0</v>
      </c>
      <c r="AE18" s="9">
        <v>1</v>
      </c>
      <c r="AF18" s="9"/>
      <c r="AG18" s="9"/>
      <c r="AH18" s="66">
        <v>0.25</v>
      </c>
      <c r="AI18" s="10" t="s">
        <v>194</v>
      </c>
      <c r="AJ18" s="10" t="s">
        <v>194</v>
      </c>
      <c r="AK18" s="10" t="s">
        <v>194</v>
      </c>
      <c r="AL18" s="10" t="s">
        <v>194</v>
      </c>
      <c r="AM18" s="10" t="s">
        <v>194</v>
      </c>
      <c r="AN18" s="9">
        <v>0</v>
      </c>
      <c r="AO18" s="10" t="s">
        <v>194</v>
      </c>
      <c r="AP18" s="10" t="s">
        <v>194</v>
      </c>
      <c r="AQ18" s="10" t="s">
        <v>194</v>
      </c>
      <c r="AR18" s="10" t="s">
        <v>194</v>
      </c>
      <c r="AS18" s="10"/>
      <c r="AT18" s="10"/>
      <c r="AU18" s="10"/>
      <c r="AV18" s="11"/>
      <c r="AW18" s="11"/>
      <c r="AX18" s="30" t="s">
        <v>15</v>
      </c>
      <c r="AY18" s="10"/>
    </row>
    <row r="19" spans="3:51" ht="52.2" x14ac:dyDescent="0.3">
      <c r="C19" s="87" t="s">
        <v>10</v>
      </c>
      <c r="D19" s="16" t="s">
        <v>123</v>
      </c>
      <c r="E19" s="23" t="s">
        <v>64</v>
      </c>
      <c r="F19" s="16" t="s">
        <v>100</v>
      </c>
      <c r="G19" s="16" t="s">
        <v>89</v>
      </c>
      <c r="H19" s="25" t="s">
        <v>298</v>
      </c>
      <c r="I19" s="75">
        <v>54534</v>
      </c>
      <c r="J19" s="10" t="s">
        <v>193</v>
      </c>
      <c r="K19" s="10" t="s">
        <v>193</v>
      </c>
      <c r="L19" s="10" t="s">
        <v>193</v>
      </c>
      <c r="M19" s="36">
        <v>45899</v>
      </c>
      <c r="N19" s="37">
        <v>45930</v>
      </c>
      <c r="O19" s="10"/>
      <c r="P19" s="10"/>
      <c r="Q19" s="10"/>
      <c r="R19" s="10" t="s">
        <v>193</v>
      </c>
      <c r="S19" s="10"/>
      <c r="T19" s="10" t="s">
        <v>192</v>
      </c>
      <c r="U19" s="10"/>
      <c r="V19" s="72"/>
      <c r="W19" s="10"/>
      <c r="X19" s="51" t="s">
        <v>438</v>
      </c>
      <c r="Y19" s="10"/>
      <c r="Z19" s="10"/>
      <c r="AA19" s="10"/>
      <c r="AB19" s="10"/>
      <c r="AC19" s="9" t="s">
        <v>268</v>
      </c>
      <c r="AD19" s="9"/>
      <c r="AE19" s="9"/>
      <c r="AF19" s="9"/>
      <c r="AG19" s="9"/>
      <c r="AH19" s="9"/>
      <c r="AI19" s="10" t="s">
        <v>194</v>
      </c>
      <c r="AJ19" s="10" t="s">
        <v>194</v>
      </c>
      <c r="AK19" s="10" t="s">
        <v>194</v>
      </c>
      <c r="AL19" s="10" t="s">
        <v>194</v>
      </c>
      <c r="AM19" s="10" t="s">
        <v>194</v>
      </c>
      <c r="AN19" s="9">
        <v>0</v>
      </c>
      <c r="AO19" s="10"/>
      <c r="AP19" s="10"/>
      <c r="AQ19" s="10"/>
      <c r="AR19" s="10" t="s">
        <v>194</v>
      </c>
      <c r="AS19" s="10"/>
      <c r="AT19" s="10"/>
      <c r="AU19" s="10"/>
      <c r="AV19" s="11"/>
      <c r="AW19" s="11"/>
      <c r="AX19" s="30" t="s">
        <v>15</v>
      </c>
      <c r="AY19" s="10"/>
    </row>
    <row r="20" spans="3:51" ht="69.599999999999994" x14ac:dyDescent="0.3">
      <c r="C20" s="87" t="s">
        <v>10</v>
      </c>
      <c r="D20" s="16" t="s">
        <v>307</v>
      </c>
      <c r="E20" s="22" t="s">
        <v>308</v>
      </c>
      <c r="F20" s="16" t="s">
        <v>100</v>
      </c>
      <c r="G20" s="16" t="s">
        <v>89</v>
      </c>
      <c r="H20" s="22" t="s">
        <v>267</v>
      </c>
      <c r="I20" s="75">
        <v>102743</v>
      </c>
      <c r="J20" s="10" t="s">
        <v>193</v>
      </c>
      <c r="K20" s="10" t="s">
        <v>193</v>
      </c>
      <c r="L20" s="10" t="s">
        <v>193</v>
      </c>
      <c r="M20" s="40">
        <v>45899</v>
      </c>
      <c r="N20" s="40" t="s">
        <v>309</v>
      </c>
      <c r="O20" s="10"/>
      <c r="P20" s="10"/>
      <c r="Q20" s="10"/>
      <c r="R20" s="10" t="s">
        <v>193</v>
      </c>
      <c r="S20" s="10"/>
      <c r="T20" s="10" t="s">
        <v>192</v>
      </c>
      <c r="U20" s="10"/>
      <c r="V20" s="72"/>
      <c r="W20" s="10"/>
      <c r="X20" s="54" t="s">
        <v>438</v>
      </c>
      <c r="Y20" s="10"/>
      <c r="Z20" s="10"/>
      <c r="AA20" s="10"/>
      <c r="AB20" s="10"/>
      <c r="AC20" s="9" t="s">
        <v>268</v>
      </c>
      <c r="AD20" s="9"/>
      <c r="AE20" s="9"/>
      <c r="AF20" s="9"/>
      <c r="AG20" s="9"/>
      <c r="AH20" s="9"/>
      <c r="AI20" s="10" t="s">
        <v>194</v>
      </c>
      <c r="AJ20" s="10" t="s">
        <v>194</v>
      </c>
      <c r="AK20" s="10" t="s">
        <v>194</v>
      </c>
      <c r="AL20" s="10" t="s">
        <v>194</v>
      </c>
      <c r="AM20" s="10" t="s">
        <v>194</v>
      </c>
      <c r="AN20" s="9">
        <v>0</v>
      </c>
      <c r="AO20" s="10"/>
      <c r="AP20" s="10"/>
      <c r="AQ20" s="10"/>
      <c r="AR20" s="10" t="s">
        <v>194</v>
      </c>
      <c r="AS20" s="10"/>
      <c r="AT20" s="10"/>
      <c r="AU20" s="10"/>
      <c r="AV20" s="11"/>
      <c r="AW20" s="11"/>
      <c r="AX20" s="30" t="s">
        <v>15</v>
      </c>
      <c r="AY20" s="10"/>
    </row>
    <row r="21" spans="3:51" ht="52.2" x14ac:dyDescent="0.3">
      <c r="C21" s="87" t="s">
        <v>10</v>
      </c>
      <c r="D21" s="16" t="s">
        <v>302</v>
      </c>
      <c r="E21" s="16" t="s">
        <v>310</v>
      </c>
      <c r="F21" s="16" t="s">
        <v>100</v>
      </c>
      <c r="G21" s="16" t="s">
        <v>89</v>
      </c>
      <c r="H21" s="16" t="s">
        <v>298</v>
      </c>
      <c r="I21" s="75">
        <v>10561</v>
      </c>
      <c r="J21" s="10" t="s">
        <v>193</v>
      </c>
      <c r="K21" s="10" t="s">
        <v>193</v>
      </c>
      <c r="L21" s="10" t="s">
        <v>193</v>
      </c>
      <c r="M21" s="38">
        <v>45930</v>
      </c>
      <c r="N21" s="39">
        <v>45960</v>
      </c>
      <c r="O21" s="10"/>
      <c r="P21" s="10"/>
      <c r="Q21" s="10"/>
      <c r="R21" s="10" t="s">
        <v>193</v>
      </c>
      <c r="S21" s="10"/>
      <c r="T21" s="10" t="s">
        <v>192</v>
      </c>
      <c r="U21" s="10"/>
      <c r="V21" s="72"/>
      <c r="W21" s="10"/>
      <c r="X21" s="53" t="s">
        <v>438</v>
      </c>
      <c r="Y21" s="10"/>
      <c r="Z21" s="10"/>
      <c r="AA21" s="10"/>
      <c r="AB21" s="10"/>
      <c r="AC21" s="9" t="s">
        <v>268</v>
      </c>
      <c r="AD21" s="9"/>
      <c r="AE21" s="9"/>
      <c r="AF21" s="9"/>
      <c r="AG21" s="9"/>
      <c r="AH21" s="9"/>
      <c r="AI21" s="10" t="s">
        <v>194</v>
      </c>
      <c r="AJ21" s="10" t="s">
        <v>194</v>
      </c>
      <c r="AK21" s="10" t="s">
        <v>194</v>
      </c>
      <c r="AL21" s="10" t="s">
        <v>194</v>
      </c>
      <c r="AM21" s="10" t="s">
        <v>194</v>
      </c>
      <c r="AN21" s="9">
        <v>0</v>
      </c>
      <c r="AO21" s="10"/>
      <c r="AP21" s="10"/>
      <c r="AQ21" s="10"/>
      <c r="AR21" s="10" t="s">
        <v>194</v>
      </c>
      <c r="AS21" s="10"/>
      <c r="AT21" s="10"/>
      <c r="AU21" s="10"/>
      <c r="AV21" s="9"/>
      <c r="AW21" s="9"/>
      <c r="AX21" s="30" t="s">
        <v>15</v>
      </c>
      <c r="AY21" s="10"/>
    </row>
    <row r="22" spans="3:51" ht="52.2" x14ac:dyDescent="0.3">
      <c r="C22" s="87" t="s">
        <v>10</v>
      </c>
      <c r="D22" s="16" t="s">
        <v>302</v>
      </c>
      <c r="E22" s="16" t="s">
        <v>310</v>
      </c>
      <c r="F22" s="16" t="s">
        <v>100</v>
      </c>
      <c r="G22" s="16" t="s">
        <v>89</v>
      </c>
      <c r="H22" s="16" t="s">
        <v>267</v>
      </c>
      <c r="I22" s="75">
        <v>102473</v>
      </c>
      <c r="J22" s="10" t="s">
        <v>193</v>
      </c>
      <c r="K22" s="10" t="s">
        <v>193</v>
      </c>
      <c r="L22" s="10" t="s">
        <v>193</v>
      </c>
      <c r="M22" s="38">
        <v>45930</v>
      </c>
      <c r="N22" s="39">
        <v>45960</v>
      </c>
      <c r="O22" s="10"/>
      <c r="P22" s="10"/>
      <c r="Q22" s="10"/>
      <c r="R22" s="10" t="s">
        <v>193</v>
      </c>
      <c r="S22" s="10"/>
      <c r="T22" s="10" t="s">
        <v>192</v>
      </c>
      <c r="U22" s="10"/>
      <c r="V22" s="72"/>
      <c r="W22" s="10"/>
      <c r="X22" s="53"/>
      <c r="Y22" s="10"/>
      <c r="Z22" s="10"/>
      <c r="AA22" s="10"/>
      <c r="AB22" s="10"/>
      <c r="AC22" s="9" t="s">
        <v>268</v>
      </c>
      <c r="AD22" s="9"/>
      <c r="AE22" s="9"/>
      <c r="AF22" s="9"/>
      <c r="AG22" s="9"/>
      <c r="AH22" s="9"/>
      <c r="AI22" s="10" t="s">
        <v>194</v>
      </c>
      <c r="AJ22" s="10" t="s">
        <v>194</v>
      </c>
      <c r="AK22" s="10" t="s">
        <v>194</v>
      </c>
      <c r="AL22" s="10" t="s">
        <v>194</v>
      </c>
      <c r="AM22" s="10" t="s">
        <v>194</v>
      </c>
      <c r="AN22" s="9">
        <v>0</v>
      </c>
      <c r="AO22" s="10"/>
      <c r="AP22" s="10"/>
      <c r="AQ22" s="10"/>
      <c r="AR22" s="10" t="s">
        <v>194</v>
      </c>
      <c r="AS22" s="10"/>
      <c r="AT22" s="10"/>
      <c r="AU22" s="10"/>
      <c r="AV22" s="9"/>
      <c r="AW22" s="9"/>
      <c r="AX22" s="30" t="s">
        <v>15</v>
      </c>
      <c r="AY22" s="10"/>
    </row>
    <row r="23" spans="3:51" ht="87" x14ac:dyDescent="0.3">
      <c r="C23" s="87" t="s">
        <v>10</v>
      </c>
      <c r="D23" s="16" t="s">
        <v>302</v>
      </c>
      <c r="E23" s="16" t="s">
        <v>310</v>
      </c>
      <c r="F23" s="16" t="s">
        <v>88</v>
      </c>
      <c r="G23" s="16" t="s">
        <v>89</v>
      </c>
      <c r="H23" s="16" t="s">
        <v>261</v>
      </c>
      <c r="I23" s="75">
        <v>101389</v>
      </c>
      <c r="J23" s="10" t="s">
        <v>193</v>
      </c>
      <c r="K23" s="10" t="s">
        <v>193</v>
      </c>
      <c r="L23" s="10" t="s">
        <v>193</v>
      </c>
      <c r="M23" s="38">
        <v>45930</v>
      </c>
      <c r="N23" s="39">
        <v>45960</v>
      </c>
      <c r="O23" s="10"/>
      <c r="P23" s="10" t="s">
        <v>278</v>
      </c>
      <c r="Q23" s="10" t="s">
        <v>193</v>
      </c>
      <c r="R23" s="10" t="s">
        <v>193</v>
      </c>
      <c r="S23" s="10"/>
      <c r="T23" s="10" t="s">
        <v>192</v>
      </c>
      <c r="U23" s="10"/>
      <c r="V23" s="72"/>
      <c r="W23" s="10"/>
      <c r="X23" s="52" t="s">
        <v>300</v>
      </c>
      <c r="Y23" s="10"/>
      <c r="Z23" s="10"/>
      <c r="AA23" s="10"/>
      <c r="AB23" s="10"/>
      <c r="AC23" s="9">
        <v>5</v>
      </c>
      <c r="AD23" s="9">
        <v>3</v>
      </c>
      <c r="AE23" s="9">
        <v>8</v>
      </c>
      <c r="AF23" s="9"/>
      <c r="AG23" s="9"/>
      <c r="AH23" s="68" t="s">
        <v>439</v>
      </c>
      <c r="AI23" s="10" t="s">
        <v>194</v>
      </c>
      <c r="AJ23" s="10" t="s">
        <v>194</v>
      </c>
      <c r="AK23" s="10" t="s">
        <v>194</v>
      </c>
      <c r="AL23" s="10" t="s">
        <v>194</v>
      </c>
      <c r="AM23" s="10" t="s">
        <v>194</v>
      </c>
      <c r="AN23" s="9">
        <v>0</v>
      </c>
      <c r="AO23" s="10" t="s">
        <v>194</v>
      </c>
      <c r="AP23" s="10" t="s">
        <v>194</v>
      </c>
      <c r="AQ23" s="10" t="s">
        <v>194</v>
      </c>
      <c r="AR23" s="10" t="s">
        <v>194</v>
      </c>
      <c r="AS23" s="10"/>
      <c r="AT23" s="10"/>
      <c r="AU23" s="10"/>
      <c r="AV23" s="9"/>
      <c r="AW23" s="9"/>
      <c r="AX23" s="32" t="s">
        <v>16</v>
      </c>
      <c r="AY23" s="10"/>
    </row>
    <row r="24" spans="3:51" ht="52.2" x14ac:dyDescent="0.3">
      <c r="C24" s="87" t="s">
        <v>10</v>
      </c>
      <c r="D24" s="16" t="s">
        <v>313</v>
      </c>
      <c r="E24" s="22" t="s">
        <v>314</v>
      </c>
      <c r="F24" s="16" t="s">
        <v>6</v>
      </c>
      <c r="G24" s="16" t="s">
        <v>89</v>
      </c>
      <c r="H24" s="22" t="s">
        <v>298</v>
      </c>
      <c r="I24" s="75">
        <v>4078</v>
      </c>
      <c r="J24" s="10" t="s">
        <v>193</v>
      </c>
      <c r="K24" s="10" t="s">
        <v>193</v>
      </c>
      <c r="L24" s="10" t="s">
        <v>193</v>
      </c>
      <c r="M24" s="40">
        <v>45930</v>
      </c>
      <c r="N24" s="41">
        <v>45960</v>
      </c>
      <c r="O24" s="10"/>
      <c r="P24" s="10"/>
      <c r="Q24" s="10"/>
      <c r="R24" s="10" t="s">
        <v>193</v>
      </c>
      <c r="S24" s="10"/>
      <c r="T24" s="10" t="s">
        <v>194</v>
      </c>
      <c r="U24" s="10"/>
      <c r="V24" s="72"/>
      <c r="W24" s="10"/>
      <c r="X24" s="55" t="s">
        <v>438</v>
      </c>
      <c r="Y24" s="10"/>
      <c r="Z24" s="10"/>
      <c r="AA24" s="10"/>
      <c r="AB24" s="10"/>
      <c r="AC24" s="9"/>
      <c r="AD24" s="9"/>
      <c r="AE24" s="9"/>
      <c r="AF24" s="9"/>
      <c r="AG24" s="9"/>
      <c r="AH24" s="9"/>
      <c r="AI24" s="10"/>
      <c r="AJ24" s="10"/>
      <c r="AK24" s="10"/>
      <c r="AL24" s="10"/>
      <c r="AM24" s="10"/>
      <c r="AN24" s="9"/>
      <c r="AO24" s="10" t="s">
        <v>194</v>
      </c>
      <c r="AP24" s="10" t="s">
        <v>194</v>
      </c>
      <c r="AQ24" s="10" t="s">
        <v>194</v>
      </c>
      <c r="AR24" s="10" t="s">
        <v>194</v>
      </c>
      <c r="AS24" s="10"/>
      <c r="AT24" s="10"/>
      <c r="AU24" s="10"/>
      <c r="AV24" s="9"/>
      <c r="AW24" s="9"/>
      <c r="AX24" s="30" t="s">
        <v>15</v>
      </c>
      <c r="AY24" s="10"/>
    </row>
    <row r="25" spans="3:51" ht="69.599999999999994" x14ac:dyDescent="0.3">
      <c r="C25" s="87" t="s">
        <v>10</v>
      </c>
      <c r="D25" s="16" t="s">
        <v>307</v>
      </c>
      <c r="E25" s="16" t="s">
        <v>315</v>
      </c>
      <c r="F25" s="16" t="s">
        <v>100</v>
      </c>
      <c r="G25" s="16" t="s">
        <v>89</v>
      </c>
      <c r="H25" s="16" t="s">
        <v>298</v>
      </c>
      <c r="I25" s="75">
        <v>53835</v>
      </c>
      <c r="J25" s="10" t="s">
        <v>193</v>
      </c>
      <c r="K25" s="10" t="s">
        <v>193</v>
      </c>
      <c r="L25" s="10" t="s">
        <v>193</v>
      </c>
      <c r="M25" s="38">
        <v>45930</v>
      </c>
      <c r="N25" s="39">
        <v>45960</v>
      </c>
      <c r="O25" s="10"/>
      <c r="P25" s="10"/>
      <c r="Q25" s="10"/>
      <c r="R25" s="10" t="s">
        <v>193</v>
      </c>
      <c r="S25" s="10"/>
      <c r="T25" s="10" t="s">
        <v>194</v>
      </c>
      <c r="U25" s="10"/>
      <c r="V25" s="72"/>
      <c r="W25" s="10"/>
      <c r="X25" s="53" t="s">
        <v>438</v>
      </c>
      <c r="Y25" s="10"/>
      <c r="Z25" s="10"/>
      <c r="AA25" s="10"/>
      <c r="AB25" s="10"/>
      <c r="AC25" s="9" t="s">
        <v>268</v>
      </c>
      <c r="AD25" s="9"/>
      <c r="AE25" s="9"/>
      <c r="AF25" s="9"/>
      <c r="AG25" s="9"/>
      <c r="AH25" s="9"/>
      <c r="AI25" s="10" t="s">
        <v>194</v>
      </c>
      <c r="AJ25" s="10" t="s">
        <v>194</v>
      </c>
      <c r="AK25" s="10" t="s">
        <v>194</v>
      </c>
      <c r="AL25" s="10" t="s">
        <v>194</v>
      </c>
      <c r="AM25" s="10" t="s">
        <v>194</v>
      </c>
      <c r="AN25" s="9">
        <v>0</v>
      </c>
      <c r="AO25" s="10"/>
      <c r="AP25" s="10"/>
      <c r="AQ25" s="10"/>
      <c r="AR25" s="10" t="s">
        <v>194</v>
      </c>
      <c r="AS25" s="10"/>
      <c r="AT25" s="10"/>
      <c r="AU25" s="10"/>
      <c r="AV25" s="9"/>
      <c r="AW25" s="9"/>
      <c r="AX25" s="30" t="s">
        <v>15</v>
      </c>
      <c r="AY25" s="10"/>
    </row>
    <row r="26" spans="3:51" ht="52.2" x14ac:dyDescent="0.3">
      <c r="C26" s="88" t="s">
        <v>7</v>
      </c>
      <c r="D26" s="17" t="s">
        <v>316</v>
      </c>
      <c r="E26" s="17" t="s">
        <v>317</v>
      </c>
      <c r="F26" s="17" t="s">
        <v>6</v>
      </c>
      <c r="G26" s="17" t="s">
        <v>89</v>
      </c>
      <c r="H26" s="17" t="s">
        <v>267</v>
      </c>
      <c r="I26" s="75">
        <v>105309</v>
      </c>
      <c r="J26" s="10" t="s">
        <v>193</v>
      </c>
      <c r="K26" s="10" t="s">
        <v>193</v>
      </c>
      <c r="L26" s="10" t="s">
        <v>193</v>
      </c>
      <c r="M26" s="42">
        <v>45930</v>
      </c>
      <c r="N26" s="43">
        <v>45960</v>
      </c>
      <c r="O26" s="10"/>
      <c r="P26" s="10"/>
      <c r="Q26" s="10"/>
      <c r="R26" s="10" t="s">
        <v>193</v>
      </c>
      <c r="S26" s="10"/>
      <c r="T26" s="10" t="s">
        <v>194</v>
      </c>
      <c r="U26" s="10"/>
      <c r="V26" s="72"/>
      <c r="W26" s="10"/>
      <c r="X26" s="56" t="s">
        <v>438</v>
      </c>
      <c r="Y26" s="10"/>
      <c r="Z26" s="10"/>
      <c r="AA26" s="10"/>
      <c r="AB26" s="10"/>
      <c r="AC26" s="9"/>
      <c r="AD26" s="9"/>
      <c r="AE26" s="9"/>
      <c r="AF26" s="9"/>
      <c r="AG26" s="9"/>
      <c r="AH26" s="9"/>
      <c r="AI26" s="10" t="s">
        <v>194</v>
      </c>
      <c r="AJ26" s="10" t="s">
        <v>194</v>
      </c>
      <c r="AK26" s="10" t="s">
        <v>194</v>
      </c>
      <c r="AL26" s="10" t="s">
        <v>194</v>
      </c>
      <c r="AM26" s="10" t="s">
        <v>194</v>
      </c>
      <c r="AN26" s="66">
        <v>0</v>
      </c>
      <c r="AO26" s="10" t="s">
        <v>194</v>
      </c>
      <c r="AP26" s="10" t="s">
        <v>194</v>
      </c>
      <c r="AQ26" s="10" t="s">
        <v>194</v>
      </c>
      <c r="AR26" s="10" t="s">
        <v>194</v>
      </c>
      <c r="AS26" s="10"/>
      <c r="AT26" s="10"/>
      <c r="AU26" s="10"/>
      <c r="AV26" s="9"/>
      <c r="AW26" s="9"/>
      <c r="AX26" s="30" t="s">
        <v>15</v>
      </c>
      <c r="AY26" s="10"/>
    </row>
    <row r="27" spans="3:51" ht="52.2" x14ac:dyDescent="0.3">
      <c r="C27" s="88" t="s">
        <v>7</v>
      </c>
      <c r="D27" s="17" t="s">
        <v>318</v>
      </c>
      <c r="E27" s="17" t="s">
        <v>319</v>
      </c>
      <c r="F27" s="17" t="s">
        <v>100</v>
      </c>
      <c r="G27" s="17" t="s">
        <v>89</v>
      </c>
      <c r="H27" s="17" t="s">
        <v>298</v>
      </c>
      <c r="I27" s="75">
        <v>7470</v>
      </c>
      <c r="J27" s="10" t="s">
        <v>193</v>
      </c>
      <c r="K27" s="10" t="s">
        <v>193</v>
      </c>
      <c r="L27" s="10" t="s">
        <v>193</v>
      </c>
      <c r="M27" s="42">
        <v>45930</v>
      </c>
      <c r="N27" s="43">
        <v>45960</v>
      </c>
      <c r="O27" s="10"/>
      <c r="P27" s="10"/>
      <c r="Q27" s="10"/>
      <c r="R27" s="10" t="s">
        <v>193</v>
      </c>
      <c r="S27" s="10"/>
      <c r="T27" s="10" t="s">
        <v>194</v>
      </c>
      <c r="U27" s="10"/>
      <c r="V27" s="72"/>
      <c r="W27" s="10"/>
      <c r="X27" s="56" t="s">
        <v>438</v>
      </c>
      <c r="Y27" s="10"/>
      <c r="Z27" s="10"/>
      <c r="AA27" s="10"/>
      <c r="AB27" s="10"/>
      <c r="AC27" s="9" t="s">
        <v>268</v>
      </c>
      <c r="AD27" s="9"/>
      <c r="AE27" s="9"/>
      <c r="AF27" s="9"/>
      <c r="AG27" s="9"/>
      <c r="AH27" s="9"/>
      <c r="AI27" s="10" t="s">
        <v>194</v>
      </c>
      <c r="AJ27" s="10" t="s">
        <v>194</v>
      </c>
      <c r="AK27" s="10" t="s">
        <v>194</v>
      </c>
      <c r="AL27" s="10" t="s">
        <v>194</v>
      </c>
      <c r="AM27" s="10" t="s">
        <v>194</v>
      </c>
      <c r="AN27" s="9">
        <v>0</v>
      </c>
      <c r="AO27" s="10"/>
      <c r="AP27" s="10"/>
      <c r="AQ27" s="10"/>
      <c r="AR27" s="10" t="s">
        <v>194</v>
      </c>
      <c r="AS27" s="10"/>
      <c r="AT27" s="10"/>
      <c r="AU27" s="10"/>
      <c r="AV27" s="9"/>
      <c r="AW27" s="9"/>
      <c r="AX27" s="30" t="s">
        <v>15</v>
      </c>
      <c r="AY27" s="10"/>
    </row>
    <row r="28" spans="3:51" ht="52.2" x14ac:dyDescent="0.3">
      <c r="C28" s="88" t="s">
        <v>7</v>
      </c>
      <c r="D28" s="17" t="s">
        <v>318</v>
      </c>
      <c r="E28" s="17" t="s">
        <v>319</v>
      </c>
      <c r="F28" s="17" t="s">
        <v>88</v>
      </c>
      <c r="G28" s="17" t="s">
        <v>89</v>
      </c>
      <c r="H28" s="17" t="s">
        <v>261</v>
      </c>
      <c r="I28" s="75">
        <v>101492</v>
      </c>
      <c r="J28" s="10" t="s">
        <v>193</v>
      </c>
      <c r="K28" s="10" t="s">
        <v>193</v>
      </c>
      <c r="L28" s="10" t="s">
        <v>193</v>
      </c>
      <c r="M28" s="42">
        <v>45930</v>
      </c>
      <c r="N28" s="43">
        <v>45960</v>
      </c>
      <c r="O28" s="10"/>
      <c r="P28" s="10" t="s">
        <v>278</v>
      </c>
      <c r="Q28" s="10" t="s">
        <v>193</v>
      </c>
      <c r="R28" s="10" t="s">
        <v>193</v>
      </c>
      <c r="S28" s="10"/>
      <c r="T28" s="10" t="s">
        <v>193</v>
      </c>
      <c r="U28" s="10"/>
      <c r="V28" s="72"/>
      <c r="W28" s="10"/>
      <c r="X28" s="56"/>
      <c r="Y28" s="10"/>
      <c r="Z28" s="10"/>
      <c r="AA28" s="10"/>
      <c r="AB28" s="10"/>
      <c r="AC28" s="9">
        <v>5</v>
      </c>
      <c r="AD28" s="9">
        <v>0</v>
      </c>
      <c r="AE28" s="9">
        <v>5</v>
      </c>
      <c r="AF28" s="9"/>
      <c r="AG28" s="9"/>
      <c r="AH28" s="66">
        <v>0.1</v>
      </c>
      <c r="AI28" s="10" t="s">
        <v>194</v>
      </c>
      <c r="AJ28" s="10" t="s">
        <v>194</v>
      </c>
      <c r="AK28" s="10" t="s">
        <v>194</v>
      </c>
      <c r="AL28" s="10" t="s">
        <v>194</v>
      </c>
      <c r="AM28" s="10" t="s">
        <v>194</v>
      </c>
      <c r="AN28" s="9">
        <v>0</v>
      </c>
      <c r="AO28" s="10" t="s">
        <v>194</v>
      </c>
      <c r="AP28" s="10" t="s">
        <v>194</v>
      </c>
      <c r="AQ28" s="10" t="s">
        <v>194</v>
      </c>
      <c r="AR28" s="10" t="s">
        <v>194</v>
      </c>
      <c r="AS28" s="10"/>
      <c r="AT28" s="10"/>
      <c r="AU28" s="10"/>
      <c r="AV28" s="9"/>
      <c r="AW28" s="9"/>
      <c r="AX28" s="30" t="s">
        <v>15</v>
      </c>
      <c r="AY28" s="10"/>
    </row>
    <row r="29" spans="3:51" ht="69.599999999999994" x14ac:dyDescent="0.3">
      <c r="C29" s="87" t="s">
        <v>10</v>
      </c>
      <c r="D29" s="16" t="s">
        <v>307</v>
      </c>
      <c r="E29" s="25" t="s">
        <v>124</v>
      </c>
      <c r="F29" s="16" t="s">
        <v>88</v>
      </c>
      <c r="G29" s="16" t="s">
        <v>89</v>
      </c>
      <c r="H29" s="25" t="s">
        <v>261</v>
      </c>
      <c r="I29" s="75">
        <v>105591</v>
      </c>
      <c r="J29" s="10" t="s">
        <v>193</v>
      </c>
      <c r="K29" s="10" t="s">
        <v>193</v>
      </c>
      <c r="L29" s="10" t="s">
        <v>193</v>
      </c>
      <c r="M29" s="36">
        <v>45930</v>
      </c>
      <c r="N29" s="37">
        <v>45960</v>
      </c>
      <c r="O29" s="10"/>
      <c r="P29" s="10" t="s">
        <v>278</v>
      </c>
      <c r="Q29" s="10" t="s">
        <v>193</v>
      </c>
      <c r="R29" s="10" t="s">
        <v>193</v>
      </c>
      <c r="S29" s="10"/>
      <c r="T29" s="10" t="s">
        <v>192</v>
      </c>
      <c r="U29" s="10"/>
      <c r="V29" s="72"/>
      <c r="W29" s="10"/>
      <c r="X29" s="57" t="s">
        <v>436</v>
      </c>
      <c r="Y29" s="10"/>
      <c r="Z29" s="10"/>
      <c r="AA29" s="10"/>
      <c r="AB29" s="10"/>
      <c r="AC29" s="9">
        <v>7</v>
      </c>
      <c r="AD29" s="9">
        <v>2</v>
      </c>
      <c r="AE29" s="9">
        <v>9</v>
      </c>
      <c r="AF29" s="9"/>
      <c r="AG29" s="9"/>
      <c r="AH29" s="66">
        <v>0.11</v>
      </c>
      <c r="AI29" s="10" t="s">
        <v>194</v>
      </c>
      <c r="AJ29" s="10" t="s">
        <v>194</v>
      </c>
      <c r="AK29" s="10" t="s">
        <v>194</v>
      </c>
      <c r="AL29" s="10" t="s">
        <v>194</v>
      </c>
      <c r="AM29" s="10" t="s">
        <v>194</v>
      </c>
      <c r="AN29" s="9">
        <v>0</v>
      </c>
      <c r="AO29" s="10" t="s">
        <v>194</v>
      </c>
      <c r="AP29" s="10" t="s">
        <v>194</v>
      </c>
      <c r="AQ29" s="10" t="s">
        <v>194</v>
      </c>
      <c r="AR29" s="10" t="s">
        <v>192</v>
      </c>
      <c r="AS29" s="10"/>
      <c r="AT29" s="10"/>
      <c r="AU29" s="10"/>
      <c r="AV29" s="9"/>
      <c r="AW29" s="9"/>
      <c r="AX29" s="30" t="s">
        <v>14</v>
      </c>
      <c r="AY29" s="10"/>
    </row>
    <row r="30" spans="3:51" ht="52.2" x14ac:dyDescent="0.3">
      <c r="C30" s="86" t="s">
        <v>4</v>
      </c>
      <c r="D30" s="15" t="s">
        <v>265</v>
      </c>
      <c r="E30" s="22" t="s">
        <v>324</v>
      </c>
      <c r="F30" s="15" t="s">
        <v>100</v>
      </c>
      <c r="G30" s="15" t="s">
        <v>89</v>
      </c>
      <c r="H30" s="22" t="s">
        <v>298</v>
      </c>
      <c r="I30" s="75">
        <v>3638</v>
      </c>
      <c r="J30" s="10" t="s">
        <v>193</v>
      </c>
      <c r="K30" s="10" t="s">
        <v>193</v>
      </c>
      <c r="L30" s="10" t="s">
        <v>193</v>
      </c>
      <c r="M30" s="40">
        <v>45930</v>
      </c>
      <c r="N30" s="41">
        <v>45960</v>
      </c>
      <c r="O30" s="10"/>
      <c r="P30" s="10"/>
      <c r="Q30" s="10"/>
      <c r="R30" s="10" t="s">
        <v>193</v>
      </c>
      <c r="S30" s="10"/>
      <c r="T30" s="10" t="s">
        <v>194</v>
      </c>
      <c r="U30" s="10"/>
      <c r="V30" s="72"/>
      <c r="W30" s="10"/>
      <c r="X30" s="55" t="s">
        <v>438</v>
      </c>
      <c r="Y30" s="10"/>
      <c r="Z30" s="10"/>
      <c r="AA30" s="10"/>
      <c r="AB30" s="10"/>
      <c r="AC30" s="9" t="s">
        <v>268</v>
      </c>
      <c r="AD30" s="9"/>
      <c r="AE30" s="9"/>
      <c r="AF30" s="9"/>
      <c r="AG30" s="9"/>
      <c r="AH30" s="9"/>
      <c r="AI30" s="10"/>
      <c r="AJ30" s="10"/>
      <c r="AK30" s="10"/>
      <c r="AL30" s="10"/>
      <c r="AM30" s="10"/>
      <c r="AN30" s="9"/>
      <c r="AO30" s="10"/>
      <c r="AP30" s="10"/>
      <c r="AQ30" s="10"/>
      <c r="AR30" s="10" t="s">
        <v>194</v>
      </c>
      <c r="AS30" s="10"/>
      <c r="AT30" s="10"/>
      <c r="AU30" s="10"/>
      <c r="AV30" s="9"/>
      <c r="AW30" s="9"/>
      <c r="AX30" s="30" t="s">
        <v>15</v>
      </c>
      <c r="AY30" s="10"/>
    </row>
    <row r="31" spans="3:51" ht="52.2" x14ac:dyDescent="0.3">
      <c r="C31" s="86" t="s">
        <v>4</v>
      </c>
      <c r="D31" s="15" t="s">
        <v>325</v>
      </c>
      <c r="E31" s="25" t="s">
        <v>326</v>
      </c>
      <c r="F31" s="30" t="s">
        <v>88</v>
      </c>
      <c r="G31" s="15" t="s">
        <v>89</v>
      </c>
      <c r="H31" s="30" t="s">
        <v>261</v>
      </c>
      <c r="I31" s="75">
        <v>111399</v>
      </c>
      <c r="J31" s="10" t="s">
        <v>193</v>
      </c>
      <c r="K31" s="10" t="s">
        <v>193</v>
      </c>
      <c r="L31" s="10" t="s">
        <v>193</v>
      </c>
      <c r="M31" s="34">
        <v>45930</v>
      </c>
      <c r="N31" s="35">
        <v>45960</v>
      </c>
      <c r="O31" s="10"/>
      <c r="P31" s="10" t="s">
        <v>278</v>
      </c>
      <c r="Q31" s="10" t="s">
        <v>193</v>
      </c>
      <c r="R31" s="10" t="s">
        <v>193</v>
      </c>
      <c r="S31" s="10"/>
      <c r="T31" s="10" t="s">
        <v>194</v>
      </c>
      <c r="U31" s="10"/>
      <c r="V31" s="72"/>
      <c r="W31" s="10"/>
      <c r="X31" s="50" t="s">
        <v>436</v>
      </c>
      <c r="Y31" s="10"/>
      <c r="Z31" s="10"/>
      <c r="AA31" s="10"/>
      <c r="AB31" s="10"/>
      <c r="AC31" s="9">
        <v>1</v>
      </c>
      <c r="AD31" s="9">
        <v>20</v>
      </c>
      <c r="AE31" s="9">
        <v>21</v>
      </c>
      <c r="AF31" s="9"/>
      <c r="AG31" s="9"/>
      <c r="AH31" s="66">
        <v>0.77380000000000004</v>
      </c>
      <c r="AI31" s="10" t="s">
        <v>194</v>
      </c>
      <c r="AJ31" s="10" t="s">
        <v>194</v>
      </c>
      <c r="AK31" s="10" t="s">
        <v>194</v>
      </c>
      <c r="AL31" s="10" t="s">
        <v>194</v>
      </c>
      <c r="AM31" s="10" t="s">
        <v>194</v>
      </c>
      <c r="AN31" s="9">
        <v>0</v>
      </c>
      <c r="AO31" s="10" t="s">
        <v>194</v>
      </c>
      <c r="AP31" s="10" t="s">
        <v>194</v>
      </c>
      <c r="AQ31" s="10" t="s">
        <v>194</v>
      </c>
      <c r="AR31" s="10" t="s">
        <v>192</v>
      </c>
      <c r="AS31" s="10"/>
      <c r="AT31" s="10"/>
      <c r="AU31" s="10"/>
      <c r="AV31" s="9"/>
      <c r="AW31" s="9"/>
      <c r="AX31" s="30" t="s">
        <v>14</v>
      </c>
      <c r="AY31" s="10"/>
    </row>
    <row r="32" spans="3:51" ht="52.2" x14ac:dyDescent="0.3">
      <c r="C32" s="86" t="s">
        <v>4</v>
      </c>
      <c r="D32" s="15" t="s">
        <v>325</v>
      </c>
      <c r="E32" s="22" t="s">
        <v>327</v>
      </c>
      <c r="F32" s="30" t="s">
        <v>88</v>
      </c>
      <c r="G32" s="15" t="s">
        <v>89</v>
      </c>
      <c r="H32" s="30" t="s">
        <v>261</v>
      </c>
      <c r="I32" s="75">
        <v>111178</v>
      </c>
      <c r="J32" s="10" t="s">
        <v>193</v>
      </c>
      <c r="K32" s="10" t="s">
        <v>193</v>
      </c>
      <c r="L32" s="10" t="s">
        <v>193</v>
      </c>
      <c r="M32" s="34">
        <v>45960</v>
      </c>
      <c r="N32" s="34" t="s">
        <v>328</v>
      </c>
      <c r="O32" s="10"/>
      <c r="P32" s="10" t="s">
        <v>278</v>
      </c>
      <c r="Q32" s="10" t="s">
        <v>193</v>
      </c>
      <c r="R32" s="10" t="s">
        <v>193</v>
      </c>
      <c r="S32" s="10"/>
      <c r="T32" s="10" t="s">
        <v>194</v>
      </c>
      <c r="U32" s="10"/>
      <c r="V32" s="72"/>
      <c r="W32" s="10"/>
      <c r="X32" s="58" t="s">
        <v>436</v>
      </c>
      <c r="Y32" s="10"/>
      <c r="Z32" s="10"/>
      <c r="AA32" s="10"/>
      <c r="AB32" s="10"/>
      <c r="AC32" s="9">
        <v>3</v>
      </c>
      <c r="AD32" s="9">
        <v>19</v>
      </c>
      <c r="AE32" s="9">
        <v>22</v>
      </c>
      <c r="AF32" s="9"/>
      <c r="AG32" s="9"/>
      <c r="AH32" s="66">
        <v>0.72</v>
      </c>
      <c r="AI32" s="10" t="s">
        <v>194</v>
      </c>
      <c r="AJ32" s="10" t="s">
        <v>194</v>
      </c>
      <c r="AK32" s="10" t="s">
        <v>194</v>
      </c>
      <c r="AL32" s="10" t="s">
        <v>194</v>
      </c>
      <c r="AM32" s="10" t="s">
        <v>194</v>
      </c>
      <c r="AN32" s="9">
        <v>0</v>
      </c>
      <c r="AO32" s="10" t="s">
        <v>194</v>
      </c>
      <c r="AP32" s="10" t="s">
        <v>194</v>
      </c>
      <c r="AQ32" s="10" t="s">
        <v>194</v>
      </c>
      <c r="AR32" s="10" t="s">
        <v>192</v>
      </c>
      <c r="AS32" s="10"/>
      <c r="AT32" s="10"/>
      <c r="AU32" s="10"/>
      <c r="AV32" s="9"/>
      <c r="AW32" s="9"/>
      <c r="AX32" s="30" t="s">
        <v>14</v>
      </c>
      <c r="AY32" s="10"/>
    </row>
    <row r="33" spans="3:51" ht="52.2" x14ac:dyDescent="0.3">
      <c r="C33" s="86" t="s">
        <v>4</v>
      </c>
      <c r="D33" s="15" t="s">
        <v>259</v>
      </c>
      <c r="E33" s="25" t="s">
        <v>56</v>
      </c>
      <c r="F33" s="30" t="s">
        <v>100</v>
      </c>
      <c r="G33" s="15" t="s">
        <v>89</v>
      </c>
      <c r="H33" s="30" t="s">
        <v>298</v>
      </c>
      <c r="I33" s="75">
        <v>1892</v>
      </c>
      <c r="J33" s="10" t="s">
        <v>193</v>
      </c>
      <c r="K33" s="10" t="s">
        <v>193</v>
      </c>
      <c r="L33" s="10" t="s">
        <v>193</v>
      </c>
      <c r="M33" s="34">
        <v>45960</v>
      </c>
      <c r="N33" s="34" t="s">
        <v>328</v>
      </c>
      <c r="O33" s="10"/>
      <c r="P33" s="10"/>
      <c r="Q33" s="10"/>
      <c r="R33" s="10" t="s">
        <v>193</v>
      </c>
      <c r="S33" s="10"/>
      <c r="T33" s="10" t="s">
        <v>193</v>
      </c>
      <c r="U33" s="10"/>
      <c r="V33" s="72"/>
      <c r="W33" s="10"/>
      <c r="X33" s="58" t="s">
        <v>438</v>
      </c>
      <c r="Y33" s="10"/>
      <c r="Z33" s="10"/>
      <c r="AA33" s="10"/>
      <c r="AB33" s="10"/>
      <c r="AC33" s="9" t="s">
        <v>268</v>
      </c>
      <c r="AD33" s="9"/>
      <c r="AE33" s="9"/>
      <c r="AF33" s="9"/>
      <c r="AG33" s="9"/>
      <c r="AH33" s="9"/>
      <c r="AI33" s="10" t="s">
        <v>194</v>
      </c>
      <c r="AJ33" s="10" t="s">
        <v>194</v>
      </c>
      <c r="AK33" s="10" t="s">
        <v>194</v>
      </c>
      <c r="AL33" s="10" t="s">
        <v>194</v>
      </c>
      <c r="AM33" s="10" t="s">
        <v>194</v>
      </c>
      <c r="AN33" s="9">
        <v>0</v>
      </c>
      <c r="AO33" s="10"/>
      <c r="AP33" s="10"/>
      <c r="AQ33" s="10"/>
      <c r="AR33" s="10" t="s">
        <v>194</v>
      </c>
      <c r="AS33" s="10"/>
      <c r="AT33" s="10"/>
      <c r="AU33" s="10"/>
      <c r="AV33" s="9"/>
      <c r="AW33" s="9"/>
      <c r="AX33" s="30" t="s">
        <v>15</v>
      </c>
      <c r="AY33" s="10"/>
    </row>
    <row r="34" spans="3:51" ht="69.599999999999994" x14ac:dyDescent="0.3">
      <c r="C34" s="87" t="s">
        <v>10</v>
      </c>
      <c r="D34" s="16" t="s">
        <v>307</v>
      </c>
      <c r="E34" s="24" t="s">
        <v>329</v>
      </c>
      <c r="F34" s="16" t="s">
        <v>100</v>
      </c>
      <c r="G34" s="16" t="s">
        <v>101</v>
      </c>
      <c r="H34" s="16" t="s">
        <v>298</v>
      </c>
      <c r="I34" s="75">
        <v>107647</v>
      </c>
      <c r="J34" s="10" t="s">
        <v>193</v>
      </c>
      <c r="K34" s="10" t="s">
        <v>193</v>
      </c>
      <c r="L34" s="10" t="s">
        <v>193</v>
      </c>
      <c r="M34" s="38">
        <v>45960</v>
      </c>
      <c r="N34" s="38" t="s">
        <v>328</v>
      </c>
      <c r="O34" s="10"/>
      <c r="P34" s="10"/>
      <c r="Q34" s="10"/>
      <c r="R34" s="10" t="s">
        <v>193</v>
      </c>
      <c r="S34" s="10"/>
      <c r="T34" s="10" t="s">
        <v>192</v>
      </c>
      <c r="U34" s="10"/>
      <c r="V34" s="72"/>
      <c r="W34" s="10"/>
      <c r="X34" s="52" t="s">
        <v>437</v>
      </c>
      <c r="Y34" s="10"/>
      <c r="Z34" s="10"/>
      <c r="AA34" s="10"/>
      <c r="AB34" s="10"/>
      <c r="AC34" s="9" t="s">
        <v>268</v>
      </c>
      <c r="AD34" s="9"/>
      <c r="AE34" s="9"/>
      <c r="AF34" s="9"/>
      <c r="AG34" s="9"/>
      <c r="AH34" s="9"/>
      <c r="AI34" s="10"/>
      <c r="AJ34" s="10"/>
      <c r="AK34" s="10"/>
      <c r="AL34" s="10"/>
      <c r="AM34" s="10"/>
      <c r="AN34" s="9"/>
      <c r="AO34" s="10"/>
      <c r="AP34" s="10"/>
      <c r="AQ34" s="10"/>
      <c r="AR34" s="10" t="s">
        <v>194</v>
      </c>
      <c r="AS34" s="10"/>
      <c r="AT34" s="10"/>
      <c r="AU34" s="10"/>
      <c r="AV34" s="9"/>
      <c r="AW34" s="9"/>
      <c r="AX34" s="30" t="s">
        <v>15</v>
      </c>
      <c r="AY34" s="10"/>
    </row>
    <row r="35" spans="3:51" ht="69.599999999999994" x14ac:dyDescent="0.3">
      <c r="C35" s="87" t="s">
        <v>10</v>
      </c>
      <c r="D35" s="16" t="s">
        <v>307</v>
      </c>
      <c r="E35" s="16" t="s">
        <v>308</v>
      </c>
      <c r="F35" s="16" t="s">
        <v>100</v>
      </c>
      <c r="G35" s="16" t="s">
        <v>89</v>
      </c>
      <c r="H35" s="16" t="s">
        <v>298</v>
      </c>
      <c r="I35" s="75">
        <v>1895</v>
      </c>
      <c r="J35" s="10" t="s">
        <v>193</v>
      </c>
      <c r="K35" s="10" t="s">
        <v>193</v>
      </c>
      <c r="L35" s="10" t="s">
        <v>193</v>
      </c>
      <c r="M35" s="38">
        <v>45960</v>
      </c>
      <c r="N35" s="38" t="s">
        <v>328</v>
      </c>
      <c r="O35" s="10"/>
      <c r="P35" s="10"/>
      <c r="Q35" s="10"/>
      <c r="R35" s="10" t="s">
        <v>193</v>
      </c>
      <c r="S35" s="10"/>
      <c r="T35" s="10" t="s">
        <v>192</v>
      </c>
      <c r="U35" s="10"/>
      <c r="V35" s="72"/>
      <c r="W35" s="10"/>
      <c r="X35" s="52" t="s">
        <v>437</v>
      </c>
      <c r="Y35" s="10"/>
      <c r="Z35" s="10"/>
      <c r="AA35" s="10"/>
      <c r="AB35" s="10"/>
      <c r="AC35" s="9" t="s">
        <v>268</v>
      </c>
      <c r="AD35" s="9"/>
      <c r="AE35" s="9"/>
      <c r="AF35" s="9"/>
      <c r="AG35" s="9"/>
      <c r="AH35" s="9"/>
      <c r="AI35" s="10" t="s">
        <v>194</v>
      </c>
      <c r="AJ35" s="10" t="s">
        <v>194</v>
      </c>
      <c r="AK35" s="10" t="s">
        <v>194</v>
      </c>
      <c r="AL35" s="10" t="s">
        <v>194</v>
      </c>
      <c r="AM35" s="10" t="s">
        <v>194</v>
      </c>
      <c r="AN35" s="9">
        <v>0</v>
      </c>
      <c r="AO35" s="10"/>
      <c r="AP35" s="10"/>
      <c r="AQ35" s="10"/>
      <c r="AR35" s="10" t="s">
        <v>194</v>
      </c>
      <c r="AS35" s="10"/>
      <c r="AT35" s="10"/>
      <c r="AU35" s="10"/>
      <c r="AV35" s="9"/>
      <c r="AW35" s="9"/>
      <c r="AX35" s="30" t="s">
        <v>15</v>
      </c>
      <c r="AY35" s="10"/>
    </row>
    <row r="36" spans="3:51" ht="52.2" x14ac:dyDescent="0.3">
      <c r="C36" s="88" t="s">
        <v>7</v>
      </c>
      <c r="D36" s="17" t="s">
        <v>330</v>
      </c>
      <c r="E36" s="17" t="s">
        <v>331</v>
      </c>
      <c r="F36" s="17" t="s">
        <v>88</v>
      </c>
      <c r="G36" s="17" t="s">
        <v>101</v>
      </c>
      <c r="H36" s="17" t="s">
        <v>261</v>
      </c>
      <c r="I36" s="75">
        <v>103090</v>
      </c>
      <c r="J36" s="10" t="s">
        <v>193</v>
      </c>
      <c r="K36" s="10" t="s">
        <v>193</v>
      </c>
      <c r="L36" s="10" t="s">
        <v>193</v>
      </c>
      <c r="M36" s="42">
        <v>45960</v>
      </c>
      <c r="N36" s="42" t="s">
        <v>332</v>
      </c>
      <c r="O36" s="10"/>
      <c r="P36" s="10" t="s">
        <v>278</v>
      </c>
      <c r="Q36" s="10" t="s">
        <v>193</v>
      </c>
      <c r="R36" s="10" t="s">
        <v>193</v>
      </c>
      <c r="S36" s="10"/>
      <c r="T36" s="10" t="s">
        <v>194</v>
      </c>
      <c r="U36" s="10"/>
      <c r="V36" s="72"/>
      <c r="W36" s="10"/>
      <c r="X36" s="59" t="s">
        <v>440</v>
      </c>
      <c r="Y36" s="10"/>
      <c r="Z36" s="10"/>
      <c r="AA36" s="10"/>
      <c r="AB36" s="10"/>
      <c r="AC36" s="9">
        <v>1</v>
      </c>
      <c r="AD36" s="9">
        <v>1</v>
      </c>
      <c r="AE36" s="9">
        <v>2</v>
      </c>
      <c r="AF36" s="9"/>
      <c r="AG36" s="9"/>
      <c r="AH36" s="66">
        <v>0.3</v>
      </c>
      <c r="AI36" s="10"/>
      <c r="AJ36" s="10"/>
      <c r="AK36" s="10"/>
      <c r="AL36" s="10"/>
      <c r="AM36" s="10"/>
      <c r="AN36" s="9"/>
      <c r="AO36" s="10" t="s">
        <v>194</v>
      </c>
      <c r="AP36" s="10" t="s">
        <v>194</v>
      </c>
      <c r="AQ36" s="10" t="s">
        <v>194</v>
      </c>
      <c r="AR36" s="10" t="s">
        <v>194</v>
      </c>
      <c r="AS36" s="10"/>
      <c r="AT36" s="10"/>
      <c r="AU36" s="10"/>
      <c r="AV36" s="9"/>
      <c r="AW36" s="9"/>
      <c r="AX36" s="30" t="s">
        <v>15</v>
      </c>
      <c r="AY36" s="10"/>
    </row>
    <row r="37" spans="3:51" ht="52.2" x14ac:dyDescent="0.3">
      <c r="C37" s="88" t="s">
        <v>7</v>
      </c>
      <c r="D37" s="17" t="s">
        <v>330</v>
      </c>
      <c r="E37" s="17" t="s">
        <v>335</v>
      </c>
      <c r="F37" s="31" t="s">
        <v>6</v>
      </c>
      <c r="G37" s="17" t="s">
        <v>89</v>
      </c>
      <c r="H37" s="17" t="s">
        <v>267</v>
      </c>
      <c r="I37" s="75">
        <v>102847</v>
      </c>
      <c r="J37" s="10" t="s">
        <v>192</v>
      </c>
      <c r="K37" s="10" t="s">
        <v>192</v>
      </c>
      <c r="L37" s="10" t="s">
        <v>192</v>
      </c>
      <c r="M37" s="42">
        <v>45960</v>
      </c>
      <c r="N37" s="42" t="s">
        <v>328</v>
      </c>
      <c r="O37" s="10"/>
      <c r="P37" s="10"/>
      <c r="Q37" s="10"/>
      <c r="R37" s="10" t="s">
        <v>192</v>
      </c>
      <c r="S37" s="10"/>
      <c r="T37" s="10" t="s">
        <v>194</v>
      </c>
      <c r="U37" s="10"/>
      <c r="V37" s="72"/>
      <c r="W37" s="10"/>
      <c r="X37" s="59" t="s">
        <v>438</v>
      </c>
      <c r="Y37" s="10"/>
      <c r="Z37" s="10"/>
      <c r="AA37" s="10"/>
      <c r="AB37" s="10"/>
      <c r="AC37" s="9"/>
      <c r="AD37" s="9"/>
      <c r="AE37" s="9"/>
      <c r="AF37" s="9"/>
      <c r="AG37" s="9"/>
      <c r="AH37" s="9"/>
      <c r="AI37" s="10" t="s">
        <v>192</v>
      </c>
      <c r="AJ37" s="10" t="s">
        <v>192</v>
      </c>
      <c r="AK37" s="10" t="s">
        <v>192</v>
      </c>
      <c r="AL37" s="10" t="s">
        <v>192</v>
      </c>
      <c r="AM37" s="10"/>
      <c r="AN37" s="66">
        <v>0.1</v>
      </c>
      <c r="AO37" s="10" t="s">
        <v>194</v>
      </c>
      <c r="AP37" s="10" t="s">
        <v>194</v>
      </c>
      <c r="AQ37" s="10" t="s">
        <v>194</v>
      </c>
      <c r="AR37" s="10" t="s">
        <v>194</v>
      </c>
      <c r="AS37" s="10"/>
      <c r="AT37" s="10"/>
      <c r="AU37" s="10"/>
      <c r="AV37" s="9"/>
      <c r="AW37" s="9"/>
      <c r="AX37" s="30" t="s">
        <v>15</v>
      </c>
    </row>
    <row r="38" spans="3:51" ht="52.2" x14ac:dyDescent="0.3">
      <c r="C38" s="88" t="s">
        <v>7</v>
      </c>
      <c r="D38" s="17" t="s">
        <v>330</v>
      </c>
      <c r="E38" s="17" t="s">
        <v>335</v>
      </c>
      <c r="F38" s="17" t="s">
        <v>100</v>
      </c>
      <c r="G38" s="17" t="s">
        <v>89</v>
      </c>
      <c r="H38" s="17" t="s">
        <v>298</v>
      </c>
      <c r="I38" s="75">
        <v>101382</v>
      </c>
      <c r="J38" s="10" t="s">
        <v>193</v>
      </c>
      <c r="K38" s="10" t="s">
        <v>193</v>
      </c>
      <c r="L38" s="10" t="s">
        <v>193</v>
      </c>
      <c r="M38" s="42">
        <v>45960</v>
      </c>
      <c r="N38" s="42" t="s">
        <v>328</v>
      </c>
      <c r="O38" s="10"/>
      <c r="P38" s="10"/>
      <c r="Q38" s="10"/>
      <c r="R38" s="10" t="s">
        <v>193</v>
      </c>
      <c r="S38" s="10"/>
      <c r="T38" s="10" t="s">
        <v>193</v>
      </c>
      <c r="U38" s="10"/>
      <c r="V38" s="72"/>
      <c r="W38" s="10"/>
      <c r="X38" s="59"/>
      <c r="Y38" s="10"/>
      <c r="Z38" s="10"/>
      <c r="AA38" s="10"/>
      <c r="AB38" s="10"/>
      <c r="AC38" s="9" t="s">
        <v>268</v>
      </c>
      <c r="AD38" s="9"/>
      <c r="AE38" s="9"/>
      <c r="AF38" s="9"/>
      <c r="AG38" s="9"/>
      <c r="AH38" s="9"/>
      <c r="AI38" s="10" t="s">
        <v>192</v>
      </c>
      <c r="AJ38" s="10" t="s">
        <v>192</v>
      </c>
      <c r="AK38" s="10" t="s">
        <v>192</v>
      </c>
      <c r="AL38" s="10" t="s">
        <v>192</v>
      </c>
      <c r="AM38" s="10"/>
      <c r="AN38" s="66">
        <v>0.1</v>
      </c>
      <c r="AO38" s="10"/>
      <c r="AP38" s="10"/>
      <c r="AQ38" s="10"/>
      <c r="AR38" s="10" t="s">
        <v>193</v>
      </c>
      <c r="AS38" s="10"/>
      <c r="AT38" s="10"/>
      <c r="AU38" s="10"/>
      <c r="AV38" s="9"/>
      <c r="AW38" s="9"/>
      <c r="AX38" s="30" t="s">
        <v>14</v>
      </c>
    </row>
    <row r="39" spans="3:51" ht="52.2" x14ac:dyDescent="0.3">
      <c r="C39" s="88" t="s">
        <v>7</v>
      </c>
      <c r="D39" s="17" t="s">
        <v>330</v>
      </c>
      <c r="E39" s="17" t="s">
        <v>118</v>
      </c>
      <c r="F39" s="17" t="s">
        <v>88</v>
      </c>
      <c r="G39" s="17" t="s">
        <v>89</v>
      </c>
      <c r="H39" s="17" t="s">
        <v>261</v>
      </c>
      <c r="I39" s="75">
        <v>53140</v>
      </c>
      <c r="J39" s="10" t="s">
        <v>193</v>
      </c>
      <c r="K39" s="10" t="s">
        <v>193</v>
      </c>
      <c r="L39" s="10" t="s">
        <v>193</v>
      </c>
      <c r="M39" s="42">
        <v>45960</v>
      </c>
      <c r="N39" s="42" t="s">
        <v>336</v>
      </c>
      <c r="O39" s="10"/>
      <c r="P39" s="10" t="s">
        <v>278</v>
      </c>
      <c r="Q39" s="10" t="s">
        <v>193</v>
      </c>
      <c r="R39" s="10" t="s">
        <v>193</v>
      </c>
      <c r="S39" s="10"/>
      <c r="T39" s="10" t="s">
        <v>194</v>
      </c>
      <c r="U39" s="10"/>
      <c r="V39" s="72"/>
      <c r="W39" s="10"/>
      <c r="X39" s="59" t="s">
        <v>440</v>
      </c>
      <c r="Y39" s="10"/>
      <c r="Z39" s="10"/>
      <c r="AA39" s="10"/>
      <c r="AB39" s="10"/>
      <c r="AC39" s="9">
        <v>8</v>
      </c>
      <c r="AD39" s="9">
        <v>2</v>
      </c>
      <c r="AE39" s="9">
        <v>10</v>
      </c>
      <c r="AF39" s="9"/>
      <c r="AG39" s="9"/>
      <c r="AH39" s="66">
        <v>0.05</v>
      </c>
      <c r="AI39" s="10" t="s">
        <v>194</v>
      </c>
      <c r="AJ39" s="10" t="s">
        <v>194</v>
      </c>
      <c r="AK39" s="10" t="s">
        <v>194</v>
      </c>
      <c r="AL39" s="10" t="s">
        <v>194</v>
      </c>
      <c r="AM39" s="10" t="s">
        <v>194</v>
      </c>
      <c r="AN39" s="9">
        <v>0</v>
      </c>
      <c r="AO39" s="10" t="s">
        <v>194</v>
      </c>
      <c r="AP39" s="10" t="s">
        <v>194</v>
      </c>
      <c r="AQ39" s="10" t="s">
        <v>194</v>
      </c>
      <c r="AR39" s="10" t="s">
        <v>194</v>
      </c>
      <c r="AS39" s="10"/>
      <c r="AT39" s="10"/>
      <c r="AU39" s="10"/>
      <c r="AV39" s="9"/>
      <c r="AW39" s="9"/>
      <c r="AX39" s="30" t="s">
        <v>15</v>
      </c>
    </row>
    <row r="40" spans="3:51" ht="87" x14ac:dyDescent="0.3">
      <c r="C40" s="86" t="s">
        <v>4</v>
      </c>
      <c r="D40" s="15" t="s">
        <v>337</v>
      </c>
      <c r="E40" s="22" t="s">
        <v>338</v>
      </c>
      <c r="F40" s="30" t="s">
        <v>88</v>
      </c>
      <c r="G40" s="15" t="s">
        <v>89</v>
      </c>
      <c r="H40" s="30" t="s">
        <v>261</v>
      </c>
      <c r="I40" s="75">
        <v>103799</v>
      </c>
      <c r="J40" s="10" t="s">
        <v>193</v>
      </c>
      <c r="K40" s="10" t="s">
        <v>193</v>
      </c>
      <c r="L40" s="10" t="s">
        <v>193</v>
      </c>
      <c r="M40" s="34">
        <v>45960</v>
      </c>
      <c r="N40" s="34" t="s">
        <v>328</v>
      </c>
      <c r="O40" s="10"/>
      <c r="P40" s="10" t="s">
        <v>278</v>
      </c>
      <c r="Q40" s="10" t="s">
        <v>193</v>
      </c>
      <c r="R40" s="10" t="s">
        <v>193</v>
      </c>
      <c r="S40" s="10"/>
      <c r="T40" s="10" t="s">
        <v>194</v>
      </c>
      <c r="U40" s="10"/>
      <c r="V40" s="72"/>
      <c r="W40" s="10"/>
      <c r="X40" s="58" t="s">
        <v>436</v>
      </c>
      <c r="Y40" s="10"/>
      <c r="Z40" s="10"/>
      <c r="AA40" s="10"/>
      <c r="AB40" s="10"/>
      <c r="AC40" s="9">
        <v>3</v>
      </c>
      <c r="AD40" s="9">
        <v>8</v>
      </c>
      <c r="AE40" s="9">
        <v>11</v>
      </c>
      <c r="AF40" s="9"/>
      <c r="AG40" s="9"/>
      <c r="AH40" s="69">
        <v>0</v>
      </c>
      <c r="AI40" s="10" t="s">
        <v>194</v>
      </c>
      <c r="AJ40" s="10" t="s">
        <v>194</v>
      </c>
      <c r="AK40" s="10" t="s">
        <v>194</v>
      </c>
      <c r="AL40" s="10" t="s">
        <v>194</v>
      </c>
      <c r="AM40" s="10" t="s">
        <v>194</v>
      </c>
      <c r="AN40" s="9">
        <v>0</v>
      </c>
      <c r="AO40" s="10" t="s">
        <v>194</v>
      </c>
      <c r="AP40" s="10" t="s">
        <v>194</v>
      </c>
      <c r="AQ40" s="10" t="s">
        <v>194</v>
      </c>
      <c r="AR40" s="10" t="s">
        <v>192</v>
      </c>
      <c r="AS40" s="10"/>
      <c r="AT40" s="10"/>
      <c r="AU40" s="10"/>
      <c r="AV40" s="9"/>
      <c r="AW40" s="9"/>
      <c r="AX40" s="30" t="s">
        <v>14</v>
      </c>
    </row>
    <row r="41" spans="3:51" ht="57.6" x14ac:dyDescent="0.3">
      <c r="C41" s="86" t="s">
        <v>4</v>
      </c>
      <c r="D41" s="15" t="s">
        <v>259</v>
      </c>
      <c r="E41" s="26" t="s">
        <v>339</v>
      </c>
      <c r="F41" s="30" t="s">
        <v>88</v>
      </c>
      <c r="G41" s="28" t="s">
        <v>95</v>
      </c>
      <c r="H41" s="30" t="s">
        <v>261</v>
      </c>
      <c r="I41" s="76" t="s">
        <v>441</v>
      </c>
      <c r="J41" s="10" t="s">
        <v>193</v>
      </c>
      <c r="K41" s="10" t="s">
        <v>193</v>
      </c>
      <c r="L41" s="10" t="s">
        <v>193</v>
      </c>
      <c r="M41" s="34">
        <v>45991</v>
      </c>
      <c r="N41" s="35">
        <v>45996</v>
      </c>
      <c r="O41" s="10"/>
      <c r="P41" s="10" t="s">
        <v>278</v>
      </c>
      <c r="Q41" s="10" t="s">
        <v>193</v>
      </c>
      <c r="R41" s="10" t="s">
        <v>193</v>
      </c>
      <c r="S41" s="10"/>
      <c r="T41" s="10" t="s">
        <v>193</v>
      </c>
      <c r="U41" s="10"/>
      <c r="V41" s="72"/>
      <c r="W41" s="10"/>
      <c r="X41" s="58" t="s">
        <v>436</v>
      </c>
      <c r="Y41" s="10"/>
      <c r="Z41" s="10"/>
      <c r="AA41" s="10"/>
      <c r="AB41" s="10"/>
      <c r="AC41" s="9">
        <v>12</v>
      </c>
      <c r="AD41" s="9"/>
      <c r="AE41" s="9">
        <v>12</v>
      </c>
      <c r="AF41" s="9"/>
      <c r="AG41" s="9"/>
      <c r="AH41" s="66">
        <v>0.13</v>
      </c>
      <c r="AI41" s="10"/>
      <c r="AJ41" s="10"/>
      <c r="AK41" s="10"/>
      <c r="AL41" s="10"/>
      <c r="AM41" s="10"/>
      <c r="AN41" s="9"/>
      <c r="AO41" s="10" t="s">
        <v>194</v>
      </c>
      <c r="AP41" s="10" t="s">
        <v>194</v>
      </c>
      <c r="AQ41" s="10" t="s">
        <v>194</v>
      </c>
      <c r="AR41" s="10" t="s">
        <v>194</v>
      </c>
      <c r="AS41" s="10"/>
      <c r="AT41" s="10"/>
      <c r="AU41" s="10"/>
      <c r="AV41" s="9"/>
      <c r="AW41" s="9"/>
      <c r="AX41" s="30" t="s">
        <v>15</v>
      </c>
    </row>
    <row r="42" spans="3:51" ht="52.2" x14ac:dyDescent="0.3">
      <c r="C42" s="87" t="s">
        <v>10</v>
      </c>
      <c r="D42" s="16" t="s">
        <v>123</v>
      </c>
      <c r="E42" s="27" t="s">
        <v>340</v>
      </c>
      <c r="F42" s="16" t="s">
        <v>100</v>
      </c>
      <c r="G42" s="16" t="s">
        <v>89</v>
      </c>
      <c r="H42" s="16" t="s">
        <v>298</v>
      </c>
      <c r="I42" s="75">
        <v>54726</v>
      </c>
      <c r="J42" s="10" t="s">
        <v>193</v>
      </c>
      <c r="K42" s="10" t="s">
        <v>193</v>
      </c>
      <c r="L42" s="10" t="s">
        <v>193</v>
      </c>
      <c r="M42" s="38">
        <v>45960</v>
      </c>
      <c r="N42" s="38" t="s">
        <v>328</v>
      </c>
      <c r="O42" s="10"/>
      <c r="P42" s="10"/>
      <c r="Q42" s="10"/>
      <c r="R42" s="10" t="s">
        <v>193</v>
      </c>
      <c r="S42" s="10"/>
      <c r="T42" s="10" t="s">
        <v>192</v>
      </c>
      <c r="U42" s="10"/>
      <c r="V42" s="72"/>
      <c r="W42" s="10"/>
      <c r="X42" s="52" t="s">
        <v>438</v>
      </c>
      <c r="Y42" s="10"/>
      <c r="Z42" s="10"/>
      <c r="AA42" s="10"/>
      <c r="AB42" s="10"/>
      <c r="AC42" s="9" t="s">
        <v>268</v>
      </c>
      <c r="AD42" s="9"/>
      <c r="AE42" s="9"/>
      <c r="AF42" s="9"/>
      <c r="AG42" s="9"/>
      <c r="AH42" s="9"/>
      <c r="AI42" s="10" t="s">
        <v>194</v>
      </c>
      <c r="AJ42" s="10" t="s">
        <v>194</v>
      </c>
      <c r="AK42" s="10" t="s">
        <v>194</v>
      </c>
      <c r="AL42" s="10" t="s">
        <v>194</v>
      </c>
      <c r="AM42" s="10" t="s">
        <v>194</v>
      </c>
      <c r="AN42" s="9">
        <v>0</v>
      </c>
      <c r="AO42" s="10"/>
      <c r="AP42" s="10"/>
      <c r="AQ42" s="10"/>
      <c r="AR42" s="10" t="s">
        <v>194</v>
      </c>
      <c r="AS42" s="10"/>
      <c r="AT42" s="10"/>
      <c r="AU42" s="10"/>
      <c r="AV42" s="9"/>
      <c r="AW42" s="9"/>
      <c r="AX42" s="30" t="s">
        <v>15</v>
      </c>
    </row>
    <row r="43" spans="3:51" ht="52.2" x14ac:dyDescent="0.3">
      <c r="C43" s="87" t="s">
        <v>10</v>
      </c>
      <c r="D43" s="16" t="s">
        <v>123</v>
      </c>
      <c r="E43" s="23" t="s">
        <v>61</v>
      </c>
      <c r="F43" s="16" t="s">
        <v>88</v>
      </c>
      <c r="G43" s="16" t="s">
        <v>89</v>
      </c>
      <c r="H43" s="16" t="s">
        <v>261</v>
      </c>
      <c r="I43" s="75">
        <v>110697</v>
      </c>
      <c r="J43" s="10" t="s">
        <v>193</v>
      </c>
      <c r="K43" s="10" t="s">
        <v>193</v>
      </c>
      <c r="L43" s="10" t="s">
        <v>193</v>
      </c>
      <c r="M43" s="38">
        <v>45960</v>
      </c>
      <c r="N43" s="38" t="s">
        <v>328</v>
      </c>
      <c r="O43" s="10"/>
      <c r="P43" s="10" t="s">
        <v>323</v>
      </c>
      <c r="Q43" s="10" t="s">
        <v>193</v>
      </c>
      <c r="R43" s="10" t="s">
        <v>193</v>
      </c>
      <c r="S43" s="10"/>
      <c r="T43" s="10" t="s">
        <v>192</v>
      </c>
      <c r="U43" s="10"/>
      <c r="V43" s="72"/>
      <c r="W43" s="10"/>
      <c r="X43" s="52" t="s">
        <v>438</v>
      </c>
      <c r="Y43" s="10"/>
      <c r="Z43" s="10"/>
      <c r="AA43" s="10"/>
      <c r="AB43" s="10"/>
      <c r="AC43" s="9">
        <v>3</v>
      </c>
      <c r="AD43" s="9">
        <v>2</v>
      </c>
      <c r="AE43" s="9">
        <v>5</v>
      </c>
      <c r="AF43" s="9"/>
      <c r="AG43" s="9"/>
      <c r="AH43" s="69">
        <v>0</v>
      </c>
      <c r="AI43" s="10" t="s">
        <v>194</v>
      </c>
      <c r="AJ43" s="10" t="s">
        <v>194</v>
      </c>
      <c r="AK43" s="10" t="s">
        <v>194</v>
      </c>
      <c r="AL43" s="10" t="s">
        <v>194</v>
      </c>
      <c r="AM43" s="10" t="s">
        <v>194</v>
      </c>
      <c r="AN43" s="9">
        <v>0</v>
      </c>
      <c r="AO43" s="10" t="s">
        <v>194</v>
      </c>
      <c r="AP43" s="10" t="s">
        <v>194</v>
      </c>
      <c r="AQ43" s="10" t="s">
        <v>194</v>
      </c>
      <c r="AR43" s="10" t="s">
        <v>192</v>
      </c>
      <c r="AS43" s="10"/>
      <c r="AT43" s="10"/>
      <c r="AU43" s="10"/>
      <c r="AV43" s="9"/>
      <c r="AW43" s="9"/>
      <c r="AX43" s="30" t="s">
        <v>14</v>
      </c>
    </row>
    <row r="44" spans="3:51" ht="52.2" x14ac:dyDescent="0.3">
      <c r="C44" s="86" t="s">
        <v>4</v>
      </c>
      <c r="D44" s="15" t="s">
        <v>325</v>
      </c>
      <c r="E44" s="22" t="s">
        <v>341</v>
      </c>
      <c r="F44" s="30" t="s">
        <v>88</v>
      </c>
      <c r="G44" s="15" t="s">
        <v>103</v>
      </c>
      <c r="H44" s="30" t="s">
        <v>261</v>
      </c>
      <c r="I44" s="75">
        <v>103640</v>
      </c>
      <c r="J44" s="10" t="s">
        <v>193</v>
      </c>
      <c r="K44" s="10" t="s">
        <v>193</v>
      </c>
      <c r="L44" s="10" t="s">
        <v>193</v>
      </c>
      <c r="M44" s="34">
        <v>45960</v>
      </c>
      <c r="N44" s="34" t="s">
        <v>328</v>
      </c>
      <c r="O44" s="10"/>
      <c r="P44" s="10" t="s">
        <v>278</v>
      </c>
      <c r="Q44" s="10" t="s">
        <v>193</v>
      </c>
      <c r="R44" s="10" t="s">
        <v>193</v>
      </c>
      <c r="S44" s="10"/>
      <c r="T44" s="10" t="s">
        <v>194</v>
      </c>
      <c r="U44" s="10"/>
      <c r="V44" s="72"/>
      <c r="W44" s="10"/>
      <c r="X44" s="58"/>
      <c r="Y44" s="10"/>
      <c r="Z44" s="10"/>
      <c r="AA44" s="10"/>
      <c r="AB44" s="10"/>
      <c r="AC44" s="9">
        <v>1</v>
      </c>
      <c r="AD44" s="9">
        <v>8</v>
      </c>
      <c r="AE44" s="9">
        <v>9</v>
      </c>
      <c r="AF44" s="9"/>
      <c r="AG44" s="9"/>
      <c r="AH44" s="66">
        <v>0</v>
      </c>
      <c r="AI44" s="10"/>
      <c r="AJ44" s="10"/>
      <c r="AK44" s="10"/>
      <c r="AL44" s="10"/>
      <c r="AM44" s="10"/>
      <c r="AN44" s="9"/>
      <c r="AO44" s="10" t="s">
        <v>194</v>
      </c>
      <c r="AP44" s="10" t="s">
        <v>194</v>
      </c>
      <c r="AQ44" s="10" t="s">
        <v>194</v>
      </c>
      <c r="AR44" s="10" t="s">
        <v>194</v>
      </c>
      <c r="AS44" s="10"/>
      <c r="AT44" s="10"/>
      <c r="AU44" s="10"/>
      <c r="AV44" s="9"/>
      <c r="AW44" s="9"/>
      <c r="AX44" s="32" t="s">
        <v>16</v>
      </c>
    </row>
    <row r="45" spans="3:51" ht="52.2" x14ac:dyDescent="0.3">
      <c r="C45" s="88" t="s">
        <v>7</v>
      </c>
      <c r="D45" s="17" t="s">
        <v>316</v>
      </c>
      <c r="E45" s="17" t="s">
        <v>343</v>
      </c>
      <c r="F45" s="17" t="s">
        <v>100</v>
      </c>
      <c r="G45" s="17" t="s">
        <v>103</v>
      </c>
      <c r="H45" s="17" t="s">
        <v>298</v>
      </c>
      <c r="I45" s="75">
        <v>3209</v>
      </c>
      <c r="J45" s="10" t="s">
        <v>193</v>
      </c>
      <c r="K45" s="10" t="s">
        <v>193</v>
      </c>
      <c r="L45" s="10" t="s">
        <v>193</v>
      </c>
      <c r="M45" s="42">
        <v>46142</v>
      </c>
      <c r="N45" s="43">
        <v>46172</v>
      </c>
      <c r="O45" s="10"/>
      <c r="P45" s="10"/>
      <c r="Q45" s="10"/>
      <c r="R45" s="10" t="s">
        <v>193</v>
      </c>
      <c r="S45" s="10"/>
      <c r="T45" s="10" t="s">
        <v>194</v>
      </c>
      <c r="U45" s="10"/>
      <c r="V45" s="72"/>
      <c r="W45" s="10"/>
      <c r="X45" s="56" t="s">
        <v>440</v>
      </c>
      <c r="Y45" s="10"/>
      <c r="Z45" s="10"/>
      <c r="AA45" s="10"/>
      <c r="AB45" s="10"/>
      <c r="AC45" s="9" t="s">
        <v>268</v>
      </c>
      <c r="AD45" s="9"/>
      <c r="AE45" s="9"/>
      <c r="AF45" s="9"/>
      <c r="AG45" s="9"/>
      <c r="AH45" s="9"/>
      <c r="AI45" s="10"/>
      <c r="AJ45" s="10"/>
      <c r="AK45" s="10"/>
      <c r="AL45" s="10"/>
      <c r="AM45" s="10"/>
      <c r="AN45" s="9"/>
      <c r="AO45" s="10"/>
      <c r="AP45" s="10"/>
      <c r="AQ45" s="10"/>
      <c r="AR45" s="10" t="s">
        <v>194</v>
      </c>
      <c r="AS45" s="10"/>
      <c r="AT45" s="10"/>
      <c r="AU45" s="10"/>
      <c r="AV45" s="9"/>
      <c r="AW45" s="9"/>
      <c r="AX45" s="30" t="s">
        <v>15</v>
      </c>
    </row>
    <row r="46" spans="3:51" ht="52.2" x14ac:dyDescent="0.3">
      <c r="C46" s="88" t="s">
        <v>7</v>
      </c>
      <c r="D46" s="17" t="s">
        <v>316</v>
      </c>
      <c r="E46" s="17" t="s">
        <v>317</v>
      </c>
      <c r="F46" s="17" t="s">
        <v>100</v>
      </c>
      <c r="G46" s="17" t="s">
        <v>89</v>
      </c>
      <c r="H46" s="17" t="s">
        <v>298</v>
      </c>
      <c r="I46" s="75">
        <v>1894</v>
      </c>
      <c r="J46" s="10" t="s">
        <v>193</v>
      </c>
      <c r="K46" s="10" t="s">
        <v>193</v>
      </c>
      <c r="L46" s="10" t="s">
        <v>193</v>
      </c>
      <c r="M46" s="44" t="s">
        <v>344</v>
      </c>
      <c r="N46" s="43">
        <v>46111</v>
      </c>
      <c r="O46" s="10"/>
      <c r="P46" s="10"/>
      <c r="Q46" s="10"/>
      <c r="R46" s="10" t="s">
        <v>193</v>
      </c>
      <c r="S46" s="10"/>
      <c r="T46" s="10" t="s">
        <v>193</v>
      </c>
      <c r="U46" s="10"/>
      <c r="V46" s="72"/>
      <c r="W46" s="10"/>
      <c r="X46" s="56" t="s">
        <v>438</v>
      </c>
      <c r="Y46" s="10"/>
      <c r="Z46" s="10"/>
      <c r="AA46" s="10"/>
      <c r="AB46" s="10"/>
      <c r="AC46" s="9" t="s">
        <v>268</v>
      </c>
      <c r="AD46" s="9"/>
      <c r="AE46" s="9"/>
      <c r="AF46" s="9"/>
      <c r="AG46" s="9"/>
      <c r="AH46" s="9"/>
      <c r="AI46" s="10" t="s">
        <v>194</v>
      </c>
      <c r="AJ46" s="10" t="s">
        <v>194</v>
      </c>
      <c r="AK46" s="10" t="s">
        <v>194</v>
      </c>
      <c r="AL46" s="10" t="s">
        <v>194</v>
      </c>
      <c r="AM46" s="10" t="s">
        <v>194</v>
      </c>
      <c r="AN46" s="66">
        <v>0</v>
      </c>
      <c r="AO46" s="10"/>
      <c r="AP46" s="10"/>
      <c r="AQ46" s="10"/>
      <c r="AR46" s="10" t="s">
        <v>193</v>
      </c>
      <c r="AS46" s="10"/>
      <c r="AT46" s="10"/>
      <c r="AU46" s="10"/>
      <c r="AV46" s="9"/>
      <c r="AW46" s="9"/>
      <c r="AX46" s="30" t="s">
        <v>14</v>
      </c>
    </row>
    <row r="47" spans="3:51" ht="52.2" x14ac:dyDescent="0.3">
      <c r="C47" s="88" t="s">
        <v>7</v>
      </c>
      <c r="D47" s="17" t="s">
        <v>316</v>
      </c>
      <c r="E47" s="17" t="s">
        <v>317</v>
      </c>
      <c r="F47" s="17" t="s">
        <v>88</v>
      </c>
      <c r="G47" s="17" t="s">
        <v>89</v>
      </c>
      <c r="H47" s="17" t="s">
        <v>261</v>
      </c>
      <c r="I47" s="75">
        <v>53632</v>
      </c>
      <c r="J47" s="10" t="s">
        <v>193</v>
      </c>
      <c r="K47" s="10" t="s">
        <v>193</v>
      </c>
      <c r="L47" s="10" t="s">
        <v>193</v>
      </c>
      <c r="M47" s="44" t="s">
        <v>344</v>
      </c>
      <c r="N47" s="43">
        <v>46111</v>
      </c>
      <c r="O47" s="10"/>
      <c r="P47" s="10" t="s">
        <v>278</v>
      </c>
      <c r="Q47" s="10" t="s">
        <v>193</v>
      </c>
      <c r="R47" s="10" t="s">
        <v>193</v>
      </c>
      <c r="S47" s="10"/>
      <c r="T47" s="10" t="s">
        <v>193</v>
      </c>
      <c r="U47" s="10"/>
      <c r="V47" s="72"/>
      <c r="W47" s="10"/>
      <c r="X47" s="56" t="s">
        <v>438</v>
      </c>
      <c r="Y47" s="10"/>
      <c r="Z47" s="10"/>
      <c r="AA47" s="10"/>
      <c r="AB47" s="10"/>
      <c r="AC47" s="9">
        <v>2</v>
      </c>
      <c r="AD47" s="9">
        <v>10</v>
      </c>
      <c r="AE47" s="9">
        <v>12</v>
      </c>
      <c r="AF47" s="9"/>
      <c r="AG47" s="9"/>
      <c r="AH47" s="69">
        <v>0</v>
      </c>
      <c r="AI47" s="10" t="s">
        <v>194</v>
      </c>
      <c r="AJ47" s="10" t="s">
        <v>194</v>
      </c>
      <c r="AK47" s="10" t="s">
        <v>194</v>
      </c>
      <c r="AL47" s="10" t="s">
        <v>194</v>
      </c>
      <c r="AM47" s="10" t="s">
        <v>194</v>
      </c>
      <c r="AN47" s="66">
        <v>0</v>
      </c>
      <c r="AO47" s="10" t="s">
        <v>194</v>
      </c>
      <c r="AP47" s="10" t="s">
        <v>194</v>
      </c>
      <c r="AQ47" s="10" t="s">
        <v>194</v>
      </c>
      <c r="AR47" s="10" t="s">
        <v>192</v>
      </c>
      <c r="AS47" s="10"/>
      <c r="AT47" s="10"/>
      <c r="AU47" s="10"/>
      <c r="AV47" s="9"/>
      <c r="AW47" s="9"/>
      <c r="AX47" s="30" t="s">
        <v>14</v>
      </c>
    </row>
    <row r="48" spans="3:51" ht="52.2" x14ac:dyDescent="0.3">
      <c r="C48" s="88" t="s">
        <v>7</v>
      </c>
      <c r="D48" s="17" t="s">
        <v>318</v>
      </c>
      <c r="E48" s="17" t="s">
        <v>345</v>
      </c>
      <c r="F48" s="17" t="s">
        <v>88</v>
      </c>
      <c r="G48" s="17" t="s">
        <v>101</v>
      </c>
      <c r="H48" s="17" t="s">
        <v>261</v>
      </c>
      <c r="I48" s="75">
        <v>110267</v>
      </c>
      <c r="J48" s="10" t="s">
        <v>193</v>
      </c>
      <c r="K48" s="10" t="s">
        <v>193</v>
      </c>
      <c r="L48" s="10" t="s">
        <v>193</v>
      </c>
      <c r="M48" s="44" t="s">
        <v>344</v>
      </c>
      <c r="N48" s="43">
        <v>46111</v>
      </c>
      <c r="O48" s="10"/>
      <c r="P48" s="10" t="s">
        <v>278</v>
      </c>
      <c r="Q48" s="10" t="s">
        <v>193</v>
      </c>
      <c r="R48" s="10" t="s">
        <v>193</v>
      </c>
      <c r="S48" s="10"/>
      <c r="T48" s="10" t="s">
        <v>194</v>
      </c>
      <c r="U48" s="10"/>
      <c r="V48" s="72"/>
      <c r="W48" s="10"/>
      <c r="X48" s="56"/>
      <c r="Y48" s="10"/>
      <c r="Z48" s="10"/>
      <c r="AA48" s="10"/>
      <c r="AB48" s="10"/>
      <c r="AC48" s="9">
        <v>0</v>
      </c>
      <c r="AD48" s="9">
        <v>2</v>
      </c>
      <c r="AE48" s="9">
        <v>2</v>
      </c>
      <c r="AF48" s="9"/>
      <c r="AG48" s="9"/>
      <c r="AH48" s="66">
        <v>0</v>
      </c>
      <c r="AI48" s="10"/>
      <c r="AJ48" s="10"/>
      <c r="AK48" s="10"/>
      <c r="AL48" s="10"/>
      <c r="AM48" s="10"/>
      <c r="AN48" s="9"/>
      <c r="AO48" s="10" t="s">
        <v>194</v>
      </c>
      <c r="AP48" s="10" t="s">
        <v>194</v>
      </c>
      <c r="AQ48" s="10" t="s">
        <v>194</v>
      </c>
      <c r="AR48" s="10" t="s">
        <v>194</v>
      </c>
      <c r="AS48" s="10"/>
      <c r="AT48" s="10"/>
      <c r="AU48" s="10"/>
      <c r="AV48" s="9"/>
      <c r="AW48" s="9"/>
      <c r="AX48" s="32" t="s">
        <v>16</v>
      </c>
    </row>
    <row r="49" spans="3:50" ht="52.2" x14ac:dyDescent="0.3">
      <c r="C49" s="86" t="s">
        <v>4</v>
      </c>
      <c r="D49" s="15" t="s">
        <v>259</v>
      </c>
      <c r="E49" s="15" t="s">
        <v>348</v>
      </c>
      <c r="F49" s="30" t="s">
        <v>100</v>
      </c>
      <c r="G49" s="15" t="s">
        <v>101</v>
      </c>
      <c r="H49" s="30" t="s">
        <v>267</v>
      </c>
      <c r="I49" s="75">
        <v>102633</v>
      </c>
      <c r="J49" s="10" t="s">
        <v>193</v>
      </c>
      <c r="K49" s="10" t="s">
        <v>193</v>
      </c>
      <c r="L49" s="10" t="s">
        <v>193</v>
      </c>
      <c r="M49" s="45" t="s">
        <v>344</v>
      </c>
      <c r="N49" s="35">
        <v>46111</v>
      </c>
      <c r="O49" s="10"/>
      <c r="P49" s="10"/>
      <c r="Q49" s="10"/>
      <c r="R49" s="10" t="s">
        <v>193</v>
      </c>
      <c r="S49" s="10"/>
      <c r="T49" s="10" t="s">
        <v>193</v>
      </c>
      <c r="U49" s="10"/>
      <c r="V49" s="72"/>
      <c r="W49" s="10"/>
      <c r="X49" s="50"/>
      <c r="Y49" s="10"/>
      <c r="Z49" s="10"/>
      <c r="AA49" s="10"/>
      <c r="AB49" s="10"/>
      <c r="AC49" s="9" t="s">
        <v>268</v>
      </c>
      <c r="AD49" s="9"/>
      <c r="AE49" s="9"/>
      <c r="AF49" s="9"/>
      <c r="AG49" s="9"/>
      <c r="AH49" s="9"/>
      <c r="AI49" s="10"/>
      <c r="AJ49" s="10"/>
      <c r="AK49" s="10"/>
      <c r="AL49" s="10"/>
      <c r="AM49" s="10"/>
      <c r="AN49" s="9"/>
      <c r="AO49" s="10"/>
      <c r="AP49" s="10"/>
      <c r="AQ49" s="10"/>
      <c r="AR49" s="10" t="s">
        <v>194</v>
      </c>
      <c r="AS49" s="10"/>
      <c r="AT49" s="10"/>
      <c r="AU49" s="10"/>
      <c r="AV49" s="9"/>
      <c r="AW49" s="9"/>
      <c r="AX49" s="32" t="s">
        <v>16</v>
      </c>
    </row>
    <row r="50" spans="3:50" ht="52.2" x14ac:dyDescent="0.3">
      <c r="C50" s="86" t="s">
        <v>4</v>
      </c>
      <c r="D50" s="15" t="s">
        <v>259</v>
      </c>
      <c r="E50" s="28" t="s">
        <v>56</v>
      </c>
      <c r="F50" s="30" t="s">
        <v>100</v>
      </c>
      <c r="G50" s="15" t="s">
        <v>89</v>
      </c>
      <c r="H50" s="30" t="s">
        <v>267</v>
      </c>
      <c r="I50" s="75">
        <v>102632</v>
      </c>
      <c r="J50" s="10" t="s">
        <v>193</v>
      </c>
      <c r="K50" s="10" t="s">
        <v>193</v>
      </c>
      <c r="L50" s="10" t="s">
        <v>193</v>
      </c>
      <c r="M50" s="45" t="s">
        <v>344</v>
      </c>
      <c r="N50" s="34">
        <v>46111</v>
      </c>
      <c r="O50" s="10"/>
      <c r="P50" s="10"/>
      <c r="Q50" s="10"/>
      <c r="R50" s="10" t="s">
        <v>193</v>
      </c>
      <c r="S50" s="10"/>
      <c r="T50" s="10" t="s">
        <v>193</v>
      </c>
      <c r="U50" s="10"/>
      <c r="V50" s="72"/>
      <c r="W50" s="10"/>
      <c r="X50" s="58"/>
      <c r="Y50" s="10"/>
      <c r="Z50" s="10"/>
      <c r="AA50" s="10"/>
      <c r="AB50" s="10"/>
      <c r="AC50" s="9" t="s">
        <v>268</v>
      </c>
      <c r="AD50" s="9"/>
      <c r="AE50" s="9"/>
      <c r="AF50" s="9"/>
      <c r="AG50" s="9"/>
      <c r="AH50" s="9"/>
      <c r="AI50" s="10" t="s">
        <v>194</v>
      </c>
      <c r="AJ50" s="10" t="s">
        <v>194</v>
      </c>
      <c r="AK50" s="10" t="s">
        <v>194</v>
      </c>
      <c r="AL50" s="10" t="s">
        <v>194</v>
      </c>
      <c r="AM50" s="10" t="s">
        <v>194</v>
      </c>
      <c r="AN50" s="9">
        <v>0</v>
      </c>
      <c r="AO50" s="10"/>
      <c r="AP50" s="10"/>
      <c r="AQ50" s="10"/>
      <c r="AR50" s="10" t="s">
        <v>194</v>
      </c>
      <c r="AS50" s="10"/>
      <c r="AT50" s="10"/>
      <c r="AU50" s="10"/>
      <c r="AV50" s="9"/>
      <c r="AW50" s="9"/>
      <c r="AX50" s="32" t="s">
        <v>16</v>
      </c>
    </row>
    <row r="51" spans="3:50" ht="52.2" x14ac:dyDescent="0.3">
      <c r="C51" s="88" t="s">
        <v>7</v>
      </c>
      <c r="D51" s="17" t="s">
        <v>330</v>
      </c>
      <c r="E51" s="17" t="s">
        <v>349</v>
      </c>
      <c r="F51" s="17" t="s">
        <v>88</v>
      </c>
      <c r="G51" s="17" t="s">
        <v>89</v>
      </c>
      <c r="H51" s="17" t="s">
        <v>261</v>
      </c>
      <c r="I51" s="75">
        <v>110043</v>
      </c>
      <c r="J51" s="10" t="s">
        <v>193</v>
      </c>
      <c r="K51" s="10" t="s">
        <v>193</v>
      </c>
      <c r="L51" s="10" t="s">
        <v>193</v>
      </c>
      <c r="M51" s="42">
        <v>46111</v>
      </c>
      <c r="N51" s="43">
        <v>46142</v>
      </c>
      <c r="O51" s="10"/>
      <c r="P51" s="10" t="s">
        <v>278</v>
      </c>
      <c r="Q51" s="10" t="s">
        <v>193</v>
      </c>
      <c r="R51" s="10" t="s">
        <v>193</v>
      </c>
      <c r="S51" s="10"/>
      <c r="T51" s="10" t="s">
        <v>194</v>
      </c>
      <c r="U51" s="10"/>
      <c r="V51" s="72"/>
      <c r="W51" s="10"/>
      <c r="X51" s="56"/>
      <c r="Y51" s="10"/>
      <c r="Z51" s="10"/>
      <c r="AA51" s="10"/>
      <c r="AB51" s="10"/>
      <c r="AC51" s="9">
        <v>2</v>
      </c>
      <c r="AD51" s="9">
        <v>4</v>
      </c>
      <c r="AE51" s="9">
        <v>6</v>
      </c>
      <c r="AF51" s="9"/>
      <c r="AG51" s="9"/>
      <c r="AH51" s="66">
        <v>0</v>
      </c>
      <c r="AI51" s="10" t="s">
        <v>194</v>
      </c>
      <c r="AJ51" s="10" t="s">
        <v>194</v>
      </c>
      <c r="AK51" s="10" t="s">
        <v>194</v>
      </c>
      <c r="AL51" s="10" t="s">
        <v>194</v>
      </c>
      <c r="AM51" s="10" t="s">
        <v>194</v>
      </c>
      <c r="AN51" s="9">
        <v>0</v>
      </c>
      <c r="AO51" s="10" t="s">
        <v>194</v>
      </c>
      <c r="AP51" s="10" t="s">
        <v>194</v>
      </c>
      <c r="AQ51" s="10" t="s">
        <v>194</v>
      </c>
      <c r="AR51" s="10" t="s">
        <v>194</v>
      </c>
      <c r="AS51" s="10"/>
      <c r="AT51" s="10"/>
      <c r="AU51" s="10"/>
      <c r="AV51" s="9"/>
      <c r="AW51" s="9"/>
      <c r="AX51" s="32" t="s">
        <v>16</v>
      </c>
    </row>
    <row r="52" spans="3:50" ht="87" x14ac:dyDescent="0.3">
      <c r="C52" s="86" t="s">
        <v>4</v>
      </c>
      <c r="D52" s="15" t="s">
        <v>337</v>
      </c>
      <c r="E52" s="15" t="s">
        <v>94</v>
      </c>
      <c r="F52" s="30" t="s">
        <v>100</v>
      </c>
      <c r="G52" s="15" t="s">
        <v>89</v>
      </c>
      <c r="H52" s="30" t="s">
        <v>298</v>
      </c>
      <c r="I52" s="75">
        <v>16017</v>
      </c>
      <c r="J52" s="10" t="s">
        <v>193</v>
      </c>
      <c r="K52" s="10" t="s">
        <v>193</v>
      </c>
      <c r="L52" s="10" t="s">
        <v>193</v>
      </c>
      <c r="M52" s="34">
        <v>46111</v>
      </c>
      <c r="N52" s="35">
        <v>46142</v>
      </c>
      <c r="O52" s="10"/>
      <c r="P52" s="10"/>
      <c r="Q52" s="10"/>
      <c r="R52" s="10" t="s">
        <v>193</v>
      </c>
      <c r="S52" s="10"/>
      <c r="T52" s="10" t="s">
        <v>194</v>
      </c>
      <c r="U52" s="10"/>
      <c r="V52" s="72"/>
      <c r="W52" s="10"/>
      <c r="X52" s="50"/>
      <c r="Y52" s="10"/>
      <c r="Z52" s="10"/>
      <c r="AA52" s="10"/>
      <c r="AB52" s="10"/>
      <c r="AC52" s="9" t="s">
        <v>268</v>
      </c>
      <c r="AD52" s="9"/>
      <c r="AE52" s="9"/>
      <c r="AF52" s="9"/>
      <c r="AG52" s="9"/>
      <c r="AH52" s="9"/>
      <c r="AI52" s="10" t="s">
        <v>194</v>
      </c>
      <c r="AJ52" s="10" t="s">
        <v>194</v>
      </c>
      <c r="AK52" s="10" t="s">
        <v>194</v>
      </c>
      <c r="AL52" s="10" t="s">
        <v>194</v>
      </c>
      <c r="AM52" s="10" t="s">
        <v>194</v>
      </c>
      <c r="AN52" s="9">
        <v>0</v>
      </c>
      <c r="AO52" s="10"/>
      <c r="AP52" s="10"/>
      <c r="AQ52" s="10"/>
      <c r="AR52" s="10" t="s">
        <v>194</v>
      </c>
      <c r="AS52" s="10"/>
      <c r="AT52" s="10"/>
      <c r="AU52" s="10"/>
      <c r="AV52" s="9"/>
      <c r="AW52" s="9"/>
      <c r="AX52" s="32" t="s">
        <v>16</v>
      </c>
    </row>
    <row r="53" spans="3:50" ht="87" x14ac:dyDescent="0.3">
      <c r="C53" s="86" t="s">
        <v>4</v>
      </c>
      <c r="D53" s="15" t="s">
        <v>337</v>
      </c>
      <c r="E53" s="15" t="s">
        <v>94</v>
      </c>
      <c r="F53" s="30" t="s">
        <v>100</v>
      </c>
      <c r="G53" s="15" t="s">
        <v>89</v>
      </c>
      <c r="H53" s="30" t="s">
        <v>267</v>
      </c>
      <c r="I53" s="75">
        <v>103752</v>
      </c>
      <c r="J53" s="10" t="s">
        <v>193</v>
      </c>
      <c r="K53" s="10" t="s">
        <v>193</v>
      </c>
      <c r="L53" s="10" t="s">
        <v>193</v>
      </c>
      <c r="M53" s="34">
        <v>46111</v>
      </c>
      <c r="N53" s="35">
        <v>46142</v>
      </c>
      <c r="O53" s="10"/>
      <c r="P53" s="10"/>
      <c r="Q53" s="10"/>
      <c r="R53" s="10" t="s">
        <v>193</v>
      </c>
      <c r="S53" s="10"/>
      <c r="T53" s="10" t="s">
        <v>194</v>
      </c>
      <c r="U53" s="10"/>
      <c r="V53" s="72"/>
      <c r="W53" s="10"/>
      <c r="X53" s="50"/>
      <c r="Y53" s="10"/>
      <c r="Z53" s="10"/>
      <c r="AA53" s="10"/>
      <c r="AB53" s="10"/>
      <c r="AC53" s="9" t="s">
        <v>268</v>
      </c>
      <c r="AD53" s="9"/>
      <c r="AE53" s="9"/>
      <c r="AF53" s="9"/>
      <c r="AG53" s="9"/>
      <c r="AH53" s="9"/>
      <c r="AI53" s="10" t="s">
        <v>194</v>
      </c>
      <c r="AJ53" s="10" t="s">
        <v>194</v>
      </c>
      <c r="AK53" s="10" t="s">
        <v>194</v>
      </c>
      <c r="AL53" s="10" t="s">
        <v>194</v>
      </c>
      <c r="AM53" s="10" t="s">
        <v>194</v>
      </c>
      <c r="AN53" s="9">
        <v>0</v>
      </c>
      <c r="AO53" s="10"/>
      <c r="AP53" s="10"/>
      <c r="AQ53" s="10"/>
      <c r="AR53" s="10" t="s">
        <v>194</v>
      </c>
      <c r="AS53" s="10"/>
      <c r="AT53" s="10"/>
      <c r="AU53" s="10"/>
      <c r="AV53" s="9"/>
      <c r="AW53" s="9"/>
      <c r="AX53" s="32" t="s">
        <v>16</v>
      </c>
    </row>
    <row r="54" spans="3:50" ht="87" x14ac:dyDescent="0.3">
      <c r="C54" s="86" t="s">
        <v>4</v>
      </c>
      <c r="D54" s="15" t="s">
        <v>337</v>
      </c>
      <c r="E54" s="15" t="s">
        <v>94</v>
      </c>
      <c r="F54" s="30" t="s">
        <v>88</v>
      </c>
      <c r="G54" s="15" t="s">
        <v>89</v>
      </c>
      <c r="H54" s="30" t="s">
        <v>261</v>
      </c>
      <c r="I54" s="75">
        <v>110286</v>
      </c>
      <c r="J54" s="10" t="s">
        <v>193</v>
      </c>
      <c r="K54" s="10" t="s">
        <v>193</v>
      </c>
      <c r="L54" s="10" t="s">
        <v>193</v>
      </c>
      <c r="M54" s="34">
        <v>46111</v>
      </c>
      <c r="N54" s="35">
        <v>46142</v>
      </c>
      <c r="O54" s="10"/>
      <c r="P54" s="10" t="s">
        <v>278</v>
      </c>
      <c r="Q54" s="10" t="s">
        <v>193</v>
      </c>
      <c r="R54" s="10" t="s">
        <v>193</v>
      </c>
      <c r="S54" s="10"/>
      <c r="T54" s="10" t="s">
        <v>194</v>
      </c>
      <c r="U54" s="10"/>
      <c r="V54" s="72"/>
      <c r="W54" s="10"/>
      <c r="X54" s="50"/>
      <c r="Y54" s="10"/>
      <c r="Z54" s="10"/>
      <c r="AA54" s="10"/>
      <c r="AB54" s="10"/>
      <c r="AC54" s="9"/>
      <c r="AD54" s="9"/>
      <c r="AE54" s="9"/>
      <c r="AF54" s="9"/>
      <c r="AG54" s="9"/>
      <c r="AH54" s="66">
        <v>1</v>
      </c>
      <c r="AI54" s="10" t="s">
        <v>194</v>
      </c>
      <c r="AJ54" s="10" t="s">
        <v>194</v>
      </c>
      <c r="AK54" s="10" t="s">
        <v>194</v>
      </c>
      <c r="AL54" s="10" t="s">
        <v>194</v>
      </c>
      <c r="AM54" s="10" t="s">
        <v>194</v>
      </c>
      <c r="AN54" s="9">
        <v>0</v>
      </c>
      <c r="AO54" s="10" t="s">
        <v>194</v>
      </c>
      <c r="AP54" s="10" t="s">
        <v>194</v>
      </c>
      <c r="AQ54" s="10" t="s">
        <v>194</v>
      </c>
      <c r="AR54" s="10" t="s">
        <v>194</v>
      </c>
      <c r="AS54" s="10"/>
      <c r="AT54" s="10"/>
      <c r="AU54" s="10"/>
      <c r="AV54" s="9"/>
      <c r="AW54" s="9"/>
      <c r="AX54" s="32" t="s">
        <v>16</v>
      </c>
    </row>
    <row r="55" spans="3:50" ht="52.2" x14ac:dyDescent="0.3">
      <c r="C55" s="88" t="s">
        <v>7</v>
      </c>
      <c r="D55" s="17" t="s">
        <v>318</v>
      </c>
      <c r="E55" s="17" t="s">
        <v>355</v>
      </c>
      <c r="F55" s="17" t="s">
        <v>100</v>
      </c>
      <c r="G55" s="17" t="s">
        <v>101</v>
      </c>
      <c r="H55" s="17" t="s">
        <v>298</v>
      </c>
      <c r="I55" s="75">
        <v>53237</v>
      </c>
      <c r="J55" s="10" t="s">
        <v>193</v>
      </c>
      <c r="K55" s="10" t="s">
        <v>193</v>
      </c>
      <c r="L55" s="10" t="s">
        <v>193</v>
      </c>
      <c r="M55" s="42">
        <v>46172</v>
      </c>
      <c r="N55" s="43">
        <v>46203</v>
      </c>
      <c r="O55" s="10"/>
      <c r="P55" s="10"/>
      <c r="Q55" s="10"/>
      <c r="R55" s="10" t="s">
        <v>193</v>
      </c>
      <c r="S55" s="10"/>
      <c r="T55" s="10" t="s">
        <v>194</v>
      </c>
      <c r="U55" s="10"/>
      <c r="V55" s="72"/>
      <c r="W55" s="10"/>
      <c r="X55" s="56"/>
      <c r="Y55" s="10"/>
      <c r="Z55" s="10"/>
      <c r="AA55" s="10"/>
      <c r="AB55" s="10"/>
      <c r="AC55" s="9" t="s">
        <v>268</v>
      </c>
      <c r="AD55" s="9"/>
      <c r="AE55" s="9"/>
      <c r="AF55" s="9"/>
      <c r="AG55" s="9"/>
      <c r="AH55" s="9"/>
      <c r="AI55" s="10"/>
      <c r="AJ55" s="10"/>
      <c r="AK55" s="10"/>
      <c r="AL55" s="10"/>
      <c r="AM55" s="10"/>
      <c r="AN55" s="9"/>
      <c r="AO55" s="10"/>
      <c r="AP55" s="10"/>
      <c r="AQ55" s="10"/>
      <c r="AR55" s="10" t="s">
        <v>194</v>
      </c>
      <c r="AS55" s="10"/>
      <c r="AT55" s="10"/>
      <c r="AU55" s="10"/>
      <c r="AV55" s="9"/>
      <c r="AW55" s="9"/>
      <c r="AX55" s="32" t="s">
        <v>16</v>
      </c>
    </row>
    <row r="56" spans="3:50" ht="52.2" x14ac:dyDescent="0.3">
      <c r="C56" s="87" t="s">
        <v>10</v>
      </c>
      <c r="D56" s="16" t="s">
        <v>313</v>
      </c>
      <c r="E56" s="16" t="s">
        <v>356</v>
      </c>
      <c r="F56" s="16" t="s">
        <v>88</v>
      </c>
      <c r="G56" s="16" t="s">
        <v>95</v>
      </c>
      <c r="H56" s="16" t="s">
        <v>261</v>
      </c>
      <c r="I56" s="75">
        <v>116661</v>
      </c>
      <c r="J56" s="10" t="s">
        <v>193</v>
      </c>
      <c r="K56" s="10" t="s">
        <v>193</v>
      </c>
      <c r="L56" s="10" t="s">
        <v>193</v>
      </c>
      <c r="M56" s="46" t="s">
        <v>357</v>
      </c>
      <c r="N56" s="47" t="s">
        <v>357</v>
      </c>
      <c r="O56" s="10"/>
      <c r="P56" s="10" t="s">
        <v>278</v>
      </c>
      <c r="Q56" s="10" t="s">
        <v>193</v>
      </c>
      <c r="R56" s="10" t="s">
        <v>193</v>
      </c>
      <c r="S56" s="10"/>
      <c r="T56" s="10" t="s">
        <v>194</v>
      </c>
      <c r="U56" s="10"/>
      <c r="V56" s="72"/>
      <c r="W56" s="10"/>
      <c r="X56" s="60"/>
      <c r="Y56" s="10"/>
      <c r="Z56" s="10"/>
      <c r="AA56" s="10"/>
      <c r="AB56" s="10"/>
      <c r="AC56" s="9"/>
      <c r="AD56" s="9"/>
      <c r="AE56" s="9"/>
      <c r="AF56" s="9"/>
      <c r="AG56" s="9"/>
      <c r="AH56" s="66">
        <v>1</v>
      </c>
      <c r="AI56" s="10"/>
      <c r="AJ56" s="10"/>
      <c r="AK56" s="10"/>
      <c r="AL56" s="10"/>
      <c r="AM56" s="10"/>
      <c r="AN56" s="9"/>
      <c r="AO56" s="10" t="s">
        <v>193</v>
      </c>
      <c r="AP56" s="10" t="s">
        <v>193</v>
      </c>
      <c r="AQ56" s="10" t="s">
        <v>193</v>
      </c>
      <c r="AR56" s="10" t="s">
        <v>194</v>
      </c>
      <c r="AS56" s="10"/>
      <c r="AT56" s="10"/>
      <c r="AU56" s="10"/>
      <c r="AV56" s="9"/>
      <c r="AW56" s="9"/>
      <c r="AX56" s="32" t="s">
        <v>13</v>
      </c>
    </row>
    <row r="57" spans="3:50" ht="52.2" x14ac:dyDescent="0.3">
      <c r="C57" s="87" t="s">
        <v>10</v>
      </c>
      <c r="D57" s="16" t="s">
        <v>302</v>
      </c>
      <c r="E57" s="16" t="s">
        <v>358</v>
      </c>
      <c r="F57" s="16" t="s">
        <v>88</v>
      </c>
      <c r="G57" s="16" t="s">
        <v>103</v>
      </c>
      <c r="H57" s="16" t="s">
        <v>261</v>
      </c>
      <c r="I57" s="75">
        <v>91501</v>
      </c>
      <c r="J57" s="10" t="s">
        <v>193</v>
      </c>
      <c r="K57" s="10" t="s">
        <v>193</v>
      </c>
      <c r="L57" s="10" t="s">
        <v>193</v>
      </c>
      <c r="M57" s="46" t="s">
        <v>357</v>
      </c>
      <c r="N57" s="47" t="s">
        <v>357</v>
      </c>
      <c r="O57" s="10"/>
      <c r="P57" s="10" t="s">
        <v>278</v>
      </c>
      <c r="Q57" s="10" t="s">
        <v>193</v>
      </c>
      <c r="R57" s="10" t="s">
        <v>193</v>
      </c>
      <c r="S57" s="10"/>
      <c r="T57" s="10" t="s">
        <v>192</v>
      </c>
      <c r="U57" s="10"/>
      <c r="V57" s="72"/>
      <c r="W57" s="10"/>
      <c r="X57" s="60"/>
      <c r="Y57" s="10"/>
      <c r="Z57" s="10"/>
      <c r="AA57" s="10"/>
      <c r="AB57" s="10"/>
      <c r="AC57" s="9">
        <v>0</v>
      </c>
      <c r="AD57" s="9">
        <v>2</v>
      </c>
      <c r="AE57" s="9">
        <v>2</v>
      </c>
      <c r="AF57" s="9"/>
      <c r="AG57" s="9"/>
      <c r="AH57" s="66">
        <v>1</v>
      </c>
      <c r="AI57" s="10"/>
      <c r="AJ57" s="10"/>
      <c r="AK57" s="10"/>
      <c r="AL57" s="10"/>
      <c r="AM57" s="10"/>
      <c r="AN57" s="9"/>
      <c r="AO57" s="10" t="s">
        <v>192</v>
      </c>
      <c r="AP57" s="10" t="s">
        <v>193</v>
      </c>
      <c r="AQ57" s="10" t="s">
        <v>193</v>
      </c>
      <c r="AR57" s="10" t="s">
        <v>194</v>
      </c>
      <c r="AS57" s="10"/>
      <c r="AT57" s="10"/>
      <c r="AU57" s="10"/>
      <c r="AV57" s="9"/>
      <c r="AW57" s="9"/>
      <c r="AX57" s="32" t="s">
        <v>13</v>
      </c>
    </row>
    <row r="58" spans="3:50" ht="69.599999999999994" x14ac:dyDescent="0.3">
      <c r="C58" s="87" t="s">
        <v>10</v>
      </c>
      <c r="D58" s="16" t="s">
        <v>302</v>
      </c>
      <c r="E58" s="16" t="s">
        <v>362</v>
      </c>
      <c r="F58" s="16" t="s">
        <v>100</v>
      </c>
      <c r="G58" s="16" t="s">
        <v>103</v>
      </c>
      <c r="H58" s="16" t="s">
        <v>298</v>
      </c>
      <c r="I58" s="75">
        <v>101288</v>
      </c>
      <c r="J58" s="10" t="s">
        <v>193</v>
      </c>
      <c r="K58" s="10" t="s">
        <v>193</v>
      </c>
      <c r="L58" s="10" t="s">
        <v>193</v>
      </c>
      <c r="M58" s="46" t="s">
        <v>357</v>
      </c>
      <c r="N58" s="47" t="s">
        <v>357</v>
      </c>
      <c r="O58" s="10"/>
      <c r="P58" s="10"/>
      <c r="Q58" s="10"/>
      <c r="R58" s="10" t="s">
        <v>193</v>
      </c>
      <c r="S58" s="10"/>
      <c r="T58" s="10" t="s">
        <v>194</v>
      </c>
      <c r="U58" s="10"/>
      <c r="V58" s="72"/>
      <c r="W58" s="10"/>
      <c r="X58" s="60"/>
      <c r="Y58" s="10"/>
      <c r="Z58" s="10"/>
      <c r="AA58" s="10"/>
      <c r="AB58" s="10"/>
      <c r="AC58" s="9" t="s">
        <v>268</v>
      </c>
      <c r="AD58" s="9"/>
      <c r="AE58" s="9"/>
      <c r="AF58" s="9"/>
      <c r="AG58" s="9"/>
      <c r="AH58" s="9"/>
      <c r="AI58" s="10"/>
      <c r="AJ58" s="10"/>
      <c r="AK58" s="10"/>
      <c r="AL58" s="10"/>
      <c r="AM58" s="10"/>
      <c r="AN58" s="9"/>
      <c r="AO58" s="10"/>
      <c r="AP58" s="10"/>
      <c r="AQ58" s="10"/>
      <c r="AR58" s="10" t="s">
        <v>194</v>
      </c>
      <c r="AS58" s="10"/>
      <c r="AT58" s="10"/>
      <c r="AU58" s="10"/>
      <c r="AV58" s="9"/>
      <c r="AW58" s="9"/>
      <c r="AX58" s="32" t="s">
        <v>16</v>
      </c>
    </row>
    <row r="59" spans="3:50" ht="52.2" x14ac:dyDescent="0.3">
      <c r="C59" s="88" t="s">
        <v>7</v>
      </c>
      <c r="D59" s="17" t="s">
        <v>316</v>
      </c>
      <c r="E59" s="17" t="s">
        <v>365</v>
      </c>
      <c r="F59" s="17" t="s">
        <v>100</v>
      </c>
      <c r="G59" s="17" t="s">
        <v>103</v>
      </c>
      <c r="H59" s="17" t="s">
        <v>298</v>
      </c>
      <c r="I59" s="75">
        <v>91502</v>
      </c>
      <c r="J59" s="10" t="s">
        <v>193</v>
      </c>
      <c r="K59" s="10" t="s">
        <v>193</v>
      </c>
      <c r="L59" s="10" t="s">
        <v>193</v>
      </c>
      <c r="M59" s="44" t="s">
        <v>357</v>
      </c>
      <c r="N59" s="48" t="s">
        <v>357</v>
      </c>
      <c r="O59" s="10"/>
      <c r="P59" s="10"/>
      <c r="Q59" s="10"/>
      <c r="R59" s="10" t="s">
        <v>193</v>
      </c>
      <c r="S59" s="10"/>
      <c r="T59" s="10" t="s">
        <v>194</v>
      </c>
      <c r="U59" s="10"/>
      <c r="V59" s="72"/>
      <c r="W59" s="10"/>
      <c r="X59" s="61"/>
      <c r="Y59" s="10"/>
      <c r="Z59" s="10"/>
      <c r="AA59" s="10"/>
      <c r="AB59" s="10"/>
      <c r="AC59" s="9" t="s">
        <v>268</v>
      </c>
      <c r="AD59" s="9"/>
      <c r="AE59" s="9"/>
      <c r="AF59" s="9"/>
      <c r="AG59" s="9"/>
      <c r="AH59" s="9"/>
      <c r="AI59" s="10"/>
      <c r="AJ59" s="10"/>
      <c r="AK59" s="10"/>
      <c r="AL59" s="10"/>
      <c r="AM59" s="10"/>
      <c r="AN59" s="9"/>
      <c r="AO59" s="10"/>
      <c r="AP59" s="10"/>
      <c r="AQ59" s="10"/>
      <c r="AR59" s="10" t="s">
        <v>194</v>
      </c>
      <c r="AS59" s="10"/>
      <c r="AT59" s="10"/>
      <c r="AU59" s="10"/>
      <c r="AV59" s="9"/>
      <c r="AW59" s="9"/>
      <c r="AX59" s="33" t="s">
        <v>13</v>
      </c>
    </row>
    <row r="60" spans="3:50" ht="52.2" x14ac:dyDescent="0.3">
      <c r="C60" s="88" t="s">
        <v>7</v>
      </c>
      <c r="D60" s="17" t="s">
        <v>318</v>
      </c>
      <c r="E60" s="17" t="s">
        <v>366</v>
      </c>
      <c r="F60" s="17" t="s">
        <v>100</v>
      </c>
      <c r="G60" s="17" t="s">
        <v>89</v>
      </c>
      <c r="H60" s="17" t="s">
        <v>298</v>
      </c>
      <c r="I60" s="75">
        <v>107852</v>
      </c>
      <c r="J60" s="10" t="s">
        <v>193</v>
      </c>
      <c r="K60" s="10" t="s">
        <v>193</v>
      </c>
      <c r="L60" s="10" t="s">
        <v>193</v>
      </c>
      <c r="M60" s="44" t="s">
        <v>357</v>
      </c>
      <c r="N60" s="48" t="s">
        <v>357</v>
      </c>
      <c r="O60" s="10"/>
      <c r="P60" s="10"/>
      <c r="Q60" s="10"/>
      <c r="R60" s="10" t="s">
        <v>193</v>
      </c>
      <c r="S60" s="10"/>
      <c r="T60" s="10" t="s">
        <v>194</v>
      </c>
      <c r="U60" s="10"/>
      <c r="V60" s="72"/>
      <c r="W60" s="10"/>
      <c r="X60" s="61"/>
      <c r="Y60" s="10"/>
      <c r="Z60" s="10"/>
      <c r="AA60" s="10"/>
      <c r="AB60" s="10"/>
      <c r="AC60" s="9" t="s">
        <v>268</v>
      </c>
      <c r="AD60" s="9"/>
      <c r="AE60" s="9"/>
      <c r="AF60" s="9"/>
      <c r="AG60" s="9"/>
      <c r="AH60" s="9"/>
      <c r="AI60" s="10"/>
      <c r="AJ60" s="10"/>
      <c r="AK60" s="10"/>
      <c r="AL60" s="10"/>
      <c r="AM60" s="10"/>
      <c r="AN60" s="9"/>
      <c r="AO60" s="10"/>
      <c r="AP60" s="10"/>
      <c r="AQ60" s="10"/>
      <c r="AR60" s="10" t="s">
        <v>194</v>
      </c>
      <c r="AS60" s="10"/>
      <c r="AT60" s="10"/>
      <c r="AU60" s="10"/>
      <c r="AV60" s="9"/>
      <c r="AW60" s="9"/>
      <c r="AX60" s="32" t="s">
        <v>16</v>
      </c>
    </row>
    <row r="61" spans="3:50" ht="52.2" x14ac:dyDescent="0.3">
      <c r="C61" s="88" t="s">
        <v>7</v>
      </c>
      <c r="D61" s="17" t="s">
        <v>318</v>
      </c>
      <c r="E61" s="17" t="s">
        <v>319</v>
      </c>
      <c r="F61" s="17" t="s">
        <v>100</v>
      </c>
      <c r="G61" s="17" t="s">
        <v>89</v>
      </c>
      <c r="H61" s="17" t="s">
        <v>267</v>
      </c>
      <c r="I61" s="75">
        <v>102630</v>
      </c>
      <c r="J61" s="10" t="s">
        <v>193</v>
      </c>
      <c r="K61" s="10" t="s">
        <v>193</v>
      </c>
      <c r="L61" s="10" t="s">
        <v>193</v>
      </c>
      <c r="M61" s="44" t="s">
        <v>357</v>
      </c>
      <c r="N61" s="48" t="s">
        <v>357</v>
      </c>
      <c r="O61" s="10"/>
      <c r="P61" s="10"/>
      <c r="Q61" s="10"/>
      <c r="R61" s="10" t="s">
        <v>193</v>
      </c>
      <c r="S61" s="10"/>
      <c r="T61" s="10" t="s">
        <v>194</v>
      </c>
      <c r="U61" s="10"/>
      <c r="V61" s="72"/>
      <c r="W61" s="10"/>
      <c r="X61" s="61"/>
      <c r="Y61" s="10"/>
      <c r="Z61" s="10"/>
      <c r="AA61" s="10"/>
      <c r="AB61" s="10"/>
      <c r="AC61" s="9" t="s">
        <v>268</v>
      </c>
      <c r="AD61" s="9"/>
      <c r="AE61" s="9"/>
      <c r="AF61" s="9"/>
      <c r="AG61" s="9"/>
      <c r="AH61" s="9"/>
      <c r="AI61" s="10" t="s">
        <v>194</v>
      </c>
      <c r="AJ61" s="10" t="s">
        <v>194</v>
      </c>
      <c r="AK61" s="10" t="s">
        <v>194</v>
      </c>
      <c r="AL61" s="10" t="s">
        <v>194</v>
      </c>
      <c r="AM61" s="10" t="s">
        <v>194</v>
      </c>
      <c r="AN61" s="9">
        <v>0</v>
      </c>
      <c r="AO61" s="10"/>
      <c r="AP61" s="10"/>
      <c r="AQ61" s="10"/>
      <c r="AR61" s="10" t="s">
        <v>194</v>
      </c>
      <c r="AS61" s="10"/>
      <c r="AT61" s="10"/>
      <c r="AU61" s="10"/>
      <c r="AV61" s="9"/>
      <c r="AW61" s="9"/>
      <c r="AX61" s="30" t="s">
        <v>15</v>
      </c>
    </row>
    <row r="62" spans="3:50" ht="52.2" x14ac:dyDescent="0.3">
      <c r="C62" s="86" t="s">
        <v>4</v>
      </c>
      <c r="D62" s="15" t="s">
        <v>265</v>
      </c>
      <c r="E62" s="15" t="s">
        <v>46</v>
      </c>
      <c r="F62" s="15" t="s">
        <v>88</v>
      </c>
      <c r="G62" s="15" t="s">
        <v>89</v>
      </c>
      <c r="H62" s="15" t="s">
        <v>261</v>
      </c>
      <c r="I62" s="75">
        <v>109274</v>
      </c>
      <c r="J62" s="10" t="s">
        <v>193</v>
      </c>
      <c r="K62" s="10" t="s">
        <v>193</v>
      </c>
      <c r="L62" s="10" t="s">
        <v>193</v>
      </c>
      <c r="M62" s="45" t="s">
        <v>357</v>
      </c>
      <c r="N62" s="35" t="s">
        <v>357</v>
      </c>
      <c r="O62" s="10"/>
      <c r="P62" s="10" t="s">
        <v>278</v>
      </c>
      <c r="Q62" s="10" t="s">
        <v>193</v>
      </c>
      <c r="R62" s="10" t="s">
        <v>193</v>
      </c>
      <c r="S62" s="10"/>
      <c r="T62" s="10" t="s">
        <v>193</v>
      </c>
      <c r="U62" s="10"/>
      <c r="V62" s="72"/>
      <c r="W62" s="10"/>
      <c r="X62" s="50"/>
      <c r="Y62" s="10"/>
      <c r="Z62" s="10"/>
      <c r="AA62" s="10"/>
      <c r="AB62" s="10"/>
      <c r="AC62" s="9">
        <v>3</v>
      </c>
      <c r="AD62" s="9">
        <v>10</v>
      </c>
      <c r="AE62" s="9">
        <v>13</v>
      </c>
      <c r="AF62" s="9"/>
      <c r="AG62" s="9"/>
      <c r="AH62" s="66">
        <v>0.1</v>
      </c>
      <c r="AI62" s="10"/>
      <c r="AJ62" s="10"/>
      <c r="AK62" s="10"/>
      <c r="AL62" s="10"/>
      <c r="AM62" s="10"/>
      <c r="AN62" s="9"/>
      <c r="AO62" s="10" t="s">
        <v>194</v>
      </c>
      <c r="AP62" s="10" t="s">
        <v>194</v>
      </c>
      <c r="AQ62" s="10" t="s">
        <v>194</v>
      </c>
      <c r="AR62" s="10" t="s">
        <v>194</v>
      </c>
      <c r="AS62" s="10"/>
      <c r="AT62" s="10"/>
      <c r="AU62" s="10"/>
      <c r="AV62" s="9"/>
      <c r="AW62" s="9"/>
      <c r="AX62" s="32" t="s">
        <v>16</v>
      </c>
    </row>
    <row r="63" spans="3:50" ht="52.2" x14ac:dyDescent="0.3">
      <c r="C63" s="86" t="s">
        <v>4</v>
      </c>
      <c r="D63" s="15" t="s">
        <v>277</v>
      </c>
      <c r="E63" s="15" t="s">
        <v>371</v>
      </c>
      <c r="F63" s="30" t="s">
        <v>100</v>
      </c>
      <c r="G63" s="15" t="s">
        <v>95</v>
      </c>
      <c r="H63" s="30" t="s">
        <v>298</v>
      </c>
      <c r="I63" s="75">
        <v>111589</v>
      </c>
      <c r="J63" s="10" t="s">
        <v>193</v>
      </c>
      <c r="K63" s="10" t="s">
        <v>193</v>
      </c>
      <c r="L63" s="10" t="s">
        <v>193</v>
      </c>
      <c r="M63" s="45" t="s">
        <v>357</v>
      </c>
      <c r="N63" s="49" t="s">
        <v>357</v>
      </c>
      <c r="O63" s="10"/>
      <c r="P63" s="10"/>
      <c r="Q63" s="10"/>
      <c r="R63" s="10" t="s">
        <v>193</v>
      </c>
      <c r="S63" s="10"/>
      <c r="T63" s="10" t="s">
        <v>194</v>
      </c>
      <c r="U63" s="10"/>
      <c r="V63" s="72"/>
      <c r="W63" s="10"/>
      <c r="X63" s="62"/>
      <c r="Y63" s="10"/>
      <c r="Z63" s="10"/>
      <c r="AA63" s="10"/>
      <c r="AB63" s="10"/>
      <c r="AC63" s="9" t="s">
        <v>268</v>
      </c>
      <c r="AD63" s="9"/>
      <c r="AE63" s="9"/>
      <c r="AF63" s="9"/>
      <c r="AG63" s="9"/>
      <c r="AH63" s="9"/>
      <c r="AI63" s="10"/>
      <c r="AJ63" s="10"/>
      <c r="AK63" s="10"/>
      <c r="AL63" s="10"/>
      <c r="AM63" s="10"/>
      <c r="AN63" s="9"/>
      <c r="AO63" s="10"/>
      <c r="AP63" s="10"/>
      <c r="AQ63" s="10"/>
      <c r="AR63" s="10" t="s">
        <v>194</v>
      </c>
      <c r="AS63" s="10"/>
      <c r="AT63" s="10"/>
      <c r="AU63" s="10"/>
      <c r="AV63" s="9"/>
      <c r="AW63" s="9"/>
      <c r="AX63" s="30" t="s">
        <v>13</v>
      </c>
    </row>
    <row r="64" spans="3:50" ht="52.2" x14ac:dyDescent="0.3">
      <c r="C64" s="86" t="s">
        <v>4</v>
      </c>
      <c r="D64" s="15" t="s">
        <v>325</v>
      </c>
      <c r="E64" s="15" t="s">
        <v>375</v>
      </c>
      <c r="F64" s="30" t="s">
        <v>88</v>
      </c>
      <c r="G64" s="15" t="s">
        <v>89</v>
      </c>
      <c r="H64" s="30" t="s">
        <v>261</v>
      </c>
      <c r="I64" s="75">
        <v>101660</v>
      </c>
      <c r="J64" s="10" t="s">
        <v>193</v>
      </c>
      <c r="K64" s="10" t="s">
        <v>193</v>
      </c>
      <c r="L64" s="10" t="s">
        <v>193</v>
      </c>
      <c r="M64" s="45" t="s">
        <v>357</v>
      </c>
      <c r="N64" s="35" t="s">
        <v>357</v>
      </c>
      <c r="O64" s="10"/>
      <c r="P64" s="10" t="s">
        <v>278</v>
      </c>
      <c r="Q64" s="10" t="s">
        <v>193</v>
      </c>
      <c r="R64" s="10" t="s">
        <v>193</v>
      </c>
      <c r="S64" s="10"/>
      <c r="T64" s="10" t="s">
        <v>193</v>
      </c>
      <c r="U64" s="10"/>
      <c r="V64" s="72"/>
      <c r="W64" s="10"/>
      <c r="X64" s="50"/>
      <c r="Y64" s="10"/>
      <c r="Z64" s="10"/>
      <c r="AA64" s="10"/>
      <c r="AB64" s="10"/>
      <c r="AC64" s="9">
        <v>1</v>
      </c>
      <c r="AD64" s="9">
        <v>6</v>
      </c>
      <c r="AE64" s="9">
        <v>7</v>
      </c>
      <c r="AF64" s="9"/>
      <c r="AG64" s="9"/>
      <c r="AH64" s="66">
        <v>0.98</v>
      </c>
      <c r="AI64" s="10" t="s">
        <v>194</v>
      </c>
      <c r="AJ64" s="10" t="s">
        <v>194</v>
      </c>
      <c r="AK64" s="10" t="s">
        <v>194</v>
      </c>
      <c r="AL64" s="10" t="s">
        <v>194</v>
      </c>
      <c r="AM64" s="10" t="s">
        <v>194</v>
      </c>
      <c r="AN64" s="9">
        <v>0</v>
      </c>
      <c r="AO64" s="10" t="s">
        <v>192</v>
      </c>
      <c r="AP64" s="10" t="s">
        <v>194</v>
      </c>
      <c r="AQ64" s="10" t="s">
        <v>194</v>
      </c>
      <c r="AR64" s="10" t="s">
        <v>194</v>
      </c>
      <c r="AS64" s="10"/>
      <c r="AT64" s="10"/>
      <c r="AU64" s="10"/>
      <c r="AV64" s="9"/>
      <c r="AW64" s="9"/>
      <c r="AX64" s="30" t="s">
        <v>15</v>
      </c>
    </row>
    <row r="65" spans="3:50" ht="87" x14ac:dyDescent="0.3">
      <c r="C65" s="86" t="s">
        <v>4</v>
      </c>
      <c r="D65" s="15" t="s">
        <v>337</v>
      </c>
      <c r="E65" s="15" t="s">
        <v>377</v>
      </c>
      <c r="F65" s="30" t="s">
        <v>88</v>
      </c>
      <c r="G65" s="15" t="s">
        <v>95</v>
      </c>
      <c r="H65" s="30" t="s">
        <v>261</v>
      </c>
      <c r="I65" s="75">
        <v>110642</v>
      </c>
      <c r="J65" s="10" t="s">
        <v>193</v>
      </c>
      <c r="K65" s="10" t="s">
        <v>193</v>
      </c>
      <c r="L65" s="10" t="s">
        <v>193</v>
      </c>
      <c r="M65" s="45" t="s">
        <v>357</v>
      </c>
      <c r="N65" s="35" t="s">
        <v>357</v>
      </c>
      <c r="O65" s="10"/>
      <c r="P65" s="10" t="s">
        <v>278</v>
      </c>
      <c r="Q65" s="10" t="s">
        <v>193</v>
      </c>
      <c r="R65" s="10" t="s">
        <v>193</v>
      </c>
      <c r="S65" s="10"/>
      <c r="T65" s="10" t="s">
        <v>194</v>
      </c>
      <c r="U65" s="10"/>
      <c r="V65" s="72"/>
      <c r="W65" s="10"/>
      <c r="X65" s="50"/>
      <c r="Y65" s="10"/>
      <c r="Z65" s="10"/>
      <c r="AA65" s="10"/>
      <c r="AB65" s="10"/>
      <c r="AC65" s="9">
        <v>1</v>
      </c>
      <c r="AD65" s="9">
        <v>9</v>
      </c>
      <c r="AE65" s="9">
        <v>10</v>
      </c>
      <c r="AF65" s="9"/>
      <c r="AG65" s="9"/>
      <c r="AH65" s="66">
        <v>1</v>
      </c>
      <c r="AI65" s="10"/>
      <c r="AJ65" s="10"/>
      <c r="AK65" s="10"/>
      <c r="AL65" s="10"/>
      <c r="AM65" s="10"/>
      <c r="AN65" s="9"/>
      <c r="AO65" s="10" t="s">
        <v>192</v>
      </c>
      <c r="AP65" s="10" t="s">
        <v>193</v>
      </c>
      <c r="AQ65" s="10" t="s">
        <v>193</v>
      </c>
      <c r="AR65" s="10" t="s">
        <v>194</v>
      </c>
      <c r="AS65" s="10"/>
      <c r="AT65" s="10"/>
      <c r="AU65" s="10"/>
      <c r="AV65" s="9"/>
      <c r="AW65" s="9"/>
      <c r="AX65" s="30" t="s">
        <v>13</v>
      </c>
    </row>
    <row r="66" spans="3:50" ht="52.2" x14ac:dyDescent="0.3">
      <c r="C66" s="88" t="s">
        <v>7</v>
      </c>
      <c r="D66" s="17" t="s">
        <v>316</v>
      </c>
      <c r="E66" s="29" t="s">
        <v>378</v>
      </c>
      <c r="F66" s="17" t="s">
        <v>100</v>
      </c>
      <c r="G66" s="17" t="s">
        <v>103</v>
      </c>
      <c r="H66" s="17" t="s">
        <v>298</v>
      </c>
      <c r="I66" s="75">
        <v>3208</v>
      </c>
      <c r="J66" s="10" t="s">
        <v>193</v>
      </c>
      <c r="K66" s="10" t="s">
        <v>193</v>
      </c>
      <c r="L66" s="10" t="s">
        <v>193</v>
      </c>
      <c r="M66" s="42">
        <v>46111</v>
      </c>
      <c r="N66" s="43">
        <v>46111</v>
      </c>
      <c r="O66" s="10"/>
      <c r="P66" s="10"/>
      <c r="Q66" s="10"/>
      <c r="R66" s="10" t="s">
        <v>193</v>
      </c>
      <c r="S66" s="10"/>
      <c r="T66" s="10" t="s">
        <v>194</v>
      </c>
      <c r="U66" s="10"/>
      <c r="V66" s="72"/>
      <c r="W66" s="10"/>
      <c r="X66" s="63" t="s">
        <v>442</v>
      </c>
      <c r="Y66" s="10"/>
      <c r="Z66" s="10"/>
      <c r="AA66" s="10"/>
      <c r="AB66" s="10"/>
      <c r="AC66" s="9"/>
      <c r="AD66" s="9"/>
      <c r="AE66" s="9"/>
      <c r="AF66" s="9"/>
      <c r="AG66" s="9"/>
      <c r="AH66" s="9"/>
      <c r="AI66" s="10"/>
      <c r="AJ66" s="10"/>
      <c r="AK66" s="10"/>
      <c r="AL66" s="10"/>
      <c r="AM66" s="10"/>
      <c r="AN66" s="9"/>
      <c r="AO66" s="10"/>
      <c r="AP66" s="10"/>
      <c r="AQ66" s="10"/>
      <c r="AR66" s="10" t="s">
        <v>194</v>
      </c>
      <c r="AS66" s="10"/>
      <c r="AT66" s="10"/>
      <c r="AU66" s="10"/>
      <c r="AV66" s="9"/>
      <c r="AW66" s="9"/>
      <c r="AX66" s="17" t="s">
        <v>13</v>
      </c>
    </row>
    <row r="67" spans="3:50" ht="69.599999999999994" x14ac:dyDescent="0.3">
      <c r="C67" s="86" t="s">
        <v>4</v>
      </c>
      <c r="D67" s="15" t="s">
        <v>277</v>
      </c>
      <c r="E67" s="15" t="s">
        <v>379</v>
      </c>
      <c r="F67" s="30" t="s">
        <v>100</v>
      </c>
      <c r="G67" s="15" t="s">
        <v>103</v>
      </c>
      <c r="H67" s="30" t="s">
        <v>298</v>
      </c>
      <c r="I67" s="75">
        <v>103681</v>
      </c>
      <c r="J67" s="10" t="s">
        <v>193</v>
      </c>
      <c r="K67" s="10" t="s">
        <v>193</v>
      </c>
      <c r="L67" s="10" t="s">
        <v>193</v>
      </c>
      <c r="M67" s="34">
        <v>46112</v>
      </c>
      <c r="N67" s="35">
        <v>46142</v>
      </c>
      <c r="O67" s="10"/>
      <c r="P67" s="10"/>
      <c r="Q67" s="10"/>
      <c r="R67" s="10" t="s">
        <v>193</v>
      </c>
      <c r="S67" s="10"/>
      <c r="T67" s="10" t="s">
        <v>194</v>
      </c>
      <c r="U67" s="10"/>
      <c r="V67" s="72"/>
      <c r="W67" s="10"/>
      <c r="X67" s="62"/>
      <c r="Y67" s="10"/>
      <c r="Z67" s="10"/>
      <c r="AA67" s="10"/>
      <c r="AB67" s="10"/>
      <c r="AC67" s="9"/>
      <c r="AD67" s="9"/>
      <c r="AE67" s="9"/>
      <c r="AF67" s="9"/>
      <c r="AG67" s="9"/>
      <c r="AH67" s="9"/>
      <c r="AI67" s="10"/>
      <c r="AJ67" s="10"/>
      <c r="AK67" s="10"/>
      <c r="AL67" s="10"/>
      <c r="AM67" s="10"/>
      <c r="AN67" s="9"/>
      <c r="AO67" s="10"/>
      <c r="AP67" s="10"/>
      <c r="AQ67" s="10"/>
      <c r="AR67" s="10" t="s">
        <v>194</v>
      </c>
      <c r="AS67" s="10"/>
      <c r="AT67" s="10"/>
      <c r="AU67" s="10"/>
      <c r="AV67" s="9"/>
      <c r="AW67" s="9"/>
      <c r="AX67" s="32" t="s">
        <v>16</v>
      </c>
    </row>
    <row r="68" spans="3:50" ht="52.2" x14ac:dyDescent="0.3">
      <c r="C68" s="86" t="s">
        <v>4</v>
      </c>
      <c r="D68" s="15" t="s">
        <v>259</v>
      </c>
      <c r="E68" s="28" t="s">
        <v>260</v>
      </c>
      <c r="F68" s="30" t="s">
        <v>100</v>
      </c>
      <c r="G68" s="15" t="s">
        <v>103</v>
      </c>
      <c r="H68" s="30" t="s">
        <v>298</v>
      </c>
      <c r="I68" s="75">
        <v>3207</v>
      </c>
      <c r="J68" s="10" t="s">
        <v>193</v>
      </c>
      <c r="K68" s="10" t="s">
        <v>193</v>
      </c>
      <c r="L68" s="10" t="s">
        <v>193</v>
      </c>
      <c r="M68" s="34">
        <v>46112</v>
      </c>
      <c r="N68" s="34">
        <v>46142</v>
      </c>
      <c r="O68" s="10"/>
      <c r="P68" s="10"/>
      <c r="Q68" s="10"/>
      <c r="R68" s="10" t="s">
        <v>193</v>
      </c>
      <c r="S68" s="10"/>
      <c r="T68" s="10" t="s">
        <v>193</v>
      </c>
      <c r="U68" s="10"/>
      <c r="V68" s="72"/>
      <c r="W68" s="10"/>
      <c r="X68" s="50" t="s">
        <v>440</v>
      </c>
      <c r="Y68" s="10"/>
      <c r="Z68" s="10"/>
      <c r="AA68" s="10"/>
      <c r="AB68" s="10"/>
      <c r="AC68" s="9"/>
      <c r="AD68" s="9"/>
      <c r="AE68" s="9"/>
      <c r="AF68" s="9"/>
      <c r="AG68" s="9"/>
      <c r="AH68" s="9"/>
      <c r="AI68" s="10"/>
      <c r="AJ68" s="10"/>
      <c r="AK68" s="10"/>
      <c r="AL68" s="10"/>
      <c r="AM68" s="10"/>
      <c r="AN68" s="9"/>
      <c r="AO68" s="10"/>
      <c r="AP68" s="10"/>
      <c r="AQ68" s="10"/>
      <c r="AR68" s="10" t="s">
        <v>194</v>
      </c>
      <c r="AS68" s="10"/>
      <c r="AT68" s="10"/>
      <c r="AU68" s="10"/>
      <c r="AV68" s="9"/>
      <c r="AW68" s="9"/>
      <c r="AX68" s="30" t="s">
        <v>15</v>
      </c>
    </row>
    <row r="69" spans="3:50" ht="52.2" x14ac:dyDescent="0.3">
      <c r="C69" s="86" t="s">
        <v>4</v>
      </c>
      <c r="D69" s="15" t="s">
        <v>325</v>
      </c>
      <c r="E69" s="25" t="s">
        <v>381</v>
      </c>
      <c r="F69" s="30" t="s">
        <v>88</v>
      </c>
      <c r="G69" s="15" t="s">
        <v>95</v>
      </c>
      <c r="H69" s="30" t="s">
        <v>261</v>
      </c>
      <c r="I69" s="75">
        <v>110425</v>
      </c>
      <c r="J69" s="10" t="s">
        <v>193</v>
      </c>
      <c r="K69" s="10" t="s">
        <v>193</v>
      </c>
      <c r="L69" s="10" t="s">
        <v>193</v>
      </c>
      <c r="M69" s="34">
        <v>45960</v>
      </c>
      <c r="N69" s="34" t="s">
        <v>328</v>
      </c>
      <c r="O69" s="10"/>
      <c r="P69" s="10" t="s">
        <v>278</v>
      </c>
      <c r="Q69" s="10" t="s">
        <v>193</v>
      </c>
      <c r="R69" s="10" t="s">
        <v>193</v>
      </c>
      <c r="S69" s="10"/>
      <c r="T69" s="10" t="s">
        <v>194</v>
      </c>
      <c r="U69" s="10"/>
      <c r="V69" s="72"/>
      <c r="W69" s="10"/>
      <c r="X69" s="58"/>
      <c r="Y69" s="10"/>
      <c r="Z69" s="10"/>
      <c r="AA69" s="10"/>
      <c r="AB69" s="10"/>
      <c r="AC69" s="9">
        <v>0</v>
      </c>
      <c r="AD69" s="9">
        <v>3</v>
      </c>
      <c r="AE69" s="9">
        <v>3</v>
      </c>
      <c r="AF69" s="9"/>
      <c r="AG69" s="9"/>
      <c r="AH69" s="66">
        <v>0</v>
      </c>
      <c r="AI69" s="10"/>
      <c r="AJ69" s="10"/>
      <c r="AK69" s="10"/>
      <c r="AL69" s="10"/>
      <c r="AM69" s="10"/>
      <c r="AN69" s="9"/>
      <c r="AO69" s="10" t="s">
        <v>194</v>
      </c>
      <c r="AP69" s="10" t="s">
        <v>194</v>
      </c>
      <c r="AQ69" s="10" t="s">
        <v>194</v>
      </c>
      <c r="AR69" s="10" t="s">
        <v>194</v>
      </c>
      <c r="AS69" s="10"/>
      <c r="AT69" s="10"/>
      <c r="AU69" s="10"/>
      <c r="AV69" s="9"/>
      <c r="AW69" s="9"/>
      <c r="AX69" s="32" t="s">
        <v>16</v>
      </c>
    </row>
    <row r="70" spans="3:50" ht="52.2" x14ac:dyDescent="0.3">
      <c r="C70" s="86" t="s">
        <v>4</v>
      </c>
      <c r="D70" s="15" t="s">
        <v>259</v>
      </c>
      <c r="E70" s="22" t="s">
        <v>260</v>
      </c>
      <c r="F70" s="30" t="s">
        <v>88</v>
      </c>
      <c r="G70" s="15" t="s">
        <v>103</v>
      </c>
      <c r="H70" s="30" t="s">
        <v>261</v>
      </c>
      <c r="I70" s="75">
        <v>54768</v>
      </c>
      <c r="J70" s="10" t="s">
        <v>193</v>
      </c>
      <c r="K70" s="10" t="s">
        <v>193</v>
      </c>
      <c r="L70" s="10" t="s">
        <v>193</v>
      </c>
      <c r="M70" s="34">
        <v>45961</v>
      </c>
      <c r="N70" s="34">
        <v>45991</v>
      </c>
      <c r="O70" s="10"/>
      <c r="P70" s="10" t="s">
        <v>278</v>
      </c>
      <c r="Q70" s="10" t="s">
        <v>193</v>
      </c>
      <c r="R70" s="10" t="s">
        <v>193</v>
      </c>
      <c r="S70" s="10"/>
      <c r="T70" s="10" t="s">
        <v>193</v>
      </c>
      <c r="U70" s="10"/>
      <c r="V70" s="72"/>
      <c r="W70" s="10"/>
      <c r="X70" s="62"/>
      <c r="Y70" s="10"/>
      <c r="Z70" s="10"/>
      <c r="AA70" s="10"/>
      <c r="AB70" s="10"/>
      <c r="AC70" s="9">
        <v>1</v>
      </c>
      <c r="AD70" s="9">
        <v>6</v>
      </c>
      <c r="AE70" s="9">
        <v>7</v>
      </c>
      <c r="AF70" s="9"/>
      <c r="AG70" s="9"/>
      <c r="AH70" s="66">
        <v>0</v>
      </c>
      <c r="AI70" s="10"/>
      <c r="AJ70" s="10"/>
      <c r="AK70" s="10"/>
      <c r="AL70" s="10"/>
      <c r="AM70" s="10"/>
      <c r="AN70" s="9"/>
      <c r="AO70" s="10" t="s">
        <v>194</v>
      </c>
      <c r="AP70" s="10" t="s">
        <v>194</v>
      </c>
      <c r="AQ70" s="10" t="s">
        <v>194</v>
      </c>
      <c r="AR70" s="10" t="s">
        <v>194</v>
      </c>
      <c r="AS70" s="10"/>
      <c r="AT70" s="10"/>
      <c r="AU70" s="10"/>
      <c r="AV70" s="9"/>
      <c r="AW70" s="9"/>
      <c r="AX70" s="32" t="s">
        <v>16</v>
      </c>
    </row>
    <row r="71" spans="3:50" x14ac:dyDescent="0.3">
      <c r="W71" s="10"/>
    </row>
    <row r="72" spans="3:50" x14ac:dyDescent="0.3">
      <c r="W72" s="10"/>
    </row>
    <row r="73" spans="3:50" x14ac:dyDescent="0.3">
      <c r="W73" s="10"/>
    </row>
    <row r="74" spans="3:50" x14ac:dyDescent="0.3">
      <c r="W74" s="10"/>
    </row>
    <row r="75" spans="3:50" x14ac:dyDescent="0.3">
      <c r="W75" s="10"/>
    </row>
    <row r="76" spans="3:50" x14ac:dyDescent="0.3">
      <c r="W76" s="10"/>
    </row>
    <row r="77" spans="3:50" x14ac:dyDescent="0.3">
      <c r="W77" s="10"/>
    </row>
    <row r="78" spans="3:50" x14ac:dyDescent="0.3">
      <c r="W78" s="10"/>
    </row>
    <row r="79" spans="3:50" x14ac:dyDescent="0.3">
      <c r="W79" s="10"/>
    </row>
    <row r="80" spans="3:50" x14ac:dyDescent="0.3">
      <c r="W80" s="10"/>
    </row>
    <row r="81" spans="23:23" x14ac:dyDescent="0.3">
      <c r="W81" s="10"/>
    </row>
    <row r="82" spans="23:23" x14ac:dyDescent="0.3">
      <c r="W82" s="10"/>
    </row>
    <row r="83" spans="23:23" x14ac:dyDescent="0.3">
      <c r="W83" s="10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466" t="s">
        <v>443</v>
      </c>
      <c r="B2" s="466"/>
      <c r="C2" s="466"/>
      <c r="D2" t="s">
        <v>444</v>
      </c>
      <c r="E2" s="466" t="s">
        <v>445</v>
      </c>
      <c r="F2" s="466"/>
      <c r="G2" s="174" t="s">
        <v>199</v>
      </c>
      <c r="H2" s="465" t="s">
        <v>446</v>
      </c>
      <c r="I2" s="465"/>
      <c r="J2" s="465"/>
      <c r="K2" s="465" t="s">
        <v>23</v>
      </c>
      <c r="L2" s="466"/>
      <c r="M2" s="466"/>
      <c r="N2" s="465" t="s">
        <v>447</v>
      </c>
      <c r="O2" s="466"/>
      <c r="P2" s="466"/>
      <c r="Q2" s="467"/>
      <c r="R2" s="465" t="s">
        <v>211</v>
      </c>
      <c r="S2" s="466"/>
    </row>
    <row r="3" spans="1:20" ht="86.4" x14ac:dyDescent="0.3">
      <c r="A3" s="81" t="s">
        <v>224</v>
      </c>
      <c r="B3" s="81" t="s">
        <v>226</v>
      </c>
      <c r="C3" s="81" t="s">
        <v>205</v>
      </c>
      <c r="D3" s="81" t="s">
        <v>158</v>
      </c>
      <c r="E3" s="172" t="s">
        <v>233</v>
      </c>
      <c r="F3" s="172" t="s">
        <v>234</v>
      </c>
      <c r="G3" s="70" t="s">
        <v>240</v>
      </c>
      <c r="H3" s="83" t="s">
        <v>231</v>
      </c>
      <c r="I3" s="83" t="s">
        <v>243</v>
      </c>
      <c r="J3" s="83" t="s">
        <v>160</v>
      </c>
      <c r="K3" s="84" t="s">
        <v>159</v>
      </c>
      <c r="L3" s="84" t="s">
        <v>247</v>
      </c>
      <c r="M3" s="85" t="s">
        <v>246</v>
      </c>
      <c r="N3" s="85" t="s">
        <v>252</v>
      </c>
      <c r="O3" s="85" t="s">
        <v>253</v>
      </c>
      <c r="P3" s="171" t="s">
        <v>255</v>
      </c>
      <c r="Q3" s="84" t="s">
        <v>254</v>
      </c>
      <c r="R3" s="85" t="s">
        <v>257</v>
      </c>
      <c r="S3" s="85" t="s">
        <v>245</v>
      </c>
      <c r="T3" s="85" t="s">
        <v>214</v>
      </c>
    </row>
    <row r="7" spans="1:20" x14ac:dyDescent="0.3">
      <c r="A7" t="s">
        <v>448</v>
      </c>
    </row>
    <row r="8" spans="1:20" x14ac:dyDescent="0.3">
      <c r="A8" t="s">
        <v>449</v>
      </c>
    </row>
    <row r="9" spans="1:20" x14ac:dyDescent="0.3">
      <c r="A9" t="s">
        <v>450</v>
      </c>
    </row>
    <row r="12" spans="1:20" x14ac:dyDescent="0.3">
      <c r="A12" s="188" t="s">
        <v>443</v>
      </c>
      <c r="B12" s="81" t="s">
        <v>224</v>
      </c>
    </row>
    <row r="13" spans="1:20" ht="28.8" x14ac:dyDescent="0.3">
      <c r="A13" s="188" t="s">
        <v>443</v>
      </c>
      <c r="B13" s="81" t="s">
        <v>226</v>
      </c>
    </row>
    <row r="14" spans="1:20" ht="28.8" x14ac:dyDescent="0.3">
      <c r="A14" s="188" t="s">
        <v>443</v>
      </c>
      <c r="B14" s="81" t="s">
        <v>205</v>
      </c>
    </row>
    <row r="15" spans="1:20" x14ac:dyDescent="0.3">
      <c r="A15" s="74" t="s">
        <v>444</v>
      </c>
      <c r="B15" s="81" t="s">
        <v>158</v>
      </c>
    </row>
    <row r="16" spans="1:20" x14ac:dyDescent="0.3">
      <c r="A16" s="188" t="s">
        <v>445</v>
      </c>
      <c r="B16" s="172" t="s">
        <v>233</v>
      </c>
    </row>
    <row r="17" spans="1:2" x14ac:dyDescent="0.3">
      <c r="A17" s="188" t="s">
        <v>445</v>
      </c>
      <c r="B17" s="172" t="s">
        <v>234</v>
      </c>
    </row>
    <row r="18" spans="1:2" ht="28.8" x14ac:dyDescent="0.3">
      <c r="A18" s="167" t="s">
        <v>199</v>
      </c>
      <c r="B18" s="70" t="s">
        <v>240</v>
      </c>
    </row>
    <row r="19" spans="1:2" x14ac:dyDescent="0.3">
      <c r="A19" s="188" t="s">
        <v>446</v>
      </c>
      <c r="B19" s="83" t="s">
        <v>231</v>
      </c>
    </row>
    <row r="20" spans="1:2" x14ac:dyDescent="0.3">
      <c r="A20" s="188" t="s">
        <v>446</v>
      </c>
      <c r="B20" s="83" t="s">
        <v>243</v>
      </c>
    </row>
    <row r="21" spans="1:2" x14ac:dyDescent="0.3">
      <c r="A21" s="188" t="s">
        <v>446</v>
      </c>
      <c r="B21" s="83" t="s">
        <v>160</v>
      </c>
    </row>
    <row r="22" spans="1:2" x14ac:dyDescent="0.3">
      <c r="A22" s="74" t="s">
        <v>23</v>
      </c>
      <c r="B22" s="84" t="s">
        <v>159</v>
      </c>
    </row>
    <row r="23" spans="1:2" ht="28.8" x14ac:dyDescent="0.3">
      <c r="A23" s="74" t="s">
        <v>23</v>
      </c>
      <c r="B23" s="84" t="s">
        <v>247</v>
      </c>
    </row>
    <row r="24" spans="1:2" x14ac:dyDescent="0.3">
      <c r="A24" s="74" t="s">
        <v>23</v>
      </c>
      <c r="B24" s="85" t="s">
        <v>246</v>
      </c>
    </row>
    <row r="25" spans="1:2" x14ac:dyDescent="0.3">
      <c r="A25" s="74" t="s">
        <v>447</v>
      </c>
      <c r="B25" s="85" t="s">
        <v>252</v>
      </c>
    </row>
    <row r="26" spans="1:2" x14ac:dyDescent="0.3">
      <c r="A26" s="74" t="s">
        <v>447</v>
      </c>
      <c r="B26" s="85" t="s">
        <v>253</v>
      </c>
    </row>
    <row r="27" spans="1:2" x14ac:dyDescent="0.3">
      <c r="A27" s="74" t="s">
        <v>447</v>
      </c>
      <c r="B27" s="171" t="s">
        <v>255</v>
      </c>
    </row>
    <row r="28" spans="1:2" x14ac:dyDescent="0.3">
      <c r="A28" s="74" t="s">
        <v>447</v>
      </c>
      <c r="B28" s="84" t="s">
        <v>254</v>
      </c>
    </row>
    <row r="29" spans="1:2" x14ac:dyDescent="0.3">
      <c r="A29" t="s">
        <v>211</v>
      </c>
      <c r="B29" s="85" t="s">
        <v>257</v>
      </c>
    </row>
    <row r="30" spans="1:2" x14ac:dyDescent="0.3">
      <c r="A30" t="s">
        <v>211</v>
      </c>
      <c r="B30" s="85" t="s">
        <v>245</v>
      </c>
    </row>
    <row r="31" spans="1:2" x14ac:dyDescent="0.3">
      <c r="A31" t="s">
        <v>211</v>
      </c>
      <c r="B31" s="85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89" t="s">
        <v>451</v>
      </c>
      <c r="B1" s="189" t="s">
        <v>147</v>
      </c>
    </row>
    <row r="2" spans="1:4" x14ac:dyDescent="0.3">
      <c r="A2" s="188" t="s">
        <v>443</v>
      </c>
      <c r="B2" s="190" t="s">
        <v>452</v>
      </c>
    </row>
    <row r="3" spans="1:4" x14ac:dyDescent="0.3">
      <c r="A3" s="188" t="s">
        <v>443</v>
      </c>
      <c r="B3" s="190" t="s">
        <v>453</v>
      </c>
    </row>
    <row r="4" spans="1:4" x14ac:dyDescent="0.3">
      <c r="A4" s="188" t="s">
        <v>443</v>
      </c>
      <c r="B4" s="190" t="s">
        <v>205</v>
      </c>
      <c r="D4" t="s">
        <v>448</v>
      </c>
    </row>
    <row r="5" spans="1:4" x14ac:dyDescent="0.3">
      <c r="A5" s="188" t="s">
        <v>454</v>
      </c>
      <c r="B5" s="190" t="s">
        <v>455</v>
      </c>
      <c r="D5" t="s">
        <v>449</v>
      </c>
    </row>
    <row r="6" spans="1:4" x14ac:dyDescent="0.3">
      <c r="A6" s="188" t="s">
        <v>456</v>
      </c>
      <c r="B6" s="190" t="s">
        <v>233</v>
      </c>
      <c r="D6" t="s">
        <v>450</v>
      </c>
    </row>
    <row r="7" spans="1:4" x14ac:dyDescent="0.3">
      <c r="A7" s="188" t="s">
        <v>456</v>
      </c>
      <c r="B7" s="190" t="s">
        <v>234</v>
      </c>
    </row>
    <row r="8" spans="1:4" ht="28.8" x14ac:dyDescent="0.3">
      <c r="A8" s="188" t="s">
        <v>457</v>
      </c>
      <c r="B8" s="190" t="s">
        <v>458</v>
      </c>
    </row>
    <row r="9" spans="1:4" x14ac:dyDescent="0.3">
      <c r="A9" s="188" t="s">
        <v>459</v>
      </c>
      <c r="B9" s="190" t="s">
        <v>231</v>
      </c>
    </row>
    <row r="10" spans="1:4" x14ac:dyDescent="0.3">
      <c r="A10" s="188" t="s">
        <v>459</v>
      </c>
      <c r="B10" s="190" t="s">
        <v>460</v>
      </c>
    </row>
    <row r="11" spans="1:4" x14ac:dyDescent="0.3">
      <c r="A11" s="188" t="s">
        <v>459</v>
      </c>
      <c r="B11" s="190" t="s">
        <v>160</v>
      </c>
    </row>
    <row r="12" spans="1:4" x14ac:dyDescent="0.3">
      <c r="A12" s="188" t="s">
        <v>461</v>
      </c>
      <c r="B12" s="190" t="s">
        <v>159</v>
      </c>
    </row>
    <row r="13" spans="1:4" ht="28.8" x14ac:dyDescent="0.3">
      <c r="A13" s="188" t="s">
        <v>461</v>
      </c>
      <c r="B13" s="190" t="s">
        <v>247</v>
      </c>
    </row>
    <row r="14" spans="1:4" x14ac:dyDescent="0.3">
      <c r="A14" s="188" t="s">
        <v>461</v>
      </c>
      <c r="B14" s="190" t="s">
        <v>246</v>
      </c>
    </row>
    <row r="15" spans="1:4" x14ac:dyDescent="0.3">
      <c r="A15" s="188" t="s">
        <v>462</v>
      </c>
      <c r="B15" s="190" t="s">
        <v>463</v>
      </c>
    </row>
    <row r="16" spans="1:4" x14ac:dyDescent="0.3">
      <c r="A16" s="188" t="s">
        <v>462</v>
      </c>
      <c r="B16" s="190" t="s">
        <v>464</v>
      </c>
    </row>
    <row r="17" spans="1:2" x14ac:dyDescent="0.3">
      <c r="A17" s="188" t="s">
        <v>462</v>
      </c>
      <c r="B17" s="190" t="s">
        <v>465</v>
      </c>
    </row>
    <row r="18" spans="1:2" x14ac:dyDescent="0.3">
      <c r="A18" s="188" t="s">
        <v>462</v>
      </c>
      <c r="B18" s="190" t="s">
        <v>466</v>
      </c>
    </row>
    <row r="19" spans="1:2" x14ac:dyDescent="0.3">
      <c r="A19" s="188" t="s">
        <v>467</v>
      </c>
      <c r="B19" s="190" t="s">
        <v>468</v>
      </c>
    </row>
    <row r="20" spans="1:2" x14ac:dyDescent="0.3">
      <c r="A20" s="188" t="s">
        <v>467</v>
      </c>
      <c r="B20" s="190" t="s">
        <v>469</v>
      </c>
    </row>
    <row r="21" spans="1:2" x14ac:dyDescent="0.3">
      <c r="A21" s="188" t="s">
        <v>467</v>
      </c>
      <c r="B21" s="190" t="s">
        <v>470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471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purl.org/dc/dcmitype/"/>
    <ds:schemaRef ds:uri="fc092c77-77a9-40ad-ae14-39067143678a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 Ejecutivo</vt:lpstr>
      <vt:lpstr>Dashboard</vt:lpstr>
      <vt:lpstr>Resumen</vt:lpstr>
      <vt:lpstr>Borrador</vt:lpstr>
      <vt:lpstr>Criterios de calidad</vt:lpstr>
      <vt:lpstr>Etapas</vt:lpstr>
      <vt:lpstr>Hoja3</vt:lpstr>
      <vt:lpstr>Hoja2</vt:lpstr>
      <vt:lpstr>Hoja4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2026-05-08T22:06:05Z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