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3" documentId="8_{6C7D2038-276C-433A-A3FD-84448D9BFB14}" xr6:coauthVersionLast="47" xr6:coauthVersionMax="47" xr10:uidLastSave="{2E172F7E-CFBE-4FFA-BCBE-DB2673A0B4F3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13" i="18" l="1"/>
  <c r="AY38" i="18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<sst xmlns="http://schemas.openxmlformats.org/spreadsheetml/2006/main" count="7070" uniqueCount="716">
  <si>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</si>
  <si>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</si>
  <si>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</si>
  <si>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</si>
  <si>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</si>
  <si>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</si>
  <si>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</si>
  <si>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</si>
  <si>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</si>
  <si>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</si>
  <si>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</si>
  <si>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</si>
  <si>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</si>
  <si>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</si>
  <si>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</si>
  <si>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</si>
  <si>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</si>
  <si>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</si>
  <si>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</si>
  <si>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</si>
  <si>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</si>
  <si>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</si>
  <si>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</si>
  <si>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</si>
  <si>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</si>
  <si>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</si>
  <si>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</si>
  <si>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</si>
  <si>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</si>
  <si>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</si>
  <si>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</si>
  <si>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</si>
  <si>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</si>
  <si>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</si>
  <si>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</si>
  <si>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</si>
  <si>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</si>
  <si>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</si>
  <si>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</si>
  <si>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</si>
  <si>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</si>
  <si>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</si>
  <si>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</si>
  <si>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</si>
  <si>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</si>
  <si>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</si>
  <si>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</si>
  <si>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</si>
  <si>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</si>
  <si>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</si>
  <si>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</si>
  <si>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</si>
  <si>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</si>
  <si>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</si>
  <si>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</si>
  <si>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</si>
  <si>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</si>
  <si>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</si>
  <si>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</si>
  <si>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</si>
  <si>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</si>
  <si>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</si>
  <si>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</si>
  <si>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</si>
  <si>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</si>
  <si>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</si>
  <si>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</si>
  <si>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</si>
  <si>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</si>
  <si>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</si>
  <si>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</si>
  <si>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</si>
  <si>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</si>
  <si>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</si>
  <si>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</si>
  <si>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</si>
  <si>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</si>
  <si>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</si>
  <si>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</si>
  <si>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</si>
  <si>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</si>
  <si>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</si>
  <si>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</si>
  <si>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</si>
  <si>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</si>
  <si>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</si>
  <si>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</si>
  <si>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</si>
  <si>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</si>
  <si>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</si>
  <si>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</si>
  <si>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</si>
  <si>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</si>
  <si>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</si>
  <si>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</si>
  <si>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</si>
  <si>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</si>
  <si>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</si>
  <si>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</si>
  <si>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</si>
  <si>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</si>
  <si>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</si>
  <si>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</si>
  <si>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</si>
  <si>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</si>
  <si>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</si>
  <si>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</si>
  <si>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</si>
  <si>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</si>
  <si>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</si>
  <si>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</si>
  <si>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</si>
  <si>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</si>
  <si>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</si>
  <si>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</si>
  <si>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</si>
  <si>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</si>
  <si>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</si>
  <si>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</si>
  <si>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</si>
  <si>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</si>
  <si>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</si>
  <si>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</si>
  <si>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</si>
  <si>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</si>
  <si>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</si>
  <si>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</si>
  <si>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</si>
  <si>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</si>
  <si>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</si>
  <si>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</si>
  <si>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</si>
  <si>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</si>
  <si>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</si>
  <si>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</si>
  <si>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</si>
  <si>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</si>
  <si>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</si>
  <si>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</si>
  <si>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</si>
  <si>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</si>
  <si>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</si>
  <si>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</si>
  <si>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</si>
  <si>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</si>
  <si>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</si>
  <si>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</si>
  <si>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</si>
  <si>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</si>
  <si>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</si>
  <si>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</si>
  <si>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</si>
  <si>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</si>
  <si>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</si>
  <si>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</si>
  <si>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</si>
  <si>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</si>
  <si>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</si>
  <si>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</si>
  <si>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</si>
  <si>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</si>
  <si>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</si>
  <si>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</si>
  <si>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</si>
  <si>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</si>
  <si>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</si>
  <si>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</si>
  <si>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</si>
  <si>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</si>
  <si>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</si>
  <si>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</si>
  <si>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</si>
  <si>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</si>
  <si>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</si>
  <si>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</si>
  <si>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</si>
  <si>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</si>
  <si>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</si>
  <si>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</si>
  <si>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</si>
  <si>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</si>
  <si>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</si>
  <si>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</si>
  <si>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</si>
  <si>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</si>
  <si>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</si>
  <si>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</si>
  <si>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</si>
  <si>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</si>
  <si>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</si>
  <si>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</si>
  <si>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</si>
  <si>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</si>
  <si>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</si>
  <si>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</si>
  <si>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</si>
  <si>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</si>
  <si>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</si>
  <si>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</si>
  <si>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</si>
  <si>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</si>
  <si>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</si>
  <si>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</si>
  <si>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</si>
  <si>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</si>
  <si>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</si>
  <si>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</si>
  <si>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</si>
  <si>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</si>
  <si>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</si>
  <si>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</si>
  <si>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</si>
  <si>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</si>
  <si>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</si>
  <si>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</si>
  <si>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</si>
  <si>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</si>
  <si>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</si>
  <si>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</si>
  <si>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</si>
  <si>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</si>
  <si>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</si>
  <si>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</si>
  <si>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</si>
  <si>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</si>
  <si>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</si>
  <si>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</si>
  <si>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</si>
  <si>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</si>
  <si>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</si>
  <si>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</si>
  <si>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</si>
  <si>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</si>
  <si>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</si>
  <si>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</si>
  <si>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</si>
  <si>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</si>
  <si>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</si>
  <si>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</si>
  <si>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</si>
  <si>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</si>
  <si>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</si>
  <si>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</si>
  <si>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</si>
  <si>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</si>
  <si>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</si>
  <si>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</si>
  <si>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</si>
  <si>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</si>
  <si>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</si>
  <si>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</si>
  <si>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</si>
  <si>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</si>
  <si>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</si>
  <si>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</si>
  <si>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</si>
  <si>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</si>
  <si>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</si>
  <si>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</si>
  <si>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</si>
  <si>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</si>
  <si>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</si>
  <si>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</si>
  <si>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</si>
  <si>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</si>
  <si>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</si>
  <si>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</si>
  <si>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</si>
  <si>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</si>
  <si>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</si>
  <si>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</si>
  <si>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</si>
  <si>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</si>
  <si>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</si>
  <si>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</si>
  <si>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</si>
  <si>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</si>
  <si>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</si>
  <si>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</si>
  <si>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</si>
  <si>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</si>
  <si>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</si>
  <si>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</si>
  <si>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</si>
  <si>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</si>
  <si>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</si>
  <si>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</si>
  <si>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</si>
  <si>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</si>
  <si>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</si>
  <si>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</si>
  <si>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</si>
  <si>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</si>
  <si>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</si>
  <si>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</si>
  <si>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</si>
  <si>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</si>
  <si>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</si>
  <si>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</si>
  <si>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</si>
  <si>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</si>
  <si>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</si>
  <si>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</si>
  <si>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</si>
  <si>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</si>
  <si>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</si>
  <si>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</si>
  <si>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</si>
  <si>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</si>
  <si>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</si>
  <si>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</si>
  <si>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</si>
  <si>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</si>
  <si>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</si>
  <si>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</si>
  <si>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</si>
  <si>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</si>
  <si>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</si>
  <si>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</si>
  <si>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</si>
  <si>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</si>
  <si>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</si>
  <si>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</si>
  <si>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</si>
  <si>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</si>
  <si>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</si>
  <si>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</si>
  <si>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</si>
  <si>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</si>
  <si>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</si>
  <si>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</si>
  <si>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</si>
  <si>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</si>
  <si>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</si>
  <si>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</si>
  <si>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</si>
  <si>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</si>
  <si>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</si>
  <si>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</si>
  <si>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</si>
  <si>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</si>
  <si>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</si>
  <si>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</si>
  <si>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</si>
  <si>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</si>
  <si>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</si>
  <si>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</si>
  <si>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</si>
  <si>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</si>
  <si>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</si>
  <si>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</si>
  <si>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</si>
  <si>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</si>
  <si>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</si>
  <si>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</si>
  <si>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</si>
  <si>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</si>
  <si>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</si>
  <si>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</si>
  <si>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</si>
  <si>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</si>
  <si>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</si>
  <si>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</si>
  <si>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</si>
  <si>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</si>
  <si>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</si>
  <si>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</si>
  <si>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</si>
  <si>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</si>
  <si>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</si>
  <si>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</si>
  <si>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</si>
  <si>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</si>
  <si>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</si>
  <si>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</si>
  <si>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</si>
  <si>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</si>
  <si>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</si>
  <si>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</si>
  <si>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</si>
  <si>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</si>
  <si>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</si>
  <si>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</si>
  <si>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</si>
  <si>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</si>
  <si>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</si>
  <si>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</si>
  <si>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</si>
  <si>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</si>
  <si>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</si>
  <si>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</si>
  <si>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</si>
  <si>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</si>
  <si>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</si>
  <si>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</si>
  <si>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</si>
  <si>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</si>
  <si>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</si>
  <si>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</si>
  <si>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</si>
  <si>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</si>
  <si>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</si>
  <si>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</si>
  <si>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</si>
  <si>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</si>
  <si>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</si>
  <si>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</si>
  <si>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</si>
  <si>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</si>
  <si>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</si>
  <si>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</si>
  <si>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</si>
  <si>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</si>
  <si>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</si>
  <si>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</si>
  <si>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</si>
  <si>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</si>
  <si>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</si>
  <si>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</si>
  <si>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</si>
  <si>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</si>
  <si>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</si>
  <si>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</si>
  <si>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</si>
  <si>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</si>
  <si>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</si>
  <si>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</si>
  <si>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</si>
  <si>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</si>
  <si>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</si>
  <si>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</si>
  <si>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</si>
  <si>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</si>
  <si>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</si>
  <si>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</si>
  <si>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</si>
  <si>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</si>
  <si>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</si>
  <si>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</si>
  <si>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</si>
  <si>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</si>
  <si>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</si>
  <si>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</si>
  <si>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</si>
  <si>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</si>
  <si>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</si>
  <si>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</si>
  <si>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</si>
  <si>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</si>
  <si>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</si>
  <si>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</si>
  <si>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</si>
  <si>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</si>
  <si>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</si>
  <si>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</si>
  <si>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</si>
  <si>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</si>
  <si>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</si>
  <si>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</si>
  <si>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</si>
  <si>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</si>
  <si>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</si>
  <si>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</si>
  <si>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</si>
  <si>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</si>
  <si>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</si>
  <si>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</si>
  <si>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</si>
  <si>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</si>
  <si>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</si>
  <si>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</si>
  <si>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</si>
  <si>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</si>
  <si>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</si>
  <si>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</si>
  <si>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</si>
  <si>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</si>
  <si>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</si>
  <si>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</si>
  <si>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</si>
  <si>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</si>
  <si>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</si>
  <si>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</si>
  <si>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</si>
  <si>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</si>
  <si>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</si>
  <si>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</si>
  <si>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</si>
  <si>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</si>
  <si>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</si>
  <si>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</si>
  <si>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</si>
  <si>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</si>
  <si>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</si>
  <si>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</si>
  <si>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>Plan de Transición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</si>
  <si>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</si>
  <si>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</si>
  <si>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</si>
  <si>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</si>
  <si>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</si>
  <si>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</si>
  <si>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</si>
  <si>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</si>
  <si>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</si>
  <si>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</si>
  <si>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</si>
  <si>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</si>
  <si>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</si>
  <si>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</si>
  <si>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</si>
  <si>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</si>
  <si>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</si>
  <si>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</si>
  <si>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</si>
  <si>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</si>
  <si>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</si>
  <si>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</si>
  <si>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</si>
  <si>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</si>
  <si>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</si>
  <si>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</si>
  <si>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</si>
  <si>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</si>
  <si>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</si>
  <si>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</si>
  <si>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</si>
  <si>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</si>
  <si>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</si>
  <si>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</si>
  <si>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</si>
  <si>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</si>
  <si>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</si>
  <si>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</si>
  <si>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</si>
  <si>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</si>
  <si>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</si>
  <si>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</si>
  <si>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</si>
  <si>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</si>
  <si>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</si>
  <si>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</si>
  <si>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</si>
  <si>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</si>
  <si>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</si>
  <si>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</si>
  <si>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</si>
  <si>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</si>
  <si>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</si>
  <si>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</si>
  <si>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</si>
  <si>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</si>
  <si>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</si>
  <si>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</si>
  <si>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</si>
  <si>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</si>
  <si>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</si>
  <si>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</si>
  <si>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</si>
  <si>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</si>
  <si>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</si>
  <si>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</si>
  <si>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</si>
  <si>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</si>
  <si>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</si>
  <si>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</si>
  <si>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</si>
  <si>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</si>
  <si>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</si>
  <si>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</si>
  <si>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</si>
  <si>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</si>
  <si>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</si>
  <si>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</si>
  <si>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</si>
  <si>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</si>
  <si>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</si>
  <si>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</si>
  <si>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</si>
  <si>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</si>
  <si>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</si>
  <si>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</si>
  <si>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</si>
  <si>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</si>
  <si>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</si>
  <si>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</si>
  <si>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</si>
  <si>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</si>
  <si>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</si>
  <si>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</si>
  <si>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</si>
  <si>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</si>
  <si>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</si>
  <si>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</si>
  <si>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</si>
  <si>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</si>
  <si>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</si>
  <si>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</si>
  <si>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</si>
  <si>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</si>
  <si>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</si>
  <si>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</si>
  <si>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</si>
  <si>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</si>
  <si>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</si>
  <si>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</si>
  <si>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</si>
  <si>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</si>
  <si>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</si>
  <si>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</si>
  <si>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</si>
  <si>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</si>
  <si>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</si>
  <si>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</si>
  <si>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</si>
  <si>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</si>
  <si>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</si>
  <si>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</si>
  <si>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</si>
  <si>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</si>
  <si>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</si>
  <si>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</si>
  <si>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</si>
  <si>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</si>
  <si>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</si>
  <si>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</si>
  <si>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</si>
  <si>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</si>
  <si>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</si>
  <si>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</si>
  <si>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</si>
  <si>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</si>
  <si>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</si>
  <si>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</si>
  <si>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</si>
  <si>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</si>
  <si>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</si>
  <si>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</si>
  <si>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</si>
  <si>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</si>
  <si>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</si>
  <si>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</si>
  <si>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</si>
  <si>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</si>
  <si>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</si>
  <si>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</si>
  <si>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</si>
  <si>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</si>
  <si>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</si>
  <si>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</si>
  <si>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</si>
  <si>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</si>
  <si>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</si>
  <si>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</si>
  <si>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</si>
  <si>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</si>
  <si>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</si>
  <si>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</si>
  <si>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</si>
  <si>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</si>
  <si>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</si>
  <si>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</si>
  <si>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</si>
  <si>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</si>
  <si>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</si>
  <si>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</si>
  <si>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</si>
  <si>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</si>
  <si>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</si>
  <si>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</si>
  <si>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</si>
  <si>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</si>
  <si>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</si>
  <si>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</si>
  <si>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</si>
  <si>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</si>
  <si>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</si>
  <si>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</si>
  <si>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</si>
  <si>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</si>
  <si>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</si>
  <si>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</si>
  <si>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</si>
  <si>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</si>
  <si>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</si>
  <si>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</si>
  <si>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</si>
  <si>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</si>
  <si>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</si>
  <si>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</si>
  <si>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</si>
  <si>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</si>
  <si>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</si>
  <si>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</si>
  <si>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</si>
  <si>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</si>
  <si>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</si>
  <si>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</si>
  <si>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</si>
  <si>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</si>
  <si>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</si>
  <si>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</si>
  <si>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</si>
  <si>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</si>
  <si>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</si>
  <si>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</si>
  <si>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</si>
  <si>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</si>
  <si>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</si>
  <si>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</si>
  <si>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</si>
  <si>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</si>
  <si>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Perfiles,Competencias en Formato RA</t>
  </si>
  <si>
    <t xml:space="preserve">Recepción Formato RA </t>
  </si>
  <si>
    <t xml:space="preserve">Tipo de trámites frente al MEN </t>
  </si>
  <si>
    <t xml:space="preserve">Estado de trámites frente al MEN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</si>
</sst>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10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0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4" fillId="60" borderId="0" xfId="3" applyFont="1" applyFill="1"/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6C41367D-3B32-4D4A-BB5D-40A26482A2D0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00" t="s">
        <v>191</v>
      </c>
      <c r="P3" s="500"/>
      <c r="Q3" s="500"/>
      <c r="R3" s="500"/>
      <c r="S3" s="500"/>
      <c r="T3" s="500"/>
      <c r="U3" s="500"/>
      <c r="V3" s="500"/>
      <c r="W3" s="500"/>
      <c r="X3" s="500"/>
      <c r="Y3" s="500"/>
      <c r="Z3" s="500"/>
      <c r="AA3" s="500"/>
      <c r="AB3" s="500"/>
      <c r="AC3" s="500"/>
    </row>
    <row r="4" spans="3:78" x14ac:dyDescent="0.3">
      <c r="J4" s="3" t="s">
        <v>192</v>
      </c>
      <c r="O4" s="500"/>
      <c r="P4" s="500"/>
      <c r="Q4" s="500"/>
      <c r="R4" s="500"/>
      <c r="S4" s="500"/>
      <c r="T4" s="500"/>
      <c r="U4" s="500"/>
      <c r="V4" s="500"/>
      <c r="W4" s="500"/>
      <c r="X4" s="500"/>
      <c r="Y4" s="500"/>
      <c r="Z4" s="500"/>
      <c r="AA4" s="500"/>
      <c r="AB4" s="500"/>
      <c r="AC4" s="500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30" t="s">
        <v>195</v>
      </c>
      <c r="K8" s="530"/>
      <c r="L8" s="530"/>
      <c r="M8" s="530"/>
      <c r="N8" s="530"/>
      <c r="O8" s="530"/>
      <c r="P8" s="530"/>
      <c r="Q8" s="530"/>
      <c r="R8" s="530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34" t="s">
        <v>198</v>
      </c>
      <c r="AD8" s="535"/>
      <c r="AE8" s="535"/>
      <c r="AF8" s="535"/>
      <c r="AG8" s="535"/>
      <c r="AH8" s="536"/>
      <c r="AI8" s="537" t="s">
        <v>199</v>
      </c>
      <c r="AJ8" s="170"/>
      <c r="AK8" s="170"/>
      <c r="AL8" s="539" t="s">
        <v>200</v>
      </c>
      <c r="AM8" s="540"/>
      <c r="AN8" s="540"/>
      <c r="AO8" s="540"/>
      <c r="AP8" s="540"/>
      <c r="AQ8" s="540"/>
      <c r="AR8" s="527" t="s">
        <v>201</v>
      </c>
      <c r="AS8" s="527"/>
      <c r="AT8" s="527"/>
      <c r="AU8" s="527"/>
      <c r="AV8" s="527"/>
      <c r="AW8" s="527"/>
      <c r="AX8" s="527"/>
      <c r="AY8" s="527"/>
      <c r="AZ8" s="527"/>
      <c r="BA8" s="174"/>
      <c r="BB8" s="174"/>
      <c r="BC8" s="174"/>
      <c r="BD8" s="524" t="s">
        <v>202</v>
      </c>
      <c r="BE8" s="524"/>
      <c r="BF8" s="524"/>
      <c r="BG8" s="524"/>
      <c r="BH8" s="524"/>
      <c r="BI8" s="524"/>
      <c r="BJ8" s="524"/>
      <c r="BK8" s="524"/>
      <c r="BL8" s="524"/>
      <c r="BM8" s="524"/>
      <c r="BN8" s="524"/>
      <c r="BO8" s="524"/>
      <c r="BP8" s="524"/>
      <c r="BQ8" s="511" t="s">
        <v>203</v>
      </c>
      <c r="BR8" s="511"/>
      <c r="BS8" s="511"/>
      <c r="BT8" s="14"/>
      <c r="BU8" s="14"/>
      <c r="BV8" s="14"/>
      <c r="BW8" s="14"/>
    </row>
    <row r="9" spans="3:78" s="2" customFormat="1" ht="58.35" customHeight="1" x14ac:dyDescent="0.3">
      <c r="C9" s="529" t="s">
        <v>204</v>
      </c>
      <c r="D9" s="529"/>
      <c r="E9" s="529"/>
      <c r="F9" s="529"/>
      <c r="G9" s="529"/>
      <c r="H9" s="529"/>
      <c r="I9" s="529"/>
      <c r="J9" s="530" t="s">
        <v>18</v>
      </c>
      <c r="K9" s="530"/>
      <c r="L9" s="530"/>
      <c r="M9" s="530"/>
      <c r="N9" s="530"/>
      <c r="O9" s="530"/>
      <c r="P9" s="530"/>
      <c r="Q9" s="530"/>
      <c r="R9" s="530"/>
      <c r="S9" s="531" t="s">
        <v>205</v>
      </c>
      <c r="T9" s="532" t="s">
        <v>206</v>
      </c>
      <c r="U9" s="532" t="s">
        <v>158</v>
      </c>
      <c r="V9" s="532" t="s">
        <v>207</v>
      </c>
      <c r="W9" s="198"/>
      <c r="X9" s="198"/>
      <c r="Y9" s="198"/>
      <c r="Z9" s="198"/>
      <c r="AA9" s="534" t="s">
        <v>208</v>
      </c>
      <c r="AB9" s="535"/>
      <c r="AC9" s="535"/>
      <c r="AD9" s="535"/>
      <c r="AE9" s="535"/>
      <c r="AF9" s="535"/>
      <c r="AG9" s="535"/>
      <c r="AH9" s="536"/>
      <c r="AI9" s="538"/>
      <c r="AJ9" s="172"/>
      <c r="AK9" s="172"/>
      <c r="AL9" s="541" t="s">
        <v>209</v>
      </c>
      <c r="AM9" s="541"/>
      <c r="AN9" s="541"/>
      <c r="AO9" s="541"/>
      <c r="AP9" s="541"/>
      <c r="AQ9" s="541"/>
      <c r="AR9" s="528" t="s">
        <v>201</v>
      </c>
      <c r="AS9" s="528"/>
      <c r="AT9" s="528"/>
      <c r="AU9" s="528"/>
      <c r="AV9" s="528"/>
      <c r="AW9" s="528"/>
      <c r="AX9" s="528"/>
      <c r="AY9" s="528"/>
      <c r="AZ9" s="528"/>
      <c r="BA9" s="175"/>
      <c r="BB9" s="175"/>
      <c r="BC9" s="175"/>
      <c r="BD9" s="525" t="s">
        <v>210</v>
      </c>
      <c r="BE9" s="525"/>
      <c r="BF9" s="525"/>
      <c r="BG9" s="525"/>
      <c r="BH9" s="525"/>
      <c r="BI9" s="525"/>
      <c r="BJ9" s="525"/>
      <c r="BK9" s="525"/>
      <c r="BL9" s="525"/>
      <c r="BM9" s="525"/>
      <c r="BN9" s="525"/>
      <c r="BO9" s="525"/>
      <c r="BP9" s="525"/>
      <c r="BQ9" s="526" t="s">
        <v>211</v>
      </c>
      <c r="BR9" s="526"/>
      <c r="BS9" s="526"/>
      <c r="BT9" s="522" t="s">
        <v>212</v>
      </c>
      <c r="BU9" s="522" t="s">
        <v>213</v>
      </c>
      <c r="BV9" s="522" t="s">
        <v>214</v>
      </c>
      <c r="BW9" s="523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1"/>
      <c r="T10" s="533"/>
      <c r="U10" s="533"/>
      <c r="V10" s="533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22"/>
      <c r="BU10" s="522"/>
      <c r="BV10" s="522"/>
      <c r="BW10" s="523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00" t="s">
        <v>191</v>
      </c>
      <c r="P3" s="500"/>
      <c r="Q3" s="500"/>
      <c r="R3" s="500"/>
      <c r="S3" s="500"/>
      <c r="T3" s="500"/>
      <c r="U3" s="500"/>
      <c r="V3" s="500"/>
      <c r="W3" s="500"/>
      <c r="X3" s="500"/>
      <c r="Y3" s="500"/>
      <c r="AW3" s="316"/>
    </row>
    <row r="4" spans="3:69" ht="14.4" x14ac:dyDescent="0.3">
      <c r="J4" s="318" t="s">
        <v>192</v>
      </c>
      <c r="O4" s="500"/>
      <c r="P4" s="500"/>
      <c r="Q4" s="500"/>
      <c r="R4" s="500"/>
      <c r="S4" s="500"/>
      <c r="T4" s="500"/>
      <c r="U4" s="500"/>
      <c r="V4" s="500"/>
      <c r="W4" s="500"/>
      <c r="X4" s="500"/>
      <c r="Y4" s="500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30" t="s">
        <v>195</v>
      </c>
      <c r="K8" s="530"/>
      <c r="L8" s="530"/>
      <c r="M8" s="530"/>
      <c r="N8" s="530"/>
      <c r="O8" s="530"/>
      <c r="P8" s="530"/>
      <c r="Q8" s="530"/>
      <c r="R8" s="5" t="s">
        <v>196</v>
      </c>
      <c r="S8" s="5"/>
      <c r="T8" s="5"/>
      <c r="U8" s="18" t="s">
        <v>197</v>
      </c>
      <c r="V8" s="75"/>
      <c r="W8" s="75"/>
      <c r="X8" s="75"/>
      <c r="Y8" s="534" t="s">
        <v>198</v>
      </c>
      <c r="Z8" s="535"/>
      <c r="AA8" s="535"/>
      <c r="AB8" s="535"/>
      <c r="AC8" s="536"/>
      <c r="AD8" s="537" t="s">
        <v>199</v>
      </c>
      <c r="AE8" s="170"/>
      <c r="AF8" s="170"/>
      <c r="AG8" s="539" t="s">
        <v>200</v>
      </c>
      <c r="AH8" s="540"/>
      <c r="AI8" s="540"/>
      <c r="AJ8" s="540"/>
      <c r="AK8" s="540"/>
      <c r="AL8" s="540"/>
      <c r="AM8" s="527" t="s">
        <v>201</v>
      </c>
      <c r="AN8" s="527"/>
      <c r="AO8" s="527"/>
      <c r="AP8" s="527"/>
      <c r="AQ8" s="527"/>
      <c r="AR8" s="527"/>
      <c r="AS8" s="527"/>
      <c r="AT8" s="527"/>
      <c r="AU8" s="527"/>
      <c r="AV8" s="527"/>
      <c r="AW8" s="527"/>
      <c r="AX8" s="524" t="s">
        <v>202</v>
      </c>
      <c r="AY8" s="524"/>
      <c r="AZ8" s="524"/>
      <c r="BA8" s="524"/>
      <c r="BB8" s="524"/>
      <c r="BC8" s="524"/>
      <c r="BD8" s="524"/>
      <c r="BE8" s="524"/>
      <c r="BF8" s="524"/>
      <c r="BG8" s="511" t="s">
        <v>203</v>
      </c>
      <c r="BH8" s="511"/>
      <c r="BI8" s="511"/>
      <c r="BJ8" s="511"/>
      <c r="BK8" s="511"/>
      <c r="BL8" s="511"/>
      <c r="BM8" s="14"/>
      <c r="BN8" s="14"/>
      <c r="BO8" s="14"/>
      <c r="BP8" s="14"/>
    </row>
    <row r="9" spans="3:69" s="319" customFormat="1" ht="23.25" customHeight="1" x14ac:dyDescent="0.3">
      <c r="C9" s="529" t="s">
        <v>204</v>
      </c>
      <c r="D9" s="529"/>
      <c r="E9" s="529"/>
      <c r="F9" s="529"/>
      <c r="G9" s="529"/>
      <c r="H9" s="529"/>
      <c r="I9" s="529"/>
      <c r="J9" s="530" t="s">
        <v>18</v>
      </c>
      <c r="K9" s="530"/>
      <c r="L9" s="530"/>
      <c r="M9" s="530"/>
      <c r="N9" s="530"/>
      <c r="O9" s="530"/>
      <c r="P9" s="530"/>
      <c r="Q9" s="530"/>
      <c r="R9" s="81"/>
      <c r="S9" s="82"/>
      <c r="T9" s="82"/>
      <c r="U9" s="82"/>
      <c r="V9" s="534" t="s">
        <v>208</v>
      </c>
      <c r="W9" s="535"/>
      <c r="X9" s="535"/>
      <c r="Y9" s="535"/>
      <c r="Z9" s="535"/>
      <c r="AA9" s="535"/>
      <c r="AB9" s="535"/>
      <c r="AC9" s="536"/>
      <c r="AD9" s="538"/>
      <c r="AE9" s="544" t="s">
        <v>209</v>
      </c>
      <c r="AF9" s="545"/>
      <c r="AG9" s="545"/>
      <c r="AH9" s="545"/>
      <c r="AI9" s="545"/>
      <c r="AJ9" s="545"/>
      <c r="AK9" s="545"/>
      <c r="AL9" s="546"/>
      <c r="AM9" s="528" t="s">
        <v>201</v>
      </c>
      <c r="AN9" s="528"/>
      <c r="AO9" s="528"/>
      <c r="AP9" s="528"/>
      <c r="AQ9" s="528"/>
      <c r="AR9" s="528"/>
      <c r="AS9" s="528"/>
      <c r="AT9" s="528"/>
      <c r="AU9" s="528"/>
      <c r="AV9" s="528"/>
      <c r="AW9" s="528"/>
      <c r="AX9" s="525" t="s">
        <v>210</v>
      </c>
      <c r="AY9" s="525"/>
      <c r="AZ9" s="525"/>
      <c r="BA9" s="525"/>
      <c r="BB9" s="525"/>
      <c r="BC9" s="542"/>
      <c r="BD9" s="542"/>
      <c r="BE9" s="542"/>
      <c r="BF9" s="542"/>
      <c r="BG9" s="543" t="s">
        <v>211</v>
      </c>
      <c r="BH9" s="526"/>
      <c r="BI9" s="526"/>
      <c r="BJ9" s="526"/>
      <c r="BK9" s="526"/>
      <c r="BL9" s="526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  <mergeCell ref="O3:Y4"/>
    <mergeCell ref="J8:Q8"/>
    <mergeCell ref="Y8:AC8"/>
    <mergeCell ref="AD8:AD9"/>
    <mergeCell ref="AG8:AL8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29" t="s">
        <v>204</v>
      </c>
      <c r="C4" s="529"/>
      <c r="D4" s="529"/>
      <c r="E4" s="529"/>
      <c r="F4" s="529"/>
      <c r="G4" s="529"/>
      <c r="H4" s="529"/>
      <c r="I4" s="550" t="s">
        <v>384</v>
      </c>
      <c r="J4" s="551"/>
      <c r="K4" s="551"/>
      <c r="L4" s="551"/>
      <c r="M4" s="552" t="s">
        <v>385</v>
      </c>
      <c r="N4" s="552"/>
      <c r="O4" s="552"/>
      <c r="P4" s="552"/>
      <c r="Q4" s="552"/>
      <c r="R4" s="552"/>
      <c r="T4" s="549" t="s">
        <v>384</v>
      </c>
      <c r="U4" s="549"/>
      <c r="V4" s="339" t="s">
        <v>385</v>
      </c>
      <c r="W4" s="340" t="s">
        <v>386</v>
      </c>
      <c r="X4" s="338" t="s">
        <v>387</v>
      </c>
      <c r="Y4" s="553" t="s">
        <v>388</v>
      </c>
      <c r="Z4" s="553"/>
      <c r="AA4" s="553"/>
      <c r="AB4" s="553"/>
      <c r="AC4" s="553"/>
      <c r="AD4" s="547" t="s">
        <v>389</v>
      </c>
      <c r="AE4" s="547"/>
      <c r="AF4" s="547"/>
      <c r="AG4" s="547"/>
      <c r="AH4" s="547"/>
      <c r="AI4" s="547"/>
      <c r="AJ4" s="547"/>
      <c r="AK4" s="547"/>
      <c r="AL4" s="548" t="s">
        <v>390</v>
      </c>
      <c r="AM4" s="548"/>
      <c r="AN4" s="548"/>
      <c r="AO4" s="548"/>
      <c r="AP4" s="548"/>
      <c r="AQ4" s="548"/>
      <c r="AR4" s="549" t="s">
        <v>391</v>
      </c>
      <c r="AS4" s="549"/>
      <c r="AT4" s="549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Y84"/>
  <sheetViews>
    <sheetView showGridLines="0" tabSelected="1" topLeftCell="C8" zoomScale="70" zoomScaleNormal="70" workbookViewId="0">
      <pane xSplit="6" ySplit="8" topLeftCell="Z16" activePane="bottomRight" state="frozen"/>
      <selection pane="topRight" activeCell="I8" sqref="I8"/>
      <selection pane="bottomLeft" activeCell="C16" sqref="C16"/>
      <selection pane="bottomRight" activeCell="AB11" sqref="AB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500"/>
      <c r="AL3" s="500"/>
      <c r="AM3" s="500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500"/>
      <c r="AL4" s="500"/>
      <c r="AM4" s="500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510" t="s">
        <v>430</v>
      </c>
      <c r="D8" s="511"/>
      <c r="E8" s="511"/>
      <c r="F8" s="511"/>
      <c r="G8" s="511"/>
      <c r="H8" s="511"/>
      <c r="I8" s="511"/>
      <c r="J8" s="511"/>
      <c r="K8" s="512"/>
      <c r="L8" s="501" t="s">
        <v>431</v>
      </c>
      <c r="M8" s="501"/>
      <c r="N8" s="501"/>
      <c r="O8" s="501"/>
      <c r="P8" s="501"/>
      <c r="Q8" s="362"/>
      <c r="R8" s="505" t="s">
        <v>432</v>
      </c>
      <c r="S8" s="506"/>
      <c r="T8" s="506"/>
      <c r="U8" s="506"/>
      <c r="V8" s="506"/>
      <c r="W8" s="506"/>
      <c r="X8" s="506"/>
      <c r="Y8" s="506"/>
      <c r="Z8" s="506"/>
      <c r="AA8" s="506"/>
      <c r="AB8" s="506"/>
      <c r="AC8" s="506"/>
      <c r="AD8" s="378"/>
      <c r="AE8" s="377"/>
      <c r="AF8" s="505" t="s">
        <v>433</v>
      </c>
      <c r="AG8" s="506"/>
      <c r="AH8" s="506"/>
      <c r="AI8" s="506"/>
      <c r="AJ8" s="506"/>
      <c r="AK8" s="506"/>
      <c r="AL8" s="506"/>
      <c r="AM8" s="506"/>
      <c r="AN8" s="506"/>
      <c r="AO8" s="506"/>
      <c r="AP8" s="506"/>
      <c r="AQ8" s="506"/>
      <c r="AR8" s="506"/>
      <c r="AS8" s="506"/>
      <c r="AT8" s="514"/>
      <c r="AU8" s="377"/>
      <c r="AV8" s="505" t="s">
        <v>434</v>
      </c>
      <c r="AW8" s="506"/>
      <c r="AX8" s="377"/>
      <c r="AY8" s="377"/>
    </row>
    <row r="9" spans="3:51" s="319" customFormat="1" ht="23.25" customHeight="1" x14ac:dyDescent="0.3">
      <c r="C9" s="508" t="s">
        <v>435</v>
      </c>
      <c r="D9" s="509"/>
      <c r="E9" s="509"/>
      <c r="F9" s="509"/>
      <c r="G9" s="509"/>
      <c r="H9" s="509"/>
      <c r="I9" s="509"/>
      <c r="J9" s="509"/>
      <c r="K9" s="509"/>
      <c r="L9" s="496" t="s">
        <v>436</v>
      </c>
      <c r="M9" s="496"/>
      <c r="N9" s="496"/>
      <c r="O9" s="496"/>
      <c r="P9" s="497"/>
      <c r="Q9" s="498"/>
      <c r="R9" s="501" t="s">
        <v>437</v>
      </c>
      <c r="S9" s="502"/>
      <c r="T9" s="503"/>
      <c r="U9" s="503"/>
      <c r="V9" s="504"/>
      <c r="W9" s="367" t="s">
        <v>438</v>
      </c>
      <c r="X9" s="367" t="s">
        <v>439</v>
      </c>
      <c r="Y9" s="367"/>
      <c r="Z9" s="501" t="s">
        <v>198</v>
      </c>
      <c r="AA9" s="502"/>
      <c r="AB9" s="502"/>
      <c r="AC9" s="507"/>
      <c r="AD9" s="379"/>
      <c r="AE9" s="363"/>
      <c r="AF9" s="515" t="s">
        <v>440</v>
      </c>
      <c r="AG9" s="515"/>
      <c r="AH9" s="515"/>
      <c r="AI9" s="501" t="s">
        <v>441</v>
      </c>
      <c r="AJ9" s="507"/>
      <c r="AK9" s="501" t="s">
        <v>442</v>
      </c>
      <c r="AL9" s="502"/>
      <c r="AM9" s="507"/>
      <c r="AN9" s="376" t="s">
        <v>443</v>
      </c>
      <c r="AO9" s="374"/>
      <c r="AP9" s="374"/>
      <c r="AQ9" s="374"/>
      <c r="AR9" s="374"/>
      <c r="AS9" s="374"/>
      <c r="AT9" s="375"/>
      <c r="AU9" s="363"/>
      <c r="AV9" s="501" t="s">
        <v>444</v>
      </c>
      <c r="AW9" s="507"/>
      <c r="AX9" s="363"/>
      <c r="AY9" s="377"/>
    </row>
    <row r="10" spans="3:51" s="319" customFormat="1" ht="85.5" customHeight="1" x14ac:dyDescent="0.3">
      <c r="C10" s="508" t="s">
        <v>445</v>
      </c>
      <c r="D10" s="509"/>
      <c r="E10" s="509"/>
      <c r="F10" s="509"/>
      <c r="G10" s="509"/>
      <c r="H10" s="509"/>
      <c r="I10" s="509"/>
      <c r="J10" s="509"/>
      <c r="K10" s="513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92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712</v>
      </c>
      <c r="U11" s="371" t="s">
        <v>492</v>
      </c>
      <c r="V11" s="368" t="s">
        <v>493</v>
      </c>
      <c r="W11" s="367" t="s">
        <v>429</v>
      </c>
      <c r="X11" s="367" t="s">
        <v>494</v>
      </c>
      <c r="Y11" s="372" t="s">
        <v>713</v>
      </c>
      <c r="Z11" s="372" t="s">
        <v>495</v>
      </c>
      <c r="AA11" s="367" t="s">
        <v>714</v>
      </c>
      <c r="AB11" s="367" t="s">
        <v>715</v>
      </c>
      <c r="AC11" s="370" t="s">
        <v>395</v>
      </c>
      <c r="AD11" s="370" t="s">
        <v>496</v>
      </c>
      <c r="AE11" s="364" t="s">
        <v>497</v>
      </c>
      <c r="AF11" s="366" t="s">
        <v>498</v>
      </c>
      <c r="AG11" s="366" t="s">
        <v>499</v>
      </c>
      <c r="AH11" s="373" t="s">
        <v>500</v>
      </c>
      <c r="AI11" s="367" t="s">
        <v>501</v>
      </c>
      <c r="AJ11" s="368" t="s">
        <v>502</v>
      </c>
      <c r="AK11" s="368" t="s">
        <v>503</v>
      </c>
      <c r="AL11" s="368" t="s">
        <v>504</v>
      </c>
      <c r="AM11" s="368" t="s">
        <v>505</v>
      </c>
      <c r="AN11" s="366" t="s">
        <v>159</v>
      </c>
      <c r="AO11" s="366" t="s">
        <v>506</v>
      </c>
      <c r="AP11" s="366" t="s">
        <v>507</v>
      </c>
      <c r="AQ11" s="366" t="s">
        <v>249</v>
      </c>
      <c r="AR11" s="366" t="s">
        <v>508</v>
      </c>
      <c r="AS11" s="366" t="s">
        <v>509</v>
      </c>
      <c r="AT11" s="366" t="s">
        <v>510</v>
      </c>
      <c r="AU11" s="364" t="s">
        <v>511</v>
      </c>
      <c r="AV11" s="368" t="s">
        <v>512</v>
      </c>
      <c r="AW11" s="366" t="s">
        <v>513</v>
      </c>
      <c r="AX11" s="364" t="s">
        <v>514</v>
      </c>
      <c r="AY11" s="364" t="s">
        <v>515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516</v>
      </c>
      <c r="N12" s="351" t="s">
        <v>516</v>
      </c>
      <c r="O12" s="351" t="s">
        <v>516</v>
      </c>
      <c r="P12" s="351" t="s">
        <v>516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516</v>
      </c>
      <c r="Z12" s="351" t="s">
        <v>516</v>
      </c>
      <c r="AA12" s="186" t="s">
        <v>271</v>
      </c>
      <c r="AB12" s="351" t="s">
        <v>270</v>
      </c>
      <c r="AC12" s="351" t="s">
        <v>516</v>
      </c>
      <c r="AD12" s="351" t="s">
        <v>516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516</v>
      </c>
      <c r="AK12" s="351" t="s">
        <v>516</v>
      </c>
      <c r="AL12" s="351" t="s">
        <v>516</v>
      </c>
      <c r="AM12" s="351" t="s">
        <v>516</v>
      </c>
      <c r="AN12" s="351" t="s">
        <v>516</v>
      </c>
      <c r="AO12" s="351" t="s">
        <v>516</v>
      </c>
      <c r="AP12" s="351" t="s">
        <v>516</v>
      </c>
      <c r="AQ12" s="351" t="s">
        <v>516</v>
      </c>
      <c r="AR12" s="351" t="s">
        <v>516</v>
      </c>
      <c r="AS12" s="351" t="s">
        <v>516</v>
      </c>
      <c r="AT12" s="351" t="s">
        <v>516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516</v>
      </c>
      <c r="AW12" s="351" t="s">
        <v>516</v>
      </c>
      <c r="AX12" s="361">
        <f>(COUNTIF(AV12:AW12,"Finalizado")*1 + COUNTIF(AV12:AW12,"En proceso")*0.5 + COUNTIF(AV12:AW12,"Sin Iniciar")*0 + COUNTIF(AV12:AW12,"No aplica")*1) / 2</f>
        <v>0</v>
      </c>
      <c r="AY12" s="499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517</v>
      </c>
      <c r="O13" s="351" t="s">
        <v>270</v>
      </c>
      <c r="P13" s="351" t="s">
        <v>516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516</v>
      </c>
      <c r="Z13" s="351" t="s">
        <v>516</v>
      </c>
      <c r="AA13" s="186" t="s">
        <v>281</v>
      </c>
      <c r="AB13" s="351" t="s">
        <v>517</v>
      </c>
      <c r="AC13" s="351" t="s">
        <v>516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517</v>
      </c>
      <c r="AI13" s="351" t="s">
        <v>517</v>
      </c>
      <c r="AJ13" s="351" t="s">
        <v>516</v>
      </c>
      <c r="AK13" s="351" t="s">
        <v>517</v>
      </c>
      <c r="AL13" s="351" t="s">
        <v>516</v>
      </c>
      <c r="AM13" s="351" t="s">
        <v>517</v>
      </c>
      <c r="AN13" s="351" t="s">
        <v>516</v>
      </c>
      <c r="AO13" s="351" t="s">
        <v>516</v>
      </c>
      <c r="AP13" s="351" t="s">
        <v>516</v>
      </c>
      <c r="AQ13" s="351" t="s">
        <v>516</v>
      </c>
      <c r="AR13" s="351" t="s">
        <v>516</v>
      </c>
      <c r="AS13" s="351" t="s">
        <v>516</v>
      </c>
      <c r="AT13" s="351" t="s">
        <v>516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516</v>
      </c>
      <c r="AW13" s="351" t="s">
        <v>516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499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516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516</v>
      </c>
      <c r="Z14" s="351" t="s">
        <v>516</v>
      </c>
      <c r="AA14" s="186" t="s">
        <v>281</v>
      </c>
      <c r="AB14" s="351" t="s">
        <v>517</v>
      </c>
      <c r="AC14" s="351" t="s">
        <v>516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517</v>
      </c>
      <c r="AJ14" s="351" t="s">
        <v>516</v>
      </c>
      <c r="AK14" s="351" t="s">
        <v>516</v>
      </c>
      <c r="AL14" s="351" t="s">
        <v>516</v>
      </c>
      <c r="AM14" s="351" t="s">
        <v>516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516</v>
      </c>
      <c r="AW14" s="351" t="s">
        <v>516</v>
      </c>
      <c r="AX14" s="361">
        <f t="shared" si="3"/>
        <v>0</v>
      </c>
      <c r="AY14" s="499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516</v>
      </c>
      <c r="N15" s="351" t="s">
        <v>516</v>
      </c>
      <c r="O15" s="351" t="s">
        <v>516</v>
      </c>
      <c r="P15" s="351" t="s">
        <v>516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516</v>
      </c>
      <c r="Z15" s="351" t="s">
        <v>516</v>
      </c>
      <c r="AA15" s="186" t="s">
        <v>271</v>
      </c>
      <c r="AB15" s="351" t="s">
        <v>517</v>
      </c>
      <c r="AC15" s="351" t="s">
        <v>516</v>
      </c>
      <c r="AD15" s="351"/>
      <c r="AE15" s="361">
        <f t="shared" si="1"/>
        <v>0.72222222222222221</v>
      </c>
      <c r="AF15" s="351" t="s">
        <v>516</v>
      </c>
      <c r="AG15" s="351" t="s">
        <v>516</v>
      </c>
      <c r="AH15" s="351" t="s">
        <v>516</v>
      </c>
      <c r="AI15" s="351" t="s">
        <v>516</v>
      </c>
      <c r="AJ15" s="351" t="s">
        <v>516</v>
      </c>
      <c r="AK15" s="351" t="s">
        <v>516</v>
      </c>
      <c r="AL15" s="351" t="s">
        <v>516</v>
      </c>
      <c r="AM15" s="351" t="s">
        <v>516</v>
      </c>
      <c r="AN15" s="351" t="s">
        <v>516</v>
      </c>
      <c r="AO15" s="351" t="s">
        <v>516</v>
      </c>
      <c r="AP15" s="351" t="s">
        <v>516</v>
      </c>
      <c r="AQ15" s="351" t="s">
        <v>516</v>
      </c>
      <c r="AR15" s="351" t="s">
        <v>516</v>
      </c>
      <c r="AS15" s="351" t="s">
        <v>516</v>
      </c>
      <c r="AT15" s="351" t="s">
        <v>516</v>
      </c>
      <c r="AU15" s="361">
        <f t="shared" si="2"/>
        <v>0</v>
      </c>
      <c r="AV15" s="351" t="s">
        <v>516</v>
      </c>
      <c r="AW15" s="351" t="s">
        <v>516</v>
      </c>
      <c r="AX15" s="361">
        <f t="shared" si="3"/>
        <v>0</v>
      </c>
      <c r="AY15" s="499">
        <f t="shared" si="4"/>
        <v>0.23055555555555557</v>
      </c>
    </row>
    <row r="16" spans="3:51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516</v>
      </c>
      <c r="M16" s="351" t="s">
        <v>516</v>
      </c>
      <c r="N16" s="351" t="s">
        <v>516</v>
      </c>
      <c r="O16" s="351" t="s">
        <v>516</v>
      </c>
      <c r="P16" s="351" t="s">
        <v>516</v>
      </c>
      <c r="Q16" s="361">
        <f t="shared" si="0"/>
        <v>0</v>
      </c>
      <c r="R16" s="351" t="s">
        <v>516</v>
      </c>
      <c r="S16" s="351" t="s">
        <v>517</v>
      </c>
      <c r="T16" s="351" t="s">
        <v>517</v>
      </c>
      <c r="U16" s="351" t="s">
        <v>516</v>
      </c>
      <c r="V16" s="351" t="s">
        <v>516</v>
      </c>
      <c r="W16" s="351" t="s">
        <v>516</v>
      </c>
      <c r="X16" s="351" t="s">
        <v>516</v>
      </c>
      <c r="Y16" s="351" t="s">
        <v>516</v>
      </c>
      <c r="Z16" s="351" t="s">
        <v>516</v>
      </c>
      <c r="AA16" s="186" t="s">
        <v>281</v>
      </c>
      <c r="AB16" s="351" t="s">
        <v>517</v>
      </c>
      <c r="AC16" s="351" t="s">
        <v>516</v>
      </c>
      <c r="AD16" s="351"/>
      <c r="AE16" s="361">
        <f t="shared" si="1"/>
        <v>0.16666666666666666</v>
      </c>
      <c r="AF16" s="351" t="s">
        <v>516</v>
      </c>
      <c r="AG16" s="351" t="s">
        <v>516</v>
      </c>
      <c r="AH16" s="351" t="s">
        <v>516</v>
      </c>
      <c r="AI16" s="351" t="s">
        <v>516</v>
      </c>
      <c r="AJ16" s="351" t="s">
        <v>516</v>
      </c>
      <c r="AK16" s="351" t="s">
        <v>516</v>
      </c>
      <c r="AL16" s="351" t="s">
        <v>516</v>
      </c>
      <c r="AM16" s="351" t="s">
        <v>516</v>
      </c>
      <c r="AN16" s="351" t="s">
        <v>516</v>
      </c>
      <c r="AO16" s="351" t="s">
        <v>516</v>
      </c>
      <c r="AP16" s="351" t="s">
        <v>516</v>
      </c>
      <c r="AQ16" s="351" t="s">
        <v>516</v>
      </c>
      <c r="AR16" s="351" t="s">
        <v>516</v>
      </c>
      <c r="AS16" s="351" t="s">
        <v>516</v>
      </c>
      <c r="AT16" s="351" t="s">
        <v>516</v>
      </c>
      <c r="AU16" s="361">
        <f t="shared" si="2"/>
        <v>0</v>
      </c>
      <c r="AV16" s="351" t="s">
        <v>516</v>
      </c>
      <c r="AW16" s="351" t="s">
        <v>516</v>
      </c>
      <c r="AX16" s="361">
        <f t="shared" si="3"/>
        <v>0</v>
      </c>
      <c r="AY16" s="499">
        <f t="shared" si="4"/>
        <v>4.1666666666666664E-2</v>
      </c>
    </row>
    <row r="17" spans="3:51" s="350" customFormat="1" ht="18.75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516</v>
      </c>
      <c r="N17" s="351" t="s">
        <v>516</v>
      </c>
      <c r="O17" s="351" t="s">
        <v>516</v>
      </c>
      <c r="P17" s="351" t="s">
        <v>516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516</v>
      </c>
      <c r="Z17" s="351" t="s">
        <v>516</v>
      </c>
      <c r="AA17" s="186" t="s">
        <v>281</v>
      </c>
      <c r="AB17" s="351" t="s">
        <v>517</v>
      </c>
      <c r="AC17" s="351" t="s">
        <v>516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516</v>
      </c>
      <c r="AK17" s="351" t="s">
        <v>516</v>
      </c>
      <c r="AL17" s="351" t="s">
        <v>516</v>
      </c>
      <c r="AM17" s="351" t="s">
        <v>516</v>
      </c>
      <c r="AN17" s="351" t="s">
        <v>516</v>
      </c>
      <c r="AO17" s="351" t="s">
        <v>516</v>
      </c>
      <c r="AP17" s="351" t="s">
        <v>516</v>
      </c>
      <c r="AQ17" s="351" t="s">
        <v>516</v>
      </c>
      <c r="AR17" s="351" t="s">
        <v>516</v>
      </c>
      <c r="AS17" s="351" t="s">
        <v>516</v>
      </c>
      <c r="AT17" s="351" t="s">
        <v>516</v>
      </c>
      <c r="AU17" s="361">
        <f t="shared" si="2"/>
        <v>0.26666666666666666</v>
      </c>
      <c r="AV17" s="351" t="s">
        <v>516</v>
      </c>
      <c r="AW17" s="351" t="s">
        <v>516</v>
      </c>
      <c r="AX17" s="361">
        <f t="shared" si="3"/>
        <v>0</v>
      </c>
      <c r="AY17" s="499">
        <f t="shared" si="4"/>
        <v>0.32500000000000001</v>
      </c>
    </row>
    <row r="18" spans="3:51" s="350" customFormat="1" ht="17.399999999999999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516</v>
      </c>
      <c r="N18" s="351" t="s">
        <v>269</v>
      </c>
      <c r="O18" s="351" t="s">
        <v>516</v>
      </c>
      <c r="P18" s="351" t="s">
        <v>516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516</v>
      </c>
      <c r="Z18" s="351" t="s">
        <v>516</v>
      </c>
      <c r="AA18" s="186" t="s">
        <v>281</v>
      </c>
      <c r="AB18" s="351" t="s">
        <v>517</v>
      </c>
      <c r="AC18" s="351" t="s">
        <v>516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516</v>
      </c>
      <c r="AK18" s="351" t="s">
        <v>516</v>
      </c>
      <c r="AL18" s="351" t="s">
        <v>516</v>
      </c>
      <c r="AM18" s="351" t="s">
        <v>516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516</v>
      </c>
      <c r="AW18" s="351" t="s">
        <v>516</v>
      </c>
      <c r="AX18" s="361">
        <f t="shared" si="3"/>
        <v>0</v>
      </c>
      <c r="AY18" s="499">
        <f t="shared" si="4"/>
        <v>0.4916666666666667</v>
      </c>
    </row>
    <row r="19" spans="3:51" s="350" customFormat="1" ht="18.75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517</v>
      </c>
      <c r="O19" s="351" t="s">
        <v>270</v>
      </c>
      <c r="P19" s="351" t="s">
        <v>516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516</v>
      </c>
      <c r="Z19" s="351" t="s">
        <v>516</v>
      </c>
      <c r="AA19" s="186" t="s">
        <v>271</v>
      </c>
      <c r="AB19" s="351" t="s">
        <v>517</v>
      </c>
      <c r="AC19" s="351" t="s">
        <v>516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517</v>
      </c>
      <c r="AI19" s="351" t="s">
        <v>516</v>
      </c>
      <c r="AJ19" s="351" t="s">
        <v>516</v>
      </c>
      <c r="AK19" s="351" t="s">
        <v>516</v>
      </c>
      <c r="AL19" s="351" t="s">
        <v>516</v>
      </c>
      <c r="AM19" s="351" t="s">
        <v>516</v>
      </c>
      <c r="AN19" s="351" t="s">
        <v>516</v>
      </c>
      <c r="AO19" s="351" t="s">
        <v>516</v>
      </c>
      <c r="AP19" s="351" t="s">
        <v>516</v>
      </c>
      <c r="AQ19" s="351" t="s">
        <v>516</v>
      </c>
      <c r="AR19" s="351" t="s">
        <v>516</v>
      </c>
      <c r="AS19" s="351" t="s">
        <v>516</v>
      </c>
      <c r="AT19" s="351" t="s">
        <v>516</v>
      </c>
      <c r="AU19" s="361">
        <f t="shared" si="2"/>
        <v>0.16666666666666666</v>
      </c>
      <c r="AV19" s="351" t="s">
        <v>516</v>
      </c>
      <c r="AW19" s="351" t="s">
        <v>516</v>
      </c>
      <c r="AX19" s="361">
        <f t="shared" si="3"/>
        <v>0</v>
      </c>
      <c r="AY19" s="499">
        <f t="shared" si="4"/>
        <v>0.42499999999999999</v>
      </c>
    </row>
    <row r="20" spans="3:51" s="350" customFormat="1" ht="18.75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516</v>
      </c>
      <c r="N20" s="351" t="s">
        <v>516</v>
      </c>
      <c r="O20" s="351" t="s">
        <v>516</v>
      </c>
      <c r="P20" s="351" t="s">
        <v>516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516</v>
      </c>
      <c r="Z20" s="351" t="s">
        <v>516</v>
      </c>
      <c r="AA20" s="186" t="s">
        <v>281</v>
      </c>
      <c r="AB20" s="351" t="s">
        <v>517</v>
      </c>
      <c r="AC20" s="351" t="s">
        <v>516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516</v>
      </c>
      <c r="AK20" s="351" t="s">
        <v>516</v>
      </c>
      <c r="AL20" s="351" t="s">
        <v>516</v>
      </c>
      <c r="AM20" s="351" t="s">
        <v>516</v>
      </c>
      <c r="AN20" s="351" t="s">
        <v>516</v>
      </c>
      <c r="AO20" s="351" t="s">
        <v>516</v>
      </c>
      <c r="AP20" s="351" t="s">
        <v>516</v>
      </c>
      <c r="AQ20" s="351" t="s">
        <v>516</v>
      </c>
      <c r="AR20" s="351" t="s">
        <v>516</v>
      </c>
      <c r="AS20" s="351" t="s">
        <v>516</v>
      </c>
      <c r="AT20" s="351" t="s">
        <v>516</v>
      </c>
      <c r="AU20" s="361">
        <f t="shared" si="2"/>
        <v>0.26666666666666666</v>
      </c>
      <c r="AV20" s="351" t="s">
        <v>516</v>
      </c>
      <c r="AW20" s="351" t="s">
        <v>516</v>
      </c>
      <c r="AX20" s="361">
        <f t="shared" si="3"/>
        <v>0</v>
      </c>
      <c r="AY20" s="499">
        <f t="shared" si="4"/>
        <v>0.29722222222222222</v>
      </c>
    </row>
    <row r="21" spans="3:51" s="350" customFormat="1" ht="18.75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516</v>
      </c>
      <c r="N21" s="351" t="s">
        <v>516</v>
      </c>
      <c r="O21" s="351" t="s">
        <v>516</v>
      </c>
      <c r="P21" s="351" t="s">
        <v>516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516</v>
      </c>
      <c r="Z21" s="351" t="s">
        <v>516</v>
      </c>
      <c r="AA21" s="186" t="s">
        <v>281</v>
      </c>
      <c r="AB21" s="351" t="s">
        <v>517</v>
      </c>
      <c r="AC21" s="351" t="s">
        <v>516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516</v>
      </c>
      <c r="AK21" s="351" t="s">
        <v>516</v>
      </c>
      <c r="AL21" s="351" t="s">
        <v>516</v>
      </c>
      <c r="AM21" s="351" t="s">
        <v>516</v>
      </c>
      <c r="AN21" s="351" t="s">
        <v>516</v>
      </c>
      <c r="AO21" s="351" t="s">
        <v>516</v>
      </c>
      <c r="AP21" s="351" t="s">
        <v>516</v>
      </c>
      <c r="AQ21" s="351" t="s">
        <v>516</v>
      </c>
      <c r="AR21" s="351" t="s">
        <v>516</v>
      </c>
      <c r="AS21" s="351" t="s">
        <v>516</v>
      </c>
      <c r="AT21" s="351" t="s">
        <v>516</v>
      </c>
      <c r="AU21" s="361">
        <f t="shared" si="2"/>
        <v>0.26666666666666666</v>
      </c>
      <c r="AV21" s="351" t="s">
        <v>516</v>
      </c>
      <c r="AW21" s="351" t="s">
        <v>516</v>
      </c>
      <c r="AX21" s="361">
        <f t="shared" si="3"/>
        <v>0</v>
      </c>
      <c r="AY21" s="499">
        <f t="shared" si="4"/>
        <v>0.32500000000000001</v>
      </c>
    </row>
    <row r="22" spans="3:51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516</v>
      </c>
      <c r="N22" s="351" t="s">
        <v>516</v>
      </c>
      <c r="O22" s="351" t="s">
        <v>516</v>
      </c>
      <c r="P22" s="351" t="s">
        <v>516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516</v>
      </c>
      <c r="Z22" s="351" t="s">
        <v>516</v>
      </c>
      <c r="AA22" s="186" t="s">
        <v>281</v>
      </c>
      <c r="AB22" s="351" t="s">
        <v>517</v>
      </c>
      <c r="AC22" s="351" t="s">
        <v>516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516</v>
      </c>
      <c r="AK22" s="351" t="s">
        <v>516</v>
      </c>
      <c r="AL22" s="351" t="s">
        <v>516</v>
      </c>
      <c r="AM22" s="351" t="s">
        <v>516</v>
      </c>
      <c r="AN22" s="351" t="s">
        <v>516</v>
      </c>
      <c r="AO22" s="351" t="s">
        <v>516</v>
      </c>
      <c r="AP22" s="351" t="s">
        <v>516</v>
      </c>
      <c r="AQ22" s="351" t="s">
        <v>516</v>
      </c>
      <c r="AR22" s="351" t="s">
        <v>516</v>
      </c>
      <c r="AS22" s="351" t="s">
        <v>516</v>
      </c>
      <c r="AT22" s="351" t="s">
        <v>516</v>
      </c>
      <c r="AU22" s="361">
        <f t="shared" si="2"/>
        <v>0.26666666666666666</v>
      </c>
      <c r="AV22" s="351" t="s">
        <v>516</v>
      </c>
      <c r="AW22" s="351" t="s">
        <v>516</v>
      </c>
      <c r="AX22" s="361">
        <f t="shared" si="3"/>
        <v>0</v>
      </c>
      <c r="AY22" s="499">
        <f t="shared" si="4"/>
        <v>0.29722222222222222</v>
      </c>
    </row>
    <row r="23" spans="3:51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516</v>
      </c>
      <c r="N23" s="351" t="s">
        <v>516</v>
      </c>
      <c r="O23" s="351" t="s">
        <v>516</v>
      </c>
      <c r="P23" s="351" t="s">
        <v>516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516</v>
      </c>
      <c r="Z23" s="351" t="s">
        <v>516</v>
      </c>
      <c r="AA23" s="186" t="s">
        <v>271</v>
      </c>
      <c r="AB23" s="351" t="s">
        <v>270</v>
      </c>
      <c r="AC23" s="351" t="s">
        <v>516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516</v>
      </c>
      <c r="AK23" s="351" t="s">
        <v>516</v>
      </c>
      <c r="AL23" s="351" t="s">
        <v>516</v>
      </c>
      <c r="AM23" s="351" t="s">
        <v>516</v>
      </c>
      <c r="AN23" s="351" t="s">
        <v>516</v>
      </c>
      <c r="AO23" s="351" t="s">
        <v>516</v>
      </c>
      <c r="AP23" s="351" t="s">
        <v>516</v>
      </c>
      <c r="AQ23" s="351" t="s">
        <v>516</v>
      </c>
      <c r="AR23" s="351" t="s">
        <v>516</v>
      </c>
      <c r="AS23" s="351" t="s">
        <v>516</v>
      </c>
      <c r="AT23" s="351" t="s">
        <v>516</v>
      </c>
      <c r="AU23" s="361">
        <f t="shared" si="2"/>
        <v>0.26666666666666666</v>
      </c>
      <c r="AV23" s="351" t="s">
        <v>516</v>
      </c>
      <c r="AW23" s="351" t="s">
        <v>516</v>
      </c>
      <c r="AX23" s="361">
        <f t="shared" si="3"/>
        <v>0</v>
      </c>
      <c r="AY23" s="499">
        <f t="shared" si="4"/>
        <v>0.31111111111111112</v>
      </c>
    </row>
    <row r="24" spans="3:51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516</v>
      </c>
      <c r="N24" s="351" t="s">
        <v>516</v>
      </c>
      <c r="O24" s="351" t="s">
        <v>516</v>
      </c>
      <c r="P24" s="351" t="s">
        <v>516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516</v>
      </c>
      <c r="Z24" s="351" t="s">
        <v>516</v>
      </c>
      <c r="AA24" s="186" t="s">
        <v>271</v>
      </c>
      <c r="AB24" s="351" t="s">
        <v>517</v>
      </c>
      <c r="AC24" s="351" t="s">
        <v>516</v>
      </c>
      <c r="AD24" s="351"/>
      <c r="AE24" s="361">
        <f t="shared" si="1"/>
        <v>0.72222222222222221</v>
      </c>
      <c r="AF24" s="351" t="s">
        <v>516</v>
      </c>
      <c r="AG24" s="351" t="s">
        <v>516</v>
      </c>
      <c r="AH24" s="351" t="s">
        <v>516</v>
      </c>
      <c r="AI24" s="351" t="s">
        <v>516</v>
      </c>
      <c r="AJ24" s="351" t="s">
        <v>516</v>
      </c>
      <c r="AK24" s="351" t="s">
        <v>516</v>
      </c>
      <c r="AL24" s="351" t="s">
        <v>516</v>
      </c>
      <c r="AM24" s="351" t="s">
        <v>516</v>
      </c>
      <c r="AN24" s="351" t="s">
        <v>516</v>
      </c>
      <c r="AO24" s="351" t="s">
        <v>516</v>
      </c>
      <c r="AP24" s="351" t="s">
        <v>516</v>
      </c>
      <c r="AQ24" s="351" t="s">
        <v>516</v>
      </c>
      <c r="AR24" s="351" t="s">
        <v>516</v>
      </c>
      <c r="AS24" s="351" t="s">
        <v>516</v>
      </c>
      <c r="AT24" s="351" t="s">
        <v>516</v>
      </c>
      <c r="AU24" s="361">
        <f t="shared" si="2"/>
        <v>0</v>
      </c>
      <c r="AV24" s="351" t="s">
        <v>516</v>
      </c>
      <c r="AW24" s="351" t="s">
        <v>516</v>
      </c>
      <c r="AX24" s="361">
        <f t="shared" si="3"/>
        <v>0</v>
      </c>
      <c r="AY24" s="499">
        <f t="shared" si="4"/>
        <v>0.23055555555555557</v>
      </c>
    </row>
    <row r="25" spans="3:51" s="350" customFormat="1" ht="18.75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516</v>
      </c>
      <c r="N25" s="351" t="s">
        <v>269</v>
      </c>
      <c r="O25" s="351" t="s">
        <v>516</v>
      </c>
      <c r="P25" s="351" t="s">
        <v>516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516</v>
      </c>
      <c r="Z25" s="351" t="s">
        <v>516</v>
      </c>
      <c r="AA25" s="186" t="s">
        <v>281</v>
      </c>
      <c r="AB25" s="351" t="s">
        <v>517</v>
      </c>
      <c r="AC25" s="351" t="s">
        <v>516</v>
      </c>
      <c r="AD25" s="351"/>
      <c r="AE25" s="361">
        <f t="shared" si="1"/>
        <v>0.72222222222222221</v>
      </c>
      <c r="AF25" s="351" t="s">
        <v>516</v>
      </c>
      <c r="AG25" s="351" t="s">
        <v>516</v>
      </c>
      <c r="AH25" s="351" t="s">
        <v>516</v>
      </c>
      <c r="AI25" s="351" t="s">
        <v>516</v>
      </c>
      <c r="AJ25" s="351" t="s">
        <v>516</v>
      </c>
      <c r="AK25" s="351" t="s">
        <v>516</v>
      </c>
      <c r="AL25" s="351" t="s">
        <v>516</v>
      </c>
      <c r="AM25" s="351" t="s">
        <v>516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516</v>
      </c>
      <c r="AW25" s="351" t="s">
        <v>516</v>
      </c>
      <c r="AX25" s="361">
        <f t="shared" si="3"/>
        <v>0</v>
      </c>
      <c r="AY25" s="499">
        <f t="shared" si="4"/>
        <v>0.39722222222222225</v>
      </c>
    </row>
    <row r="26" spans="3:51" s="350" customFormat="1" ht="18.75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516</v>
      </c>
      <c r="N26" s="351" t="s">
        <v>516</v>
      </c>
      <c r="O26" s="351" t="s">
        <v>516</v>
      </c>
      <c r="P26" s="351" t="s">
        <v>516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516</v>
      </c>
      <c r="Z26" s="351" t="s">
        <v>516</v>
      </c>
      <c r="AA26" s="186" t="s">
        <v>281</v>
      </c>
      <c r="AB26" s="351" t="s">
        <v>517</v>
      </c>
      <c r="AC26" s="351" t="s">
        <v>516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516</v>
      </c>
      <c r="AK26" s="351" t="s">
        <v>516</v>
      </c>
      <c r="AL26" s="351" t="s">
        <v>516</v>
      </c>
      <c r="AM26" s="351" t="s">
        <v>516</v>
      </c>
      <c r="AN26" s="351" t="s">
        <v>516</v>
      </c>
      <c r="AO26" s="351" t="s">
        <v>516</v>
      </c>
      <c r="AP26" s="351" t="s">
        <v>516</v>
      </c>
      <c r="AQ26" s="351" t="s">
        <v>516</v>
      </c>
      <c r="AR26" s="351" t="s">
        <v>516</v>
      </c>
      <c r="AS26" s="351" t="s">
        <v>516</v>
      </c>
      <c r="AT26" s="351" t="s">
        <v>516</v>
      </c>
      <c r="AU26" s="361">
        <f t="shared" si="2"/>
        <v>0.26666666666666666</v>
      </c>
      <c r="AV26" s="351" t="s">
        <v>516</v>
      </c>
      <c r="AW26" s="351" t="s">
        <v>516</v>
      </c>
      <c r="AX26" s="361">
        <f t="shared" si="3"/>
        <v>0</v>
      </c>
      <c r="AY26" s="499">
        <f t="shared" si="4"/>
        <v>0.29722222222222222</v>
      </c>
    </row>
    <row r="27" spans="3:51" s="350" customFormat="1" ht="18.75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516</v>
      </c>
      <c r="N27" s="351" t="s">
        <v>516</v>
      </c>
      <c r="O27" s="351" t="s">
        <v>516</v>
      </c>
      <c r="P27" s="351" t="s">
        <v>516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516</v>
      </c>
      <c r="Z27" s="351" t="s">
        <v>516</v>
      </c>
      <c r="AA27" s="186" t="s">
        <v>281</v>
      </c>
      <c r="AB27" s="351" t="s">
        <v>517</v>
      </c>
      <c r="AC27" s="351" t="s">
        <v>516</v>
      </c>
      <c r="AD27" s="351"/>
      <c r="AE27" s="361">
        <f t="shared" si="1"/>
        <v>0.72222222222222221</v>
      </c>
      <c r="AF27" s="351" t="s">
        <v>516</v>
      </c>
      <c r="AG27" s="351" t="s">
        <v>516</v>
      </c>
      <c r="AH27" s="351" t="s">
        <v>516</v>
      </c>
      <c r="AI27" s="351" t="s">
        <v>516</v>
      </c>
      <c r="AJ27" s="351" t="s">
        <v>516</v>
      </c>
      <c r="AK27" s="351" t="s">
        <v>516</v>
      </c>
      <c r="AL27" s="351" t="s">
        <v>516</v>
      </c>
      <c r="AM27" s="351" t="s">
        <v>516</v>
      </c>
      <c r="AN27" s="351" t="s">
        <v>516</v>
      </c>
      <c r="AO27" s="351" t="s">
        <v>516</v>
      </c>
      <c r="AP27" s="351" t="s">
        <v>516</v>
      </c>
      <c r="AQ27" s="351" t="s">
        <v>516</v>
      </c>
      <c r="AR27" s="351" t="s">
        <v>516</v>
      </c>
      <c r="AS27" s="351" t="s">
        <v>516</v>
      </c>
      <c r="AT27" s="351" t="s">
        <v>516</v>
      </c>
      <c r="AU27" s="361">
        <f t="shared" si="2"/>
        <v>0</v>
      </c>
      <c r="AV27" s="351" t="s">
        <v>516</v>
      </c>
      <c r="AW27" s="351" t="s">
        <v>516</v>
      </c>
      <c r="AX27" s="361">
        <f t="shared" si="3"/>
        <v>0</v>
      </c>
      <c r="AY27" s="499">
        <f t="shared" si="4"/>
        <v>0.23055555555555557</v>
      </c>
    </row>
    <row r="28" spans="3:51" s="350" customFormat="1" ht="18.75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516</v>
      </c>
      <c r="N28" s="351" t="s">
        <v>516</v>
      </c>
      <c r="O28" s="351" t="s">
        <v>516</v>
      </c>
      <c r="P28" s="351" t="s">
        <v>516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516</v>
      </c>
      <c r="X28" s="351" t="s">
        <v>516</v>
      </c>
      <c r="Y28" s="351" t="s">
        <v>516</v>
      </c>
      <c r="Z28" s="351" t="s">
        <v>516</v>
      </c>
      <c r="AA28" s="186" t="s">
        <v>281</v>
      </c>
      <c r="AB28" s="351" t="s">
        <v>517</v>
      </c>
      <c r="AC28" s="351" t="s">
        <v>516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516</v>
      </c>
      <c r="AK28" s="351" t="s">
        <v>516</v>
      </c>
      <c r="AL28" s="351" t="s">
        <v>516</v>
      </c>
      <c r="AM28" s="351" t="s">
        <v>516</v>
      </c>
      <c r="AN28" s="351" t="s">
        <v>516</v>
      </c>
      <c r="AO28" s="351" t="s">
        <v>516</v>
      </c>
      <c r="AP28" s="351" t="s">
        <v>516</v>
      </c>
      <c r="AQ28" s="351" t="s">
        <v>516</v>
      </c>
      <c r="AR28" s="351" t="s">
        <v>516</v>
      </c>
      <c r="AS28" s="351" t="s">
        <v>516</v>
      </c>
      <c r="AT28" s="351" t="s">
        <v>516</v>
      </c>
      <c r="AU28" s="361">
        <f t="shared" si="2"/>
        <v>0.26666666666666666</v>
      </c>
      <c r="AV28" s="351" t="s">
        <v>516</v>
      </c>
      <c r="AW28" s="351" t="s">
        <v>516</v>
      </c>
      <c r="AX28" s="361">
        <f t="shared" si="3"/>
        <v>0</v>
      </c>
      <c r="AY28" s="499">
        <f t="shared" si="4"/>
        <v>0.26944444444444443</v>
      </c>
    </row>
    <row r="29" spans="3:51" s="350" customFormat="1" ht="18.75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516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516</v>
      </c>
      <c r="Z29" s="351" t="s">
        <v>516</v>
      </c>
      <c r="AA29" s="186" t="s">
        <v>271</v>
      </c>
      <c r="AB29" s="351" t="s">
        <v>270</v>
      </c>
      <c r="AC29" s="351" t="s">
        <v>516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517</v>
      </c>
      <c r="AI29" s="351" t="s">
        <v>516</v>
      </c>
      <c r="AJ29" s="351" t="s">
        <v>516</v>
      </c>
      <c r="AK29" s="351" t="s">
        <v>270</v>
      </c>
      <c r="AL29" s="351" t="s">
        <v>270</v>
      </c>
      <c r="AM29" s="351" t="s">
        <v>517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517</v>
      </c>
      <c r="AT29" s="351" t="s">
        <v>516</v>
      </c>
      <c r="AU29" s="361">
        <f t="shared" si="2"/>
        <v>0.7</v>
      </c>
      <c r="AV29" s="351" t="s">
        <v>516</v>
      </c>
      <c r="AW29" s="351" t="s">
        <v>516</v>
      </c>
      <c r="AX29" s="361">
        <f t="shared" si="3"/>
        <v>0</v>
      </c>
      <c r="AY29" s="499">
        <f t="shared" si="4"/>
        <v>0.56944444444444442</v>
      </c>
    </row>
    <row r="30" spans="3:51" s="350" customFormat="1" ht="18.75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517</v>
      </c>
      <c r="O30" s="351" t="s">
        <v>270</v>
      </c>
      <c r="P30" s="351" t="s">
        <v>516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516</v>
      </c>
      <c r="Z30" s="351" t="s">
        <v>516</v>
      </c>
      <c r="AA30" s="186" t="s">
        <v>281</v>
      </c>
      <c r="AB30" s="351" t="s">
        <v>517</v>
      </c>
      <c r="AC30" s="351" t="s">
        <v>516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517</v>
      </c>
      <c r="AI30" s="351" t="s">
        <v>516</v>
      </c>
      <c r="AJ30" s="351" t="s">
        <v>516</v>
      </c>
      <c r="AK30" s="351" t="s">
        <v>517</v>
      </c>
      <c r="AL30" s="353" t="s">
        <v>516</v>
      </c>
      <c r="AM30" s="351" t="s">
        <v>517</v>
      </c>
      <c r="AN30" s="351" t="s">
        <v>516</v>
      </c>
      <c r="AO30" s="351" t="s">
        <v>516</v>
      </c>
      <c r="AP30" s="351" t="s">
        <v>516</v>
      </c>
      <c r="AQ30" s="351" t="s">
        <v>516</v>
      </c>
      <c r="AR30" s="351" t="s">
        <v>516</v>
      </c>
      <c r="AS30" s="351" t="s">
        <v>516</v>
      </c>
      <c r="AT30" s="351" t="s">
        <v>516</v>
      </c>
      <c r="AU30" s="361">
        <f t="shared" si="2"/>
        <v>0.23333333333333334</v>
      </c>
      <c r="AV30" s="351" t="s">
        <v>516</v>
      </c>
      <c r="AW30" s="351" t="s">
        <v>516</v>
      </c>
      <c r="AX30" s="361">
        <f t="shared" si="3"/>
        <v>0</v>
      </c>
      <c r="AY30" s="499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516</v>
      </c>
      <c r="N31" s="351" t="s">
        <v>516</v>
      </c>
      <c r="O31" s="351" t="s">
        <v>516</v>
      </c>
      <c r="P31" s="351" t="s">
        <v>516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516</v>
      </c>
      <c r="Z31" s="351" t="s">
        <v>516</v>
      </c>
      <c r="AA31" s="186" t="s">
        <v>281</v>
      </c>
      <c r="AB31" s="351" t="s">
        <v>517</v>
      </c>
      <c r="AC31" s="351" t="s">
        <v>516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516</v>
      </c>
      <c r="AK31" s="351" t="s">
        <v>516</v>
      </c>
      <c r="AL31" s="353" t="s">
        <v>516</v>
      </c>
      <c r="AM31" s="351" t="s">
        <v>516</v>
      </c>
      <c r="AN31" s="351" t="s">
        <v>516</v>
      </c>
      <c r="AO31" s="351" t="s">
        <v>516</v>
      </c>
      <c r="AP31" s="351" t="s">
        <v>516</v>
      </c>
      <c r="AQ31" s="351" t="s">
        <v>516</v>
      </c>
      <c r="AR31" s="351" t="s">
        <v>516</v>
      </c>
      <c r="AS31" s="351" t="s">
        <v>516</v>
      </c>
      <c r="AT31" s="351" t="s">
        <v>516</v>
      </c>
      <c r="AU31" s="361">
        <f t="shared" si="2"/>
        <v>0.26666666666666666</v>
      </c>
      <c r="AV31" s="351" t="s">
        <v>516</v>
      </c>
      <c r="AW31" s="351" t="s">
        <v>516</v>
      </c>
      <c r="AX31" s="361">
        <f t="shared" si="3"/>
        <v>0</v>
      </c>
      <c r="AY31" s="499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516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516</v>
      </c>
      <c r="Z32" s="351" t="s">
        <v>516</v>
      </c>
      <c r="AA32" s="186" t="s">
        <v>281</v>
      </c>
      <c r="AB32" s="351" t="s">
        <v>517</v>
      </c>
      <c r="AC32" s="351" t="s">
        <v>516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517</v>
      </c>
      <c r="AI32" s="351" t="s">
        <v>517</v>
      </c>
      <c r="AJ32" s="351" t="s">
        <v>516</v>
      </c>
      <c r="AK32" s="351" t="s">
        <v>270</v>
      </c>
      <c r="AL32" s="351" t="s">
        <v>270</v>
      </c>
      <c r="AM32" s="351" t="s">
        <v>517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517</v>
      </c>
      <c r="AT32" s="351" t="s">
        <v>516</v>
      </c>
      <c r="AU32" s="361">
        <f t="shared" si="2"/>
        <v>0.73333333333333328</v>
      </c>
      <c r="AV32" s="351" t="s">
        <v>516</v>
      </c>
      <c r="AW32" s="351" t="s">
        <v>516</v>
      </c>
      <c r="AX32" s="361">
        <f t="shared" si="3"/>
        <v>0</v>
      </c>
      <c r="AY32" s="499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516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516</v>
      </c>
      <c r="Z33" s="351" t="s">
        <v>516</v>
      </c>
      <c r="AA33" s="186" t="s">
        <v>281</v>
      </c>
      <c r="AB33" s="351" t="s">
        <v>517</v>
      </c>
      <c r="AC33" s="351" t="s">
        <v>516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517</v>
      </c>
      <c r="AI33" s="351" t="s">
        <v>517</v>
      </c>
      <c r="AJ33" s="351" t="s">
        <v>516</v>
      </c>
      <c r="AK33" s="351" t="s">
        <v>270</v>
      </c>
      <c r="AL33" s="351" t="s">
        <v>270</v>
      </c>
      <c r="AM33" s="351" t="s">
        <v>517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517</v>
      </c>
      <c r="AT33" s="351" t="s">
        <v>516</v>
      </c>
      <c r="AU33" s="361">
        <f t="shared" si="2"/>
        <v>0.73333333333333328</v>
      </c>
      <c r="AV33" s="351" t="s">
        <v>516</v>
      </c>
      <c r="AW33" s="351" t="s">
        <v>516</v>
      </c>
      <c r="AX33" s="361">
        <f t="shared" si="3"/>
        <v>0</v>
      </c>
      <c r="AY33" s="499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516</v>
      </c>
      <c r="N34" s="351" t="s">
        <v>516</v>
      </c>
      <c r="O34" s="351" t="s">
        <v>516</v>
      </c>
      <c r="P34" s="351" t="s">
        <v>516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516</v>
      </c>
      <c r="Z34" s="351" t="s">
        <v>516</v>
      </c>
      <c r="AA34" s="186" t="s">
        <v>281</v>
      </c>
      <c r="AB34" s="351" t="s">
        <v>517</v>
      </c>
      <c r="AC34" s="351" t="s">
        <v>516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516</v>
      </c>
      <c r="AK34" s="351" t="s">
        <v>516</v>
      </c>
      <c r="AL34" s="353" t="s">
        <v>516</v>
      </c>
      <c r="AM34" s="351" t="s">
        <v>516</v>
      </c>
      <c r="AN34" s="351" t="s">
        <v>516</v>
      </c>
      <c r="AO34" s="351" t="s">
        <v>516</v>
      </c>
      <c r="AP34" s="351" t="s">
        <v>516</v>
      </c>
      <c r="AQ34" s="351" t="s">
        <v>516</v>
      </c>
      <c r="AR34" s="351" t="s">
        <v>516</v>
      </c>
      <c r="AS34" s="351" t="s">
        <v>516</v>
      </c>
      <c r="AT34" s="351" t="s">
        <v>516</v>
      </c>
      <c r="AU34" s="361">
        <f t="shared" si="2"/>
        <v>0.26666666666666666</v>
      </c>
      <c r="AV34" s="351" t="s">
        <v>516</v>
      </c>
      <c r="AW34" s="351" t="s">
        <v>516</v>
      </c>
      <c r="AX34" s="361">
        <f t="shared" si="3"/>
        <v>0</v>
      </c>
      <c r="AY34" s="499">
        <f t="shared" si="4"/>
        <v>0.29722222222222222</v>
      </c>
    </row>
    <row r="35" spans="3:51" s="350" customFormat="1" ht="18.75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516</v>
      </c>
      <c r="N35" s="351" t="s">
        <v>269</v>
      </c>
      <c r="O35" s="351" t="s">
        <v>516</v>
      </c>
      <c r="P35" s="351" t="s">
        <v>516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516</v>
      </c>
      <c r="Z35" s="351" t="s">
        <v>516</v>
      </c>
      <c r="AA35" s="186" t="s">
        <v>281</v>
      </c>
      <c r="AB35" s="351" t="s">
        <v>517</v>
      </c>
      <c r="AC35" s="351" t="s">
        <v>516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516</v>
      </c>
      <c r="AK35" s="351" t="s">
        <v>516</v>
      </c>
      <c r="AL35" s="353" t="s">
        <v>516</v>
      </c>
      <c r="AM35" s="351" t="s">
        <v>516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516</v>
      </c>
      <c r="AW35" s="351" t="s">
        <v>516</v>
      </c>
      <c r="AX35" s="361">
        <f t="shared" si="3"/>
        <v>0</v>
      </c>
      <c r="AY35" s="499">
        <f t="shared" si="4"/>
        <v>0.4916666666666667</v>
      </c>
    </row>
    <row r="36" spans="3:51" s="350" customFormat="1" ht="18.75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516</v>
      </c>
      <c r="N36" s="351" t="s">
        <v>516</v>
      </c>
      <c r="O36" s="351" t="s">
        <v>516</v>
      </c>
      <c r="P36" s="351" t="s">
        <v>516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516</v>
      </c>
      <c r="Z36" s="351" t="s">
        <v>516</v>
      </c>
      <c r="AA36" s="186" t="s">
        <v>281</v>
      </c>
      <c r="AB36" s="351" t="s">
        <v>517</v>
      </c>
      <c r="AC36" s="351" t="s">
        <v>516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516</v>
      </c>
      <c r="AK36" s="351" t="s">
        <v>516</v>
      </c>
      <c r="AL36" s="353" t="s">
        <v>516</v>
      </c>
      <c r="AM36" s="351" t="s">
        <v>516</v>
      </c>
      <c r="AN36" s="351" t="s">
        <v>516</v>
      </c>
      <c r="AO36" s="351" t="s">
        <v>516</v>
      </c>
      <c r="AP36" s="351" t="s">
        <v>516</v>
      </c>
      <c r="AQ36" s="351" t="s">
        <v>516</v>
      </c>
      <c r="AR36" s="351" t="s">
        <v>516</v>
      </c>
      <c r="AS36" s="351" t="s">
        <v>516</v>
      </c>
      <c r="AT36" s="351" t="s">
        <v>516</v>
      </c>
      <c r="AU36" s="361">
        <f t="shared" si="2"/>
        <v>0.26666666666666666</v>
      </c>
      <c r="AV36" s="351" t="s">
        <v>516</v>
      </c>
      <c r="AW36" s="351" t="s">
        <v>516</v>
      </c>
      <c r="AX36" s="361">
        <f t="shared" si="3"/>
        <v>0</v>
      </c>
      <c r="AY36" s="499">
        <f t="shared" si="4"/>
        <v>0.32500000000000001</v>
      </c>
    </row>
    <row r="37" spans="3:51" s="350" customFormat="1" ht="18.75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517</v>
      </c>
      <c r="N37" s="351" t="s">
        <v>269</v>
      </c>
      <c r="O37" s="351" t="s">
        <v>516</v>
      </c>
      <c r="P37" s="351" t="s">
        <v>516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516</v>
      </c>
      <c r="Z37" s="351" t="s">
        <v>516</v>
      </c>
      <c r="AA37" s="186" t="s">
        <v>281</v>
      </c>
      <c r="AB37" s="351" t="s">
        <v>517</v>
      </c>
      <c r="AC37" s="351" t="s">
        <v>516</v>
      </c>
      <c r="AD37" s="351"/>
      <c r="AE37" s="361">
        <f t="shared" si="1"/>
        <v>0.83333333333333337</v>
      </c>
      <c r="AF37" s="352" t="s">
        <v>280</v>
      </c>
      <c r="AG37" s="351" t="s">
        <v>517</v>
      </c>
      <c r="AH37" s="351" t="s">
        <v>516</v>
      </c>
      <c r="AI37" s="351" t="s">
        <v>516</v>
      </c>
      <c r="AJ37" s="351" t="s">
        <v>516</v>
      </c>
      <c r="AK37" s="351" t="s">
        <v>516</v>
      </c>
      <c r="AL37" s="353" t="s">
        <v>516</v>
      </c>
      <c r="AM37" s="351" t="s">
        <v>516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516</v>
      </c>
      <c r="AW37" s="351" t="s">
        <v>516</v>
      </c>
      <c r="AX37" s="361">
        <f t="shared" si="3"/>
        <v>0</v>
      </c>
      <c r="AY37" s="499">
        <f t="shared" si="4"/>
        <v>0.45833333333333337</v>
      </c>
    </row>
    <row r="38" spans="3:51" s="350" customFormat="1" ht="18.75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516</v>
      </c>
      <c r="N38" s="351" t="s">
        <v>516</v>
      </c>
      <c r="O38" s="351" t="s">
        <v>516</v>
      </c>
      <c r="P38" s="351" t="s">
        <v>516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516</v>
      </c>
      <c r="Z38" s="351" t="s">
        <v>516</v>
      </c>
      <c r="AA38" s="186" t="s">
        <v>281</v>
      </c>
      <c r="AB38" s="351" t="s">
        <v>517</v>
      </c>
      <c r="AC38" s="351" t="s">
        <v>516</v>
      </c>
      <c r="AD38" s="351"/>
      <c r="AE38" s="361">
        <f t="shared" si="1"/>
        <v>0.72222222222222221</v>
      </c>
      <c r="AF38" s="351" t="s">
        <v>516</v>
      </c>
      <c r="AG38" s="351" t="s">
        <v>516</v>
      </c>
      <c r="AH38" s="351" t="s">
        <v>516</v>
      </c>
      <c r="AI38" s="351" t="s">
        <v>516</v>
      </c>
      <c r="AJ38" s="351" t="s">
        <v>516</v>
      </c>
      <c r="AK38" s="351" t="s">
        <v>516</v>
      </c>
      <c r="AL38" s="353" t="s">
        <v>516</v>
      </c>
      <c r="AM38" s="351" t="s">
        <v>516</v>
      </c>
      <c r="AN38" s="351" t="s">
        <v>516</v>
      </c>
      <c r="AO38" s="351" t="s">
        <v>516</v>
      </c>
      <c r="AP38" s="351" t="s">
        <v>516</v>
      </c>
      <c r="AQ38" s="351" t="s">
        <v>516</v>
      </c>
      <c r="AR38" s="351" t="s">
        <v>516</v>
      </c>
      <c r="AS38" s="351" t="s">
        <v>516</v>
      </c>
      <c r="AT38" s="351" t="s">
        <v>516</v>
      </c>
      <c r="AU38" s="361">
        <f t="shared" si="2"/>
        <v>0</v>
      </c>
      <c r="AV38" s="351" t="s">
        <v>516</v>
      </c>
      <c r="AW38" s="351" t="s">
        <v>516</v>
      </c>
      <c r="AX38" s="361">
        <f t="shared" si="3"/>
        <v>0</v>
      </c>
      <c r="AY38" s="499">
        <f t="shared" si="4"/>
        <v>0.23055555555555557</v>
      </c>
    </row>
    <row r="39" spans="3:51" s="350" customFormat="1" ht="18.75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516</v>
      </c>
      <c r="N39" s="351" t="s">
        <v>270</v>
      </c>
      <c r="O39" s="351" t="s">
        <v>516</v>
      </c>
      <c r="P39" s="351" t="s">
        <v>516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516</v>
      </c>
      <c r="Z39" s="351" t="s">
        <v>516</v>
      </c>
      <c r="AA39" s="186" t="s">
        <v>281</v>
      </c>
      <c r="AB39" s="351" t="s">
        <v>517</v>
      </c>
      <c r="AC39" s="351" t="s">
        <v>516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516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517</v>
      </c>
      <c r="AT39" s="351" t="s">
        <v>516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499">
        <f t="shared" si="4"/>
        <v>0.73888888888888893</v>
      </c>
    </row>
    <row r="40" spans="3:51" s="350" customFormat="1" ht="18.75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517</v>
      </c>
      <c r="N40" s="351" t="s">
        <v>516</v>
      </c>
      <c r="O40" s="351" t="s">
        <v>516</v>
      </c>
      <c r="P40" s="351" t="s">
        <v>516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516</v>
      </c>
      <c r="Z40" s="351" t="s">
        <v>516</v>
      </c>
      <c r="AA40" s="186" t="s">
        <v>281</v>
      </c>
      <c r="AB40" s="351" t="s">
        <v>517</v>
      </c>
      <c r="AC40" s="351" t="s">
        <v>516</v>
      </c>
      <c r="AD40" s="351"/>
      <c r="AE40" s="361">
        <f t="shared" si="1"/>
        <v>0.83333333333333337</v>
      </c>
      <c r="AF40" s="352" t="s">
        <v>280</v>
      </c>
      <c r="AG40" s="351" t="s">
        <v>517</v>
      </c>
      <c r="AH40" s="351" t="s">
        <v>516</v>
      </c>
      <c r="AI40" s="351" t="s">
        <v>516</v>
      </c>
      <c r="AJ40" s="351" t="s">
        <v>516</v>
      </c>
      <c r="AK40" s="351" t="s">
        <v>516</v>
      </c>
      <c r="AL40" s="353" t="s">
        <v>516</v>
      </c>
      <c r="AM40" s="351" t="s">
        <v>516</v>
      </c>
      <c r="AN40" s="351" t="s">
        <v>516</v>
      </c>
      <c r="AO40" s="351" t="s">
        <v>516</v>
      </c>
      <c r="AP40" s="351" t="s">
        <v>516</v>
      </c>
      <c r="AQ40" s="351" t="s">
        <v>516</v>
      </c>
      <c r="AR40" s="351" t="s">
        <v>516</v>
      </c>
      <c r="AS40" s="351" t="s">
        <v>516</v>
      </c>
      <c r="AT40" s="351" t="s">
        <v>516</v>
      </c>
      <c r="AU40" s="361">
        <f t="shared" si="2"/>
        <v>3.3333333333333333E-2</v>
      </c>
      <c r="AV40" s="351" t="s">
        <v>516</v>
      </c>
      <c r="AW40" s="351" t="s">
        <v>516</v>
      </c>
      <c r="AX40" s="361">
        <f t="shared" si="3"/>
        <v>0</v>
      </c>
      <c r="AY40" s="499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517</v>
      </c>
      <c r="O41" s="351" t="s">
        <v>270</v>
      </c>
      <c r="P41" s="351" t="s">
        <v>516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516</v>
      </c>
      <c r="Z41" s="351" t="s">
        <v>516</v>
      </c>
      <c r="AA41" s="186" t="s">
        <v>281</v>
      </c>
      <c r="AB41" s="351" t="s">
        <v>517</v>
      </c>
      <c r="AC41" s="351" t="s">
        <v>516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517</v>
      </c>
      <c r="AI41" s="351" t="s">
        <v>516</v>
      </c>
      <c r="AJ41" s="351" t="s">
        <v>516</v>
      </c>
      <c r="AK41" s="351" t="s">
        <v>517</v>
      </c>
      <c r="AL41" s="353" t="s">
        <v>516</v>
      </c>
      <c r="AM41" s="351" t="s">
        <v>517</v>
      </c>
      <c r="AN41" s="351" t="s">
        <v>516</v>
      </c>
      <c r="AO41" s="351" t="s">
        <v>516</v>
      </c>
      <c r="AP41" s="351" t="s">
        <v>516</v>
      </c>
      <c r="AQ41" s="351" t="s">
        <v>516</v>
      </c>
      <c r="AR41" s="351" t="s">
        <v>516</v>
      </c>
      <c r="AS41" s="351" t="s">
        <v>516</v>
      </c>
      <c r="AT41" s="351" t="s">
        <v>516</v>
      </c>
      <c r="AU41" s="361">
        <f t="shared" si="2"/>
        <v>0.23333333333333334</v>
      </c>
      <c r="AV41" s="351" t="s">
        <v>516</v>
      </c>
      <c r="AW41" s="351" t="s">
        <v>516</v>
      </c>
      <c r="AX41" s="361">
        <f t="shared" si="3"/>
        <v>0</v>
      </c>
      <c r="AY41" s="499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517</v>
      </c>
      <c r="N42" s="351" t="s">
        <v>269</v>
      </c>
      <c r="O42" s="351" t="s">
        <v>516</v>
      </c>
      <c r="P42" s="351" t="s">
        <v>516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516</v>
      </c>
      <c r="Z42" s="351" t="s">
        <v>516</v>
      </c>
      <c r="AA42" s="186" t="s">
        <v>281</v>
      </c>
      <c r="AB42" s="351" t="s">
        <v>517</v>
      </c>
      <c r="AC42" s="351" t="s">
        <v>516</v>
      </c>
      <c r="AD42" s="351"/>
      <c r="AE42" s="361">
        <f t="shared" si="1"/>
        <v>0.83333333333333337</v>
      </c>
      <c r="AF42" s="352" t="s">
        <v>280</v>
      </c>
      <c r="AG42" s="351" t="s">
        <v>517</v>
      </c>
      <c r="AH42" s="351" t="s">
        <v>516</v>
      </c>
      <c r="AI42" s="351" t="s">
        <v>516</v>
      </c>
      <c r="AJ42" s="351" t="s">
        <v>516</v>
      </c>
      <c r="AK42" s="351" t="s">
        <v>516</v>
      </c>
      <c r="AL42" s="353" t="s">
        <v>516</v>
      </c>
      <c r="AM42" s="351" t="s">
        <v>516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516</v>
      </c>
      <c r="AW42" s="351" t="s">
        <v>516</v>
      </c>
      <c r="AX42" s="361">
        <f t="shared" si="3"/>
        <v>0</v>
      </c>
      <c r="AY42" s="499">
        <f t="shared" si="4"/>
        <v>0.45833333333333337</v>
      </c>
    </row>
    <row r="43" spans="3:51" s="350" customFormat="1" ht="18.75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516</v>
      </c>
      <c r="N43" s="351" t="s">
        <v>516</v>
      </c>
      <c r="O43" s="351" t="s">
        <v>516</v>
      </c>
      <c r="P43" s="351" t="s">
        <v>516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516</v>
      </c>
      <c r="Z43" s="351" t="s">
        <v>516</v>
      </c>
      <c r="AA43" s="186" t="s">
        <v>281</v>
      </c>
      <c r="AB43" s="351" t="s">
        <v>517</v>
      </c>
      <c r="AC43" s="351" t="s">
        <v>516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516</v>
      </c>
      <c r="AK43" s="351" t="s">
        <v>516</v>
      </c>
      <c r="AL43" s="353" t="s">
        <v>516</v>
      </c>
      <c r="AM43" s="351" t="s">
        <v>516</v>
      </c>
      <c r="AN43" s="351" t="s">
        <v>516</v>
      </c>
      <c r="AO43" s="351" t="s">
        <v>516</v>
      </c>
      <c r="AP43" s="351" t="s">
        <v>516</v>
      </c>
      <c r="AQ43" s="351" t="s">
        <v>516</v>
      </c>
      <c r="AR43" s="351" t="s">
        <v>516</v>
      </c>
      <c r="AS43" s="351" t="s">
        <v>516</v>
      </c>
      <c r="AT43" s="351" t="s">
        <v>516</v>
      </c>
      <c r="AU43" s="361">
        <f t="shared" si="2"/>
        <v>0.26666666666666666</v>
      </c>
      <c r="AV43" s="351" t="s">
        <v>516</v>
      </c>
      <c r="AW43" s="351" t="s">
        <v>516</v>
      </c>
      <c r="AX43" s="361">
        <f t="shared" si="3"/>
        <v>0</v>
      </c>
      <c r="AY43" s="499">
        <f t="shared" si="4"/>
        <v>0.32500000000000001</v>
      </c>
    </row>
    <row r="44" spans="3:51" s="350" customFormat="1" ht="18.75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517</v>
      </c>
      <c r="N44" s="351" t="s">
        <v>516</v>
      </c>
      <c r="O44" s="351" t="s">
        <v>516</v>
      </c>
      <c r="P44" s="351" t="s">
        <v>516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516</v>
      </c>
      <c r="Z44" s="351" t="s">
        <v>516</v>
      </c>
      <c r="AA44" s="186" t="s">
        <v>281</v>
      </c>
      <c r="AB44" s="351" t="s">
        <v>517</v>
      </c>
      <c r="AC44" s="351" t="s">
        <v>516</v>
      </c>
      <c r="AD44" s="351"/>
      <c r="AE44" s="361">
        <f t="shared" si="1"/>
        <v>0.72222222222222221</v>
      </c>
      <c r="AF44" s="352" t="s">
        <v>280</v>
      </c>
      <c r="AG44" s="351" t="s">
        <v>517</v>
      </c>
      <c r="AH44" s="351" t="s">
        <v>516</v>
      </c>
      <c r="AI44" s="351" t="s">
        <v>516</v>
      </c>
      <c r="AJ44" s="351" t="s">
        <v>516</v>
      </c>
      <c r="AK44" s="351" t="s">
        <v>517</v>
      </c>
      <c r="AL44" s="351" t="s">
        <v>270</v>
      </c>
      <c r="AM44" s="351" t="s">
        <v>517</v>
      </c>
      <c r="AN44" s="351" t="s">
        <v>516</v>
      </c>
      <c r="AO44" s="351" t="s">
        <v>516</v>
      </c>
      <c r="AP44" s="351" t="s">
        <v>516</v>
      </c>
      <c r="AQ44" s="351" t="s">
        <v>516</v>
      </c>
      <c r="AR44" s="351" t="s">
        <v>516</v>
      </c>
      <c r="AS44" s="351" t="s">
        <v>516</v>
      </c>
      <c r="AT44" s="351" t="s">
        <v>516</v>
      </c>
      <c r="AU44" s="361">
        <f t="shared" si="2"/>
        <v>0.16666666666666666</v>
      </c>
      <c r="AV44" s="351" t="s">
        <v>516</v>
      </c>
      <c r="AW44" s="351" t="s">
        <v>516</v>
      </c>
      <c r="AX44" s="361">
        <f t="shared" si="3"/>
        <v>0</v>
      </c>
      <c r="AY44" s="499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516</v>
      </c>
      <c r="N45" s="351" t="s">
        <v>516</v>
      </c>
      <c r="O45" s="351" t="s">
        <v>516</v>
      </c>
      <c r="P45" s="351" t="s">
        <v>516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516</v>
      </c>
      <c r="Z45" s="351" t="s">
        <v>516</v>
      </c>
      <c r="AA45" s="186" t="s">
        <v>271</v>
      </c>
      <c r="AB45" s="351" t="s">
        <v>517</v>
      </c>
      <c r="AC45" s="351" t="s">
        <v>516</v>
      </c>
      <c r="AD45" s="351"/>
      <c r="AE45" s="361">
        <f t="shared" si="1"/>
        <v>0.83333333333333337</v>
      </c>
      <c r="AF45" s="351" t="s">
        <v>516</v>
      </c>
      <c r="AG45" s="351" t="s">
        <v>516</v>
      </c>
      <c r="AH45" s="351" t="s">
        <v>516</v>
      </c>
      <c r="AI45" s="351" t="s">
        <v>516</v>
      </c>
      <c r="AJ45" s="351" t="s">
        <v>516</v>
      </c>
      <c r="AK45" s="351" t="s">
        <v>516</v>
      </c>
      <c r="AL45" s="353" t="s">
        <v>516</v>
      </c>
      <c r="AM45" s="351" t="s">
        <v>516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516</v>
      </c>
      <c r="AW45" s="351" t="s">
        <v>516</v>
      </c>
      <c r="AX45" s="361">
        <f t="shared" si="3"/>
        <v>0</v>
      </c>
      <c r="AY45" s="499">
        <f t="shared" si="4"/>
        <v>0.375</v>
      </c>
    </row>
    <row r="46" spans="3:51" s="350" customFormat="1" ht="18.75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516</v>
      </c>
      <c r="M46" s="351" t="s">
        <v>516</v>
      </c>
      <c r="N46" s="351" t="s">
        <v>269</v>
      </c>
      <c r="O46" s="351" t="s">
        <v>516</v>
      </c>
      <c r="P46" s="351" t="s">
        <v>516</v>
      </c>
      <c r="Q46" s="361">
        <f t="shared" si="0"/>
        <v>0.2</v>
      </c>
      <c r="R46" s="351" t="s">
        <v>516</v>
      </c>
      <c r="S46" s="351" t="s">
        <v>516</v>
      </c>
      <c r="T46" s="351" t="s">
        <v>516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516</v>
      </c>
      <c r="Z46" s="351" t="s">
        <v>516</v>
      </c>
      <c r="AA46" s="186" t="s">
        <v>281</v>
      </c>
      <c r="AB46" s="351" t="s">
        <v>517</v>
      </c>
      <c r="AC46" s="351" t="s">
        <v>516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516</v>
      </c>
      <c r="AK46" s="351" t="s">
        <v>516</v>
      </c>
      <c r="AL46" s="353" t="s">
        <v>516</v>
      </c>
      <c r="AM46" s="351" t="s">
        <v>516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516</v>
      </c>
      <c r="AW46" s="351" t="s">
        <v>516</v>
      </c>
      <c r="AX46" s="361">
        <f t="shared" si="3"/>
        <v>0</v>
      </c>
      <c r="AY46" s="499">
        <f t="shared" si="4"/>
        <v>0.33055555555555555</v>
      </c>
    </row>
    <row r="47" spans="3:51" s="350" customFormat="1" ht="18.75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516</v>
      </c>
      <c r="N47" s="351" t="s">
        <v>270</v>
      </c>
      <c r="O47" s="351" t="s">
        <v>516</v>
      </c>
      <c r="P47" s="351" t="s">
        <v>516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516</v>
      </c>
      <c r="Z47" s="351" t="s">
        <v>516</v>
      </c>
      <c r="AA47" s="186" t="s">
        <v>281</v>
      </c>
      <c r="AB47" s="351" t="s">
        <v>517</v>
      </c>
      <c r="AC47" s="351" t="s">
        <v>516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516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517</v>
      </c>
      <c r="AT47" s="351" t="s">
        <v>516</v>
      </c>
      <c r="AU47" s="361">
        <f t="shared" si="2"/>
        <v>0.83333333333333337</v>
      </c>
      <c r="AV47" s="351" t="s">
        <v>516</v>
      </c>
      <c r="AW47" s="351" t="s">
        <v>516</v>
      </c>
      <c r="AX47" s="361">
        <f t="shared" si="3"/>
        <v>0</v>
      </c>
      <c r="AY47" s="499">
        <f t="shared" si="4"/>
        <v>0.48888888888888893</v>
      </c>
    </row>
    <row r="48" spans="3:51" s="350" customFormat="1" ht="18.75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516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516</v>
      </c>
      <c r="Z48" s="351" t="s">
        <v>516</v>
      </c>
      <c r="AA48" s="186" t="s">
        <v>281</v>
      </c>
      <c r="AB48" s="351" t="s">
        <v>517</v>
      </c>
      <c r="AC48" s="351" t="s">
        <v>516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517</v>
      </c>
      <c r="AI48" s="351" t="s">
        <v>517</v>
      </c>
      <c r="AJ48" s="351" t="s">
        <v>516</v>
      </c>
      <c r="AK48" s="351" t="s">
        <v>270</v>
      </c>
      <c r="AL48" s="351" t="s">
        <v>270</v>
      </c>
      <c r="AM48" s="351" t="s">
        <v>517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517</v>
      </c>
      <c r="AT48" s="351" t="s">
        <v>516</v>
      </c>
      <c r="AU48" s="361">
        <f t="shared" si="2"/>
        <v>0.73333333333333328</v>
      </c>
      <c r="AV48" s="351" t="s">
        <v>516</v>
      </c>
      <c r="AW48" s="351" t="s">
        <v>516</v>
      </c>
      <c r="AX48" s="361">
        <f t="shared" si="3"/>
        <v>0</v>
      </c>
      <c r="AY48" s="499">
        <f t="shared" si="4"/>
        <v>0.56388888888888888</v>
      </c>
    </row>
    <row r="49" spans="3:51" s="350" customFormat="1" ht="18.75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516</v>
      </c>
      <c r="N49" s="351" t="s">
        <v>516</v>
      </c>
      <c r="O49" s="351" t="s">
        <v>516</v>
      </c>
      <c r="P49" s="351" t="s">
        <v>516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516</v>
      </c>
      <c r="Z49" s="351" t="s">
        <v>516</v>
      </c>
      <c r="AA49" s="186" t="s">
        <v>271</v>
      </c>
      <c r="AB49" s="351" t="s">
        <v>517</v>
      </c>
      <c r="AC49" s="351" t="s">
        <v>516</v>
      </c>
      <c r="AD49" s="351"/>
      <c r="AE49" s="361">
        <f t="shared" si="1"/>
        <v>0.83333333333333337</v>
      </c>
      <c r="AF49" s="351" t="s">
        <v>516</v>
      </c>
      <c r="AG49" s="351" t="s">
        <v>516</v>
      </c>
      <c r="AH49" s="351" t="s">
        <v>516</v>
      </c>
      <c r="AI49" s="351" t="s">
        <v>516</v>
      </c>
      <c r="AJ49" s="351" t="s">
        <v>516</v>
      </c>
      <c r="AK49" s="351" t="s">
        <v>516</v>
      </c>
      <c r="AL49" s="353" t="s">
        <v>516</v>
      </c>
      <c r="AM49" s="351" t="s">
        <v>516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516</v>
      </c>
      <c r="AW49" s="351" t="s">
        <v>516</v>
      </c>
      <c r="AX49" s="361">
        <f t="shared" si="3"/>
        <v>0</v>
      </c>
      <c r="AY49" s="499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516</v>
      </c>
      <c r="N50" s="351" t="s">
        <v>516</v>
      </c>
      <c r="O50" s="351" t="s">
        <v>516</v>
      </c>
      <c r="P50" s="351" t="s">
        <v>516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516</v>
      </c>
      <c r="Z50" s="351" t="s">
        <v>516</v>
      </c>
      <c r="AA50" s="186" t="s">
        <v>271</v>
      </c>
      <c r="AB50" s="351" t="s">
        <v>517</v>
      </c>
      <c r="AC50" s="351" t="s">
        <v>516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516</v>
      </c>
      <c r="AK50" s="351" t="s">
        <v>516</v>
      </c>
      <c r="AL50" s="353" t="s">
        <v>516</v>
      </c>
      <c r="AM50" s="351" t="s">
        <v>516</v>
      </c>
      <c r="AN50" s="351" t="s">
        <v>516</v>
      </c>
      <c r="AO50" s="351" t="s">
        <v>516</v>
      </c>
      <c r="AP50" s="351" t="s">
        <v>516</v>
      </c>
      <c r="AQ50" s="351" t="s">
        <v>516</v>
      </c>
      <c r="AR50" s="351" t="s">
        <v>516</v>
      </c>
      <c r="AS50" s="351" t="s">
        <v>516</v>
      </c>
      <c r="AT50" s="351" t="s">
        <v>516</v>
      </c>
      <c r="AU50" s="361">
        <f t="shared" si="2"/>
        <v>0.26666666666666666</v>
      </c>
      <c r="AV50" s="351" t="s">
        <v>516</v>
      </c>
      <c r="AW50" s="351" t="s">
        <v>516</v>
      </c>
      <c r="AX50" s="361">
        <f t="shared" si="3"/>
        <v>0</v>
      </c>
      <c r="AY50" s="499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516</v>
      </c>
      <c r="N51" s="351" t="s">
        <v>516</v>
      </c>
      <c r="O51" s="351" t="s">
        <v>516</v>
      </c>
      <c r="P51" s="351" t="s">
        <v>516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516</v>
      </c>
      <c r="Z51" s="351" t="s">
        <v>516</v>
      </c>
      <c r="AA51" s="186" t="s">
        <v>271</v>
      </c>
      <c r="AB51" s="351" t="s">
        <v>517</v>
      </c>
      <c r="AC51" s="351" t="s">
        <v>516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516</v>
      </c>
      <c r="AK51" s="351" t="s">
        <v>516</v>
      </c>
      <c r="AL51" s="353" t="s">
        <v>516</v>
      </c>
      <c r="AM51" s="351" t="s">
        <v>516</v>
      </c>
      <c r="AN51" s="351" t="s">
        <v>516</v>
      </c>
      <c r="AO51" s="351" t="s">
        <v>516</v>
      </c>
      <c r="AP51" s="351" t="s">
        <v>516</v>
      </c>
      <c r="AQ51" s="351" t="s">
        <v>516</v>
      </c>
      <c r="AR51" s="351" t="s">
        <v>516</v>
      </c>
      <c r="AS51" s="351" t="s">
        <v>516</v>
      </c>
      <c r="AT51" s="351" t="s">
        <v>516</v>
      </c>
      <c r="AU51" s="361">
        <f t="shared" si="2"/>
        <v>0.26666666666666666</v>
      </c>
      <c r="AV51" s="351" t="s">
        <v>516</v>
      </c>
      <c r="AW51" s="351" t="s">
        <v>516</v>
      </c>
      <c r="AX51" s="361">
        <f t="shared" si="3"/>
        <v>0</v>
      </c>
      <c r="AY51" s="499">
        <f t="shared" si="4"/>
        <v>0.29722222222222222</v>
      </c>
    </row>
    <row r="52" spans="3:51" s="350" customFormat="1" ht="18.75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516</v>
      </c>
      <c r="M52" s="351" t="s">
        <v>516</v>
      </c>
      <c r="N52" s="351" t="s">
        <v>516</v>
      </c>
      <c r="O52" s="351" t="s">
        <v>516</v>
      </c>
      <c r="P52" s="351" t="s">
        <v>516</v>
      </c>
      <c r="Q52" s="361">
        <f t="shared" si="0"/>
        <v>0</v>
      </c>
      <c r="R52" s="351" t="s">
        <v>516</v>
      </c>
      <c r="S52" s="351" t="s">
        <v>517</v>
      </c>
      <c r="T52" s="351" t="s">
        <v>517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516</v>
      </c>
      <c r="Z52" s="351" t="s">
        <v>516</v>
      </c>
      <c r="AA52" s="186" t="s">
        <v>271</v>
      </c>
      <c r="AB52" s="351" t="s">
        <v>517</v>
      </c>
      <c r="AC52" s="351" t="s">
        <v>516</v>
      </c>
      <c r="AD52" s="351"/>
      <c r="AE52" s="361">
        <f t="shared" si="1"/>
        <v>0.61111111111111116</v>
      </c>
      <c r="AF52" s="351" t="s">
        <v>516</v>
      </c>
      <c r="AG52" s="351" t="s">
        <v>516</v>
      </c>
      <c r="AH52" s="351" t="s">
        <v>516</v>
      </c>
      <c r="AI52" s="351" t="s">
        <v>516</v>
      </c>
      <c r="AJ52" s="351" t="s">
        <v>516</v>
      </c>
      <c r="AK52" s="351" t="s">
        <v>516</v>
      </c>
      <c r="AL52" s="353" t="s">
        <v>516</v>
      </c>
      <c r="AM52" s="351" t="s">
        <v>516</v>
      </c>
      <c r="AN52" s="351" t="s">
        <v>516</v>
      </c>
      <c r="AO52" s="351" t="s">
        <v>516</v>
      </c>
      <c r="AP52" s="351" t="s">
        <v>516</v>
      </c>
      <c r="AQ52" s="351" t="s">
        <v>516</v>
      </c>
      <c r="AR52" s="351" t="s">
        <v>516</v>
      </c>
      <c r="AS52" s="351" t="s">
        <v>516</v>
      </c>
      <c r="AT52" s="351" t="s">
        <v>516</v>
      </c>
      <c r="AU52" s="361">
        <f t="shared" si="2"/>
        <v>0</v>
      </c>
      <c r="AV52" s="351" t="s">
        <v>516</v>
      </c>
      <c r="AW52" s="351" t="s">
        <v>516</v>
      </c>
      <c r="AX52" s="361">
        <f t="shared" si="3"/>
        <v>0</v>
      </c>
      <c r="AY52" s="499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516</v>
      </c>
      <c r="M53" s="351" t="s">
        <v>516</v>
      </c>
      <c r="N53" s="351" t="s">
        <v>516</v>
      </c>
      <c r="O53" s="351" t="s">
        <v>516</v>
      </c>
      <c r="P53" s="351" t="s">
        <v>516</v>
      </c>
      <c r="Q53" s="361">
        <f t="shared" si="0"/>
        <v>0</v>
      </c>
      <c r="R53" s="351" t="s">
        <v>516</v>
      </c>
      <c r="S53" s="351" t="s">
        <v>517</v>
      </c>
      <c r="T53" s="351" t="s">
        <v>517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516</v>
      </c>
      <c r="Z53" s="351" t="s">
        <v>516</v>
      </c>
      <c r="AA53" s="186" t="s">
        <v>271</v>
      </c>
      <c r="AB53" s="351" t="s">
        <v>517</v>
      </c>
      <c r="AC53" s="351" t="s">
        <v>516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516</v>
      </c>
      <c r="AK53" s="351" t="s">
        <v>516</v>
      </c>
      <c r="AL53" s="353" t="s">
        <v>516</v>
      </c>
      <c r="AM53" s="351" t="s">
        <v>516</v>
      </c>
      <c r="AN53" s="351" t="s">
        <v>516</v>
      </c>
      <c r="AO53" s="351" t="s">
        <v>516</v>
      </c>
      <c r="AP53" s="351" t="s">
        <v>516</v>
      </c>
      <c r="AQ53" s="351" t="s">
        <v>516</v>
      </c>
      <c r="AR53" s="351" t="s">
        <v>516</v>
      </c>
      <c r="AS53" s="351" t="s">
        <v>516</v>
      </c>
      <c r="AT53" s="351" t="s">
        <v>516</v>
      </c>
      <c r="AU53" s="361">
        <f t="shared" si="2"/>
        <v>0.26666666666666666</v>
      </c>
      <c r="AV53" s="351" t="s">
        <v>516</v>
      </c>
      <c r="AW53" s="351" t="s">
        <v>516</v>
      </c>
      <c r="AX53" s="361">
        <f t="shared" si="3"/>
        <v>0</v>
      </c>
      <c r="AY53" s="499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516</v>
      </c>
      <c r="M54" s="351" t="s">
        <v>516</v>
      </c>
      <c r="N54" s="351" t="s">
        <v>516</v>
      </c>
      <c r="O54" s="351" t="s">
        <v>516</v>
      </c>
      <c r="P54" s="351" t="s">
        <v>516</v>
      </c>
      <c r="Q54" s="361">
        <f t="shared" si="0"/>
        <v>0</v>
      </c>
      <c r="R54" s="351" t="s">
        <v>516</v>
      </c>
      <c r="S54" s="351" t="s">
        <v>517</v>
      </c>
      <c r="T54" s="351" t="s">
        <v>517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516</v>
      </c>
      <c r="Z54" s="351" t="s">
        <v>516</v>
      </c>
      <c r="AA54" s="186" t="s">
        <v>281</v>
      </c>
      <c r="AB54" s="351" t="s">
        <v>517</v>
      </c>
      <c r="AC54" s="351" t="s">
        <v>516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516</v>
      </c>
      <c r="AK54" s="351" t="s">
        <v>516</v>
      </c>
      <c r="AL54" s="353" t="s">
        <v>516</v>
      </c>
      <c r="AM54" s="351" t="s">
        <v>516</v>
      </c>
      <c r="AN54" s="351" t="s">
        <v>516</v>
      </c>
      <c r="AO54" s="351" t="s">
        <v>516</v>
      </c>
      <c r="AP54" s="351" t="s">
        <v>516</v>
      </c>
      <c r="AQ54" s="351" t="s">
        <v>516</v>
      </c>
      <c r="AR54" s="351" t="s">
        <v>516</v>
      </c>
      <c r="AS54" s="351" t="s">
        <v>516</v>
      </c>
      <c r="AT54" s="351" t="s">
        <v>516</v>
      </c>
      <c r="AU54" s="361">
        <f t="shared" si="2"/>
        <v>0.26666666666666666</v>
      </c>
      <c r="AV54" s="351" t="s">
        <v>516</v>
      </c>
      <c r="AW54" s="351" t="s">
        <v>516</v>
      </c>
      <c r="AX54" s="361">
        <f t="shared" si="3"/>
        <v>0</v>
      </c>
      <c r="AY54" s="499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516</v>
      </c>
      <c r="M55" s="351" t="s">
        <v>516</v>
      </c>
      <c r="N55" s="351" t="s">
        <v>516</v>
      </c>
      <c r="O55" s="351" t="s">
        <v>516</v>
      </c>
      <c r="P55" s="351" t="s">
        <v>516</v>
      </c>
      <c r="Q55" s="361">
        <f t="shared" si="0"/>
        <v>0</v>
      </c>
      <c r="R55" s="351" t="s">
        <v>516</v>
      </c>
      <c r="S55" s="351" t="s">
        <v>517</v>
      </c>
      <c r="T55" s="351" t="s">
        <v>517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516</v>
      </c>
      <c r="Z55" s="351" t="s">
        <v>516</v>
      </c>
      <c r="AA55" s="186" t="s">
        <v>271</v>
      </c>
      <c r="AB55" s="351" t="s">
        <v>517</v>
      </c>
      <c r="AC55" s="351" t="s">
        <v>516</v>
      </c>
      <c r="AD55" s="351"/>
      <c r="AE55" s="361">
        <f t="shared" si="1"/>
        <v>0.5</v>
      </c>
      <c r="AF55" s="351" t="s">
        <v>516</v>
      </c>
      <c r="AG55" s="351" t="s">
        <v>516</v>
      </c>
      <c r="AH55" s="351" t="s">
        <v>516</v>
      </c>
      <c r="AI55" s="351" t="s">
        <v>516</v>
      </c>
      <c r="AJ55" s="351" t="s">
        <v>516</v>
      </c>
      <c r="AK55" s="351" t="s">
        <v>516</v>
      </c>
      <c r="AL55" s="353" t="s">
        <v>516</v>
      </c>
      <c r="AM55" s="351" t="s">
        <v>516</v>
      </c>
      <c r="AN55" s="351" t="s">
        <v>516</v>
      </c>
      <c r="AO55" s="351" t="s">
        <v>516</v>
      </c>
      <c r="AP55" s="351" t="s">
        <v>516</v>
      </c>
      <c r="AQ55" s="351" t="s">
        <v>516</v>
      </c>
      <c r="AR55" s="351" t="s">
        <v>516</v>
      </c>
      <c r="AS55" s="351" t="s">
        <v>516</v>
      </c>
      <c r="AT55" s="351" t="s">
        <v>516</v>
      </c>
      <c r="AU55" s="361">
        <f t="shared" si="2"/>
        <v>0</v>
      </c>
      <c r="AV55" s="351" t="s">
        <v>516</v>
      </c>
      <c r="AW55" s="351" t="s">
        <v>516</v>
      </c>
      <c r="AX55" s="361">
        <f t="shared" si="3"/>
        <v>0</v>
      </c>
      <c r="AY55" s="499">
        <f t="shared" si="4"/>
        <v>0.125</v>
      </c>
    </row>
    <row r="56" spans="3:51" s="350" customFormat="1" ht="18.75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516</v>
      </c>
      <c r="M56" s="351" t="s">
        <v>516</v>
      </c>
      <c r="N56" s="351" t="s">
        <v>516</v>
      </c>
      <c r="O56" s="351" t="s">
        <v>516</v>
      </c>
      <c r="P56" s="351" t="s">
        <v>516</v>
      </c>
      <c r="Q56" s="361">
        <f t="shared" si="0"/>
        <v>0</v>
      </c>
      <c r="R56" s="351" t="s">
        <v>516</v>
      </c>
      <c r="S56" s="351" t="s">
        <v>517</v>
      </c>
      <c r="T56" s="351" t="s">
        <v>517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516</v>
      </c>
      <c r="Z56" s="351" t="s">
        <v>516</v>
      </c>
      <c r="AA56" s="186" t="s">
        <v>281</v>
      </c>
      <c r="AB56" s="351" t="s">
        <v>517</v>
      </c>
      <c r="AC56" s="351" t="s">
        <v>516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516</v>
      </c>
      <c r="AK56" s="351" t="s">
        <v>270</v>
      </c>
      <c r="AL56" s="351" t="s">
        <v>517</v>
      </c>
      <c r="AM56" s="351" t="s">
        <v>516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516</v>
      </c>
      <c r="AW56" s="351" t="s">
        <v>516</v>
      </c>
      <c r="AX56" s="361">
        <f t="shared" si="3"/>
        <v>0</v>
      </c>
      <c r="AY56" s="499">
        <f t="shared" si="4"/>
        <v>0.36111111111111116</v>
      </c>
    </row>
    <row r="57" spans="3:51" s="350" customFormat="1" ht="18.75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516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518</v>
      </c>
      <c r="W57" s="351" t="s">
        <v>270</v>
      </c>
      <c r="X57" s="352" t="s">
        <v>270</v>
      </c>
      <c r="Y57" s="351" t="s">
        <v>516</v>
      </c>
      <c r="Z57" s="351" t="s">
        <v>516</v>
      </c>
      <c r="AA57" s="186" t="s">
        <v>269</v>
      </c>
      <c r="AB57" s="351" t="s">
        <v>517</v>
      </c>
      <c r="AC57" s="351" t="s">
        <v>516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517</v>
      </c>
      <c r="AK57" s="351" t="s">
        <v>270</v>
      </c>
      <c r="AL57" s="351" t="s">
        <v>517</v>
      </c>
      <c r="AM57" s="351" t="s">
        <v>516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499">
        <f t="shared" si="4"/>
        <v>0.875</v>
      </c>
    </row>
    <row r="58" spans="3:51" s="350" customFormat="1" ht="18.75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516</v>
      </c>
      <c r="Q58" s="361">
        <f t="shared" si="0"/>
        <v>0.8</v>
      </c>
      <c r="R58" s="351" t="s">
        <v>270</v>
      </c>
      <c r="S58" s="351" t="s">
        <v>517</v>
      </c>
      <c r="T58" s="351" t="s">
        <v>517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516</v>
      </c>
      <c r="Z58" s="351" t="s">
        <v>516</v>
      </c>
      <c r="AA58" s="186" t="s">
        <v>271</v>
      </c>
      <c r="AB58" s="351" t="s">
        <v>517</v>
      </c>
      <c r="AC58" s="351" t="s">
        <v>516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517</v>
      </c>
      <c r="AK58" s="351" t="s">
        <v>270</v>
      </c>
      <c r="AL58" s="351" t="s">
        <v>517</v>
      </c>
      <c r="AM58" s="351" t="s">
        <v>516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499">
        <f t="shared" si="4"/>
        <v>0.84722222222222221</v>
      </c>
    </row>
    <row r="59" spans="3:51" s="350" customFormat="1" ht="18.75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516</v>
      </c>
      <c r="N59" s="351" t="s">
        <v>516</v>
      </c>
      <c r="O59" s="351" t="s">
        <v>516</v>
      </c>
      <c r="P59" s="351" t="s">
        <v>516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516</v>
      </c>
      <c r="Z59" s="351" t="s">
        <v>516</v>
      </c>
      <c r="AA59" s="186" t="s">
        <v>271</v>
      </c>
      <c r="AB59" s="351" t="s">
        <v>517</v>
      </c>
      <c r="AC59" s="351" t="s">
        <v>516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516</v>
      </c>
      <c r="AK59" s="351" t="s">
        <v>270</v>
      </c>
      <c r="AL59" s="351" t="s">
        <v>517</v>
      </c>
      <c r="AM59" s="351" t="s">
        <v>516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516</v>
      </c>
      <c r="AW59" s="351" t="s">
        <v>516</v>
      </c>
      <c r="AX59" s="361">
        <f t="shared" si="3"/>
        <v>0</v>
      </c>
      <c r="AY59" s="499">
        <f t="shared" si="4"/>
        <v>0.46666666666666667</v>
      </c>
    </row>
    <row r="60" spans="3:51" s="350" customFormat="1" ht="18.75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516</v>
      </c>
      <c r="N60" s="351" t="s">
        <v>269</v>
      </c>
      <c r="O60" s="351" t="s">
        <v>516</v>
      </c>
      <c r="P60" s="351" t="s">
        <v>516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518</v>
      </c>
      <c r="W60" s="351" t="s">
        <v>516</v>
      </c>
      <c r="X60" s="351" t="s">
        <v>516</v>
      </c>
      <c r="Y60" s="351" t="s">
        <v>516</v>
      </c>
      <c r="Z60" s="351" t="s">
        <v>516</v>
      </c>
      <c r="AA60" s="186" t="s">
        <v>271</v>
      </c>
      <c r="AB60" s="351" t="s">
        <v>270</v>
      </c>
      <c r="AC60" s="351" t="s">
        <v>516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516</v>
      </c>
      <c r="AL60" s="353" t="s">
        <v>516</v>
      </c>
      <c r="AM60" s="351" t="s">
        <v>516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499">
        <f t="shared" si="4"/>
        <v>0.67222222222222228</v>
      </c>
    </row>
    <row r="61" spans="3:51" s="350" customFormat="1" ht="18.75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516</v>
      </c>
      <c r="N61" s="351" t="s">
        <v>516</v>
      </c>
      <c r="O61" s="351" t="s">
        <v>516</v>
      </c>
      <c r="P61" s="351" t="s">
        <v>516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518</v>
      </c>
      <c r="W61" s="351" t="s">
        <v>516</v>
      </c>
      <c r="X61" s="351" t="s">
        <v>516</v>
      </c>
      <c r="Y61" s="351" t="s">
        <v>516</v>
      </c>
      <c r="Z61" s="351" t="s">
        <v>516</v>
      </c>
      <c r="AA61" s="186" t="s">
        <v>271</v>
      </c>
      <c r="AB61" s="351" t="s">
        <v>517</v>
      </c>
      <c r="AC61" s="351" t="s">
        <v>516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516</v>
      </c>
      <c r="AK61" s="351" t="s">
        <v>516</v>
      </c>
      <c r="AL61" s="353" t="s">
        <v>516</v>
      </c>
      <c r="AM61" s="351" t="s">
        <v>516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516</v>
      </c>
      <c r="AW61" s="351" t="s">
        <v>516</v>
      </c>
      <c r="AX61" s="361">
        <f t="shared" si="3"/>
        <v>0</v>
      </c>
      <c r="AY61" s="499">
        <f t="shared" si="4"/>
        <v>0.35833333333333328</v>
      </c>
    </row>
    <row r="62" spans="3:51" s="350" customFormat="1" ht="18.75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516</v>
      </c>
      <c r="N62" s="351" t="s">
        <v>516</v>
      </c>
      <c r="O62" s="351" t="s">
        <v>516</v>
      </c>
      <c r="P62" s="351" t="s">
        <v>516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516</v>
      </c>
      <c r="X62" s="351" t="s">
        <v>516</v>
      </c>
      <c r="Y62" s="351" t="s">
        <v>516</v>
      </c>
      <c r="Z62" s="351" t="s">
        <v>516</v>
      </c>
      <c r="AA62" s="186" t="s">
        <v>271</v>
      </c>
      <c r="AB62" s="351" t="s">
        <v>517</v>
      </c>
      <c r="AC62" s="351" t="s">
        <v>516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516</v>
      </c>
      <c r="AK62" s="351" t="s">
        <v>516</v>
      </c>
      <c r="AL62" s="353" t="s">
        <v>516</v>
      </c>
      <c r="AM62" s="351" t="s">
        <v>516</v>
      </c>
      <c r="AN62" s="351" t="s">
        <v>516</v>
      </c>
      <c r="AO62" s="351" t="s">
        <v>516</v>
      </c>
      <c r="AP62" s="351" t="s">
        <v>516</v>
      </c>
      <c r="AQ62" s="351" t="s">
        <v>516</v>
      </c>
      <c r="AR62" s="351" t="s">
        <v>516</v>
      </c>
      <c r="AS62" s="351" t="s">
        <v>516</v>
      </c>
      <c r="AT62" s="351" t="s">
        <v>516</v>
      </c>
      <c r="AU62" s="361">
        <f t="shared" si="2"/>
        <v>0.26666666666666666</v>
      </c>
      <c r="AV62" s="351" t="s">
        <v>516</v>
      </c>
      <c r="AW62" s="351" t="s">
        <v>516</v>
      </c>
      <c r="AX62" s="361">
        <f t="shared" si="3"/>
        <v>0</v>
      </c>
      <c r="AY62" s="499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516</v>
      </c>
      <c r="N63" s="351" t="s">
        <v>516</v>
      </c>
      <c r="O63" s="351" t="s">
        <v>516</v>
      </c>
      <c r="P63" s="351" t="s">
        <v>516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516</v>
      </c>
      <c r="Z63" s="351" t="s">
        <v>516</v>
      </c>
      <c r="AA63" s="186" t="s">
        <v>271</v>
      </c>
      <c r="AB63" s="351" t="s">
        <v>517</v>
      </c>
      <c r="AC63" s="351" t="s">
        <v>516</v>
      </c>
      <c r="AD63" s="351"/>
      <c r="AE63" s="361">
        <f t="shared" si="1"/>
        <v>0.83333333333333337</v>
      </c>
      <c r="AF63" s="351" t="s">
        <v>516</v>
      </c>
      <c r="AG63" s="351" t="s">
        <v>516</v>
      </c>
      <c r="AH63" s="351" t="s">
        <v>516</v>
      </c>
      <c r="AI63" s="351" t="s">
        <v>516</v>
      </c>
      <c r="AJ63" s="351" t="s">
        <v>516</v>
      </c>
      <c r="AK63" s="351" t="s">
        <v>516</v>
      </c>
      <c r="AL63" s="353" t="s">
        <v>516</v>
      </c>
      <c r="AM63" s="351" t="s">
        <v>516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516</v>
      </c>
      <c r="AW63" s="351" t="s">
        <v>516</v>
      </c>
      <c r="AX63" s="361">
        <f t="shared" si="3"/>
        <v>0</v>
      </c>
      <c r="AY63" s="499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516</v>
      </c>
      <c r="N64" s="351" t="s">
        <v>269</v>
      </c>
      <c r="O64" s="351" t="s">
        <v>516</v>
      </c>
      <c r="P64" s="351" t="s">
        <v>516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516</v>
      </c>
      <c r="Z64" s="351" t="s">
        <v>516</v>
      </c>
      <c r="AA64" s="186" t="s">
        <v>281</v>
      </c>
      <c r="AB64" s="351" t="s">
        <v>517</v>
      </c>
      <c r="AC64" s="351" t="s">
        <v>516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516</v>
      </c>
      <c r="AK64" s="351" t="s">
        <v>270</v>
      </c>
      <c r="AL64" s="353" t="s">
        <v>516</v>
      </c>
      <c r="AM64" s="351" t="s">
        <v>516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499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517</v>
      </c>
      <c r="O65" s="351" t="s">
        <v>270</v>
      </c>
      <c r="P65" s="351" t="s">
        <v>516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516</v>
      </c>
      <c r="Z65" s="351" t="s">
        <v>516</v>
      </c>
      <c r="AA65" s="186" t="s">
        <v>271</v>
      </c>
      <c r="AB65" s="351" t="s">
        <v>517</v>
      </c>
      <c r="AC65" s="351" t="s">
        <v>516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517</v>
      </c>
      <c r="AI65" s="351" t="s">
        <v>516</v>
      </c>
      <c r="AJ65" s="351" t="s">
        <v>516</v>
      </c>
      <c r="AK65" s="351" t="s">
        <v>270</v>
      </c>
      <c r="AL65" s="351" t="s">
        <v>270</v>
      </c>
      <c r="AM65" s="351" t="s">
        <v>517</v>
      </c>
      <c r="AN65" s="351" t="s">
        <v>517</v>
      </c>
      <c r="AO65" s="351" t="s">
        <v>517</v>
      </c>
      <c r="AP65" s="351" t="s">
        <v>517</v>
      </c>
      <c r="AQ65" s="351" t="s">
        <v>517</v>
      </c>
      <c r="AR65" s="351" t="s">
        <v>516</v>
      </c>
      <c r="AS65" s="351" t="s">
        <v>516</v>
      </c>
      <c r="AT65" s="351" t="s">
        <v>516</v>
      </c>
      <c r="AU65" s="361">
        <f t="shared" si="2"/>
        <v>0.46666666666666667</v>
      </c>
      <c r="AV65" s="351" t="s">
        <v>516</v>
      </c>
      <c r="AW65" s="351" t="s">
        <v>516</v>
      </c>
      <c r="AX65" s="361">
        <f t="shared" si="3"/>
        <v>0</v>
      </c>
      <c r="AY65" s="499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516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516</v>
      </c>
      <c r="Z66" s="351" t="s">
        <v>516</v>
      </c>
      <c r="AA66" s="186" t="s">
        <v>269</v>
      </c>
      <c r="AB66" s="351" t="s">
        <v>517</v>
      </c>
      <c r="AC66" s="351" t="s">
        <v>516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517</v>
      </c>
      <c r="AI66" s="351" t="s">
        <v>517</v>
      </c>
      <c r="AJ66" s="351" t="s">
        <v>516</v>
      </c>
      <c r="AK66" s="351" t="s">
        <v>270</v>
      </c>
      <c r="AL66" s="353" t="s">
        <v>516</v>
      </c>
      <c r="AM66" s="351" t="s">
        <v>516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499">
        <f t="shared" si="4"/>
        <v>0.86944444444444446</v>
      </c>
    </row>
    <row r="67" spans="3:51" s="350" customFormat="1" ht="18.75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516</v>
      </c>
      <c r="M67" s="351" t="s">
        <v>516</v>
      </c>
      <c r="N67" s="351" t="s">
        <v>269</v>
      </c>
      <c r="O67" s="351" t="s">
        <v>516</v>
      </c>
      <c r="P67" s="351" t="s">
        <v>516</v>
      </c>
      <c r="Q67" s="361">
        <f t="shared" si="0"/>
        <v>0.2</v>
      </c>
      <c r="R67" s="351" t="s">
        <v>516</v>
      </c>
      <c r="S67" s="351" t="s">
        <v>517</v>
      </c>
      <c r="T67" s="351" t="s">
        <v>517</v>
      </c>
      <c r="U67" s="351" t="s">
        <v>269</v>
      </c>
      <c r="V67" s="351" t="s">
        <v>270</v>
      </c>
      <c r="W67" s="351" t="s">
        <v>516</v>
      </c>
      <c r="X67" s="351" t="s">
        <v>516</v>
      </c>
      <c r="Y67" s="351" t="s">
        <v>516</v>
      </c>
      <c r="Z67" s="351" t="s">
        <v>516</v>
      </c>
      <c r="AA67" s="186" t="s">
        <v>281</v>
      </c>
      <c r="AB67" s="351" t="s">
        <v>517</v>
      </c>
      <c r="AC67" s="351" t="s">
        <v>516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516</v>
      </c>
      <c r="AK67" s="351" t="s">
        <v>516</v>
      </c>
      <c r="AL67" s="353" t="s">
        <v>516</v>
      </c>
      <c r="AM67" s="351" t="s">
        <v>516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516</v>
      </c>
      <c r="AW67" s="351" t="s">
        <v>516</v>
      </c>
      <c r="AX67" s="361">
        <f t="shared" si="3"/>
        <v>0</v>
      </c>
      <c r="AY67" s="499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516</v>
      </c>
      <c r="M68" s="351" t="s">
        <v>516</v>
      </c>
      <c r="N68" s="351" t="s">
        <v>516</v>
      </c>
      <c r="O68" s="351" t="s">
        <v>516</v>
      </c>
      <c r="P68" s="351" t="s">
        <v>516</v>
      </c>
      <c r="Q68" s="361">
        <f t="shared" si="0"/>
        <v>0</v>
      </c>
      <c r="R68" s="351" t="s">
        <v>516</v>
      </c>
      <c r="S68" s="351" t="s">
        <v>517</v>
      </c>
      <c r="T68" s="351" t="s">
        <v>517</v>
      </c>
      <c r="U68" s="351" t="s">
        <v>269</v>
      </c>
      <c r="V68" s="359" t="s">
        <v>518</v>
      </c>
      <c r="W68" s="351" t="s">
        <v>270</v>
      </c>
      <c r="X68" s="352" t="s">
        <v>270</v>
      </c>
      <c r="Y68" s="351" t="s">
        <v>516</v>
      </c>
      <c r="Z68" s="351" t="s">
        <v>516</v>
      </c>
      <c r="AA68" s="186" t="s">
        <v>281</v>
      </c>
      <c r="AB68" s="351" t="s">
        <v>517</v>
      </c>
      <c r="AC68" s="351" t="s">
        <v>516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516</v>
      </c>
      <c r="AK68" s="351" t="s">
        <v>270</v>
      </c>
      <c r="AL68" s="353" t="s">
        <v>516</v>
      </c>
      <c r="AM68" s="351" t="s">
        <v>516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516</v>
      </c>
      <c r="AW68" s="351" t="s">
        <v>516</v>
      </c>
      <c r="AX68" s="361">
        <f t="shared" si="3"/>
        <v>0</v>
      </c>
      <c r="AY68" s="499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516</v>
      </c>
      <c r="M69" s="351" t="s">
        <v>516</v>
      </c>
      <c r="N69" s="360" t="s">
        <v>269</v>
      </c>
      <c r="O69" s="351" t="s">
        <v>516</v>
      </c>
      <c r="P69" s="351" t="s">
        <v>516</v>
      </c>
      <c r="Q69" s="361">
        <f t="shared" si="0"/>
        <v>0.2</v>
      </c>
      <c r="R69" s="351" t="s">
        <v>516</v>
      </c>
      <c r="S69" s="351" t="s">
        <v>516</v>
      </c>
      <c r="T69" s="351" t="s">
        <v>516</v>
      </c>
      <c r="U69" s="358"/>
      <c r="V69" s="359" t="s">
        <v>518</v>
      </c>
      <c r="W69" s="359" t="s">
        <v>518</v>
      </c>
      <c r="X69" s="352" t="s">
        <v>280</v>
      </c>
      <c r="Y69" s="351" t="s">
        <v>516</v>
      </c>
      <c r="Z69" s="351" t="s">
        <v>516</v>
      </c>
      <c r="AA69" s="186" t="s">
        <v>281</v>
      </c>
      <c r="AB69" s="351" t="s">
        <v>517</v>
      </c>
      <c r="AC69" s="351" t="s">
        <v>516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516</v>
      </c>
      <c r="AK69" s="351" t="s">
        <v>516</v>
      </c>
      <c r="AL69" s="353" t="s">
        <v>516</v>
      </c>
      <c r="AM69" s="351" t="s">
        <v>516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516</v>
      </c>
      <c r="AW69" s="351" t="s">
        <v>516</v>
      </c>
      <c r="AX69" s="361">
        <f t="shared" si="3"/>
        <v>0</v>
      </c>
      <c r="AY69" s="499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516</v>
      </c>
      <c r="P70" s="351" t="s">
        <v>516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516</v>
      </c>
      <c r="Z70" s="351" t="s">
        <v>516</v>
      </c>
      <c r="AA70" s="186" t="s">
        <v>271</v>
      </c>
      <c r="AB70" s="351" t="s">
        <v>517</v>
      </c>
      <c r="AC70" s="351" t="s">
        <v>516</v>
      </c>
      <c r="AD70" s="351"/>
      <c r="AE70" s="361">
        <f t="shared" si="1"/>
        <v>0.83333333333333337</v>
      </c>
      <c r="AF70" s="351" t="s">
        <v>516</v>
      </c>
      <c r="AG70" s="351" t="s">
        <v>516</v>
      </c>
      <c r="AH70" s="351" t="s">
        <v>516</v>
      </c>
      <c r="AI70" s="351" t="s">
        <v>516</v>
      </c>
      <c r="AJ70" s="351" t="s">
        <v>516</v>
      </c>
      <c r="AK70" s="351" t="s">
        <v>516</v>
      </c>
      <c r="AL70" s="353" t="s">
        <v>516</v>
      </c>
      <c r="AM70" s="351" t="s">
        <v>516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516</v>
      </c>
      <c r="AW70" s="351" t="s">
        <v>516</v>
      </c>
      <c r="AX70" s="361">
        <f t="shared" si="3"/>
        <v>0</v>
      </c>
      <c r="AY70" s="499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516</v>
      </c>
      <c r="P71" s="351" t="s">
        <v>516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516</v>
      </c>
      <c r="Z71" s="351" t="s">
        <v>516</v>
      </c>
      <c r="AA71" s="186" t="s">
        <v>271</v>
      </c>
      <c r="AB71" s="351" t="s">
        <v>517</v>
      </c>
      <c r="AC71" s="351" t="s">
        <v>516</v>
      </c>
      <c r="AD71" s="351"/>
      <c r="AE71" s="361">
        <f t="shared" si="1"/>
        <v>0.72222222222222221</v>
      </c>
      <c r="AF71" s="351" t="s">
        <v>516</v>
      </c>
      <c r="AG71" s="351" t="s">
        <v>516</v>
      </c>
      <c r="AH71" s="351" t="s">
        <v>516</v>
      </c>
      <c r="AI71" s="351" t="s">
        <v>516</v>
      </c>
      <c r="AJ71" s="351" t="s">
        <v>516</v>
      </c>
      <c r="AK71" s="351" t="s">
        <v>516</v>
      </c>
      <c r="AL71" s="353" t="s">
        <v>516</v>
      </c>
      <c r="AM71" s="351" t="s">
        <v>516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516</v>
      </c>
      <c r="AW71" s="351" t="s">
        <v>516</v>
      </c>
      <c r="AX71" s="361">
        <f t="shared" si="3"/>
        <v>0</v>
      </c>
      <c r="AY71" s="499">
        <f t="shared" si="4"/>
        <v>0.39722222222222225</v>
      </c>
    </row>
    <row r="72" spans="3:51" ht="14.4" x14ac:dyDescent="0.3">
      <c r="O72" s="493"/>
      <c r="S72" s="494"/>
      <c r="X72" s="494"/>
      <c r="Y72" s="494"/>
      <c r="AF72" s="493"/>
      <c r="AK72" s="495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11" xr:uid="{F6C3828E-DC52-4BBD-B13F-7269EA388FFF}"/>
  <mergeCells count="14">
    <mergeCell ref="C9:K9"/>
    <mergeCell ref="C8:K8"/>
    <mergeCell ref="C10:K10"/>
    <mergeCell ref="AF8:AT8"/>
    <mergeCell ref="AV8:AW8"/>
    <mergeCell ref="Z9:AC9"/>
    <mergeCell ref="AF9:AH9"/>
    <mergeCell ref="AV9:AW9"/>
    <mergeCell ref="AK3:AM4"/>
    <mergeCell ref="L8:P8"/>
    <mergeCell ref="R9:V9"/>
    <mergeCell ref="R8:AC8"/>
    <mergeCell ref="AK9:AM9"/>
    <mergeCell ref="AI9:AJ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80" customWidth="1"/>
    <col min="3" max="3" width="40" style="380" customWidth="1"/>
    <col min="4" max="4" width="47.6640625" style="380" customWidth="1"/>
    <col min="5" max="5" width="18" style="380" customWidth="1"/>
    <col min="6" max="6" width="22" style="380" customWidth="1"/>
    <col min="7" max="8" width="14" style="380" customWidth="1"/>
    <col min="9" max="9" width="30" style="380" customWidth="1"/>
    <col min="10" max="16384" width="10.88671875" style="380"/>
  </cols>
  <sheetData>
    <row r="1" spans="1:9" ht="17.399999999999999" x14ac:dyDescent="0.3">
      <c r="A1" s="559" t="s">
        <v>519</v>
      </c>
      <c r="B1" s="559"/>
      <c r="C1" s="559"/>
      <c r="D1" s="559"/>
      <c r="E1" s="559"/>
      <c r="F1" s="559"/>
      <c r="G1" s="559"/>
      <c r="H1" s="559"/>
      <c r="I1" s="559"/>
    </row>
    <row r="2" spans="1:9" x14ac:dyDescent="0.3">
      <c r="A2" s="560" t="s">
        <v>520</v>
      </c>
      <c r="B2" s="560"/>
      <c r="C2" s="560"/>
      <c r="D2" s="560"/>
      <c r="E2" s="560"/>
      <c r="F2" s="560"/>
      <c r="G2" s="560"/>
      <c r="H2" s="560"/>
      <c r="I2" s="560"/>
    </row>
    <row r="3" spans="1:9" ht="20.25" customHeight="1" x14ac:dyDescent="0.3">
      <c r="C3" s="380" t="s">
        <v>521</v>
      </c>
      <c r="D3" s="380" t="s">
        <v>522</v>
      </c>
    </row>
    <row r="4" spans="1:9" ht="24.75" customHeight="1" x14ac:dyDescent="0.3">
      <c r="C4" s="380" t="s">
        <v>523</v>
      </c>
      <c r="D4" s="380" t="s">
        <v>524</v>
      </c>
    </row>
    <row r="5" spans="1:9" ht="24.75" customHeight="1" x14ac:dyDescent="0.3">
      <c r="C5" s="380" t="s">
        <v>525</v>
      </c>
      <c r="D5" s="380" t="s">
        <v>299</v>
      </c>
    </row>
    <row r="6" spans="1:9" ht="26.4" x14ac:dyDescent="0.3">
      <c r="A6" s="381" t="s">
        <v>526</v>
      </c>
      <c r="B6" s="381" t="s">
        <v>527</v>
      </c>
      <c r="C6" s="381" t="s">
        <v>528</v>
      </c>
      <c r="D6" s="381" t="s">
        <v>529</v>
      </c>
      <c r="E6" s="381" t="s">
        <v>156</v>
      </c>
      <c r="F6" s="381" t="s">
        <v>530</v>
      </c>
      <c r="G6" s="381" t="s">
        <v>531</v>
      </c>
      <c r="H6" s="381" t="s">
        <v>532</v>
      </c>
      <c r="I6" s="381" t="s">
        <v>533</v>
      </c>
    </row>
    <row r="7" spans="1:9" x14ac:dyDescent="0.3">
      <c r="A7" s="561" t="s">
        <v>534</v>
      </c>
      <c r="B7" s="561"/>
      <c r="C7" s="561"/>
      <c r="D7" s="561"/>
      <c r="E7" s="561"/>
      <c r="F7" s="561"/>
      <c r="G7" s="561"/>
      <c r="H7" s="561"/>
      <c r="I7" s="561"/>
    </row>
    <row r="8" spans="1:9" x14ac:dyDescent="0.3">
      <c r="A8" s="382">
        <v>1</v>
      </c>
      <c r="B8" s="383" t="s">
        <v>535</v>
      </c>
      <c r="C8" s="384" t="s">
        <v>536</v>
      </c>
      <c r="D8" s="385" t="s">
        <v>537</v>
      </c>
      <c r="E8" s="386"/>
      <c r="F8" s="385"/>
      <c r="G8" s="383"/>
      <c r="H8" s="383"/>
      <c r="I8" s="387"/>
    </row>
    <row r="9" spans="1:9" ht="22.8" x14ac:dyDescent="0.3">
      <c r="A9" s="388">
        <v>2</v>
      </c>
      <c r="B9" s="389" t="s">
        <v>535</v>
      </c>
      <c r="C9" s="390" t="s">
        <v>225</v>
      </c>
      <c r="D9" s="391" t="s">
        <v>538</v>
      </c>
      <c r="E9" s="392"/>
      <c r="F9" s="391"/>
      <c r="G9" s="389"/>
      <c r="H9" s="389"/>
      <c r="I9" s="393"/>
    </row>
    <row r="10" spans="1:9" x14ac:dyDescent="0.3">
      <c r="A10" s="382">
        <v>3</v>
      </c>
      <c r="B10" s="383" t="s">
        <v>535</v>
      </c>
      <c r="C10" s="384" t="s">
        <v>539</v>
      </c>
      <c r="D10" s="385" t="s">
        <v>540</v>
      </c>
      <c r="E10" s="386"/>
      <c r="F10" s="385"/>
      <c r="G10" s="383"/>
      <c r="H10" s="383"/>
      <c r="I10" s="387"/>
    </row>
    <row r="11" spans="1:9" x14ac:dyDescent="0.3">
      <c r="A11" s="388">
        <v>4</v>
      </c>
      <c r="B11" s="389" t="s">
        <v>535</v>
      </c>
      <c r="C11" s="390" t="s">
        <v>541</v>
      </c>
      <c r="D11" s="391" t="s">
        <v>542</v>
      </c>
      <c r="E11" s="392"/>
      <c r="F11" s="391"/>
      <c r="G11" s="389"/>
      <c r="H11" s="389"/>
      <c r="I11" s="393"/>
    </row>
    <row r="12" spans="1:9" ht="22.8" x14ac:dyDescent="0.3">
      <c r="A12" s="382">
        <v>5</v>
      </c>
      <c r="B12" s="383" t="s">
        <v>535</v>
      </c>
      <c r="C12" s="384" t="s">
        <v>543</v>
      </c>
      <c r="D12" s="385" t="s">
        <v>544</v>
      </c>
      <c r="E12" s="386"/>
      <c r="F12" s="385"/>
      <c r="G12" s="383"/>
      <c r="H12" s="383"/>
      <c r="I12" s="387"/>
    </row>
    <row r="13" spans="1:9" ht="22.8" x14ac:dyDescent="0.3">
      <c r="A13" s="388">
        <v>6</v>
      </c>
      <c r="B13" s="389" t="s">
        <v>535</v>
      </c>
      <c r="C13" s="390" t="s">
        <v>545</v>
      </c>
      <c r="D13" s="391" t="s">
        <v>546</v>
      </c>
      <c r="E13" s="392"/>
      <c r="F13" s="391"/>
      <c r="G13" s="389"/>
      <c r="H13" s="389"/>
      <c r="I13" s="393"/>
    </row>
    <row r="14" spans="1:9" ht="22.8" x14ac:dyDescent="0.3">
      <c r="A14" s="382">
        <v>7</v>
      </c>
      <c r="B14" s="383" t="s">
        <v>535</v>
      </c>
      <c r="C14" s="384" t="s">
        <v>547</v>
      </c>
      <c r="D14" s="385" t="s">
        <v>548</v>
      </c>
      <c r="E14" s="386"/>
      <c r="F14" s="385"/>
      <c r="G14" s="383"/>
      <c r="H14" s="383"/>
      <c r="I14" s="387"/>
    </row>
    <row r="15" spans="1:9" x14ac:dyDescent="0.3">
      <c r="A15" s="554"/>
      <c r="B15" s="554"/>
      <c r="C15" s="554"/>
      <c r="D15" s="554"/>
      <c r="E15" s="554"/>
      <c r="F15" s="554"/>
      <c r="G15" s="554"/>
      <c r="H15" s="554"/>
      <c r="I15" s="554"/>
    </row>
    <row r="16" spans="1:9" x14ac:dyDescent="0.3">
      <c r="A16" s="562" t="s">
        <v>549</v>
      </c>
      <c r="B16" s="562"/>
      <c r="C16" s="562"/>
      <c r="D16" s="562"/>
      <c r="E16" s="562"/>
      <c r="F16" s="562"/>
      <c r="G16" s="562"/>
      <c r="H16" s="562"/>
      <c r="I16" s="562"/>
    </row>
    <row r="17" spans="1:9" ht="24" x14ac:dyDescent="0.3">
      <c r="A17" s="394">
        <v>8</v>
      </c>
      <c r="B17" s="395" t="s">
        <v>550</v>
      </c>
      <c r="C17" s="396" t="s">
        <v>205</v>
      </c>
      <c r="D17" s="397" t="s">
        <v>551</v>
      </c>
      <c r="E17" s="398"/>
      <c r="F17" s="397"/>
      <c r="G17" s="395"/>
      <c r="H17" s="395"/>
      <c r="I17" s="399"/>
    </row>
    <row r="18" spans="1:9" x14ac:dyDescent="0.3">
      <c r="A18" s="388">
        <v>9</v>
      </c>
      <c r="B18" s="389" t="s">
        <v>550</v>
      </c>
      <c r="C18" s="390" t="s">
        <v>552</v>
      </c>
      <c r="D18" s="391" t="s">
        <v>553</v>
      </c>
      <c r="E18" s="392"/>
      <c r="F18" s="391"/>
      <c r="G18" s="389"/>
      <c r="H18" s="389"/>
      <c r="I18" s="393"/>
    </row>
    <row r="19" spans="1:9" x14ac:dyDescent="0.3">
      <c r="A19" s="394">
        <v>10</v>
      </c>
      <c r="B19" s="395" t="s">
        <v>550</v>
      </c>
      <c r="C19" s="396" t="s">
        <v>172</v>
      </c>
      <c r="D19" s="397" t="s">
        <v>554</v>
      </c>
      <c r="E19" s="398"/>
      <c r="F19" s="397"/>
      <c r="G19" s="395"/>
      <c r="H19" s="395"/>
      <c r="I19" s="399"/>
    </row>
    <row r="20" spans="1:9" x14ac:dyDescent="0.3">
      <c r="A20" s="388">
        <v>11</v>
      </c>
      <c r="B20" s="389" t="s">
        <v>550</v>
      </c>
      <c r="C20" s="390" t="s">
        <v>555</v>
      </c>
      <c r="D20" s="391" t="s">
        <v>556</v>
      </c>
      <c r="E20" s="392"/>
      <c r="F20" s="391"/>
      <c r="G20" s="389"/>
      <c r="H20" s="389"/>
      <c r="I20" s="393"/>
    </row>
    <row r="21" spans="1:9" x14ac:dyDescent="0.3">
      <c r="A21" s="554"/>
      <c r="B21" s="554"/>
      <c r="C21" s="554"/>
      <c r="D21" s="554"/>
      <c r="E21" s="554"/>
      <c r="F21" s="554"/>
      <c r="G21" s="554"/>
      <c r="H21" s="554"/>
      <c r="I21" s="554"/>
    </row>
    <row r="22" spans="1:9" x14ac:dyDescent="0.3">
      <c r="A22" s="563" t="s">
        <v>557</v>
      </c>
      <c r="B22" s="563"/>
      <c r="C22" s="563"/>
      <c r="D22" s="563"/>
      <c r="E22" s="563"/>
      <c r="F22" s="563"/>
      <c r="G22" s="563"/>
      <c r="H22" s="563"/>
      <c r="I22" s="563"/>
    </row>
    <row r="23" spans="1:9" ht="22.8" x14ac:dyDescent="0.3">
      <c r="A23" s="400">
        <v>12</v>
      </c>
      <c r="B23" s="401" t="s">
        <v>558</v>
      </c>
      <c r="C23" s="402" t="s">
        <v>559</v>
      </c>
      <c r="D23" s="403" t="s">
        <v>560</v>
      </c>
      <c r="E23" s="404"/>
      <c r="F23" s="403"/>
      <c r="G23" s="401"/>
      <c r="H23" s="401"/>
      <c r="I23" s="405"/>
    </row>
    <row r="24" spans="1:9" ht="22.8" x14ac:dyDescent="0.3">
      <c r="A24" s="388">
        <v>13</v>
      </c>
      <c r="B24" s="389" t="s">
        <v>558</v>
      </c>
      <c r="C24" s="390" t="s">
        <v>561</v>
      </c>
      <c r="D24" s="391" t="s">
        <v>562</v>
      </c>
      <c r="E24" s="392"/>
      <c r="F24" s="391"/>
      <c r="G24" s="389"/>
      <c r="H24" s="389"/>
      <c r="I24" s="393"/>
    </row>
    <row r="25" spans="1:9" x14ac:dyDescent="0.3">
      <c r="A25" s="400">
        <v>14</v>
      </c>
      <c r="B25" s="401" t="s">
        <v>558</v>
      </c>
      <c r="C25" s="402" t="s">
        <v>563</v>
      </c>
      <c r="D25" s="403" t="s">
        <v>564</v>
      </c>
      <c r="E25" s="404"/>
      <c r="F25" s="403"/>
      <c r="G25" s="401"/>
      <c r="H25" s="401"/>
      <c r="I25" s="405"/>
    </row>
    <row r="26" spans="1:9" x14ac:dyDescent="0.3">
      <c r="A26" s="388">
        <v>15</v>
      </c>
      <c r="B26" s="389" t="s">
        <v>558</v>
      </c>
      <c r="C26" s="390" t="s">
        <v>565</v>
      </c>
      <c r="D26" s="391" t="s">
        <v>566</v>
      </c>
      <c r="E26" s="392"/>
      <c r="F26" s="391"/>
      <c r="G26" s="389"/>
      <c r="H26" s="389"/>
      <c r="I26" s="393"/>
    </row>
    <row r="27" spans="1:9" x14ac:dyDescent="0.3">
      <c r="A27" s="400">
        <v>16</v>
      </c>
      <c r="B27" s="401" t="s">
        <v>558</v>
      </c>
      <c r="C27" s="402" t="s">
        <v>567</v>
      </c>
      <c r="D27" s="403" t="s">
        <v>568</v>
      </c>
      <c r="E27" s="404"/>
      <c r="F27" s="403"/>
      <c r="G27" s="401"/>
      <c r="H27" s="401"/>
      <c r="I27" s="405"/>
    </row>
    <row r="28" spans="1:9" ht="24" x14ac:dyDescent="0.3">
      <c r="A28" s="388">
        <v>17</v>
      </c>
      <c r="B28" s="389" t="s">
        <v>558</v>
      </c>
      <c r="C28" s="390" t="s">
        <v>238</v>
      </c>
      <c r="D28" s="391" t="s">
        <v>569</v>
      </c>
      <c r="E28" s="392"/>
      <c r="F28" s="391"/>
      <c r="G28" s="389"/>
      <c r="H28" s="389"/>
      <c r="I28" s="393"/>
    </row>
    <row r="29" spans="1:9" ht="22.8" x14ac:dyDescent="0.3">
      <c r="A29" s="400">
        <v>18</v>
      </c>
      <c r="B29" s="401" t="s">
        <v>558</v>
      </c>
      <c r="C29" s="402" t="s">
        <v>239</v>
      </c>
      <c r="D29" s="403" t="s">
        <v>570</v>
      </c>
      <c r="E29" s="404"/>
      <c r="F29" s="403"/>
      <c r="G29" s="401"/>
      <c r="H29" s="401"/>
      <c r="I29" s="405"/>
    </row>
    <row r="30" spans="1:9" ht="24" x14ac:dyDescent="0.3">
      <c r="A30" s="388">
        <v>19</v>
      </c>
      <c r="B30" s="389" t="s">
        <v>558</v>
      </c>
      <c r="C30" s="390" t="s">
        <v>571</v>
      </c>
      <c r="D30" s="391" t="s">
        <v>572</v>
      </c>
      <c r="E30" s="392"/>
      <c r="F30" s="391"/>
      <c r="G30" s="389"/>
      <c r="H30" s="389"/>
      <c r="I30" s="393"/>
    </row>
    <row r="31" spans="1:9" x14ac:dyDescent="0.3">
      <c r="A31" s="400">
        <v>20</v>
      </c>
      <c r="B31" s="401" t="s">
        <v>558</v>
      </c>
      <c r="C31" s="402" t="s">
        <v>573</v>
      </c>
      <c r="D31" s="403" t="s">
        <v>574</v>
      </c>
      <c r="E31" s="404"/>
      <c r="F31" s="403"/>
      <c r="G31" s="401"/>
      <c r="H31" s="401"/>
      <c r="I31" s="405"/>
    </row>
    <row r="32" spans="1:9" x14ac:dyDescent="0.3">
      <c r="A32" s="554"/>
      <c r="B32" s="554"/>
      <c r="C32" s="554"/>
      <c r="D32" s="554"/>
      <c r="E32" s="554"/>
      <c r="F32" s="554"/>
      <c r="G32" s="554"/>
      <c r="H32" s="554"/>
      <c r="I32" s="554"/>
    </row>
    <row r="33" spans="1:9" x14ac:dyDescent="0.3">
      <c r="A33" s="564" t="s">
        <v>575</v>
      </c>
      <c r="B33" s="564"/>
      <c r="C33" s="564"/>
      <c r="D33" s="564"/>
      <c r="E33" s="564"/>
      <c r="F33" s="564"/>
      <c r="G33" s="564"/>
      <c r="H33" s="564"/>
      <c r="I33" s="564"/>
    </row>
    <row r="34" spans="1:9" ht="22.8" x14ac:dyDescent="0.3">
      <c r="A34" s="406">
        <v>21</v>
      </c>
      <c r="B34" s="407" t="s">
        <v>576</v>
      </c>
      <c r="C34" s="408" t="s">
        <v>577</v>
      </c>
      <c r="D34" s="409" t="s">
        <v>578</v>
      </c>
      <c r="E34" s="410"/>
      <c r="F34" s="409"/>
      <c r="G34" s="407"/>
      <c r="H34" s="407"/>
      <c r="I34" s="411"/>
    </row>
    <row r="35" spans="1:9" ht="22.8" x14ac:dyDescent="0.3">
      <c r="A35" s="388">
        <v>22</v>
      </c>
      <c r="B35" s="389" t="s">
        <v>576</v>
      </c>
      <c r="C35" s="390" t="s">
        <v>159</v>
      </c>
      <c r="D35" s="391" t="s">
        <v>579</v>
      </c>
      <c r="E35" s="392"/>
      <c r="F35" s="391"/>
      <c r="G35" s="389"/>
      <c r="H35" s="389"/>
      <c r="I35" s="393"/>
    </row>
    <row r="36" spans="1:9" ht="24" x14ac:dyDescent="0.3">
      <c r="A36" s="406">
        <v>23</v>
      </c>
      <c r="B36" s="407" t="s">
        <v>576</v>
      </c>
      <c r="C36" s="408" t="s">
        <v>580</v>
      </c>
      <c r="D36" s="409" t="s">
        <v>581</v>
      </c>
      <c r="E36" s="410"/>
      <c r="F36" s="409"/>
      <c r="G36" s="407"/>
      <c r="H36" s="407"/>
      <c r="I36" s="411"/>
    </row>
    <row r="37" spans="1:9" x14ac:dyDescent="0.3">
      <c r="A37" s="554"/>
      <c r="B37" s="554"/>
      <c r="C37" s="554"/>
      <c r="D37" s="554"/>
      <c r="E37" s="554"/>
      <c r="F37" s="554"/>
      <c r="G37" s="554"/>
      <c r="H37" s="554"/>
      <c r="I37" s="554"/>
    </row>
    <row r="38" spans="1:9" x14ac:dyDescent="0.3">
      <c r="A38" s="558" t="s">
        <v>582</v>
      </c>
      <c r="B38" s="558"/>
      <c r="C38" s="558"/>
      <c r="D38" s="558"/>
      <c r="E38" s="558"/>
      <c r="F38" s="558"/>
      <c r="G38" s="558"/>
      <c r="H38" s="558"/>
      <c r="I38" s="558"/>
    </row>
    <row r="39" spans="1:9" ht="22.8" x14ac:dyDescent="0.3">
      <c r="A39" s="412">
        <v>24</v>
      </c>
      <c r="B39" s="413" t="s">
        <v>583</v>
      </c>
      <c r="C39" s="414" t="s">
        <v>584</v>
      </c>
      <c r="D39" s="415" t="s">
        <v>585</v>
      </c>
      <c r="E39" s="416"/>
      <c r="F39" s="415"/>
      <c r="G39" s="413"/>
      <c r="H39" s="413"/>
      <c r="I39" s="417"/>
    </row>
    <row r="40" spans="1:9" x14ac:dyDescent="0.3">
      <c r="A40" s="388">
        <v>25</v>
      </c>
      <c r="B40" s="389" t="s">
        <v>583</v>
      </c>
      <c r="C40" s="390" t="s">
        <v>586</v>
      </c>
      <c r="D40" s="391" t="s">
        <v>587</v>
      </c>
      <c r="E40" s="392"/>
      <c r="F40" s="391"/>
      <c r="G40" s="389"/>
      <c r="H40" s="389"/>
      <c r="I40" s="393"/>
    </row>
    <row r="41" spans="1:9" x14ac:dyDescent="0.3">
      <c r="A41" s="412">
        <v>26</v>
      </c>
      <c r="B41" s="413" t="s">
        <v>583</v>
      </c>
      <c r="C41" s="414" t="s">
        <v>588</v>
      </c>
      <c r="D41" s="415" t="s">
        <v>589</v>
      </c>
      <c r="E41" s="416"/>
      <c r="F41" s="415"/>
      <c r="G41" s="413"/>
      <c r="H41" s="413"/>
      <c r="I41" s="417"/>
    </row>
    <row r="42" spans="1:9" x14ac:dyDescent="0.3">
      <c r="A42" s="388">
        <v>27</v>
      </c>
      <c r="B42" s="389" t="s">
        <v>583</v>
      </c>
      <c r="C42" s="390" t="s">
        <v>590</v>
      </c>
      <c r="D42" s="391" t="s">
        <v>591</v>
      </c>
      <c r="E42" s="392"/>
      <c r="F42" s="391"/>
      <c r="G42" s="389"/>
      <c r="H42" s="389"/>
      <c r="I42" s="393"/>
    </row>
    <row r="43" spans="1:9" x14ac:dyDescent="0.3">
      <c r="A43" s="412">
        <v>28</v>
      </c>
      <c r="B43" s="413" t="s">
        <v>583</v>
      </c>
      <c r="C43" s="414" t="s">
        <v>592</v>
      </c>
      <c r="D43" s="415" t="s">
        <v>593</v>
      </c>
      <c r="E43" s="416"/>
      <c r="F43" s="415"/>
      <c r="G43" s="413"/>
      <c r="H43" s="413"/>
      <c r="I43" s="417"/>
    </row>
    <row r="44" spans="1:9" x14ac:dyDescent="0.3">
      <c r="A44" s="388">
        <v>29</v>
      </c>
      <c r="B44" s="389" t="s">
        <v>583</v>
      </c>
      <c r="C44" s="390" t="s">
        <v>594</v>
      </c>
      <c r="D44" s="391" t="s">
        <v>595</v>
      </c>
      <c r="E44" s="392"/>
      <c r="F44" s="391"/>
      <c r="G44" s="389"/>
      <c r="H44" s="389"/>
      <c r="I44" s="393"/>
    </row>
    <row r="45" spans="1:9" x14ac:dyDescent="0.3">
      <c r="A45" s="412">
        <v>30</v>
      </c>
      <c r="B45" s="413" t="s">
        <v>583</v>
      </c>
      <c r="C45" s="414" t="s">
        <v>596</v>
      </c>
      <c r="D45" s="415" t="s">
        <v>597</v>
      </c>
      <c r="E45" s="416"/>
      <c r="F45" s="415"/>
      <c r="G45" s="413"/>
      <c r="H45" s="413"/>
      <c r="I45" s="417"/>
    </row>
    <row r="46" spans="1:9" x14ac:dyDescent="0.3">
      <c r="A46" s="388">
        <v>31</v>
      </c>
      <c r="B46" s="389" t="s">
        <v>583</v>
      </c>
      <c r="C46" s="390" t="s">
        <v>598</v>
      </c>
      <c r="D46" s="391" t="s">
        <v>599</v>
      </c>
      <c r="E46" s="392"/>
      <c r="F46" s="391"/>
      <c r="G46" s="389"/>
      <c r="H46" s="389"/>
      <c r="I46" s="393"/>
    </row>
    <row r="47" spans="1:9" ht="24" x14ac:dyDescent="0.3">
      <c r="A47" s="412">
        <v>32</v>
      </c>
      <c r="B47" s="413" t="s">
        <v>583</v>
      </c>
      <c r="C47" s="414" t="s">
        <v>164</v>
      </c>
      <c r="D47" s="415" t="s">
        <v>600</v>
      </c>
      <c r="E47" s="416"/>
      <c r="F47" s="415"/>
      <c r="G47" s="413"/>
      <c r="H47" s="413"/>
      <c r="I47" s="417"/>
    </row>
    <row r="48" spans="1:9" x14ac:dyDescent="0.3">
      <c r="A48" s="554"/>
      <c r="B48" s="554"/>
      <c r="C48" s="554"/>
      <c r="D48" s="554"/>
      <c r="E48" s="554"/>
      <c r="F48" s="554"/>
      <c r="G48" s="554"/>
      <c r="H48" s="554"/>
      <c r="I48" s="554"/>
    </row>
    <row r="49" spans="1:9" x14ac:dyDescent="0.3">
      <c r="A49" s="555" t="s">
        <v>601</v>
      </c>
      <c r="B49" s="555"/>
      <c r="C49" s="555"/>
      <c r="D49" s="555"/>
      <c r="E49" s="555"/>
      <c r="F49" s="555"/>
      <c r="G49" s="555"/>
      <c r="H49" s="555"/>
      <c r="I49" s="555"/>
    </row>
    <row r="50" spans="1:9" x14ac:dyDescent="0.3">
      <c r="A50" s="382">
        <v>33</v>
      </c>
      <c r="B50" s="383" t="s">
        <v>602</v>
      </c>
      <c r="C50" s="384" t="s">
        <v>603</v>
      </c>
      <c r="D50" s="385" t="s">
        <v>604</v>
      </c>
      <c r="E50" s="386"/>
      <c r="F50" s="385"/>
      <c r="G50" s="383"/>
      <c r="H50" s="383"/>
      <c r="I50" s="387"/>
    </row>
    <row r="51" spans="1:9" ht="24" x14ac:dyDescent="0.3">
      <c r="A51" s="388">
        <v>34</v>
      </c>
      <c r="B51" s="389" t="s">
        <v>602</v>
      </c>
      <c r="C51" s="390" t="s">
        <v>605</v>
      </c>
      <c r="D51" s="391" t="s">
        <v>606</v>
      </c>
      <c r="E51" s="392"/>
      <c r="F51" s="391"/>
      <c r="G51" s="389"/>
      <c r="H51" s="389"/>
      <c r="I51" s="393"/>
    </row>
    <row r="52" spans="1:9" ht="24" x14ac:dyDescent="0.3">
      <c r="A52" s="382">
        <v>35</v>
      </c>
      <c r="B52" s="383" t="s">
        <v>602</v>
      </c>
      <c r="C52" s="384" t="s">
        <v>607</v>
      </c>
      <c r="D52" s="385" t="s">
        <v>608</v>
      </c>
      <c r="E52" s="386"/>
      <c r="F52" s="385"/>
      <c r="G52" s="383"/>
      <c r="H52" s="383"/>
      <c r="I52" s="387"/>
    </row>
    <row r="53" spans="1:9" x14ac:dyDescent="0.3">
      <c r="A53" s="388">
        <v>36</v>
      </c>
      <c r="B53" s="389" t="s">
        <v>602</v>
      </c>
      <c r="C53" s="390" t="s">
        <v>609</v>
      </c>
      <c r="D53" s="391" t="s">
        <v>610</v>
      </c>
      <c r="E53" s="392"/>
      <c r="F53" s="391"/>
      <c r="G53" s="389"/>
      <c r="H53" s="389"/>
      <c r="I53" s="393"/>
    </row>
    <row r="54" spans="1:9" x14ac:dyDescent="0.3">
      <c r="A54" s="382">
        <v>37</v>
      </c>
      <c r="B54" s="383" t="s">
        <v>602</v>
      </c>
      <c r="C54" s="384" t="s">
        <v>611</v>
      </c>
      <c r="D54" s="385" t="s">
        <v>612</v>
      </c>
      <c r="E54" s="386"/>
      <c r="F54" s="385"/>
      <c r="G54" s="383"/>
      <c r="H54" s="383"/>
      <c r="I54" s="387"/>
    </row>
    <row r="55" spans="1:9" x14ac:dyDescent="0.3">
      <c r="A55" s="388">
        <v>38</v>
      </c>
      <c r="B55" s="389" t="s">
        <v>602</v>
      </c>
      <c r="C55" s="390" t="s">
        <v>613</v>
      </c>
      <c r="D55" s="391" t="s">
        <v>614</v>
      </c>
      <c r="E55" s="392"/>
      <c r="F55" s="391"/>
      <c r="G55" s="389"/>
      <c r="H55" s="389"/>
      <c r="I55" s="393"/>
    </row>
    <row r="56" spans="1:9" x14ac:dyDescent="0.3">
      <c r="A56" s="554"/>
      <c r="B56" s="554"/>
      <c r="C56" s="554"/>
      <c r="D56" s="554"/>
      <c r="E56" s="554"/>
      <c r="F56" s="554"/>
      <c r="G56" s="554"/>
      <c r="H56" s="554"/>
      <c r="I56" s="554"/>
    </row>
    <row r="57" spans="1:9" x14ac:dyDescent="0.3">
      <c r="A57" s="556" t="s">
        <v>615</v>
      </c>
      <c r="B57" s="556"/>
      <c r="C57" s="556"/>
      <c r="D57" s="556"/>
      <c r="E57" s="556"/>
      <c r="F57" s="556"/>
      <c r="G57" s="556"/>
      <c r="H57" s="556"/>
      <c r="I57" s="556"/>
    </row>
    <row r="58" spans="1:9" ht="24" x14ac:dyDescent="0.3">
      <c r="A58" s="400">
        <v>39</v>
      </c>
      <c r="B58" s="401" t="s">
        <v>616</v>
      </c>
      <c r="C58" s="402" t="s">
        <v>617</v>
      </c>
      <c r="D58" s="403" t="s">
        <v>618</v>
      </c>
      <c r="E58" s="404"/>
      <c r="F58" s="403"/>
      <c r="G58" s="401"/>
      <c r="H58" s="401"/>
      <c r="I58" s="405"/>
    </row>
    <row r="59" spans="1:9" ht="24" x14ac:dyDescent="0.3">
      <c r="A59" s="388">
        <v>40</v>
      </c>
      <c r="B59" s="389" t="s">
        <v>616</v>
      </c>
      <c r="C59" s="390" t="s">
        <v>619</v>
      </c>
      <c r="D59" s="391" t="s">
        <v>620</v>
      </c>
      <c r="E59" s="392"/>
      <c r="F59" s="391"/>
      <c r="G59" s="389"/>
      <c r="H59" s="389"/>
      <c r="I59" s="393"/>
    </row>
    <row r="60" spans="1:9" x14ac:dyDescent="0.3">
      <c r="A60" s="554"/>
      <c r="B60" s="554"/>
      <c r="C60" s="554"/>
      <c r="D60" s="554"/>
      <c r="E60" s="554"/>
      <c r="F60" s="554"/>
      <c r="G60" s="554"/>
      <c r="H60" s="554"/>
      <c r="I60" s="554"/>
    </row>
    <row r="61" spans="1:9" x14ac:dyDescent="0.3">
      <c r="A61" s="557" t="s">
        <v>621</v>
      </c>
      <c r="B61" s="557"/>
      <c r="C61" s="557"/>
      <c r="D61" s="557"/>
      <c r="E61" s="557"/>
      <c r="F61" s="557"/>
      <c r="G61" s="557"/>
      <c r="H61" s="557"/>
      <c r="I61" s="557"/>
    </row>
    <row r="62" spans="1:9" ht="24" x14ac:dyDescent="0.3">
      <c r="A62" s="418">
        <v>41</v>
      </c>
      <c r="B62" s="419" t="s">
        <v>622</v>
      </c>
      <c r="C62" s="420" t="s">
        <v>623</v>
      </c>
      <c r="D62" s="421" t="s">
        <v>624</v>
      </c>
      <c r="E62" s="422"/>
      <c r="F62" s="421"/>
      <c r="G62" s="419"/>
      <c r="H62" s="419"/>
      <c r="I62" s="423"/>
    </row>
    <row r="63" spans="1:9" ht="24" x14ac:dyDescent="0.3">
      <c r="A63" s="388">
        <v>42</v>
      </c>
      <c r="B63" s="389" t="s">
        <v>622</v>
      </c>
      <c r="C63" s="390" t="s">
        <v>625</v>
      </c>
      <c r="D63" s="391" t="s">
        <v>626</v>
      </c>
      <c r="E63" s="392"/>
      <c r="F63" s="391"/>
      <c r="G63" s="389"/>
      <c r="H63" s="389"/>
      <c r="I63" s="393"/>
    </row>
    <row r="64" spans="1:9" ht="24" x14ac:dyDescent="0.3">
      <c r="A64" s="418">
        <v>43</v>
      </c>
      <c r="B64" s="419" t="s">
        <v>622</v>
      </c>
      <c r="C64" s="420" t="s">
        <v>627</v>
      </c>
      <c r="D64" s="421" t="s">
        <v>628</v>
      </c>
      <c r="E64" s="422"/>
      <c r="F64" s="421"/>
      <c r="G64" s="419"/>
      <c r="H64" s="419"/>
      <c r="I64" s="423"/>
    </row>
    <row r="65" spans="1:9" x14ac:dyDescent="0.3">
      <c r="A65" s="554"/>
      <c r="B65" s="554"/>
      <c r="C65" s="554"/>
      <c r="D65" s="554"/>
      <c r="E65" s="554"/>
      <c r="F65" s="554"/>
      <c r="G65" s="554"/>
      <c r="H65" s="554"/>
      <c r="I65" s="554"/>
    </row>
  </sheetData>
  <mergeCells count="18"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  <mergeCell ref="A65:I65"/>
    <mergeCell ref="A48:I48"/>
    <mergeCell ref="A49:I49"/>
    <mergeCell ref="A56:I56"/>
    <mergeCell ref="A57:I57"/>
    <mergeCell ref="A60:I60"/>
    <mergeCell ref="A61:I61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80" customWidth="1"/>
    <col min="2" max="2" width="44" style="380" customWidth="1"/>
    <col min="3" max="3" width="20" style="380" customWidth="1"/>
    <col min="4" max="9" width="14" style="380" customWidth="1"/>
    <col min="10" max="16384" width="10.88671875" style="380"/>
  </cols>
  <sheetData>
    <row r="1" spans="1:9" ht="16.8" x14ac:dyDescent="0.3">
      <c r="A1" s="565" t="s">
        <v>629</v>
      </c>
      <c r="B1" s="565"/>
      <c r="C1" s="565"/>
      <c r="D1" s="565"/>
      <c r="E1" s="565"/>
      <c r="F1" s="565"/>
      <c r="G1" s="565"/>
      <c r="H1" s="565"/>
      <c r="I1" s="565"/>
    </row>
    <row r="2" spans="1:9" x14ac:dyDescent="0.3">
      <c r="A2" s="566" t="s">
        <v>630</v>
      </c>
      <c r="B2" s="566"/>
      <c r="C2" s="566"/>
      <c r="D2" s="566"/>
      <c r="E2" s="566"/>
      <c r="F2" s="566"/>
      <c r="G2" s="566"/>
      <c r="H2" s="566"/>
      <c r="I2" s="566"/>
    </row>
    <row r="3" spans="1:9" x14ac:dyDescent="0.3">
      <c r="A3" s="381" t="s">
        <v>631</v>
      </c>
      <c r="B3" s="381" t="s">
        <v>632</v>
      </c>
      <c r="C3" s="381" t="s">
        <v>633</v>
      </c>
      <c r="D3" s="381" t="s">
        <v>277</v>
      </c>
      <c r="E3" s="381" t="s">
        <v>517</v>
      </c>
      <c r="F3" s="381" t="s">
        <v>270</v>
      </c>
      <c r="G3" s="381" t="s">
        <v>269</v>
      </c>
      <c r="H3" s="381" t="s">
        <v>280</v>
      </c>
      <c r="I3" s="381" t="s">
        <v>634</v>
      </c>
    </row>
    <row r="4" spans="1:9" x14ac:dyDescent="0.3">
      <c r="A4" s="424" t="s">
        <v>535</v>
      </c>
      <c r="B4" s="425" t="s">
        <v>635</v>
      </c>
      <c r="C4" s="424">
        <v>7</v>
      </c>
      <c r="D4" s="426" t="e">
        <f>COUNTIFS([2]Checklist!B$5:B$11,"GA",[2]Checklist!E$5:E$11,"Sin iniciar")</f>
        <v>#VALUE!</v>
      </c>
      <c r="E4" s="426" t="e">
        <f>COUNTIFS([2]Checklist!B$5:B$11,"GA",[2]Checklist!E$5:E$11,"En proceso")</f>
        <v>#VALUE!</v>
      </c>
      <c r="F4" s="426" t="e">
        <f>COUNTIFS([2]Checklist!B$5:B$11,"GA",[2]Checklist!E$5:E$11,"Finalizado")</f>
        <v>#VALUE!</v>
      </c>
      <c r="G4" s="426" t="e">
        <f>COUNTIFS([2]Checklist!B$5:B$11,"GA",[2]Checklist!E$5:E$11,"No aplica")</f>
        <v>#VALUE!</v>
      </c>
      <c r="H4" s="426" t="e">
        <f>COUNTIFS([2]Checklist!B$5:B$11,"GA",[2]Checklist!E$5:E$11,"Devuelto")</f>
        <v>#VALUE!</v>
      </c>
      <c r="I4" s="427">
        <f t="shared" ref="I4:I11" si="0">IFERROR(F4/C4,0)</f>
        <v>0</v>
      </c>
    </row>
    <row r="5" spans="1:9" x14ac:dyDescent="0.3">
      <c r="A5" s="428" t="s">
        <v>550</v>
      </c>
      <c r="B5" s="429" t="s">
        <v>636</v>
      </c>
      <c r="C5" s="428">
        <v>4</v>
      </c>
      <c r="D5" s="430" t="e">
        <f>COUNTIFS([2]Checklist!B$13:B$16,"GF",[2]Checklist!E$13:E$16,"Sin iniciar")</f>
        <v>#VALUE!</v>
      </c>
      <c r="E5" s="430" t="e">
        <f>COUNTIFS([2]Checklist!B$13:B$16,"GF",[2]Checklist!E$13:E$16,"En proceso")</f>
        <v>#VALUE!</v>
      </c>
      <c r="F5" s="430" t="e">
        <f>COUNTIFS([2]Checklist!B$13:B$16,"GF",[2]Checklist!E$13:E$16,"Finalizado")</f>
        <v>#VALUE!</v>
      </c>
      <c r="G5" s="430" t="e">
        <f>COUNTIFS([2]Checklist!B$13:B$16,"GF",[2]Checklist!E$13:E$16,"No aplica")</f>
        <v>#VALUE!</v>
      </c>
      <c r="H5" s="430" t="e">
        <f>COUNTIFS([2]Checklist!B$13:B$16,"GF",[2]Checklist!E$13:E$16,"Devuelto")</f>
        <v>#VALUE!</v>
      </c>
      <c r="I5" s="431">
        <f t="shared" si="0"/>
        <v>0</v>
      </c>
    </row>
    <row r="6" spans="1:9" x14ac:dyDescent="0.3">
      <c r="A6" s="432" t="s">
        <v>558</v>
      </c>
      <c r="B6" s="433" t="s">
        <v>637</v>
      </c>
      <c r="C6" s="432">
        <v>9</v>
      </c>
      <c r="D6" s="434" t="e">
        <f>COUNTIFS([2]Checklist!B$18:B$26,"AC",[2]Checklist!E$18:E$26,"Sin iniciar")</f>
        <v>#VALUE!</v>
      </c>
      <c r="E6" s="434" t="e">
        <f>COUNTIFS([2]Checklist!B$18:B$26,"AC",[2]Checklist!E$18:E$26,"En proceso")</f>
        <v>#VALUE!</v>
      </c>
      <c r="F6" s="434" t="e">
        <f>COUNTIFS([2]Checklist!B$18:B$26,"AC",[2]Checklist!E$18:E$26,"Finalizado")</f>
        <v>#VALUE!</v>
      </c>
      <c r="G6" s="434" t="e">
        <f>COUNTIFS([2]Checklist!B$18:B$26,"AC",[2]Checklist!E$18:E$26,"No aplica")</f>
        <v>#VALUE!</v>
      </c>
      <c r="H6" s="434" t="e">
        <f>COUNTIFS([2]Checklist!B$18:B$26,"AC",[2]Checklist!E$18:E$26,"Devuelto")</f>
        <v>#VALUE!</v>
      </c>
      <c r="I6" s="435">
        <f t="shared" si="0"/>
        <v>0</v>
      </c>
    </row>
    <row r="7" spans="1:9" x14ac:dyDescent="0.3">
      <c r="A7" s="436" t="s">
        <v>576</v>
      </c>
      <c r="B7" s="437" t="s">
        <v>638</v>
      </c>
      <c r="C7" s="436">
        <v>3</v>
      </c>
      <c r="D7" s="438" t="e">
        <f>COUNTIFS([2]Checklist!B$28:B$30,"GP",[2]Checklist!E$28:E$30,"Sin iniciar")</f>
        <v>#VALUE!</v>
      </c>
      <c r="E7" s="438" t="e">
        <f>COUNTIFS([2]Checklist!B$28:B$30,"GP",[2]Checklist!E$28:E$30,"En proceso")</f>
        <v>#VALUE!</v>
      </c>
      <c r="F7" s="438" t="e">
        <f>COUNTIFS([2]Checklist!B$28:B$30,"GP",[2]Checklist!E$28:E$30,"Finalizado")</f>
        <v>#VALUE!</v>
      </c>
      <c r="G7" s="438" t="e">
        <f>COUNTIFS([2]Checklist!B$28:B$30,"GP",[2]Checklist!E$28:E$30,"No aplica")</f>
        <v>#VALUE!</v>
      </c>
      <c r="H7" s="438" t="e">
        <f>COUNTIFS([2]Checklist!B$28:B$30,"GP",[2]Checklist!E$28:E$30,"Devuelto")</f>
        <v>#VALUE!</v>
      </c>
      <c r="I7" s="439">
        <f t="shared" si="0"/>
        <v>0</v>
      </c>
    </row>
    <row r="8" spans="1:9" x14ac:dyDescent="0.3">
      <c r="A8" s="440" t="s">
        <v>583</v>
      </c>
      <c r="B8" s="441" t="s">
        <v>639</v>
      </c>
      <c r="C8" s="440">
        <v>9</v>
      </c>
      <c r="D8" s="442" t="e">
        <f>COUNTIFS([2]Checklist!B$32:B$40,"PC",[2]Checklist!E$32:E$40,"Sin iniciar")</f>
        <v>#VALUE!</v>
      </c>
      <c r="E8" s="442" t="e">
        <f>COUNTIFS([2]Checklist!B$32:B$40,"PC",[2]Checklist!E$32:E$40,"En proceso")</f>
        <v>#VALUE!</v>
      </c>
      <c r="F8" s="442" t="e">
        <f>COUNTIFS([2]Checklist!B$32:B$40,"PC",[2]Checklist!E$32:E$40,"Finalizado")</f>
        <v>#VALUE!</v>
      </c>
      <c r="G8" s="442" t="e">
        <f>COUNTIFS([2]Checklist!B$32:B$40,"PC",[2]Checklist!E$32:E$40,"No aplica")</f>
        <v>#VALUE!</v>
      </c>
      <c r="H8" s="442" t="e">
        <f>COUNTIFS([2]Checklist!B$32:B$40,"PC",[2]Checklist!E$32:E$40,"Devuelto")</f>
        <v>#VALUE!</v>
      </c>
      <c r="I8" s="443">
        <f t="shared" si="0"/>
        <v>0</v>
      </c>
    </row>
    <row r="9" spans="1:9" x14ac:dyDescent="0.3">
      <c r="A9" s="424" t="s">
        <v>602</v>
      </c>
      <c r="B9" s="425" t="s">
        <v>640</v>
      </c>
      <c r="C9" s="424">
        <v>6</v>
      </c>
      <c r="D9" s="426" t="e">
        <f>COUNTIFS([2]Checklist!B$42:B$47,"CV",[2]Checklist!E$42:E$47,"Sin iniciar")</f>
        <v>#VALUE!</v>
      </c>
      <c r="E9" s="426" t="e">
        <f>COUNTIFS([2]Checklist!B$42:B$47,"CV",[2]Checklist!E$42:E$47,"En proceso")</f>
        <v>#VALUE!</v>
      </c>
      <c r="F9" s="426" t="e">
        <f>COUNTIFS([2]Checklist!B$42:B$47,"CV",[2]Checklist!E$42:E$47,"Finalizado")</f>
        <v>#VALUE!</v>
      </c>
      <c r="G9" s="426" t="e">
        <f>COUNTIFS([2]Checklist!B$42:B$47,"CV",[2]Checklist!E$42:E$47,"No aplica")</f>
        <v>#VALUE!</v>
      </c>
      <c r="H9" s="426" t="e">
        <f>COUNTIFS([2]Checklist!B$42:B$47,"CV",[2]Checklist!E$42:E$47,"Devuelto")</f>
        <v>#VALUE!</v>
      </c>
      <c r="I9" s="427">
        <f t="shared" si="0"/>
        <v>0</v>
      </c>
    </row>
    <row r="10" spans="1:9" x14ac:dyDescent="0.3">
      <c r="A10" s="432" t="s">
        <v>616</v>
      </c>
      <c r="B10" s="433" t="s">
        <v>641</v>
      </c>
      <c r="C10" s="432">
        <v>2</v>
      </c>
      <c r="D10" s="434" t="e">
        <f>COUNTIFS([2]Checklist!B$49:B$50,"PB",[2]Checklist!E$49:E$50,"Sin iniciar")</f>
        <v>#VALUE!</v>
      </c>
      <c r="E10" s="434" t="e">
        <f>COUNTIFS([2]Checklist!B$49:B$50,"PB",[2]Checklist!E$49:E$50,"En proceso")</f>
        <v>#VALUE!</v>
      </c>
      <c r="F10" s="434" t="e">
        <f>COUNTIFS([2]Checklist!B$49:B$50,"PB",[2]Checklist!E$49:E$50,"Finalizado")</f>
        <v>#VALUE!</v>
      </c>
      <c r="G10" s="434" t="e">
        <f>COUNTIFS([2]Checklist!B$49:B$50,"PB",[2]Checklist!E$49:E$50,"No aplica")</f>
        <v>#VALUE!</v>
      </c>
      <c r="H10" s="434" t="e">
        <f>COUNTIFS([2]Checklist!B$49:B$50,"PB",[2]Checklist!E$49:E$50,"Devuelto")</f>
        <v>#VALUE!</v>
      </c>
      <c r="I10" s="435">
        <f t="shared" si="0"/>
        <v>0</v>
      </c>
    </row>
    <row r="11" spans="1:9" x14ac:dyDescent="0.3">
      <c r="A11" s="444" t="s">
        <v>622</v>
      </c>
      <c r="B11" s="445" t="s">
        <v>642</v>
      </c>
      <c r="C11" s="444">
        <v>3</v>
      </c>
      <c r="D11" s="446" t="e">
        <f>COUNTIFS([2]Checklist!B$52:B$54,"PW",[2]Checklist!E$52:E$54,"Sin iniciar")</f>
        <v>#VALUE!</v>
      </c>
      <c r="E11" s="446" t="e">
        <f>COUNTIFS([2]Checklist!B$52:B$54,"PW",[2]Checklist!E$52:E$54,"En proceso")</f>
        <v>#VALUE!</v>
      </c>
      <c r="F11" s="446" t="e">
        <f>COUNTIFS([2]Checklist!B$52:B$54,"PW",[2]Checklist!E$52:E$54,"Finalizado")</f>
        <v>#VALUE!</v>
      </c>
      <c r="G11" s="446" t="e">
        <f>COUNTIFS([2]Checklist!B$52:B$54,"PW",[2]Checklist!E$52:E$54,"No aplica")</f>
        <v>#VALUE!</v>
      </c>
      <c r="H11" s="446" t="e">
        <f>COUNTIFS([2]Checklist!B$52:B$54,"PW",[2]Checklist!E$52:E$54,"Devuelto")</f>
        <v>#VALUE!</v>
      </c>
      <c r="I11" s="447">
        <f t="shared" si="0"/>
        <v>0</v>
      </c>
    </row>
    <row r="12" spans="1:9" x14ac:dyDescent="0.3">
      <c r="A12" s="567" t="s">
        <v>643</v>
      </c>
      <c r="B12" s="567"/>
      <c r="C12" s="448">
        <f t="shared" ref="C12:I12" si="1">SUM(C4:C11)</f>
        <v>43</v>
      </c>
      <c r="D12" s="448" t="e">
        <f t="shared" si="1"/>
        <v>#VALUE!</v>
      </c>
      <c r="E12" s="448" t="e">
        <f t="shared" si="1"/>
        <v>#VALUE!</v>
      </c>
      <c r="F12" s="448" t="e">
        <f t="shared" si="1"/>
        <v>#VALUE!</v>
      </c>
      <c r="G12" s="448" t="e">
        <f t="shared" si="1"/>
        <v>#VALUE!</v>
      </c>
      <c r="H12" s="448" t="e">
        <f t="shared" si="1"/>
        <v>#VALUE!</v>
      </c>
      <c r="I12" s="449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88671875" defaultRowHeight="14.4" x14ac:dyDescent="0.3"/>
  <cols>
    <col min="1" max="1" width="20" style="380" customWidth="1"/>
    <col min="2" max="2" width="55" style="380" customWidth="1"/>
    <col min="3" max="3" width="20" style="380" customWidth="1"/>
    <col min="4" max="16384" width="10.88671875" style="380"/>
  </cols>
  <sheetData>
    <row r="1" spans="1:3" ht="16.8" x14ac:dyDescent="0.3">
      <c r="A1" s="565" t="s">
        <v>644</v>
      </c>
      <c r="B1" s="565"/>
      <c r="C1" s="565"/>
    </row>
    <row r="2" spans="1:3" x14ac:dyDescent="0.3">
      <c r="A2" s="568" t="s">
        <v>645</v>
      </c>
      <c r="B2" s="568"/>
      <c r="C2" s="568"/>
    </row>
    <row r="3" spans="1:3" x14ac:dyDescent="0.3">
      <c r="A3" s="450" t="s">
        <v>277</v>
      </c>
      <c r="B3" s="451" t="s">
        <v>646</v>
      </c>
      <c r="C3" s="452"/>
    </row>
    <row r="4" spans="1:3" x14ac:dyDescent="0.3">
      <c r="A4" s="453" t="s">
        <v>517</v>
      </c>
      <c r="B4" s="454" t="s">
        <v>647</v>
      </c>
      <c r="C4" s="455"/>
    </row>
    <row r="5" spans="1:3" x14ac:dyDescent="0.3">
      <c r="A5" s="456" t="s">
        <v>270</v>
      </c>
      <c r="B5" s="457" t="s">
        <v>648</v>
      </c>
      <c r="C5" s="458"/>
    </row>
    <row r="6" spans="1:3" x14ac:dyDescent="0.3">
      <c r="A6" s="459" t="s">
        <v>269</v>
      </c>
      <c r="B6" s="460" t="s">
        <v>649</v>
      </c>
      <c r="C6" s="461"/>
    </row>
    <row r="7" spans="1:3" x14ac:dyDescent="0.3">
      <c r="A7" s="462" t="s">
        <v>280</v>
      </c>
      <c r="B7" s="463" t="s">
        <v>650</v>
      </c>
      <c r="C7" s="464"/>
    </row>
    <row r="8" spans="1:3" ht="7.5" customHeight="1" x14ac:dyDescent="0.3"/>
    <row r="9" spans="1:3" x14ac:dyDescent="0.3">
      <c r="A9" s="568" t="s">
        <v>651</v>
      </c>
      <c r="B9" s="568"/>
      <c r="C9" s="568"/>
    </row>
    <row r="10" spans="1:3" x14ac:dyDescent="0.3">
      <c r="A10" s="465" t="s">
        <v>652</v>
      </c>
      <c r="B10" s="466" t="s">
        <v>653</v>
      </c>
      <c r="C10" s="467"/>
    </row>
    <row r="11" spans="1:3" x14ac:dyDescent="0.3">
      <c r="A11" s="468" t="s">
        <v>654</v>
      </c>
      <c r="B11" s="469" t="s">
        <v>655</v>
      </c>
      <c r="C11" s="470"/>
    </row>
    <row r="12" spans="1:3" ht="24" x14ac:dyDescent="0.3">
      <c r="A12" s="471" t="s">
        <v>656</v>
      </c>
      <c r="B12" s="472" t="s">
        <v>657</v>
      </c>
      <c r="C12" s="473"/>
    </row>
    <row r="13" spans="1:3" ht="24" x14ac:dyDescent="0.3">
      <c r="A13" s="474" t="s">
        <v>658</v>
      </c>
      <c r="B13" s="475" t="s">
        <v>659</v>
      </c>
      <c r="C13" s="476"/>
    </row>
    <row r="14" spans="1:3" ht="24" x14ac:dyDescent="0.3">
      <c r="A14" s="477" t="s">
        <v>660</v>
      </c>
      <c r="B14" s="478" t="s">
        <v>388</v>
      </c>
      <c r="C14" s="479"/>
    </row>
    <row r="15" spans="1:3" x14ac:dyDescent="0.3">
      <c r="A15" s="480" t="s">
        <v>661</v>
      </c>
      <c r="B15" s="481" t="s">
        <v>389</v>
      </c>
      <c r="C15" s="482"/>
    </row>
    <row r="16" spans="1:3" ht="24" x14ac:dyDescent="0.3">
      <c r="A16" s="483" t="s">
        <v>662</v>
      </c>
      <c r="B16" s="484" t="s">
        <v>663</v>
      </c>
      <c r="C16" s="485"/>
    </row>
    <row r="17" spans="1:3" x14ac:dyDescent="0.3">
      <c r="A17" s="486" t="s">
        <v>664</v>
      </c>
      <c r="B17" s="487" t="s">
        <v>665</v>
      </c>
      <c r="C17" s="488"/>
    </row>
    <row r="18" spans="1:3" ht="7.5" customHeight="1" x14ac:dyDescent="0.3"/>
    <row r="19" spans="1:3" x14ac:dyDescent="0.3">
      <c r="A19" s="568" t="s">
        <v>666</v>
      </c>
      <c r="B19" s="568"/>
      <c r="C19" s="568"/>
    </row>
    <row r="20" spans="1:3" x14ac:dyDescent="0.3">
      <c r="A20" s="489" t="s">
        <v>667</v>
      </c>
      <c r="B20" s="490" t="s">
        <v>668</v>
      </c>
      <c r="C20" s="491"/>
    </row>
    <row r="21" spans="1:3" x14ac:dyDescent="0.3">
      <c r="A21" s="489" t="s">
        <v>669</v>
      </c>
      <c r="B21" s="490" t="s">
        <v>670</v>
      </c>
      <c r="C21" s="491"/>
    </row>
    <row r="22" spans="1:3" x14ac:dyDescent="0.3">
      <c r="A22" s="489" t="s">
        <v>671</v>
      </c>
      <c r="B22" s="490" t="s">
        <v>672</v>
      </c>
      <c r="C22" s="491"/>
    </row>
    <row r="23" spans="1:3" x14ac:dyDescent="0.3">
      <c r="A23" s="489" t="s">
        <v>673</v>
      </c>
      <c r="B23" s="490" t="s">
        <v>674</v>
      </c>
      <c r="C23" s="491"/>
    </row>
    <row r="24" spans="1:3" x14ac:dyDescent="0.3">
      <c r="A24" s="489" t="s">
        <v>675</v>
      </c>
      <c r="B24" s="490" t="s">
        <v>676</v>
      </c>
      <c r="C24" s="491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00" t="s">
        <v>191</v>
      </c>
      <c r="P3" s="500"/>
      <c r="Q3" s="500"/>
      <c r="R3" s="500"/>
      <c r="S3" s="500"/>
      <c r="T3" s="500"/>
      <c r="U3" s="500"/>
      <c r="V3" s="500"/>
      <c r="W3" s="500"/>
      <c r="X3" s="500"/>
    </row>
    <row r="4" spans="3:54" x14ac:dyDescent="0.3">
      <c r="J4" s="3" t="s">
        <v>192</v>
      </c>
      <c r="O4" s="500"/>
      <c r="P4" s="500"/>
      <c r="Q4" s="500"/>
      <c r="R4" s="500"/>
      <c r="S4" s="500"/>
      <c r="T4" s="500"/>
      <c r="U4" s="500"/>
      <c r="V4" s="500"/>
      <c r="W4" s="500"/>
      <c r="X4" s="500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30" t="s">
        <v>195</v>
      </c>
      <c r="K8" s="530"/>
      <c r="L8" s="530"/>
      <c r="M8" s="530"/>
      <c r="N8" s="530"/>
      <c r="O8" s="530"/>
      <c r="P8" s="530"/>
      <c r="Q8" s="530"/>
      <c r="R8" s="5" t="s">
        <v>196</v>
      </c>
      <c r="S8" s="5"/>
      <c r="T8" s="5"/>
      <c r="U8" s="18" t="s">
        <v>197</v>
      </c>
      <c r="V8" s="75"/>
      <c r="W8" s="75"/>
      <c r="X8" s="534" t="s">
        <v>198</v>
      </c>
      <c r="Y8" s="535"/>
      <c r="Z8" s="535"/>
      <c r="AA8" s="536"/>
      <c r="AB8" s="537" t="s">
        <v>199</v>
      </c>
      <c r="AC8" s="539" t="s">
        <v>200</v>
      </c>
      <c r="AD8" s="540"/>
      <c r="AE8" s="540"/>
      <c r="AF8" s="540"/>
      <c r="AG8" s="540"/>
      <c r="AH8" s="540"/>
      <c r="AI8" s="527" t="s">
        <v>201</v>
      </c>
      <c r="AJ8" s="527"/>
      <c r="AK8" s="527"/>
      <c r="AL8" s="527"/>
      <c r="AM8" s="527"/>
      <c r="AN8" s="527"/>
      <c r="AO8" s="524" t="s">
        <v>202</v>
      </c>
      <c r="AP8" s="524"/>
      <c r="AQ8" s="524"/>
      <c r="AR8" s="524"/>
      <c r="AS8" s="511" t="s">
        <v>203</v>
      </c>
      <c r="AT8" s="511"/>
      <c r="AU8" s="511"/>
      <c r="AV8" s="14"/>
      <c r="AW8" s="14"/>
      <c r="AX8" s="14"/>
      <c r="AY8" s="14"/>
    </row>
    <row r="9" spans="3:54" s="2" customFormat="1" ht="58.35" customHeight="1" x14ac:dyDescent="0.3">
      <c r="C9" s="529" t="s">
        <v>204</v>
      </c>
      <c r="D9" s="529"/>
      <c r="E9" s="529"/>
      <c r="F9" s="529"/>
      <c r="G9" s="529"/>
      <c r="H9" s="529"/>
      <c r="I9" s="529"/>
      <c r="J9" s="530" t="s">
        <v>18</v>
      </c>
      <c r="K9" s="530"/>
      <c r="L9" s="530"/>
      <c r="M9" s="530"/>
      <c r="N9" s="530"/>
      <c r="O9" s="530"/>
      <c r="P9" s="530"/>
      <c r="Q9" s="530"/>
      <c r="R9" s="81"/>
      <c r="S9" s="82"/>
      <c r="T9" s="82"/>
      <c r="U9" s="82"/>
      <c r="V9" s="534" t="s">
        <v>208</v>
      </c>
      <c r="W9" s="535"/>
      <c r="X9" s="535"/>
      <c r="Y9" s="535"/>
      <c r="Z9" s="535"/>
      <c r="AA9" s="536"/>
      <c r="AB9" s="538"/>
      <c r="AC9" s="541" t="s">
        <v>209</v>
      </c>
      <c r="AD9" s="541"/>
      <c r="AE9" s="541"/>
      <c r="AF9" s="541"/>
      <c r="AG9" s="541"/>
      <c r="AH9" s="541"/>
      <c r="AI9" s="528" t="s">
        <v>201</v>
      </c>
      <c r="AJ9" s="528"/>
      <c r="AK9" s="528"/>
      <c r="AL9" s="528"/>
      <c r="AM9" s="528"/>
      <c r="AN9" s="528"/>
      <c r="AO9" s="525" t="s">
        <v>210</v>
      </c>
      <c r="AP9" s="525"/>
      <c r="AQ9" s="525"/>
      <c r="AR9" s="525"/>
      <c r="AS9" s="526" t="s">
        <v>211</v>
      </c>
      <c r="AT9" s="526"/>
      <c r="AU9" s="526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679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679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679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679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679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679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679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679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678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678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682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679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681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679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70" t="s">
        <v>684</v>
      </c>
      <c r="B2" s="570"/>
      <c r="C2" s="570"/>
      <c r="D2" t="s">
        <v>685</v>
      </c>
      <c r="E2" s="570" t="s">
        <v>686</v>
      </c>
      <c r="F2" s="570"/>
      <c r="G2" s="181" t="s">
        <v>199</v>
      </c>
      <c r="H2" s="569" t="s">
        <v>687</v>
      </c>
      <c r="I2" s="569"/>
      <c r="J2" s="569"/>
      <c r="K2" s="569" t="s">
        <v>23</v>
      </c>
      <c r="L2" s="570"/>
      <c r="M2" s="570"/>
      <c r="N2" s="569" t="s">
        <v>688</v>
      </c>
      <c r="O2" s="570"/>
      <c r="P2" s="570"/>
      <c r="Q2" s="571"/>
      <c r="R2" s="569" t="s">
        <v>211</v>
      </c>
      <c r="S2" s="57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689</v>
      </c>
    </row>
    <row r="8" spans="1:20" x14ac:dyDescent="0.3">
      <c r="A8" t="s">
        <v>690</v>
      </c>
    </row>
    <row r="9" spans="1:20" x14ac:dyDescent="0.3">
      <c r="A9" t="s">
        <v>691</v>
      </c>
    </row>
    <row r="12" spans="1:20" x14ac:dyDescent="0.3">
      <c r="A12" s="195" t="s">
        <v>684</v>
      </c>
      <c r="B12" s="85" t="s">
        <v>224</v>
      </c>
    </row>
    <row r="13" spans="1:20" ht="28.8" x14ac:dyDescent="0.3">
      <c r="A13" s="195" t="s">
        <v>684</v>
      </c>
      <c r="B13" s="85" t="s">
        <v>226</v>
      </c>
    </row>
    <row r="14" spans="1:20" ht="28.8" x14ac:dyDescent="0.3">
      <c r="A14" s="195" t="s">
        <v>684</v>
      </c>
      <c r="B14" s="85" t="s">
        <v>205</v>
      </c>
    </row>
    <row r="15" spans="1:20" x14ac:dyDescent="0.3">
      <c r="A15" s="78" t="s">
        <v>685</v>
      </c>
      <c r="B15" s="85" t="s">
        <v>158</v>
      </c>
    </row>
    <row r="16" spans="1:20" x14ac:dyDescent="0.3">
      <c r="A16" s="195" t="s">
        <v>686</v>
      </c>
      <c r="B16" s="179" t="s">
        <v>234</v>
      </c>
    </row>
    <row r="17" spans="1:2" x14ac:dyDescent="0.3">
      <c r="A17" s="195" t="s">
        <v>686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687</v>
      </c>
      <c r="B19" s="87" t="s">
        <v>231</v>
      </c>
    </row>
    <row r="20" spans="1:2" x14ac:dyDescent="0.3">
      <c r="A20" s="195" t="s">
        <v>687</v>
      </c>
      <c r="B20" s="87" t="s">
        <v>244</v>
      </c>
    </row>
    <row r="21" spans="1:2" x14ac:dyDescent="0.3">
      <c r="A21" s="195" t="s">
        <v>687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688</v>
      </c>
      <c r="B25" s="89" t="s">
        <v>253</v>
      </c>
    </row>
    <row r="26" spans="1:2" x14ac:dyDescent="0.3">
      <c r="A26" s="78" t="s">
        <v>688</v>
      </c>
      <c r="B26" s="89" t="s">
        <v>254</v>
      </c>
    </row>
    <row r="27" spans="1:2" x14ac:dyDescent="0.3">
      <c r="A27" s="78" t="s">
        <v>688</v>
      </c>
      <c r="B27" s="178" t="s">
        <v>256</v>
      </c>
    </row>
    <row r="28" spans="1:2" x14ac:dyDescent="0.3">
      <c r="A28" s="78" t="s">
        <v>688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692</v>
      </c>
      <c r="B1" s="196" t="s">
        <v>147</v>
      </c>
    </row>
    <row r="2" spans="1:4" x14ac:dyDescent="0.3">
      <c r="A2" s="195" t="s">
        <v>684</v>
      </c>
      <c r="B2" s="197" t="s">
        <v>693</v>
      </c>
    </row>
    <row r="3" spans="1:4" x14ac:dyDescent="0.3">
      <c r="A3" s="195" t="s">
        <v>684</v>
      </c>
      <c r="B3" s="197" t="s">
        <v>694</v>
      </c>
    </row>
    <row r="4" spans="1:4" x14ac:dyDescent="0.3">
      <c r="A4" s="195" t="s">
        <v>684</v>
      </c>
      <c r="B4" s="197" t="s">
        <v>205</v>
      </c>
      <c r="D4" t="s">
        <v>689</v>
      </c>
    </row>
    <row r="5" spans="1:4" x14ac:dyDescent="0.3">
      <c r="A5" s="195" t="s">
        <v>695</v>
      </c>
      <c r="B5" s="197" t="s">
        <v>696</v>
      </c>
      <c r="D5" t="s">
        <v>690</v>
      </c>
    </row>
    <row r="6" spans="1:4" x14ac:dyDescent="0.3">
      <c r="A6" s="195" t="s">
        <v>697</v>
      </c>
      <c r="B6" s="197" t="s">
        <v>234</v>
      </c>
      <c r="D6" t="s">
        <v>691</v>
      </c>
    </row>
    <row r="7" spans="1:4" x14ac:dyDescent="0.3">
      <c r="A7" s="195" t="s">
        <v>697</v>
      </c>
      <c r="B7" s="197" t="s">
        <v>235</v>
      </c>
    </row>
    <row r="8" spans="1:4" ht="28.8" x14ac:dyDescent="0.3">
      <c r="A8" s="195" t="s">
        <v>698</v>
      </c>
      <c r="B8" s="197" t="s">
        <v>573</v>
      </c>
    </row>
    <row r="9" spans="1:4" x14ac:dyDescent="0.3">
      <c r="A9" s="195" t="s">
        <v>699</v>
      </c>
      <c r="B9" s="197" t="s">
        <v>231</v>
      </c>
    </row>
    <row r="10" spans="1:4" x14ac:dyDescent="0.3">
      <c r="A10" s="195" t="s">
        <v>699</v>
      </c>
      <c r="B10" s="197" t="s">
        <v>700</v>
      </c>
    </row>
    <row r="11" spans="1:4" x14ac:dyDescent="0.3">
      <c r="A11" s="195" t="s">
        <v>699</v>
      </c>
      <c r="B11" s="197" t="s">
        <v>160</v>
      </c>
    </row>
    <row r="12" spans="1:4" x14ac:dyDescent="0.3">
      <c r="A12" s="195" t="s">
        <v>701</v>
      </c>
      <c r="B12" s="197" t="s">
        <v>159</v>
      </c>
    </row>
    <row r="13" spans="1:4" ht="28.8" x14ac:dyDescent="0.3">
      <c r="A13" s="195" t="s">
        <v>701</v>
      </c>
      <c r="B13" s="197" t="s">
        <v>248</v>
      </c>
    </row>
    <row r="14" spans="1:4" x14ac:dyDescent="0.3">
      <c r="A14" s="195" t="s">
        <v>701</v>
      </c>
      <c r="B14" s="197" t="s">
        <v>247</v>
      </c>
    </row>
    <row r="15" spans="1:4" x14ac:dyDescent="0.3">
      <c r="A15" s="195" t="s">
        <v>702</v>
      </c>
      <c r="B15" s="197" t="s">
        <v>703</v>
      </c>
    </row>
    <row r="16" spans="1:4" x14ac:dyDescent="0.3">
      <c r="A16" s="195" t="s">
        <v>702</v>
      </c>
      <c r="B16" s="197" t="s">
        <v>704</v>
      </c>
    </row>
    <row r="17" spans="1:2" x14ac:dyDescent="0.3">
      <c r="A17" s="195" t="s">
        <v>702</v>
      </c>
      <c r="B17" s="197" t="s">
        <v>705</v>
      </c>
    </row>
    <row r="18" spans="1:2" x14ac:dyDescent="0.3">
      <c r="A18" s="195" t="s">
        <v>702</v>
      </c>
      <c r="B18" s="197" t="s">
        <v>706</v>
      </c>
    </row>
    <row r="19" spans="1:2" x14ac:dyDescent="0.3">
      <c r="A19" s="195" t="s">
        <v>707</v>
      </c>
      <c r="B19" s="197" t="s">
        <v>708</v>
      </c>
    </row>
    <row r="20" spans="1:2" x14ac:dyDescent="0.3">
      <c r="A20" s="195" t="s">
        <v>707</v>
      </c>
      <c r="B20" s="197" t="s">
        <v>709</v>
      </c>
    </row>
    <row r="21" spans="1:2" x14ac:dyDescent="0.3">
      <c r="A21" s="195" t="s">
        <v>707</v>
      </c>
      <c r="B21" s="197" t="s">
        <v>710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711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2026-05-19T19:56:26Z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