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7" documentId="8_{6C7D2038-276C-433A-A3FD-84448D9BFB14}" xr6:coauthVersionLast="47" xr6:coauthVersionMax="47" xr10:uidLastSave="{C413F1B9-A0BE-4F49-9FC3-C05B0B38DC8C}"/>
  <bookViews>
    <workbookView xWindow="-108" yWindow="-108" windowWidth="23256" windowHeight="12456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Etapas!$C$11:$AY$11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0" l="1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E13" i="18"/>
  <c r="AE14" i="18"/>
  <c r="AE15" i="18"/>
  <c r="AE16" i="18"/>
  <c r="AE17" i="18"/>
  <c r="AE18" i="18"/>
  <c r="AE19" i="18"/>
  <c r="AE20" i="18"/>
  <c r="AE21" i="18"/>
  <c r="AE22" i="18"/>
  <c r="AE23" i="18"/>
  <c r="AE24" i="18"/>
  <c r="AE25" i="18"/>
  <c r="AE26" i="18"/>
  <c r="AE27" i="18"/>
  <c r="AE28" i="18"/>
  <c r="AE29" i="18"/>
  <c r="AE30" i="18"/>
  <c r="AE31" i="18"/>
  <c r="AE32" i="18"/>
  <c r="AE33" i="18"/>
  <c r="AE34" i="18"/>
  <c r="AE35" i="18"/>
  <c r="AE36" i="18"/>
  <c r="AE37" i="18"/>
  <c r="AE38" i="18"/>
  <c r="AE39" i="18"/>
  <c r="AE40" i="18"/>
  <c r="AE41" i="18"/>
  <c r="AE42" i="18"/>
  <c r="AE43" i="18"/>
  <c r="AE44" i="18"/>
  <c r="AE45" i="18"/>
  <c r="AE46" i="18"/>
  <c r="AE47" i="18"/>
  <c r="AE48" i="18"/>
  <c r="AE49" i="18"/>
  <c r="AE50" i="18"/>
  <c r="AE51" i="18"/>
  <c r="AE52" i="18"/>
  <c r="AE53" i="18"/>
  <c r="AE54" i="18"/>
  <c r="AE55" i="18"/>
  <c r="AE56" i="18"/>
  <c r="AE57" i="18"/>
  <c r="AE58" i="18"/>
  <c r="AE59" i="18"/>
  <c r="AE60" i="18"/>
  <c r="AE61" i="18"/>
  <c r="AE62" i="18"/>
  <c r="AE63" i="18"/>
  <c r="AE64" i="18"/>
  <c r="AE65" i="18"/>
  <c r="AE66" i="18"/>
  <c r="AE67" i="18"/>
  <c r="AE68" i="18"/>
  <c r="AE69" i="18"/>
  <c r="AE70" i="18"/>
  <c r="AE71" i="18"/>
  <c r="AE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12" i="18"/>
  <c r="AX13" i="18"/>
  <c r="AX14" i="18"/>
  <c r="AX15" i="18"/>
  <c r="AX16" i="18"/>
  <c r="AX17" i="18"/>
  <c r="AX18" i="18"/>
  <c r="AX19" i="18"/>
  <c r="AX20" i="18"/>
  <c r="AX21" i="18"/>
  <c r="AX22" i="18"/>
  <c r="AX23" i="18"/>
  <c r="AX24" i="18"/>
  <c r="AX25" i="18"/>
  <c r="AX26" i="18"/>
  <c r="AX27" i="18"/>
  <c r="AX28" i="18"/>
  <c r="AX29" i="18"/>
  <c r="AX30" i="18"/>
  <c r="AX31" i="18"/>
  <c r="AX32" i="18"/>
  <c r="AX33" i="18"/>
  <c r="AX34" i="18"/>
  <c r="AX35" i="18"/>
  <c r="AX36" i="18"/>
  <c r="AX37" i="18"/>
  <c r="AX38" i="18"/>
  <c r="AX39" i="18"/>
  <c r="AX40" i="18"/>
  <c r="AX41" i="18"/>
  <c r="AX42" i="18"/>
  <c r="AX43" i="18"/>
  <c r="AX44" i="18"/>
  <c r="AX45" i="18"/>
  <c r="AX46" i="18"/>
  <c r="AX47" i="18"/>
  <c r="AX48" i="18"/>
  <c r="AX49" i="18"/>
  <c r="AX50" i="18"/>
  <c r="AX51" i="18"/>
  <c r="AX52" i="18"/>
  <c r="AX53" i="18"/>
  <c r="AX54" i="18"/>
  <c r="AX55" i="18"/>
  <c r="AX56" i="18"/>
  <c r="AX57" i="18"/>
  <c r="AX58" i="18"/>
  <c r="AX59" i="18"/>
  <c r="AX60" i="18"/>
  <c r="AX61" i="18"/>
  <c r="AX62" i="18"/>
  <c r="AX63" i="18"/>
  <c r="AX64" i="18"/>
  <c r="AX65" i="18"/>
  <c r="AX66" i="18"/>
  <c r="AX67" i="18"/>
  <c r="AX68" i="18"/>
  <c r="AX69" i="18"/>
  <c r="AX70" i="18"/>
  <c r="AX71" i="18"/>
  <c r="AX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Y13" i="18" l="1"/>
  <c r="AY38" i="18"/>
  <c r="I12" i="20"/>
  <c r="F12" i="20"/>
  <c r="AY25" i="18"/>
  <c r="AY15" i="18"/>
  <c r="AY50" i="18"/>
  <c r="AY19" i="18"/>
  <c r="AY18" i="18"/>
  <c r="AY28" i="18"/>
  <c r="AY26" i="18"/>
  <c r="AY62" i="18"/>
  <c r="AY31" i="18"/>
  <c r="AY65" i="18"/>
  <c r="AY53" i="18"/>
  <c r="AY52" i="18"/>
  <c r="AY16" i="18"/>
  <c r="AY42" i="18"/>
  <c r="AY29" i="18"/>
  <c r="AY30" i="18"/>
  <c r="AY66" i="18"/>
  <c r="AY54" i="18"/>
  <c r="AY43" i="18"/>
  <c r="AY67" i="18"/>
  <c r="AY55" i="18"/>
  <c r="AY32" i="18"/>
  <c r="AY71" i="18"/>
  <c r="AY44" i="18"/>
  <c r="AY48" i="18"/>
  <c r="AY20" i="18"/>
  <c r="AY69" i="18"/>
  <c r="AY57" i="18"/>
  <c r="AY47" i="18"/>
  <c r="AY35" i="18"/>
  <c r="AY41" i="18"/>
  <c r="AY23" i="18"/>
  <c r="AY37" i="18"/>
  <c r="AY39" i="18"/>
  <c r="AY27" i="18"/>
  <c r="AY59" i="18"/>
  <c r="AY14" i="18"/>
  <c r="AY46" i="18"/>
  <c r="AY70" i="18"/>
  <c r="AY58" i="18"/>
  <c r="AY17" i="18"/>
  <c r="AY40" i="18"/>
  <c r="AY33" i="18"/>
  <c r="AY34" i="18"/>
  <c r="AY24" i="18"/>
  <c r="AY21" i="18"/>
  <c r="AY63" i="18"/>
  <c r="AY51" i="18"/>
  <c r="AY22" i="18"/>
  <c r="AY36" i="18"/>
  <c r="AY68" i="18"/>
  <c r="AY56" i="18"/>
  <c r="AY61" i="18"/>
  <c r="AY49" i="18"/>
  <c r="AY64" i="18"/>
  <c r="AY12" i="18"/>
  <c r="AY60" i="18"/>
  <c r="AY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F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<sst xmlns="http://schemas.openxmlformats.org/spreadsheetml/2006/main" count="7070" uniqueCount="715">
  <si>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</si>
  <si>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</si>
  <si>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</si>
  <si>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</si>
  <si>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</si>
  <si>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</si>
  <si>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</si>
  <si>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</si>
  <si>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</si>
  <si>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</si>
  <si>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</si>
  <si>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</si>
  <si>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</si>
  <si>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</si>
  <si>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</si>
  <si>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</si>
  <si>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</si>
  <si>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</si>
  <si>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</si>
  <si>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</si>
  <si>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</si>
  <si>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</si>
  <si>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</si>
  <si>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</si>
  <si>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</si>
  <si>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</si>
  <si>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</si>
  <si>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</si>
  <si>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</si>
  <si>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</si>
  <si>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</si>
  <si>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</si>
  <si>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</si>
  <si>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</si>
  <si>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</si>
  <si>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</si>
  <si>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</si>
  <si>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</si>
  <si>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</si>
  <si>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</si>
  <si>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</si>
  <si>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</si>
  <si>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</si>
  <si>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</si>
  <si>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</si>
  <si>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</si>
  <si>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</si>
  <si>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</si>
  <si>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</si>
  <si>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</si>
  <si>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</si>
  <si>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</si>
  <si>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</si>
  <si>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</si>
  <si>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</si>
  <si>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</si>
  <si>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</si>
  <si>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</si>
  <si>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</si>
  <si>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</si>
  <si>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</si>
  <si>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</si>
  <si>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</si>
  <si>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</si>
  <si>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</si>
  <si>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</si>
  <si>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</si>
  <si>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</si>
  <si>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</si>
  <si>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</si>
  <si>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</si>
  <si>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</si>
  <si>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</si>
  <si>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</si>
  <si>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</si>
  <si>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</si>
  <si>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</si>
  <si>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</si>
  <si>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</si>
  <si>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</si>
  <si>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</si>
  <si>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</si>
  <si>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</si>
  <si>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</si>
  <si>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</si>
  <si>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</si>
  <si>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</si>
  <si>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</si>
  <si>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</si>
  <si>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</si>
  <si>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</si>
  <si>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</si>
  <si>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</si>
  <si>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</si>
  <si>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</si>
  <si>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</si>
  <si>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</si>
  <si>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</si>
  <si>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</si>
  <si>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</si>
  <si>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</si>
  <si>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</si>
  <si>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</si>
  <si>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</si>
  <si>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</si>
  <si>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</si>
  <si>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</si>
  <si>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</si>
  <si>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</si>
  <si>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</si>
  <si>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</si>
  <si>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</si>
  <si>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</si>
  <si>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</si>
  <si>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</si>
  <si>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</si>
  <si>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</si>
  <si>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</si>
  <si>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</si>
  <si>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</si>
  <si>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</si>
  <si>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</si>
  <si>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</si>
  <si>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</si>
  <si>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</si>
  <si>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</si>
  <si>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</si>
  <si>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</si>
  <si>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</si>
  <si>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</si>
  <si>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</si>
  <si>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</si>
  <si>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</si>
  <si>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</si>
  <si>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</si>
  <si>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</si>
  <si>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</si>
  <si>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</si>
  <si>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</si>
  <si>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</si>
  <si>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</si>
  <si>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</si>
  <si>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</si>
  <si>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</si>
  <si>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</si>
  <si>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</si>
  <si>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</si>
  <si>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</si>
  <si>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</si>
  <si>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</si>
  <si>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</si>
  <si>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</si>
  <si>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</si>
  <si>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</si>
  <si>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</si>
  <si>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</si>
  <si>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</si>
  <si>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</si>
  <si>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</si>
  <si>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</si>
  <si>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</si>
  <si>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</si>
  <si>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</si>
  <si>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</si>
  <si>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</si>
  <si>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</si>
  <si>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</si>
  <si>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</si>
  <si>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</si>
  <si>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</si>
  <si>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</si>
  <si>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</si>
  <si>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</si>
  <si>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</si>
  <si>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</si>
  <si>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</si>
  <si>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</si>
  <si>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</si>
  <si>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</si>
  <si>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</si>
  <si>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</si>
  <si>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</si>
  <si>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</si>
  <si>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</si>
  <si>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</si>
  <si>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</si>
  <si>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</si>
  <si>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</si>
  <si>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</si>
  <si>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</si>
  <si>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</si>
  <si>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</si>
  <si>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</si>
  <si>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</si>
  <si>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</si>
  <si>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</si>
  <si>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</si>
  <si>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</si>
  <si>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</si>
  <si>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</si>
  <si>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</si>
  <si>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</si>
  <si>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</si>
  <si>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</si>
  <si>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</si>
  <si>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</si>
  <si>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</si>
  <si>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</si>
  <si>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</si>
  <si>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</si>
  <si>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</si>
  <si>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</si>
  <si>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</si>
  <si>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</si>
  <si>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</si>
  <si>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</si>
  <si>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</si>
  <si>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</si>
  <si>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</si>
  <si>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</si>
  <si>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</si>
  <si>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</si>
  <si>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</si>
  <si>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</si>
  <si>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</si>
  <si>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</si>
  <si>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</si>
  <si>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</si>
  <si>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</si>
  <si>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</si>
  <si>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</si>
  <si>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</si>
  <si>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</si>
  <si>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</si>
  <si>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</si>
  <si>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</si>
  <si>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</si>
  <si>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</si>
  <si>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</si>
  <si>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</si>
  <si>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</si>
  <si>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</si>
  <si>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</si>
  <si>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</si>
  <si>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</si>
  <si>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</si>
  <si>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</si>
  <si>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</si>
  <si>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</si>
  <si>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</si>
  <si>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</si>
  <si>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</si>
  <si>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</si>
  <si>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</si>
  <si>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</si>
  <si>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</si>
  <si>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</si>
  <si>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</si>
  <si>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</si>
  <si>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</si>
  <si>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</si>
  <si>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</si>
  <si>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</si>
  <si>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</si>
  <si>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</si>
  <si>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</si>
  <si>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</si>
  <si>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</si>
  <si>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</si>
  <si>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</si>
  <si>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</si>
  <si>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</si>
  <si>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</si>
  <si>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</si>
  <si>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</si>
  <si>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</si>
  <si>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</si>
  <si>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</si>
  <si>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</si>
  <si>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</si>
  <si>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</si>
  <si>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</si>
  <si>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</si>
  <si>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</si>
  <si>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</si>
  <si>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</si>
  <si>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</si>
  <si>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</si>
  <si>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</si>
  <si>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</si>
  <si>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</si>
  <si>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</si>
  <si>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</si>
  <si>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</si>
  <si>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</si>
  <si>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</si>
  <si>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</si>
  <si>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</si>
  <si>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</si>
  <si>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</si>
  <si>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</si>
  <si>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</si>
  <si>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</si>
  <si>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</si>
  <si>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</si>
  <si>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</si>
  <si>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</si>
  <si>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</si>
  <si>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</si>
  <si>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</si>
  <si>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</si>
  <si>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</si>
  <si>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</si>
  <si>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</si>
  <si>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</si>
  <si>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</si>
  <si>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</si>
  <si>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</si>
  <si>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</si>
  <si>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</si>
  <si>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</si>
  <si>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</si>
  <si>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</si>
  <si>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</si>
  <si>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</si>
  <si>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</si>
  <si>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</si>
  <si>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</si>
  <si>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</si>
  <si>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</si>
  <si>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</si>
  <si>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</si>
  <si>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</si>
  <si>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</si>
  <si>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</si>
  <si>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</si>
  <si>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</si>
  <si>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</si>
  <si>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</si>
  <si>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</si>
  <si>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</si>
  <si>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</si>
  <si>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</si>
  <si>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</si>
  <si>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</si>
  <si>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</si>
  <si>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</si>
  <si>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</si>
  <si>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</si>
  <si>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</si>
  <si>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</si>
  <si>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</si>
  <si>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</si>
  <si>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</si>
  <si>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</si>
  <si>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</si>
  <si>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</si>
  <si>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</si>
  <si>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</si>
  <si>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</si>
  <si>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</si>
  <si>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</si>
  <si>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</si>
  <si>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</si>
  <si>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</si>
  <si>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</si>
  <si>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</si>
  <si>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</si>
  <si>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</si>
  <si>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</si>
  <si>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</si>
  <si>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</si>
  <si>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</si>
  <si>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</si>
  <si>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</si>
  <si>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</si>
  <si>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</si>
  <si>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</si>
  <si>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</si>
  <si>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</si>
  <si>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</si>
  <si>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</si>
  <si>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</si>
  <si>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</si>
  <si>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</si>
  <si>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</si>
  <si>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</si>
  <si>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</si>
  <si>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</si>
  <si>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</si>
  <si>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</si>
  <si>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</si>
  <si>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</si>
  <si>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</si>
  <si>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</si>
  <si>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</si>
  <si>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</si>
  <si>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</si>
  <si>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</si>
  <si>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</si>
  <si>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</si>
  <si>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</si>
  <si>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</si>
  <si>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</si>
  <si>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</si>
  <si>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</si>
  <si>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</si>
  <si>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</si>
  <si>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</si>
  <si>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</si>
  <si>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</si>
  <si>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</si>
  <si>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</si>
  <si>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</si>
  <si>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</si>
  <si>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</si>
  <si>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</si>
  <si>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</si>
  <si>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</si>
  <si>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</si>
  <si>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</si>
  <si>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</si>
  <si>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</si>
  <si>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</si>
  <si>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</si>
  <si>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</si>
  <si>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</si>
  <si>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</si>
  <si>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</si>
  <si>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</si>
  <si>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</si>
  <si>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ALISTAMIENTO CURRICULAR  </t>
  </si>
  <si>
    <t xml:space="preserve">DISEÑO CURRICULAR </t>
  </si>
  <si>
    <t xml:space="preserve">DESARRLLO CURRICULAR </t>
  </si>
  <si>
    <t xml:space="preserve">IMPLEMENTACIÓN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</si>
  <si>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</si>
  <si>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</si>
  <si>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</si>
  <si>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</si>
  <si>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</si>
  <si>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OPERACIONES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</si>
  <si>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</si>
  <si>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</si>
  <si>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</si>
  <si>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</si>
  <si>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</si>
  <si>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</si>
  <si>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</si>
  <si>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</si>
  <si>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</si>
  <si>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</si>
  <si>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</si>
  <si>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</si>
  <si>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</si>
  <si>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</si>
  <si>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</si>
  <si>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</si>
  <si>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</si>
  <si>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</si>
  <si>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</si>
  <si>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</si>
  <si>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</si>
  <si>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</si>
  <si>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</si>
  <si>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</si>
  <si>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</si>
  <si>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</si>
  <si>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</si>
  <si>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</si>
  <si>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</si>
  <si>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</si>
  <si>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</si>
  <si>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</si>
  <si>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</si>
  <si>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</si>
  <si>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</si>
  <si>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</si>
  <si>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</si>
  <si>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</si>
  <si>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</si>
  <si>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</si>
  <si>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</si>
  <si>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</si>
  <si>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</si>
  <si>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</si>
  <si>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</si>
  <si>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</si>
  <si>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</si>
  <si>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</si>
  <si>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</si>
  <si>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</si>
  <si>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</si>
  <si>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>Formato RA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</si>
  <si>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</si>
  <si>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</si>
  <si>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</si>
  <si>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 xml:space="preserve">Formato RA </t>
  </si>
  <si>
    <t>Plan de Transición</t>
  </si>
  <si>
    <t xml:space="preserve">Cronograma de trámites frente al MEN 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</si>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</sst>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b/>
      <sz val="14"/>
      <color rgb="FFFFFFFF"/>
      <name val="Arial"/>
    </font>
    <font>
      <sz val="10"/>
      <color rgb="FF444444"/>
      <name val="Arial"/>
    </font>
    <font>
      <b/>
      <sz val="10"/>
      <color rgb="FFFFFFFF"/>
      <name val="Arial"/>
    </font>
    <font>
      <sz val="9"/>
      <color rgb="FF2C2C2A"/>
      <name val="Arial"/>
    </font>
    <font>
      <b/>
      <sz val="9"/>
      <color rgb="FF2C2C2A"/>
      <name val="Arial"/>
    </font>
    <font>
      <sz val="9"/>
      <color rgb="FF1D3557"/>
      <name val="Arial"/>
    </font>
    <font>
      <b/>
      <sz val="13"/>
      <color rgb="FFFFFFFF"/>
      <name val="Arial"/>
    </font>
    <font>
      <sz val="9"/>
      <color rgb="FF666666"/>
      <name val="Arial"/>
    </font>
    <font>
      <b/>
      <sz val="9"/>
      <name val="Arial"/>
    </font>
    <font>
      <sz val="9"/>
      <name val="Arial"/>
    </font>
    <font>
      <b/>
      <sz val="9"/>
      <color rgb="FFFFFFFF"/>
      <name val="Arial"/>
    </font>
    <font>
      <sz val="9"/>
      <color rgb="FFFFFFFF"/>
      <name val="Arial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48" borderId="7" xfId="0" applyFont="1" applyFill="1" applyBorder="1" applyAlignment="1">
      <alignment vertical="center" wrapText="1"/>
    </xf>
    <xf numFmtId="0" fontId="1" fillId="48" borderId="8" xfId="0" applyFont="1" applyFill="1" applyBorder="1" applyAlignment="1">
      <alignment vertical="center" wrapText="1"/>
    </xf>
    <xf numFmtId="0" fontId="1" fillId="48" borderId="6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10" fontId="0" fillId="0" borderId="1" xfId="0" applyNumberFormat="1" applyBorder="1" applyAlignment="1">
      <alignment horizont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713">
  <autoFilter ref="C10:AY70" xr:uid="{2702B81F-42B0-42CE-8024-EAD267A2A087}"/>
  <tableColumns count="49">
    <tableColumn id="1" xr3:uid="{20A3EBC3-3DAF-4FB8-9EE8-783061139F75}" name="FACULTAD " dataDxfId="712" dataCellStyle="Normal 2"/>
    <tableColumn id="2" xr3:uid="{D028144E-8876-4666-A616-748ECA8EBAB7}" name="ESCUELA " dataDxfId="711" dataCellStyle="Normal 2"/>
    <tableColumn id="3" xr3:uid="{1CE9EC88-A183-42EA-9C04-AC26BBC97E8E}" name="NOMBRE DEL PROGRAMA"/>
    <tableColumn id="4" xr3:uid="{2EFAD5DC-BB89-46D3-9FC8-3F55A7936A46}" name="MODALIDAD " dataDxfId="710" dataCellStyle="Normal 2"/>
    <tableColumn id="5" xr3:uid="{A82C0495-17CD-4853-BC2D-598A9BE98ED9}" name="NIVEL " dataDxfId="709" dataCellStyle="Normal 2"/>
    <tableColumn id="6" xr3:uid="{A2734990-A055-4FF8-9E05-D65BDDFB9F2B}" name="SEDE" dataDxfId="708" dataCellStyle="Normal 2"/>
    <tableColumn id="7" xr3:uid="{67253687-A94A-42D1-9697-5091A9F94BFF}" name="SNIES VIGENTE " dataDxfId="707"/>
    <tableColumn id="8" xr3:uid="{88E2041F-6B31-4A2C-9E79-2B4471FFD8C0}" name="Formato creación de programas Banner" dataDxfId="706"/>
    <tableColumn id="9" xr3:uid="{135B0583-9D8C-42AB-A884-47E97945D128}" name="Instrumento de verificación curricular" dataDxfId="705"/>
    <tableColumn id="10" xr3:uid="{3559F58B-EC8A-4DB3-BC40-DAD5A32EAF3E}" name="LA REFORMA CUMPLE CON LA POLITICA CURRICULAR " dataDxfId="704"/>
    <tableColumn id="11" xr3:uid="{DEBBC1F6-CF16-424A-B06D-D886277D783E}" name="Formato RA_x000a_Escuelas" dataDxfId="703" dataCellStyle="Normal 2"/>
    <tableColumn id="12" xr3:uid="{108600FC-3626-4D1E-B130-742350B73E0C}" name="Formato RA_x000a_Aseguramiento de la Calidad" dataDxfId="702" dataCellStyle="Normal 2"/>
    <tableColumn id="13" xr3:uid="{2E1205FE-0F61-4D78-A5A0-856853FED427}" name="Acta de consejo de facultad" dataDxfId="701"/>
    <tableColumn id="14" xr3:uid="{025EF1F8-8700-400A-90D5-DFCC902BE8D8}" name="SYLLABUS COMPLETOS" dataDxfId="700"/>
    <tableColumn id="15" xr3:uid="{9508264F-6B88-4B3B-B65E-534F07C62BE1}" name="PLAN DE VIRTUALIZACIÓN " dataDxfId="699"/>
    <tableColumn id="16" xr3:uid="{04F16A62-66FE-4DBB-B66D-4AF86EF8CCAE}" name="Formato de proyecciones académicas y financieras" dataDxfId="698"/>
    <tableColumn id="17" xr3:uid="{F3436AC1-2E2F-4B61-9E0D-2AB50B94DED3}" name="CONCEPTO SECRETARIA ACADÉMICA Y DOCENCIA" dataDxfId="697"/>
    <tableColumn id="18" xr3:uid="{44A8096A-56AA-470C-A2CB-DB4EFC61105E}" name="CONCEPTO FINANCIERO" dataDxfId="696"/>
    <tableColumn id="19" xr3:uid="{A7FB8043-DDB2-4E69-BC0F-A7B528CE1694}" name="APROBACIÓN IMPLEMENTACIÓN " dataDxfId="695"/>
    <tableColumn id="20" xr3:uid="{B1398148-35F8-4BB3-9DE1-6A13BBEF5C82}" name="Tipo de trámite de aseguramiento de la calidad " dataDxfId="694"/>
    <tableColumn id="21" xr3:uid="{19E9529F-5B79-49D2-87E4-E3FE0F3B19DA}" name="Estado del trámite" dataDxfId="693"/>
    <tableColumn id="22" xr3:uid="{9879528A-2063-414A-9C84-3D5118CCE759}" name="Fecha de_x000a_Documentos de notificación MEN"/>
    <tableColumn id="23" xr3:uid="{38EF0233-764B-4258-8441-86A2C6F0F4B2}" name="APROBACIÓN CONSEJO DE DELEGADOS _x000a_# acta " dataDxfId="692"/>
    <tableColumn id="24" xr3:uid="{28033A7F-E299-497F-A943-88B7B2BE006F}" name="¿Requiere aprobación ministerial?" dataDxfId="691"/>
    <tableColumn id="25" xr3:uid="{C601BE83-FBA5-4DE0-A7C8-197A9A9BBDA8}" name="APROBACIÓN MINISTERIO DE EDUCACIÓN _x000a_# resolución" dataDxfId="690"/>
    <tableColumn id="26" xr3:uid="{82E7A889-3964-4CEC-ACFF-3251F08D0FE9}" name="CORREO PARA IMPLEMENTACIÓN" dataDxfId="689"/>
    <tableColumn id="27" xr3:uid="{FAD6E183-0DF2-4A25-92B0-E9326F93564C}" name="NÚMERO DE MÓDULOS NUEVOS" dataDxfId="688"/>
    <tableColumn id="28" xr3:uid="{D1CFD773-52B1-4852-B832-CA6CDAA79B4D}" name="NÚMERO DE MÓDULOS POR ACTUALIZAR" dataDxfId="687"/>
    <tableColumn id="29" xr3:uid="{000AF496-27CC-45D2-8C1B-857B4DE51652}" name="TOTAL  MÓDULOS CON CAMBIOS " dataDxfId="686"/>
    <tableColumn id="30" xr3:uid="{C36E1F6A-C3C0-4870-86EF-305211A45DA4}" name="FECHA INICIO " dataDxfId="685"/>
    <tableColumn id="31" xr3:uid="{41D62A19-F97B-4BA4-BF9C-5B71556988C3}" name="FECHA FIN " dataDxfId="684"/>
    <tableColumn id="32" xr3:uid="{3D26E35C-F690-4210-A23A-4E295F10D24D}" name="% avance contenidos virtuales" dataDxfId="683"/>
    <tableColumn id="33" xr3:uid="{C225E0FD-F933-49AC-B529-8332BEACB093}" name="Acta de homologación" dataDxfId="682"/>
    <tableColumn id="34" xr3:uid="{B4F8DB9D-103A-453D-8F35-FDB42CF04974}" name="Ruta sugerida programa homologación/articulación convenio" dataDxfId="681"/>
    <tableColumn id="35" xr3:uid="{882827BF-CE49-4742-BBAE-2A3BBF70BC6C}" name="Formato reconocimiento de competencias o resultados de aprendizaje para homologación" dataDxfId="680"/>
    <tableColumn id="36" xr3:uid="{24C494D9-7310-4F8F-B11D-B61C217EFD83}" name="Formato acta currículo articulación SENA" dataDxfId="679"/>
    <tableColumn id="37" xr3:uid="{4DB9B283-387E-4A50-8048-240EC0E21F54}" name="Formato acta currículo homologación/convenios" dataDxfId="678"/>
    <tableColumn id="38" xr3:uid="{732FB30C-6247-4B14-A83B-0E0D80C2443E}" name="% avance " dataDxfId="677"/>
    <tableColumn id="39" xr3:uid="{4A533727-9626-41DC-B313-0FCF46692090}" name="Aulas  máster nueva" dataDxfId="676"/>
    <tableColumn id="40" xr3:uid="{60ADFF34-9529-4BBF-B0C5-AFECCD10BB30}" name="Aulas máster actualizada" dataDxfId="675"/>
    <tableColumn id="41" xr3:uid="{1219C52E-02FA-472A-A844-E113611D5AEC}" name="Parametrizar y configurar actividades evaluativas" dataDxfId="674"/>
    <tableColumn id="42" xr3:uid="{B3DBC2C2-A0DA-4250-8BA9-3CEF5DE2EA2C}" name="Configurar plan de estudios en Banner" dataDxfId="673"/>
    <tableColumn id="43" xr3:uid="{F36AFE5D-35EC-41EE-ADB2-5F5DC7C049FD}" name="Elaborar plan de estudios pdf" dataDxfId="672"/>
    <tableColumn id="44" xr3:uid="{DD8360D4-BF89-410A-944E-2A075CEA0F01}" name="Publicar plan de estudios en Web" dataDxfId="671"/>
    <tableColumn id="45" xr3:uid="{ACCBB2F6-8E5C-4057-8E03-BF0DCC1CF869}" name="Planeación la formación a los equipos comerciales y de servicio " dataDxfId="670"/>
    <tableColumn id="46" xr3:uid="{9B4E7DCB-AFEB-4AA8-A8E9-1F8234A38E68}" name="FECHA DE CREACIÓN OFERTA" dataDxfId="669"/>
    <tableColumn id="47" xr3:uid="{72FB1ED5-BBF7-4217-B10E-803EA1349111}" name="FECHA INICIO MATRÍCULAS" dataDxfId="668"/>
    <tableColumn id="48" xr3:uid="{DDC9E6BB-9AB9-4E7F-B2DA-E1A674E44FE0}" name="PERIODO DE IMPLEMENTACIÓN " dataDxfId="66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F9" dT="2026-03-06T14:37:40.84" personId="{50939F03-D7B1-4187-8167-C0C856D810B7}" id="{4A809DB3-6ACE-4F2C-859F-ECEC3B017E42}">
    <text>Diligencia Maria Isabel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16" t="s">
        <v>7</v>
      </c>
      <c r="F3" s="517"/>
      <c r="G3" s="518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66" priority="1" operator="greaterThanOrEqual">
      <formula>70</formula>
    </cfRule>
    <cfRule type="cellIs" dxfId="665" priority="2" operator="between">
      <formula>40</formula>
      <formula>70</formula>
    </cfRule>
    <cfRule type="cellIs" dxfId="664" priority="3" operator="lessThan">
      <formula>40</formula>
    </cfRule>
  </conditionalFormatting>
  <conditionalFormatting sqref="D19">
    <cfRule type="cellIs" dxfId="663" priority="13" operator="greaterThanOrEqual">
      <formula>70</formula>
    </cfRule>
    <cfRule type="cellIs" dxfId="662" priority="14" operator="between">
      <formula>40</formula>
      <formula>70</formula>
    </cfRule>
    <cfRule type="cellIs" dxfId="661" priority="15" operator="lessThan">
      <formula>40</formula>
    </cfRule>
  </conditionalFormatting>
  <conditionalFormatting sqref="G15">
    <cfRule type="cellIs" dxfId="660" priority="4" operator="greaterThanOrEqual">
      <formula>70</formula>
    </cfRule>
    <cfRule type="cellIs" dxfId="659" priority="5" operator="between">
      <formula>40</formula>
      <formula>70</formula>
    </cfRule>
    <cfRule type="cellIs" dxfId="658" priority="6" operator="lessThan">
      <formula>40</formula>
    </cfRule>
  </conditionalFormatting>
  <conditionalFormatting sqref="G19">
    <cfRule type="cellIs" dxfId="657" priority="16" operator="greaterThanOrEqual">
      <formula>70</formula>
    </cfRule>
    <cfRule type="cellIs" dxfId="656" priority="17" operator="between">
      <formula>40</formula>
      <formula>70</formula>
    </cfRule>
    <cfRule type="cellIs" dxfId="655" priority="18" operator="lessThan">
      <formula>40</formula>
    </cfRule>
  </conditionalFormatting>
  <conditionalFormatting sqref="J15">
    <cfRule type="cellIs" dxfId="654" priority="7" operator="greaterThanOrEqual">
      <formula>70</formula>
    </cfRule>
    <cfRule type="cellIs" dxfId="653" priority="8" operator="between">
      <formula>40</formula>
      <formula>70</formula>
    </cfRule>
    <cfRule type="cellIs" dxfId="652" priority="9" operator="lessThan">
      <formula>40</formula>
    </cfRule>
  </conditionalFormatting>
  <conditionalFormatting sqref="J19">
    <cfRule type="cellIs" dxfId="651" priority="19" operator="greaterThanOrEqual">
      <formula>70</formula>
    </cfRule>
    <cfRule type="cellIs" dxfId="650" priority="20" operator="between">
      <formula>40</formula>
      <formula>70</formula>
    </cfRule>
    <cfRule type="cellIs" dxfId="649" priority="21" operator="lessThan">
      <formula>40</formula>
    </cfRule>
  </conditionalFormatting>
  <conditionalFormatting sqref="M15">
    <cfRule type="cellIs" dxfId="648" priority="10" operator="greaterThanOrEqual">
      <formula>70</formula>
    </cfRule>
    <cfRule type="cellIs" dxfId="647" priority="11" operator="between">
      <formula>40</formula>
      <formula>70</formula>
    </cfRule>
    <cfRule type="cellIs" dxfId="646" priority="12" operator="lessThan">
      <formula>40</formula>
    </cfRule>
  </conditionalFormatting>
  <conditionalFormatting sqref="M19">
    <cfRule type="cellIs" dxfId="645" priority="22" operator="greaterThanOrEqual">
      <formula>70</formula>
    </cfRule>
    <cfRule type="cellIs" dxfId="644" priority="23" operator="between">
      <formula>40</formula>
      <formula>70</formula>
    </cfRule>
    <cfRule type="cellIs" dxfId="64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19" t="s">
        <v>100</v>
      </c>
      <c r="E20" s="519"/>
      <c r="F20" s="519"/>
      <c r="G20" s="520" t="s">
        <v>88</v>
      </c>
      <c r="H20" s="520"/>
      <c r="I20" s="520"/>
      <c r="J20" s="521" t="s">
        <v>6</v>
      </c>
      <c r="K20" s="521"/>
      <c r="L20" s="521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642" priority="1" operator="containsText" text="Finalizado">
      <formula>NOT(ISERROR(SEARCH("Finalizado",F35)))</formula>
    </cfRule>
    <cfRule type="containsText" dxfId="641" priority="2" operator="containsText" text="En proceso">
      <formula>NOT(ISERROR(SEARCH("En proceso",F35)))</formula>
    </cfRule>
    <cfRule type="containsText" dxfId="640" priority="3" operator="containsText" text="Sin iniciar">
      <formula>NOT(ISERROR(SEARCH("Sin iniciar",F35)))</formula>
    </cfRule>
  </conditionalFormatting>
  <conditionalFormatting sqref="L35:L94">
    <cfRule type="containsText" dxfId="639" priority="4" operator="containsText" text="Completo">
      <formula>NOT(ISERROR(SEARCH("Completo",L35)))</formula>
    </cfRule>
    <cfRule type="containsText" dxfId="638" priority="5" operator="containsText" text="⏳">
      <formula>NOT(ISERROR(SEARCH("⏳",L35)))</formula>
    </cfRule>
    <cfRule type="containsText" dxfId="63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  <c r="AA3" s="513"/>
      <c r="AB3" s="513"/>
      <c r="AC3" s="513"/>
    </row>
    <row r="4" spans="3:78" x14ac:dyDescent="0.3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  <c r="AA4" s="513"/>
      <c r="AB4" s="513"/>
      <c r="AC4" s="513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22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23" t="s">
        <v>198</v>
      </c>
      <c r="AD8" s="524"/>
      <c r="AE8" s="524"/>
      <c r="AF8" s="524"/>
      <c r="AG8" s="524"/>
      <c r="AH8" s="525"/>
      <c r="AI8" s="526" t="s">
        <v>199</v>
      </c>
      <c r="AJ8" s="170"/>
      <c r="AK8" s="170"/>
      <c r="AL8" s="528" t="s">
        <v>200</v>
      </c>
      <c r="AM8" s="529"/>
      <c r="AN8" s="529"/>
      <c r="AO8" s="529"/>
      <c r="AP8" s="529"/>
      <c r="AQ8" s="529"/>
      <c r="AR8" s="533" t="s">
        <v>201</v>
      </c>
      <c r="AS8" s="533"/>
      <c r="AT8" s="533"/>
      <c r="AU8" s="533"/>
      <c r="AV8" s="533"/>
      <c r="AW8" s="533"/>
      <c r="AX8" s="533"/>
      <c r="AY8" s="533"/>
      <c r="AZ8" s="533"/>
      <c r="BA8" s="174"/>
      <c r="BB8" s="174"/>
      <c r="BC8" s="174"/>
      <c r="BD8" s="539" t="s">
        <v>202</v>
      </c>
      <c r="BE8" s="539"/>
      <c r="BF8" s="539"/>
      <c r="BG8" s="539"/>
      <c r="BH8" s="539"/>
      <c r="BI8" s="539"/>
      <c r="BJ8" s="539"/>
      <c r="BK8" s="539"/>
      <c r="BL8" s="539"/>
      <c r="BM8" s="539"/>
      <c r="BN8" s="539"/>
      <c r="BO8" s="539"/>
      <c r="BP8" s="539"/>
      <c r="BQ8" s="503" t="s">
        <v>203</v>
      </c>
      <c r="BR8" s="503"/>
      <c r="BS8" s="503"/>
      <c r="BT8" s="14"/>
      <c r="BU8" s="14"/>
      <c r="BV8" s="14"/>
      <c r="BW8" s="14"/>
    </row>
    <row r="9" spans="3:78" s="2" customFormat="1" ht="58.35" customHeight="1" x14ac:dyDescent="0.3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522"/>
      <c r="S9" s="536" t="s">
        <v>205</v>
      </c>
      <c r="T9" s="530" t="s">
        <v>206</v>
      </c>
      <c r="U9" s="530" t="s">
        <v>158</v>
      </c>
      <c r="V9" s="530" t="s">
        <v>207</v>
      </c>
      <c r="W9" s="198"/>
      <c r="X9" s="198"/>
      <c r="Y9" s="198"/>
      <c r="Z9" s="198"/>
      <c r="AA9" s="523" t="s">
        <v>208</v>
      </c>
      <c r="AB9" s="524"/>
      <c r="AC9" s="524"/>
      <c r="AD9" s="524"/>
      <c r="AE9" s="524"/>
      <c r="AF9" s="524"/>
      <c r="AG9" s="524"/>
      <c r="AH9" s="525"/>
      <c r="AI9" s="527"/>
      <c r="AJ9" s="172"/>
      <c r="AK9" s="172"/>
      <c r="AL9" s="532" t="s">
        <v>209</v>
      </c>
      <c r="AM9" s="532"/>
      <c r="AN9" s="532"/>
      <c r="AO9" s="532"/>
      <c r="AP9" s="532"/>
      <c r="AQ9" s="532"/>
      <c r="AR9" s="534" t="s">
        <v>201</v>
      </c>
      <c r="AS9" s="534"/>
      <c r="AT9" s="534"/>
      <c r="AU9" s="534"/>
      <c r="AV9" s="534"/>
      <c r="AW9" s="534"/>
      <c r="AX9" s="534"/>
      <c r="AY9" s="534"/>
      <c r="AZ9" s="534"/>
      <c r="BA9" s="175"/>
      <c r="BB9" s="175"/>
      <c r="BC9" s="175"/>
      <c r="BD9" s="540" t="s">
        <v>210</v>
      </c>
      <c r="BE9" s="540"/>
      <c r="BF9" s="540"/>
      <c r="BG9" s="540"/>
      <c r="BH9" s="540"/>
      <c r="BI9" s="540"/>
      <c r="BJ9" s="540"/>
      <c r="BK9" s="540"/>
      <c r="BL9" s="540"/>
      <c r="BM9" s="540"/>
      <c r="BN9" s="540"/>
      <c r="BO9" s="540"/>
      <c r="BP9" s="540"/>
      <c r="BQ9" s="541" t="s">
        <v>211</v>
      </c>
      <c r="BR9" s="541"/>
      <c r="BS9" s="541"/>
      <c r="BT9" s="537" t="s">
        <v>212</v>
      </c>
      <c r="BU9" s="537" t="s">
        <v>213</v>
      </c>
      <c r="BV9" s="537" t="s">
        <v>214</v>
      </c>
      <c r="BW9" s="538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6"/>
      <c r="T10" s="531"/>
      <c r="U10" s="531"/>
      <c r="V10" s="531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7"/>
      <c r="BU10" s="537"/>
      <c r="BV10" s="537"/>
      <c r="BW10" s="538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36" priority="1" operator="containsText" text="En Proceso">
      <formula>NOT(ISERROR(SEARCH("En Proceso",M11)))</formula>
    </cfRule>
    <cfRule type="containsText" dxfId="635" priority="2" operator="containsText" text="No">
      <formula>NOT(ISERROR(SEARCH("No",M11)))</formula>
    </cfRule>
    <cfRule type="containsText" dxfId="63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30" zoomScaleNormal="30" workbookViewId="0">
      <pane xSplit="9" ySplit="2" topLeftCell="AO11" activePane="bottomRight" state="frozen"/>
      <selection pane="topRight" activeCell="J9" sqref="J9"/>
      <selection pane="bottomLeft" activeCell="A11" sqref="A11"/>
      <selection pane="bottomRight" activeCell="BE20" sqref="BE2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886718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886718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  <c r="Y3" s="513"/>
      <c r="AW3" s="316"/>
    </row>
    <row r="4" spans="3:69" ht="14.4" x14ac:dyDescent="0.3">
      <c r="J4" s="318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75"/>
      <c r="Y8" s="523" t="s">
        <v>198</v>
      </c>
      <c r="Z8" s="524"/>
      <c r="AA8" s="524"/>
      <c r="AB8" s="524"/>
      <c r="AC8" s="525"/>
      <c r="AD8" s="526" t="s">
        <v>199</v>
      </c>
      <c r="AE8" s="170"/>
      <c r="AF8" s="170"/>
      <c r="AG8" s="528" t="s">
        <v>200</v>
      </c>
      <c r="AH8" s="529"/>
      <c r="AI8" s="529"/>
      <c r="AJ8" s="529"/>
      <c r="AK8" s="529"/>
      <c r="AL8" s="529"/>
      <c r="AM8" s="533" t="s">
        <v>201</v>
      </c>
      <c r="AN8" s="533"/>
      <c r="AO8" s="533"/>
      <c r="AP8" s="533"/>
      <c r="AQ8" s="533"/>
      <c r="AR8" s="533"/>
      <c r="AS8" s="533"/>
      <c r="AT8" s="533"/>
      <c r="AU8" s="533"/>
      <c r="AV8" s="533"/>
      <c r="AW8" s="533"/>
      <c r="AX8" s="539" t="s">
        <v>202</v>
      </c>
      <c r="AY8" s="539"/>
      <c r="AZ8" s="539"/>
      <c r="BA8" s="539"/>
      <c r="BB8" s="539"/>
      <c r="BC8" s="539"/>
      <c r="BD8" s="539"/>
      <c r="BE8" s="539"/>
      <c r="BF8" s="539"/>
      <c r="BG8" s="503" t="s">
        <v>203</v>
      </c>
      <c r="BH8" s="503"/>
      <c r="BI8" s="503"/>
      <c r="BJ8" s="503"/>
      <c r="BK8" s="503"/>
      <c r="BL8" s="503"/>
      <c r="BM8" s="14"/>
      <c r="BN8" s="14"/>
      <c r="BO8" s="14"/>
      <c r="BP8" s="14"/>
    </row>
    <row r="9" spans="3:69" s="319" customFormat="1" ht="23.25" customHeight="1" x14ac:dyDescent="0.3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4"/>
      <c r="AB9" s="524"/>
      <c r="AC9" s="525"/>
      <c r="AD9" s="527"/>
      <c r="AE9" s="544" t="s">
        <v>209</v>
      </c>
      <c r="AF9" s="545"/>
      <c r="AG9" s="545"/>
      <c r="AH9" s="545"/>
      <c r="AI9" s="545"/>
      <c r="AJ9" s="545"/>
      <c r="AK9" s="545"/>
      <c r="AL9" s="546"/>
      <c r="AM9" s="534" t="s">
        <v>201</v>
      </c>
      <c r="AN9" s="534"/>
      <c r="AO9" s="534"/>
      <c r="AP9" s="534"/>
      <c r="AQ9" s="534"/>
      <c r="AR9" s="534"/>
      <c r="AS9" s="534"/>
      <c r="AT9" s="534"/>
      <c r="AU9" s="534"/>
      <c r="AV9" s="534"/>
      <c r="AW9" s="534"/>
      <c r="AX9" s="540" t="s">
        <v>210</v>
      </c>
      <c r="AY9" s="540"/>
      <c r="AZ9" s="540"/>
      <c r="BA9" s="540"/>
      <c r="BB9" s="540"/>
      <c r="BC9" s="542"/>
      <c r="BD9" s="542"/>
      <c r="BE9" s="542"/>
      <c r="BF9" s="542"/>
      <c r="BG9" s="543" t="s">
        <v>211</v>
      </c>
      <c r="BH9" s="541"/>
      <c r="BI9" s="541"/>
      <c r="BJ9" s="541"/>
      <c r="BK9" s="541"/>
      <c r="BL9" s="541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633" priority="8" operator="equal">
      <formula>"en proceso"</formula>
    </cfRule>
    <cfRule type="cellIs" dxfId="632" priority="9" operator="equal">
      <formula>"finalizado"</formula>
    </cfRule>
  </conditionalFormatting>
  <conditionalFormatting sqref="K1:K1048576">
    <cfRule type="cellIs" dxfId="631" priority="11" operator="equal">
      <formula>"en proceso "</formula>
    </cfRule>
  </conditionalFormatting>
  <conditionalFormatting sqref="M11:M67 M69 M70:N70">
    <cfRule type="containsText" dxfId="630" priority="15" operator="containsText" text="En Proceso">
      <formula>NOT(ISERROR(SEARCH("En Proceso",M11)))</formula>
    </cfRule>
    <cfRule type="containsText" dxfId="629" priority="16" operator="containsText" text="No">
      <formula>NOT(ISERROR(SEARCH("No",M11)))</formula>
    </cfRule>
    <cfRule type="containsText" dxfId="628" priority="17" operator="containsText" text="SI">
      <formula>NOT(ISERROR(SEARCH("SI",M11)))</formula>
    </cfRule>
  </conditionalFormatting>
  <conditionalFormatting sqref="Q1:Q1048576">
    <cfRule type="cellIs" dxfId="627" priority="6" operator="equal">
      <formula>"No aplica"</formula>
    </cfRule>
  </conditionalFormatting>
  <conditionalFormatting sqref="Q1:R1048576">
    <cfRule type="cellIs" dxfId="626" priority="5" operator="equal">
      <formula>"finalizado"</formula>
    </cfRule>
  </conditionalFormatting>
  <conditionalFormatting sqref="R1:R1048576">
    <cfRule type="cellIs" dxfId="625" priority="4" operator="equal">
      <formula>"en proceso"</formula>
    </cfRule>
  </conditionalFormatting>
  <conditionalFormatting sqref="T1:T1048576">
    <cfRule type="cellIs" dxfId="624" priority="1" operator="equal">
      <formula>"Devuelto"</formula>
    </cfRule>
    <cfRule type="cellIs" dxfId="623" priority="2" operator="equal">
      <formula>"Devuelto "</formula>
    </cfRule>
    <cfRule type="cellIs" dxfId="62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88671875" customWidth="1"/>
    <col min="9" max="9" width="19.88671875" customWidth="1"/>
    <col min="10" max="10" width="17.109375" customWidth="1"/>
    <col min="11" max="11" width="14.109375" customWidth="1"/>
    <col min="12" max="12" width="21" customWidth="1"/>
    <col min="13" max="13" width="18.109375" customWidth="1"/>
    <col min="15" max="15" width="16.88671875" customWidth="1"/>
    <col min="22" max="22" width="22.88671875" customWidth="1"/>
    <col min="23" max="23" width="12.88671875" customWidth="1"/>
    <col min="25" max="25" width="18.88671875" customWidth="1"/>
    <col min="32" max="32" width="21.44140625" customWidth="1"/>
    <col min="33" max="37" width="21.109375" customWidth="1"/>
    <col min="43" max="43" width="18" customWidth="1"/>
  </cols>
  <sheetData>
    <row r="4" spans="2:86" ht="14.4" customHeight="1" x14ac:dyDescent="0.3">
      <c r="B4" s="535" t="s">
        <v>204</v>
      </c>
      <c r="C4" s="535"/>
      <c r="D4" s="535"/>
      <c r="E4" s="535"/>
      <c r="F4" s="535"/>
      <c r="G4" s="535"/>
      <c r="H4" s="535"/>
      <c r="I4" s="550" t="s">
        <v>384</v>
      </c>
      <c r="J4" s="551"/>
      <c r="K4" s="551"/>
      <c r="L4" s="551"/>
      <c r="M4" s="552" t="s">
        <v>385</v>
      </c>
      <c r="N4" s="552"/>
      <c r="O4" s="552"/>
      <c r="P4" s="552"/>
      <c r="Q4" s="552"/>
      <c r="R4" s="552"/>
      <c r="T4" s="549" t="s">
        <v>384</v>
      </c>
      <c r="U4" s="549"/>
      <c r="V4" s="339" t="s">
        <v>385</v>
      </c>
      <c r="W4" s="340" t="s">
        <v>386</v>
      </c>
      <c r="X4" s="338" t="s">
        <v>387</v>
      </c>
      <c r="Y4" s="553" t="s">
        <v>388</v>
      </c>
      <c r="Z4" s="553"/>
      <c r="AA4" s="553"/>
      <c r="AB4" s="553"/>
      <c r="AC4" s="553"/>
      <c r="AD4" s="547" t="s">
        <v>389</v>
      </c>
      <c r="AE4" s="547"/>
      <c r="AF4" s="547"/>
      <c r="AG4" s="547"/>
      <c r="AH4" s="547"/>
      <c r="AI4" s="547"/>
      <c r="AJ4" s="547"/>
      <c r="AK4" s="547"/>
      <c r="AL4" s="548" t="s">
        <v>390</v>
      </c>
      <c r="AM4" s="548"/>
      <c r="AN4" s="548"/>
      <c r="AO4" s="548"/>
      <c r="AP4" s="548"/>
      <c r="AQ4" s="548"/>
      <c r="AR4" s="549" t="s">
        <v>391</v>
      </c>
      <c r="AS4" s="549"/>
      <c r="AT4" s="549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C1:AY84"/>
  <sheetViews>
    <sheetView showGridLines="0" tabSelected="1" topLeftCell="C8" zoomScale="70" zoomScaleNormal="70" workbookViewId="0">
      <pane xSplit="6" ySplit="8" topLeftCell="V16" activePane="bottomRight" state="frozen"/>
      <selection pane="topRight" activeCell="I8" sqref="I8"/>
      <selection pane="bottomLeft" activeCell="C16" sqref="C16"/>
      <selection pane="bottomRight" activeCell="X14" sqref="X14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48" style="316" customWidth="1"/>
    <col min="4" max="4" width="41.33203125" style="316" customWidth="1"/>
    <col min="5" max="5" width="26.5546875" style="316" customWidth="1"/>
    <col min="6" max="6" width="18.5546875" style="316" customWidth="1"/>
    <col min="7" max="7" width="14.88671875" style="316" customWidth="1"/>
    <col min="8" max="8" width="13.6640625" style="316" customWidth="1"/>
    <col min="9" max="9" width="11.44140625" style="316"/>
    <col min="10" max="10" width="14.44140625" style="78" bestFit="1" customWidth="1"/>
    <col min="11" max="11" width="14.44140625" style="78" customWidth="1"/>
    <col min="12" max="12" width="33.33203125" style="317" customWidth="1"/>
    <col min="13" max="14" width="29.44140625" style="317" customWidth="1"/>
    <col min="15" max="15" width="26.88671875" style="317" customWidth="1"/>
    <col min="16" max="17" width="23.88671875" style="317" customWidth="1"/>
    <col min="18" max="19" width="36.33203125" style="317" customWidth="1"/>
    <col min="20" max="20" width="34.6640625" style="317" customWidth="1"/>
    <col min="21" max="21" width="31.88671875" style="317" customWidth="1"/>
    <col min="22" max="22" width="38.109375" style="317" customWidth="1"/>
    <col min="23" max="23" width="40" style="317" customWidth="1"/>
    <col min="24" max="24" width="32.88671875" style="317" customWidth="1"/>
    <col min="25" max="25" width="27.6640625" style="317" customWidth="1"/>
    <col min="26" max="27" width="32.88671875" style="317" customWidth="1"/>
    <col min="28" max="28" width="30.88671875" style="317" customWidth="1"/>
    <col min="29" max="31" width="32.88671875" style="317" customWidth="1"/>
    <col min="32" max="32" width="27" style="317" customWidth="1"/>
    <col min="33" max="35" width="32.88671875" style="317" customWidth="1"/>
    <col min="36" max="36" width="25.5546875" style="317" customWidth="1"/>
    <col min="37" max="37" width="29.5546875" style="317" customWidth="1"/>
    <col min="38" max="47" width="26.109375" style="317" customWidth="1"/>
    <col min="48" max="48" width="20.5546875" style="316" customWidth="1"/>
    <col min="49" max="49" width="25.6640625" style="316" customWidth="1"/>
    <col min="50" max="50" width="29.88671875" style="316" customWidth="1"/>
    <col min="51" max="51" width="20.88671875" style="316" customWidth="1"/>
    <col min="52" max="16360" width="11.44140625" style="316"/>
    <col min="16361" max="16361" width="11.44140625" style="316" bestFit="1"/>
    <col min="16362" max="16384" width="11.44140625" style="316"/>
  </cols>
  <sheetData>
    <row r="1" spans="3:51" ht="15" customHeight="1" x14ac:dyDescent="0.3">
      <c r="W1" s="357" t="s">
        <v>429</v>
      </c>
    </row>
    <row r="2" spans="3:51" ht="15" customHeight="1" x14ac:dyDescent="0.3">
      <c r="W2" s="357" t="s">
        <v>429</v>
      </c>
    </row>
    <row r="3" spans="3:51" ht="32.85" customHeight="1" x14ac:dyDescent="0.3">
      <c r="W3" s="357" t="s">
        <v>429</v>
      </c>
      <c r="AK3" s="513"/>
      <c r="AL3" s="513"/>
      <c r="AM3" s="513"/>
      <c r="AN3" s="77"/>
      <c r="AO3" s="77"/>
      <c r="AP3" s="77"/>
      <c r="AQ3" s="77"/>
      <c r="AR3" s="77"/>
      <c r="AS3" s="77"/>
      <c r="AT3" s="77"/>
      <c r="AU3" s="77"/>
    </row>
    <row r="4" spans="3:51" ht="28.8" x14ac:dyDescent="0.3">
      <c r="T4" s="318" t="s">
        <v>192</v>
      </c>
      <c r="W4" s="357" t="s">
        <v>429</v>
      </c>
      <c r="AK4" s="513"/>
      <c r="AL4" s="513"/>
      <c r="AM4" s="513"/>
      <c r="AN4" s="77"/>
      <c r="AO4" s="77"/>
      <c r="AP4" s="77"/>
      <c r="AQ4" s="77"/>
      <c r="AR4" s="77"/>
      <c r="AS4" s="77"/>
      <c r="AT4" s="77"/>
      <c r="AU4" s="77"/>
    </row>
    <row r="5" spans="3:51" ht="28.8" x14ac:dyDescent="0.3">
      <c r="T5" s="318" t="s">
        <v>193</v>
      </c>
      <c r="W5" s="357" t="s">
        <v>429</v>
      </c>
    </row>
    <row r="6" spans="3:51" ht="28.8" x14ac:dyDescent="0.3">
      <c r="T6" s="318" t="s">
        <v>194</v>
      </c>
      <c r="W6" s="357" t="s">
        <v>429</v>
      </c>
    </row>
    <row r="7" spans="3:51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1" ht="43.5" customHeight="1" x14ac:dyDescent="0.3">
      <c r="C8" s="502" t="s">
        <v>430</v>
      </c>
      <c r="D8" s="503"/>
      <c r="E8" s="503"/>
      <c r="F8" s="503"/>
      <c r="G8" s="503"/>
      <c r="H8" s="503"/>
      <c r="I8" s="503"/>
      <c r="J8" s="503"/>
      <c r="K8" s="504"/>
      <c r="L8" s="509" t="s">
        <v>431</v>
      </c>
      <c r="M8" s="509"/>
      <c r="N8" s="509"/>
      <c r="O8" s="509"/>
      <c r="P8" s="509"/>
      <c r="Q8" s="362"/>
      <c r="R8" s="506" t="s">
        <v>432</v>
      </c>
      <c r="S8" s="507"/>
      <c r="T8" s="507"/>
      <c r="U8" s="507"/>
      <c r="V8" s="507"/>
      <c r="W8" s="507"/>
      <c r="X8" s="507"/>
      <c r="Y8" s="507"/>
      <c r="Z8" s="507"/>
      <c r="AA8" s="507"/>
      <c r="AB8" s="507"/>
      <c r="AC8" s="507"/>
      <c r="AD8" s="378"/>
      <c r="AE8" s="377"/>
      <c r="AF8" s="506" t="s">
        <v>433</v>
      </c>
      <c r="AG8" s="507"/>
      <c r="AH8" s="507"/>
      <c r="AI8" s="507"/>
      <c r="AJ8" s="507"/>
      <c r="AK8" s="507"/>
      <c r="AL8" s="507"/>
      <c r="AM8" s="507"/>
      <c r="AN8" s="507"/>
      <c r="AO8" s="507"/>
      <c r="AP8" s="507"/>
      <c r="AQ8" s="507"/>
      <c r="AR8" s="507"/>
      <c r="AS8" s="507"/>
      <c r="AT8" s="508"/>
      <c r="AU8" s="377"/>
      <c r="AV8" s="506" t="s">
        <v>434</v>
      </c>
      <c r="AW8" s="507"/>
      <c r="AX8" s="377"/>
      <c r="AY8" s="377"/>
    </row>
    <row r="9" spans="3:51" s="319" customFormat="1" ht="23.25" customHeight="1" x14ac:dyDescent="0.3">
      <c r="C9" s="500" t="s">
        <v>435</v>
      </c>
      <c r="D9" s="501"/>
      <c r="E9" s="501"/>
      <c r="F9" s="501"/>
      <c r="G9" s="501"/>
      <c r="H9" s="501"/>
      <c r="I9" s="501"/>
      <c r="J9" s="501"/>
      <c r="K9" s="501"/>
      <c r="L9" s="496" t="s">
        <v>436</v>
      </c>
      <c r="M9" s="496"/>
      <c r="N9" s="496"/>
      <c r="O9" s="496"/>
      <c r="P9" s="497"/>
      <c r="Q9" s="498"/>
      <c r="R9" s="509" t="s">
        <v>437</v>
      </c>
      <c r="S9" s="510"/>
      <c r="T9" s="514"/>
      <c r="U9" s="514"/>
      <c r="V9" s="515"/>
      <c r="W9" s="367" t="s">
        <v>438</v>
      </c>
      <c r="X9" s="367" t="s">
        <v>439</v>
      </c>
      <c r="Y9" s="367"/>
      <c r="Z9" s="509" t="s">
        <v>198</v>
      </c>
      <c r="AA9" s="510"/>
      <c r="AB9" s="510"/>
      <c r="AC9" s="511"/>
      <c r="AD9" s="379"/>
      <c r="AE9" s="363"/>
      <c r="AF9" s="512" t="s">
        <v>440</v>
      </c>
      <c r="AG9" s="512"/>
      <c r="AH9" s="512"/>
      <c r="AI9" s="509" t="s">
        <v>441</v>
      </c>
      <c r="AJ9" s="511"/>
      <c r="AK9" s="509" t="s">
        <v>442</v>
      </c>
      <c r="AL9" s="510"/>
      <c r="AM9" s="511"/>
      <c r="AN9" s="376" t="s">
        <v>443</v>
      </c>
      <c r="AO9" s="374"/>
      <c r="AP9" s="374"/>
      <c r="AQ9" s="374"/>
      <c r="AR9" s="374"/>
      <c r="AS9" s="374"/>
      <c r="AT9" s="375"/>
      <c r="AU9" s="363"/>
      <c r="AV9" s="509" t="s">
        <v>444</v>
      </c>
      <c r="AW9" s="511"/>
      <c r="AX9" s="363"/>
      <c r="AY9" s="377"/>
    </row>
    <row r="10" spans="3:51" s="319" customFormat="1" ht="85.5" customHeight="1" x14ac:dyDescent="0.3">
      <c r="C10" s="500" t="s">
        <v>445</v>
      </c>
      <c r="D10" s="501"/>
      <c r="E10" s="501"/>
      <c r="F10" s="501"/>
      <c r="G10" s="501"/>
      <c r="H10" s="501"/>
      <c r="I10" s="501"/>
      <c r="J10" s="501"/>
      <c r="K10" s="505"/>
      <c r="L10" s="366" t="s">
        <v>446</v>
      </c>
      <c r="M10" s="366" t="s">
        <v>447</v>
      </c>
      <c r="N10" s="367" t="s">
        <v>448</v>
      </c>
      <c r="O10" s="366" t="s">
        <v>449</v>
      </c>
      <c r="P10" s="366" t="s">
        <v>450</v>
      </c>
      <c r="Q10" s="364" t="s">
        <v>451</v>
      </c>
      <c r="R10" s="370" t="s">
        <v>452</v>
      </c>
      <c r="S10" s="492" t="s">
        <v>453</v>
      </c>
      <c r="T10" s="367" t="s">
        <v>454</v>
      </c>
      <c r="U10" s="366" t="s">
        <v>455</v>
      </c>
      <c r="V10" s="367" t="s">
        <v>456</v>
      </c>
      <c r="W10" s="367" t="s">
        <v>457</v>
      </c>
      <c r="X10" s="367" t="s">
        <v>429</v>
      </c>
      <c r="Y10" s="367" t="s">
        <v>458</v>
      </c>
      <c r="Z10" s="368" t="s">
        <v>459</v>
      </c>
      <c r="AA10" s="370" t="s">
        <v>460</v>
      </c>
      <c r="AB10" s="370" t="s">
        <v>461</v>
      </c>
      <c r="AC10" s="370" t="s">
        <v>462</v>
      </c>
      <c r="AD10" s="370" t="s">
        <v>463</v>
      </c>
      <c r="AE10" s="364" t="s">
        <v>464</v>
      </c>
      <c r="AF10" s="366" t="s">
        <v>465</v>
      </c>
      <c r="AG10" s="366" t="s">
        <v>466</v>
      </c>
      <c r="AH10" s="366" t="s">
        <v>467</v>
      </c>
      <c r="AI10" s="367" t="s">
        <v>468</v>
      </c>
      <c r="AJ10" s="368" t="s">
        <v>469</v>
      </c>
      <c r="AK10" s="366" t="s">
        <v>470</v>
      </c>
      <c r="AL10" s="366" t="s">
        <v>471</v>
      </c>
      <c r="AM10" s="366" t="s">
        <v>472</v>
      </c>
      <c r="AN10" s="373" t="s">
        <v>473</v>
      </c>
      <c r="AO10" s="373" t="s">
        <v>474</v>
      </c>
      <c r="AP10" s="373" t="s">
        <v>475</v>
      </c>
      <c r="AQ10" s="373" t="s">
        <v>476</v>
      </c>
      <c r="AR10" s="373" t="s">
        <v>477</v>
      </c>
      <c r="AS10" s="373" t="s">
        <v>478</v>
      </c>
      <c r="AT10" s="373" t="s">
        <v>479</v>
      </c>
      <c r="AU10" s="364" t="s">
        <v>480</v>
      </c>
      <c r="AV10" s="366" t="s">
        <v>481</v>
      </c>
      <c r="AW10" s="366" t="s">
        <v>482</v>
      </c>
      <c r="AX10" s="364" t="s">
        <v>483</v>
      </c>
      <c r="AY10" s="364" t="s">
        <v>484</v>
      </c>
    </row>
    <row r="11" spans="3:51" ht="37.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485</v>
      </c>
      <c r="I11" s="69" t="s">
        <v>222</v>
      </c>
      <c r="J11" s="347" t="s">
        <v>223</v>
      </c>
      <c r="K11" s="347" t="s">
        <v>214</v>
      </c>
      <c r="L11" s="368" t="s">
        <v>224</v>
      </c>
      <c r="M11" s="368" t="s">
        <v>486</v>
      </c>
      <c r="N11" s="365" t="s">
        <v>487</v>
      </c>
      <c r="O11" s="366" t="s">
        <v>488</v>
      </c>
      <c r="P11" s="366" t="s">
        <v>489</v>
      </c>
      <c r="Q11" s="364" t="s">
        <v>490</v>
      </c>
      <c r="R11" s="369" t="s">
        <v>224</v>
      </c>
      <c r="S11" s="369" t="s">
        <v>491</v>
      </c>
      <c r="T11" s="368" t="s">
        <v>492</v>
      </c>
      <c r="U11" s="371" t="s">
        <v>493</v>
      </c>
      <c r="V11" s="368" t="s">
        <v>494</v>
      </c>
      <c r="W11" s="367" t="s">
        <v>429</v>
      </c>
      <c r="X11" s="367" t="s">
        <v>495</v>
      </c>
      <c r="Y11" s="372" t="s">
        <v>496</v>
      </c>
      <c r="Z11" s="372" t="s">
        <v>497</v>
      </c>
      <c r="AA11" s="367" t="s">
        <v>498</v>
      </c>
      <c r="AB11" s="367" t="s">
        <v>498</v>
      </c>
      <c r="AC11" s="370" t="s">
        <v>395</v>
      </c>
      <c r="AD11" s="370" t="s">
        <v>499</v>
      </c>
      <c r="AE11" s="364" t="s">
        <v>500</v>
      </c>
      <c r="AF11" s="366" t="s">
        <v>501</v>
      </c>
      <c r="AG11" s="366" t="s">
        <v>502</v>
      </c>
      <c r="AH11" s="373" t="s">
        <v>503</v>
      </c>
      <c r="AI11" s="367" t="s">
        <v>504</v>
      </c>
      <c r="AJ11" s="368" t="s">
        <v>505</v>
      </c>
      <c r="AK11" s="368" t="s">
        <v>506</v>
      </c>
      <c r="AL11" s="368" t="s">
        <v>507</v>
      </c>
      <c r="AM11" s="368" t="s">
        <v>508</v>
      </c>
      <c r="AN11" s="366" t="s">
        <v>159</v>
      </c>
      <c r="AO11" s="366" t="s">
        <v>509</v>
      </c>
      <c r="AP11" s="366" t="s">
        <v>510</v>
      </c>
      <c r="AQ11" s="366" t="s">
        <v>249</v>
      </c>
      <c r="AR11" s="366" t="s">
        <v>511</v>
      </c>
      <c r="AS11" s="366" t="s">
        <v>512</v>
      </c>
      <c r="AT11" s="366" t="s">
        <v>513</v>
      </c>
      <c r="AU11" s="364" t="s">
        <v>514</v>
      </c>
      <c r="AV11" s="368" t="s">
        <v>515</v>
      </c>
      <c r="AW11" s="366" t="s">
        <v>516</v>
      </c>
      <c r="AX11" s="364" t="s">
        <v>517</v>
      </c>
      <c r="AY11" s="364" t="s">
        <v>518</v>
      </c>
    </row>
    <row r="12" spans="3:51" s="350" customFormat="1" ht="18" customHeight="1" x14ac:dyDescent="0.3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519</v>
      </c>
      <c r="N12" s="351" t="s">
        <v>519</v>
      </c>
      <c r="O12" s="351" t="s">
        <v>519</v>
      </c>
      <c r="P12" s="351" t="s">
        <v>519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519</v>
      </c>
      <c r="Z12" s="351" t="s">
        <v>519</v>
      </c>
      <c r="AA12" s="186" t="s">
        <v>271</v>
      </c>
      <c r="AB12" s="351" t="s">
        <v>270</v>
      </c>
      <c r="AC12" s="351" t="s">
        <v>519</v>
      </c>
      <c r="AD12" s="351" t="s">
        <v>519</v>
      </c>
      <c r="AE12" s="361">
        <f>(COUNTIF(R12:AC12,"Finalizado")*1 + COUNTIF(R12:AC12,"En proceso")*0.5 + COUNTIF(R12:AC12,"Sin Iniciar")*0 + COUNTIF(R12:AC12,"No aplica")*1) / 9</f>
        <v>0.88888888888888884</v>
      </c>
      <c r="AF12" s="351" t="s">
        <v>269</v>
      </c>
      <c r="AG12" s="351" t="s">
        <v>269</v>
      </c>
      <c r="AH12" s="351" t="s">
        <v>269</v>
      </c>
      <c r="AI12" s="351" t="s">
        <v>269</v>
      </c>
      <c r="AJ12" s="351" t="s">
        <v>519</v>
      </c>
      <c r="AK12" s="351" t="s">
        <v>519</v>
      </c>
      <c r="AL12" s="351" t="s">
        <v>519</v>
      </c>
      <c r="AM12" s="351" t="s">
        <v>519</v>
      </c>
      <c r="AN12" s="351" t="s">
        <v>519</v>
      </c>
      <c r="AO12" s="351" t="s">
        <v>519</v>
      </c>
      <c r="AP12" s="351" t="s">
        <v>519</v>
      </c>
      <c r="AQ12" s="351" t="s">
        <v>519</v>
      </c>
      <c r="AR12" s="351" t="s">
        <v>519</v>
      </c>
      <c r="AS12" s="351" t="s">
        <v>519</v>
      </c>
      <c r="AT12" s="351" t="s">
        <v>519</v>
      </c>
      <c r="AU12" s="361">
        <f>(COUNTIF(AF12:AT12,"Finalizado")*1 + COUNTIF(AF12:AT12,"En proceso")*0.5 + COUNTIF(AF12:AT12,"Sin Iniciar")*0 + COUNTIF(AF12:AT12,"No aplica")*1) / 15</f>
        <v>0.26666666666666666</v>
      </c>
      <c r="AV12" s="351" t="s">
        <v>519</v>
      </c>
      <c r="AW12" s="351" t="s">
        <v>519</v>
      </c>
      <c r="AX12" s="361">
        <f>(COUNTIF(AV12:AW12,"Finalizado")*1 + COUNTIF(AV12:AW12,"En proceso")*0.5 + COUNTIF(AV12:AW12,"Sin Iniciar")*0 + COUNTIF(AV12:AW12,"No aplica")*1) / 2</f>
        <v>0</v>
      </c>
      <c r="AY12" s="499">
        <f>AVERAGE(Q12,AE12,AU12,AX12)</f>
        <v>0.33888888888888885</v>
      </c>
    </row>
    <row r="13" spans="3:51" s="350" customFormat="1" ht="18.75" customHeight="1" x14ac:dyDescent="0.3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520</v>
      </c>
      <c r="O13" s="351" t="s">
        <v>270</v>
      </c>
      <c r="P13" s="351" t="s">
        <v>519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519</v>
      </c>
      <c r="Z13" s="351" t="s">
        <v>519</v>
      </c>
      <c r="AA13" s="186" t="s">
        <v>281</v>
      </c>
      <c r="AB13" s="351" t="s">
        <v>520</v>
      </c>
      <c r="AC13" s="351" t="s">
        <v>519</v>
      </c>
      <c r="AD13" s="351"/>
      <c r="AE13" s="361">
        <f t="shared" ref="AE13:AE71" si="1">(COUNTIF(R13:AC13,"Finalizado")*1 + COUNTIF(R13:AC13,"En proceso")*0.5 + COUNTIF(R13:AC13,"Sin Iniciar")*0 + COUNTIF(R13:AC13,"No aplica")*1) / 9</f>
        <v>0.72222222222222221</v>
      </c>
      <c r="AF13" s="351" t="s">
        <v>270</v>
      </c>
      <c r="AG13" s="351" t="s">
        <v>270</v>
      </c>
      <c r="AH13" s="351" t="s">
        <v>520</v>
      </c>
      <c r="AI13" s="351" t="s">
        <v>520</v>
      </c>
      <c r="AJ13" s="351" t="s">
        <v>519</v>
      </c>
      <c r="AK13" s="351" t="s">
        <v>520</v>
      </c>
      <c r="AL13" s="351" t="s">
        <v>519</v>
      </c>
      <c r="AM13" s="351" t="s">
        <v>520</v>
      </c>
      <c r="AN13" s="351" t="s">
        <v>519</v>
      </c>
      <c r="AO13" s="351" t="s">
        <v>519</v>
      </c>
      <c r="AP13" s="351" t="s">
        <v>519</v>
      </c>
      <c r="AQ13" s="351" t="s">
        <v>519</v>
      </c>
      <c r="AR13" s="351" t="s">
        <v>519</v>
      </c>
      <c r="AS13" s="351" t="s">
        <v>519</v>
      </c>
      <c r="AT13" s="351" t="s">
        <v>519</v>
      </c>
      <c r="AU13" s="361">
        <f t="shared" ref="AU13:AU71" si="2">(COUNTIF(AF13:AT13,"Finalizado")*1 + COUNTIF(AF13:AT13,"En proceso")*0.5 + COUNTIF(AF13:AT13,"Sin Iniciar")*0 + COUNTIF(AF13:AT13,"No aplica")*1) / 15</f>
        <v>0.26666666666666666</v>
      </c>
      <c r="AV13" s="351" t="s">
        <v>519</v>
      </c>
      <c r="AW13" s="351" t="s">
        <v>519</v>
      </c>
      <c r="AX13" s="361">
        <f t="shared" ref="AX13:AX71" si="3">(COUNTIF(AV13:AW13,"Finalizado")*1 + COUNTIF(AV13:AW13,"En proceso")*0.5 + COUNTIF(AV13:AW13,"Sin Iniciar")*0 + COUNTIF(AV13:AW13,"No aplica")*1) / 2</f>
        <v>0</v>
      </c>
      <c r="AY13" s="499">
        <f t="shared" ref="AY13:AY71" si="4">AVERAGE(Q13,AE13,AU13,AX13)</f>
        <v>0.42222222222222217</v>
      </c>
    </row>
    <row r="14" spans="3:51" s="350" customFormat="1" ht="18.75" customHeight="1" x14ac:dyDescent="0.3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519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519</v>
      </c>
      <c r="Z14" s="351" t="s">
        <v>519</v>
      </c>
      <c r="AA14" s="186" t="s">
        <v>281</v>
      </c>
      <c r="AB14" s="351" t="s">
        <v>520</v>
      </c>
      <c r="AC14" s="351" t="s">
        <v>519</v>
      </c>
      <c r="AD14" s="351"/>
      <c r="AE14" s="361">
        <f t="shared" si="1"/>
        <v>0.83333333333333337</v>
      </c>
      <c r="AF14" s="351" t="s">
        <v>270</v>
      </c>
      <c r="AG14" s="351" t="s">
        <v>270</v>
      </c>
      <c r="AH14" s="351" t="s">
        <v>270</v>
      </c>
      <c r="AI14" s="351" t="s">
        <v>520</v>
      </c>
      <c r="AJ14" s="351" t="s">
        <v>519</v>
      </c>
      <c r="AK14" s="351" t="s">
        <v>519</v>
      </c>
      <c r="AL14" s="351" t="s">
        <v>519</v>
      </c>
      <c r="AM14" s="351" t="s">
        <v>519</v>
      </c>
      <c r="AN14" s="360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61">
        <f t="shared" si="2"/>
        <v>0.7</v>
      </c>
      <c r="AV14" s="351" t="s">
        <v>519</v>
      </c>
      <c r="AW14" s="351" t="s">
        <v>519</v>
      </c>
      <c r="AX14" s="361">
        <f t="shared" si="3"/>
        <v>0</v>
      </c>
      <c r="AY14" s="499">
        <f t="shared" si="4"/>
        <v>0.58333333333333326</v>
      </c>
    </row>
    <row r="15" spans="3:51" s="350" customFormat="1" ht="18.75" customHeight="1" x14ac:dyDescent="0.3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519</v>
      </c>
      <c r="N15" s="351" t="s">
        <v>519</v>
      </c>
      <c r="O15" s="351" t="s">
        <v>519</v>
      </c>
      <c r="P15" s="351" t="s">
        <v>519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519</v>
      </c>
      <c r="Z15" s="351" t="s">
        <v>519</v>
      </c>
      <c r="AA15" s="186" t="s">
        <v>271</v>
      </c>
      <c r="AB15" s="351" t="s">
        <v>520</v>
      </c>
      <c r="AC15" s="351" t="s">
        <v>519</v>
      </c>
      <c r="AD15" s="351"/>
      <c r="AE15" s="361">
        <f t="shared" si="1"/>
        <v>0.72222222222222221</v>
      </c>
      <c r="AF15" s="351" t="s">
        <v>519</v>
      </c>
      <c r="AG15" s="351" t="s">
        <v>519</v>
      </c>
      <c r="AH15" s="351" t="s">
        <v>519</v>
      </c>
      <c r="AI15" s="351" t="s">
        <v>519</v>
      </c>
      <c r="AJ15" s="351" t="s">
        <v>519</v>
      </c>
      <c r="AK15" s="351" t="s">
        <v>519</v>
      </c>
      <c r="AL15" s="351" t="s">
        <v>519</v>
      </c>
      <c r="AM15" s="351" t="s">
        <v>519</v>
      </c>
      <c r="AN15" s="351" t="s">
        <v>519</v>
      </c>
      <c r="AO15" s="351" t="s">
        <v>519</v>
      </c>
      <c r="AP15" s="351" t="s">
        <v>519</v>
      </c>
      <c r="AQ15" s="351" t="s">
        <v>519</v>
      </c>
      <c r="AR15" s="351" t="s">
        <v>519</v>
      </c>
      <c r="AS15" s="351" t="s">
        <v>519</v>
      </c>
      <c r="AT15" s="351" t="s">
        <v>519</v>
      </c>
      <c r="AU15" s="361">
        <f t="shared" si="2"/>
        <v>0</v>
      </c>
      <c r="AV15" s="351" t="s">
        <v>519</v>
      </c>
      <c r="AW15" s="351" t="s">
        <v>519</v>
      </c>
      <c r="AX15" s="361">
        <f t="shared" si="3"/>
        <v>0</v>
      </c>
      <c r="AY15" s="499">
        <f t="shared" si="4"/>
        <v>0.23055555555555557</v>
      </c>
    </row>
    <row r="16" spans="3:51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519</v>
      </c>
      <c r="M16" s="351" t="s">
        <v>519</v>
      </c>
      <c r="N16" s="351" t="s">
        <v>519</v>
      </c>
      <c r="O16" s="351" t="s">
        <v>519</v>
      </c>
      <c r="P16" s="351" t="s">
        <v>519</v>
      </c>
      <c r="Q16" s="361">
        <f t="shared" si="0"/>
        <v>0</v>
      </c>
      <c r="R16" s="351" t="s">
        <v>519</v>
      </c>
      <c r="S16" s="351" t="s">
        <v>520</v>
      </c>
      <c r="T16" s="351" t="s">
        <v>520</v>
      </c>
      <c r="U16" s="351" t="s">
        <v>519</v>
      </c>
      <c r="V16" s="351" t="s">
        <v>519</v>
      </c>
      <c r="W16" s="351" t="s">
        <v>519</v>
      </c>
      <c r="X16" s="351" t="s">
        <v>519</v>
      </c>
      <c r="Y16" s="351" t="s">
        <v>519</v>
      </c>
      <c r="Z16" s="351" t="s">
        <v>519</v>
      </c>
      <c r="AA16" s="186" t="s">
        <v>281</v>
      </c>
      <c r="AB16" s="351" t="s">
        <v>520</v>
      </c>
      <c r="AC16" s="351" t="s">
        <v>519</v>
      </c>
      <c r="AD16" s="351"/>
      <c r="AE16" s="361">
        <f t="shared" si="1"/>
        <v>0.16666666666666666</v>
      </c>
      <c r="AF16" s="351" t="s">
        <v>519</v>
      </c>
      <c r="AG16" s="351" t="s">
        <v>519</v>
      </c>
      <c r="AH16" s="351" t="s">
        <v>519</v>
      </c>
      <c r="AI16" s="351" t="s">
        <v>519</v>
      </c>
      <c r="AJ16" s="351" t="s">
        <v>519</v>
      </c>
      <c r="AK16" s="351" t="s">
        <v>519</v>
      </c>
      <c r="AL16" s="351" t="s">
        <v>519</v>
      </c>
      <c r="AM16" s="351" t="s">
        <v>519</v>
      </c>
      <c r="AN16" s="351" t="s">
        <v>519</v>
      </c>
      <c r="AO16" s="351" t="s">
        <v>519</v>
      </c>
      <c r="AP16" s="351" t="s">
        <v>519</v>
      </c>
      <c r="AQ16" s="351" t="s">
        <v>519</v>
      </c>
      <c r="AR16" s="351" t="s">
        <v>519</v>
      </c>
      <c r="AS16" s="351" t="s">
        <v>519</v>
      </c>
      <c r="AT16" s="351" t="s">
        <v>519</v>
      </c>
      <c r="AU16" s="361">
        <f t="shared" si="2"/>
        <v>0</v>
      </c>
      <c r="AV16" s="351" t="s">
        <v>519</v>
      </c>
      <c r="AW16" s="351" t="s">
        <v>519</v>
      </c>
      <c r="AX16" s="361">
        <f t="shared" si="3"/>
        <v>0</v>
      </c>
      <c r="AY16" s="499">
        <f t="shared" si="4"/>
        <v>4.1666666666666664E-2</v>
      </c>
    </row>
    <row r="17" spans="3:51" s="350" customFormat="1" ht="18.75" customHeight="1" x14ac:dyDescent="0.3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519</v>
      </c>
      <c r="N17" s="351" t="s">
        <v>519</v>
      </c>
      <c r="O17" s="351" t="s">
        <v>519</v>
      </c>
      <c r="P17" s="351" t="s">
        <v>519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519</v>
      </c>
      <c r="Z17" s="351" t="s">
        <v>519</v>
      </c>
      <c r="AA17" s="186" t="s">
        <v>281</v>
      </c>
      <c r="AB17" s="351" t="s">
        <v>520</v>
      </c>
      <c r="AC17" s="351" t="s">
        <v>519</v>
      </c>
      <c r="AD17" s="351"/>
      <c r="AE17" s="361">
        <f t="shared" si="1"/>
        <v>0.83333333333333337</v>
      </c>
      <c r="AF17" s="351" t="s">
        <v>269</v>
      </c>
      <c r="AG17" s="351" t="s">
        <v>269</v>
      </c>
      <c r="AH17" s="351" t="s">
        <v>269</v>
      </c>
      <c r="AI17" s="351" t="s">
        <v>269</v>
      </c>
      <c r="AJ17" s="351" t="s">
        <v>519</v>
      </c>
      <c r="AK17" s="351" t="s">
        <v>519</v>
      </c>
      <c r="AL17" s="351" t="s">
        <v>519</v>
      </c>
      <c r="AM17" s="351" t="s">
        <v>519</v>
      </c>
      <c r="AN17" s="351" t="s">
        <v>519</v>
      </c>
      <c r="AO17" s="351" t="s">
        <v>519</v>
      </c>
      <c r="AP17" s="351" t="s">
        <v>519</v>
      </c>
      <c r="AQ17" s="351" t="s">
        <v>519</v>
      </c>
      <c r="AR17" s="351" t="s">
        <v>519</v>
      </c>
      <c r="AS17" s="351" t="s">
        <v>519</v>
      </c>
      <c r="AT17" s="351" t="s">
        <v>519</v>
      </c>
      <c r="AU17" s="361">
        <f t="shared" si="2"/>
        <v>0.26666666666666666</v>
      </c>
      <c r="AV17" s="351" t="s">
        <v>519</v>
      </c>
      <c r="AW17" s="351" t="s">
        <v>519</v>
      </c>
      <c r="AX17" s="361">
        <f t="shared" si="3"/>
        <v>0</v>
      </c>
      <c r="AY17" s="499">
        <f t="shared" si="4"/>
        <v>0.32500000000000001</v>
      </c>
    </row>
    <row r="18" spans="3:51" s="350" customFormat="1" ht="17.399999999999999" x14ac:dyDescent="0.3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519</v>
      </c>
      <c r="N18" s="351" t="s">
        <v>269</v>
      </c>
      <c r="O18" s="351" t="s">
        <v>519</v>
      </c>
      <c r="P18" s="351" t="s">
        <v>519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519</v>
      </c>
      <c r="Z18" s="351" t="s">
        <v>519</v>
      </c>
      <c r="AA18" s="186" t="s">
        <v>281</v>
      </c>
      <c r="AB18" s="351" t="s">
        <v>520</v>
      </c>
      <c r="AC18" s="351" t="s">
        <v>519</v>
      </c>
      <c r="AD18" s="351"/>
      <c r="AE18" s="361">
        <f t="shared" si="1"/>
        <v>0.83333333333333337</v>
      </c>
      <c r="AF18" s="351" t="s">
        <v>269</v>
      </c>
      <c r="AG18" s="351" t="s">
        <v>269</v>
      </c>
      <c r="AH18" s="351" t="s">
        <v>269</v>
      </c>
      <c r="AI18" s="351" t="s">
        <v>269</v>
      </c>
      <c r="AJ18" s="351" t="s">
        <v>519</v>
      </c>
      <c r="AK18" s="351" t="s">
        <v>519</v>
      </c>
      <c r="AL18" s="351" t="s">
        <v>519</v>
      </c>
      <c r="AM18" s="351" t="s">
        <v>519</v>
      </c>
      <c r="AN18" s="360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61">
        <f t="shared" si="2"/>
        <v>0.73333333333333328</v>
      </c>
      <c r="AV18" s="351" t="s">
        <v>519</v>
      </c>
      <c r="AW18" s="351" t="s">
        <v>519</v>
      </c>
      <c r="AX18" s="361">
        <f t="shared" si="3"/>
        <v>0</v>
      </c>
      <c r="AY18" s="499">
        <f t="shared" si="4"/>
        <v>0.4916666666666667</v>
      </c>
    </row>
    <row r="19" spans="3:51" s="350" customFormat="1" ht="18.75" customHeight="1" x14ac:dyDescent="0.3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520</v>
      </c>
      <c r="O19" s="351" t="s">
        <v>270</v>
      </c>
      <c r="P19" s="351" t="s">
        <v>519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519</v>
      </c>
      <c r="Z19" s="351" t="s">
        <v>519</v>
      </c>
      <c r="AA19" s="186" t="s">
        <v>271</v>
      </c>
      <c r="AB19" s="351" t="s">
        <v>520</v>
      </c>
      <c r="AC19" s="351" t="s">
        <v>519</v>
      </c>
      <c r="AD19" s="351"/>
      <c r="AE19" s="361">
        <f t="shared" si="1"/>
        <v>0.83333333333333337</v>
      </c>
      <c r="AF19" s="351" t="s">
        <v>270</v>
      </c>
      <c r="AG19" s="351" t="s">
        <v>270</v>
      </c>
      <c r="AH19" s="351" t="s">
        <v>520</v>
      </c>
      <c r="AI19" s="351" t="s">
        <v>519</v>
      </c>
      <c r="AJ19" s="351" t="s">
        <v>519</v>
      </c>
      <c r="AK19" s="351" t="s">
        <v>519</v>
      </c>
      <c r="AL19" s="351" t="s">
        <v>519</v>
      </c>
      <c r="AM19" s="351" t="s">
        <v>519</v>
      </c>
      <c r="AN19" s="351" t="s">
        <v>519</v>
      </c>
      <c r="AO19" s="351" t="s">
        <v>519</v>
      </c>
      <c r="AP19" s="351" t="s">
        <v>519</v>
      </c>
      <c r="AQ19" s="351" t="s">
        <v>519</v>
      </c>
      <c r="AR19" s="351" t="s">
        <v>519</v>
      </c>
      <c r="AS19" s="351" t="s">
        <v>519</v>
      </c>
      <c r="AT19" s="351" t="s">
        <v>519</v>
      </c>
      <c r="AU19" s="361">
        <f t="shared" si="2"/>
        <v>0.16666666666666666</v>
      </c>
      <c r="AV19" s="351" t="s">
        <v>519</v>
      </c>
      <c r="AW19" s="351" t="s">
        <v>519</v>
      </c>
      <c r="AX19" s="361">
        <f t="shared" si="3"/>
        <v>0</v>
      </c>
      <c r="AY19" s="499">
        <f t="shared" si="4"/>
        <v>0.42499999999999999</v>
      </c>
    </row>
    <row r="20" spans="3:51" s="350" customFormat="1" ht="18.75" customHeight="1" x14ac:dyDescent="0.3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519</v>
      </c>
      <c r="N20" s="351" t="s">
        <v>519</v>
      </c>
      <c r="O20" s="351" t="s">
        <v>519</v>
      </c>
      <c r="P20" s="351" t="s">
        <v>519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519</v>
      </c>
      <c r="Z20" s="351" t="s">
        <v>519</v>
      </c>
      <c r="AA20" s="186" t="s">
        <v>281</v>
      </c>
      <c r="AB20" s="351" t="s">
        <v>520</v>
      </c>
      <c r="AC20" s="351" t="s">
        <v>519</v>
      </c>
      <c r="AD20" s="351"/>
      <c r="AE20" s="361">
        <f t="shared" si="1"/>
        <v>0.72222222222222221</v>
      </c>
      <c r="AF20" s="351" t="s">
        <v>269</v>
      </c>
      <c r="AG20" s="351" t="s">
        <v>269</v>
      </c>
      <c r="AH20" s="351" t="s">
        <v>269</v>
      </c>
      <c r="AI20" s="351" t="s">
        <v>269</v>
      </c>
      <c r="AJ20" s="351" t="s">
        <v>519</v>
      </c>
      <c r="AK20" s="351" t="s">
        <v>519</v>
      </c>
      <c r="AL20" s="351" t="s">
        <v>519</v>
      </c>
      <c r="AM20" s="351" t="s">
        <v>519</v>
      </c>
      <c r="AN20" s="351" t="s">
        <v>519</v>
      </c>
      <c r="AO20" s="351" t="s">
        <v>519</v>
      </c>
      <c r="AP20" s="351" t="s">
        <v>519</v>
      </c>
      <c r="AQ20" s="351" t="s">
        <v>519</v>
      </c>
      <c r="AR20" s="351" t="s">
        <v>519</v>
      </c>
      <c r="AS20" s="351" t="s">
        <v>519</v>
      </c>
      <c r="AT20" s="351" t="s">
        <v>519</v>
      </c>
      <c r="AU20" s="361">
        <f t="shared" si="2"/>
        <v>0.26666666666666666</v>
      </c>
      <c r="AV20" s="351" t="s">
        <v>519</v>
      </c>
      <c r="AW20" s="351" t="s">
        <v>519</v>
      </c>
      <c r="AX20" s="361">
        <f t="shared" si="3"/>
        <v>0</v>
      </c>
      <c r="AY20" s="499">
        <f t="shared" si="4"/>
        <v>0.29722222222222222</v>
      </c>
    </row>
    <row r="21" spans="3:51" s="350" customFormat="1" ht="18.75" customHeight="1" x14ac:dyDescent="0.3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519</v>
      </c>
      <c r="N21" s="351" t="s">
        <v>519</v>
      </c>
      <c r="O21" s="351" t="s">
        <v>519</v>
      </c>
      <c r="P21" s="351" t="s">
        <v>519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519</v>
      </c>
      <c r="Z21" s="351" t="s">
        <v>519</v>
      </c>
      <c r="AA21" s="186" t="s">
        <v>281</v>
      </c>
      <c r="AB21" s="351" t="s">
        <v>520</v>
      </c>
      <c r="AC21" s="351" t="s">
        <v>519</v>
      </c>
      <c r="AD21" s="351"/>
      <c r="AE21" s="361">
        <f t="shared" si="1"/>
        <v>0.83333333333333337</v>
      </c>
      <c r="AF21" s="351" t="s">
        <v>269</v>
      </c>
      <c r="AG21" s="351" t="s">
        <v>269</v>
      </c>
      <c r="AH21" s="351" t="s">
        <v>269</v>
      </c>
      <c r="AI21" s="351" t="s">
        <v>269</v>
      </c>
      <c r="AJ21" s="351" t="s">
        <v>519</v>
      </c>
      <c r="AK21" s="351" t="s">
        <v>519</v>
      </c>
      <c r="AL21" s="351" t="s">
        <v>519</v>
      </c>
      <c r="AM21" s="351" t="s">
        <v>519</v>
      </c>
      <c r="AN21" s="351" t="s">
        <v>519</v>
      </c>
      <c r="AO21" s="351" t="s">
        <v>519</v>
      </c>
      <c r="AP21" s="351" t="s">
        <v>519</v>
      </c>
      <c r="AQ21" s="351" t="s">
        <v>519</v>
      </c>
      <c r="AR21" s="351" t="s">
        <v>519</v>
      </c>
      <c r="AS21" s="351" t="s">
        <v>519</v>
      </c>
      <c r="AT21" s="351" t="s">
        <v>519</v>
      </c>
      <c r="AU21" s="361">
        <f t="shared" si="2"/>
        <v>0.26666666666666666</v>
      </c>
      <c r="AV21" s="351" t="s">
        <v>519</v>
      </c>
      <c r="AW21" s="351" t="s">
        <v>519</v>
      </c>
      <c r="AX21" s="361">
        <f t="shared" si="3"/>
        <v>0</v>
      </c>
      <c r="AY21" s="499">
        <f t="shared" si="4"/>
        <v>0.32500000000000001</v>
      </c>
    </row>
    <row r="22" spans="3:51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519</v>
      </c>
      <c r="N22" s="351" t="s">
        <v>519</v>
      </c>
      <c r="O22" s="351" t="s">
        <v>519</v>
      </c>
      <c r="P22" s="351" t="s">
        <v>519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519</v>
      </c>
      <c r="Z22" s="351" t="s">
        <v>519</v>
      </c>
      <c r="AA22" s="186" t="s">
        <v>281</v>
      </c>
      <c r="AB22" s="351" t="s">
        <v>520</v>
      </c>
      <c r="AC22" s="351" t="s">
        <v>519</v>
      </c>
      <c r="AD22" s="351"/>
      <c r="AE22" s="361">
        <f t="shared" si="1"/>
        <v>0.72222222222222221</v>
      </c>
      <c r="AF22" s="351" t="s">
        <v>269</v>
      </c>
      <c r="AG22" s="351" t="s">
        <v>269</v>
      </c>
      <c r="AH22" s="351" t="s">
        <v>269</v>
      </c>
      <c r="AI22" s="351" t="s">
        <v>269</v>
      </c>
      <c r="AJ22" s="351" t="s">
        <v>519</v>
      </c>
      <c r="AK22" s="351" t="s">
        <v>519</v>
      </c>
      <c r="AL22" s="351" t="s">
        <v>519</v>
      </c>
      <c r="AM22" s="351" t="s">
        <v>519</v>
      </c>
      <c r="AN22" s="351" t="s">
        <v>519</v>
      </c>
      <c r="AO22" s="351" t="s">
        <v>519</v>
      </c>
      <c r="AP22" s="351" t="s">
        <v>519</v>
      </c>
      <c r="AQ22" s="351" t="s">
        <v>519</v>
      </c>
      <c r="AR22" s="351" t="s">
        <v>519</v>
      </c>
      <c r="AS22" s="351" t="s">
        <v>519</v>
      </c>
      <c r="AT22" s="351" t="s">
        <v>519</v>
      </c>
      <c r="AU22" s="361">
        <f t="shared" si="2"/>
        <v>0.26666666666666666</v>
      </c>
      <c r="AV22" s="351" t="s">
        <v>519</v>
      </c>
      <c r="AW22" s="351" t="s">
        <v>519</v>
      </c>
      <c r="AX22" s="361">
        <f t="shared" si="3"/>
        <v>0</v>
      </c>
      <c r="AY22" s="499">
        <f t="shared" si="4"/>
        <v>0.29722222222222222</v>
      </c>
    </row>
    <row r="23" spans="3:51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519</v>
      </c>
      <c r="N23" s="351" t="s">
        <v>519</v>
      </c>
      <c r="O23" s="351" t="s">
        <v>519</v>
      </c>
      <c r="P23" s="351" t="s">
        <v>519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519</v>
      </c>
      <c r="Z23" s="351" t="s">
        <v>519</v>
      </c>
      <c r="AA23" s="186" t="s">
        <v>271</v>
      </c>
      <c r="AB23" s="351" t="s">
        <v>270</v>
      </c>
      <c r="AC23" s="351" t="s">
        <v>519</v>
      </c>
      <c r="AD23" s="351"/>
      <c r="AE23" s="361">
        <f t="shared" si="1"/>
        <v>0.77777777777777779</v>
      </c>
      <c r="AF23" s="351" t="s">
        <v>269</v>
      </c>
      <c r="AG23" s="351" t="s">
        <v>269</v>
      </c>
      <c r="AH23" s="351" t="s">
        <v>269</v>
      </c>
      <c r="AI23" s="351" t="s">
        <v>269</v>
      </c>
      <c r="AJ23" s="351" t="s">
        <v>519</v>
      </c>
      <c r="AK23" s="351" t="s">
        <v>519</v>
      </c>
      <c r="AL23" s="351" t="s">
        <v>519</v>
      </c>
      <c r="AM23" s="351" t="s">
        <v>519</v>
      </c>
      <c r="AN23" s="351" t="s">
        <v>519</v>
      </c>
      <c r="AO23" s="351" t="s">
        <v>519</v>
      </c>
      <c r="AP23" s="351" t="s">
        <v>519</v>
      </c>
      <c r="AQ23" s="351" t="s">
        <v>519</v>
      </c>
      <c r="AR23" s="351" t="s">
        <v>519</v>
      </c>
      <c r="AS23" s="351" t="s">
        <v>519</v>
      </c>
      <c r="AT23" s="351" t="s">
        <v>519</v>
      </c>
      <c r="AU23" s="361">
        <f t="shared" si="2"/>
        <v>0.26666666666666666</v>
      </c>
      <c r="AV23" s="351" t="s">
        <v>519</v>
      </c>
      <c r="AW23" s="351" t="s">
        <v>519</v>
      </c>
      <c r="AX23" s="361">
        <f t="shared" si="3"/>
        <v>0</v>
      </c>
      <c r="AY23" s="499">
        <f t="shared" si="4"/>
        <v>0.31111111111111112</v>
      </c>
    </row>
    <row r="24" spans="3:51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519</v>
      </c>
      <c r="N24" s="351" t="s">
        <v>519</v>
      </c>
      <c r="O24" s="351" t="s">
        <v>519</v>
      </c>
      <c r="P24" s="351" t="s">
        <v>519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519</v>
      </c>
      <c r="Z24" s="351" t="s">
        <v>519</v>
      </c>
      <c r="AA24" s="186" t="s">
        <v>271</v>
      </c>
      <c r="AB24" s="351" t="s">
        <v>520</v>
      </c>
      <c r="AC24" s="351" t="s">
        <v>519</v>
      </c>
      <c r="AD24" s="351"/>
      <c r="AE24" s="361">
        <f t="shared" si="1"/>
        <v>0.72222222222222221</v>
      </c>
      <c r="AF24" s="351" t="s">
        <v>519</v>
      </c>
      <c r="AG24" s="351" t="s">
        <v>519</v>
      </c>
      <c r="AH24" s="351" t="s">
        <v>519</v>
      </c>
      <c r="AI24" s="351" t="s">
        <v>519</v>
      </c>
      <c r="AJ24" s="351" t="s">
        <v>519</v>
      </c>
      <c r="AK24" s="351" t="s">
        <v>519</v>
      </c>
      <c r="AL24" s="351" t="s">
        <v>519</v>
      </c>
      <c r="AM24" s="351" t="s">
        <v>519</v>
      </c>
      <c r="AN24" s="351" t="s">
        <v>519</v>
      </c>
      <c r="AO24" s="351" t="s">
        <v>519</v>
      </c>
      <c r="AP24" s="351" t="s">
        <v>519</v>
      </c>
      <c r="AQ24" s="351" t="s">
        <v>519</v>
      </c>
      <c r="AR24" s="351" t="s">
        <v>519</v>
      </c>
      <c r="AS24" s="351" t="s">
        <v>519</v>
      </c>
      <c r="AT24" s="351" t="s">
        <v>519</v>
      </c>
      <c r="AU24" s="361">
        <f t="shared" si="2"/>
        <v>0</v>
      </c>
      <c r="AV24" s="351" t="s">
        <v>519</v>
      </c>
      <c r="AW24" s="351" t="s">
        <v>519</v>
      </c>
      <c r="AX24" s="361">
        <f t="shared" si="3"/>
        <v>0</v>
      </c>
      <c r="AY24" s="499">
        <f t="shared" si="4"/>
        <v>0.23055555555555557</v>
      </c>
    </row>
    <row r="25" spans="3:51" s="350" customFormat="1" ht="18.75" customHeight="1" x14ac:dyDescent="0.3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519</v>
      </c>
      <c r="N25" s="351" t="s">
        <v>269</v>
      </c>
      <c r="O25" s="351" t="s">
        <v>519</v>
      </c>
      <c r="P25" s="351" t="s">
        <v>519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519</v>
      </c>
      <c r="Z25" s="351" t="s">
        <v>519</v>
      </c>
      <c r="AA25" s="186" t="s">
        <v>281</v>
      </c>
      <c r="AB25" s="351" t="s">
        <v>520</v>
      </c>
      <c r="AC25" s="351" t="s">
        <v>519</v>
      </c>
      <c r="AD25" s="351"/>
      <c r="AE25" s="361">
        <f t="shared" si="1"/>
        <v>0.72222222222222221</v>
      </c>
      <c r="AF25" s="351" t="s">
        <v>519</v>
      </c>
      <c r="AG25" s="351" t="s">
        <v>519</v>
      </c>
      <c r="AH25" s="351" t="s">
        <v>519</v>
      </c>
      <c r="AI25" s="351" t="s">
        <v>519</v>
      </c>
      <c r="AJ25" s="351" t="s">
        <v>519</v>
      </c>
      <c r="AK25" s="351" t="s">
        <v>519</v>
      </c>
      <c r="AL25" s="351" t="s">
        <v>519</v>
      </c>
      <c r="AM25" s="351" t="s">
        <v>519</v>
      </c>
      <c r="AN25" s="360" t="s">
        <v>269</v>
      </c>
      <c r="AO25" s="351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61">
        <f t="shared" si="2"/>
        <v>0.46666666666666667</v>
      </c>
      <c r="AV25" s="351" t="s">
        <v>519</v>
      </c>
      <c r="AW25" s="351" t="s">
        <v>519</v>
      </c>
      <c r="AX25" s="361">
        <f t="shared" si="3"/>
        <v>0</v>
      </c>
      <c r="AY25" s="499">
        <f t="shared" si="4"/>
        <v>0.39722222222222225</v>
      </c>
    </row>
    <row r="26" spans="3:51" s="350" customFormat="1" ht="18.75" customHeight="1" x14ac:dyDescent="0.3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519</v>
      </c>
      <c r="N26" s="351" t="s">
        <v>519</v>
      </c>
      <c r="O26" s="351" t="s">
        <v>519</v>
      </c>
      <c r="P26" s="351" t="s">
        <v>519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519</v>
      </c>
      <c r="Z26" s="351" t="s">
        <v>519</v>
      </c>
      <c r="AA26" s="186" t="s">
        <v>281</v>
      </c>
      <c r="AB26" s="351" t="s">
        <v>520</v>
      </c>
      <c r="AC26" s="351" t="s">
        <v>519</v>
      </c>
      <c r="AD26" s="351"/>
      <c r="AE26" s="361">
        <f t="shared" si="1"/>
        <v>0.72222222222222221</v>
      </c>
      <c r="AF26" s="351" t="s">
        <v>269</v>
      </c>
      <c r="AG26" s="351" t="s">
        <v>269</v>
      </c>
      <c r="AH26" s="351" t="s">
        <v>269</v>
      </c>
      <c r="AI26" s="351" t="s">
        <v>269</v>
      </c>
      <c r="AJ26" s="351" t="s">
        <v>519</v>
      </c>
      <c r="AK26" s="351" t="s">
        <v>519</v>
      </c>
      <c r="AL26" s="351" t="s">
        <v>519</v>
      </c>
      <c r="AM26" s="351" t="s">
        <v>519</v>
      </c>
      <c r="AN26" s="351" t="s">
        <v>519</v>
      </c>
      <c r="AO26" s="351" t="s">
        <v>519</v>
      </c>
      <c r="AP26" s="351" t="s">
        <v>519</v>
      </c>
      <c r="AQ26" s="351" t="s">
        <v>519</v>
      </c>
      <c r="AR26" s="351" t="s">
        <v>519</v>
      </c>
      <c r="AS26" s="351" t="s">
        <v>519</v>
      </c>
      <c r="AT26" s="351" t="s">
        <v>519</v>
      </c>
      <c r="AU26" s="361">
        <f t="shared" si="2"/>
        <v>0.26666666666666666</v>
      </c>
      <c r="AV26" s="351" t="s">
        <v>519</v>
      </c>
      <c r="AW26" s="351" t="s">
        <v>519</v>
      </c>
      <c r="AX26" s="361">
        <f t="shared" si="3"/>
        <v>0</v>
      </c>
      <c r="AY26" s="499">
        <f t="shared" si="4"/>
        <v>0.29722222222222222</v>
      </c>
    </row>
    <row r="27" spans="3:51" s="350" customFormat="1" ht="18.75" customHeight="1" x14ac:dyDescent="0.3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519</v>
      </c>
      <c r="N27" s="351" t="s">
        <v>519</v>
      </c>
      <c r="O27" s="351" t="s">
        <v>519</v>
      </c>
      <c r="P27" s="351" t="s">
        <v>519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519</v>
      </c>
      <c r="Z27" s="351" t="s">
        <v>519</v>
      </c>
      <c r="AA27" s="186" t="s">
        <v>281</v>
      </c>
      <c r="AB27" s="351" t="s">
        <v>520</v>
      </c>
      <c r="AC27" s="351" t="s">
        <v>519</v>
      </c>
      <c r="AD27" s="351"/>
      <c r="AE27" s="361">
        <f t="shared" si="1"/>
        <v>0.72222222222222221</v>
      </c>
      <c r="AF27" s="351" t="s">
        <v>519</v>
      </c>
      <c r="AG27" s="351" t="s">
        <v>519</v>
      </c>
      <c r="AH27" s="351" t="s">
        <v>519</v>
      </c>
      <c r="AI27" s="351" t="s">
        <v>519</v>
      </c>
      <c r="AJ27" s="351" t="s">
        <v>519</v>
      </c>
      <c r="AK27" s="351" t="s">
        <v>519</v>
      </c>
      <c r="AL27" s="351" t="s">
        <v>519</v>
      </c>
      <c r="AM27" s="351" t="s">
        <v>519</v>
      </c>
      <c r="AN27" s="351" t="s">
        <v>519</v>
      </c>
      <c r="AO27" s="351" t="s">
        <v>519</v>
      </c>
      <c r="AP27" s="351" t="s">
        <v>519</v>
      </c>
      <c r="AQ27" s="351" t="s">
        <v>519</v>
      </c>
      <c r="AR27" s="351" t="s">
        <v>519</v>
      </c>
      <c r="AS27" s="351" t="s">
        <v>519</v>
      </c>
      <c r="AT27" s="351" t="s">
        <v>519</v>
      </c>
      <c r="AU27" s="361">
        <f t="shared" si="2"/>
        <v>0</v>
      </c>
      <c r="AV27" s="351" t="s">
        <v>519</v>
      </c>
      <c r="AW27" s="351" t="s">
        <v>519</v>
      </c>
      <c r="AX27" s="361">
        <f t="shared" si="3"/>
        <v>0</v>
      </c>
      <c r="AY27" s="499">
        <f t="shared" si="4"/>
        <v>0.23055555555555557</v>
      </c>
    </row>
    <row r="28" spans="3:51" s="350" customFormat="1" ht="18.75" customHeight="1" x14ac:dyDescent="0.3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519</v>
      </c>
      <c r="N28" s="351" t="s">
        <v>519</v>
      </c>
      <c r="O28" s="351" t="s">
        <v>519</v>
      </c>
      <c r="P28" s="351" t="s">
        <v>519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519</v>
      </c>
      <c r="X28" s="351" t="s">
        <v>519</v>
      </c>
      <c r="Y28" s="351" t="s">
        <v>519</v>
      </c>
      <c r="Z28" s="351" t="s">
        <v>519</v>
      </c>
      <c r="AA28" s="186" t="s">
        <v>281</v>
      </c>
      <c r="AB28" s="351" t="s">
        <v>520</v>
      </c>
      <c r="AC28" s="351" t="s">
        <v>519</v>
      </c>
      <c r="AD28" s="351"/>
      <c r="AE28" s="361">
        <f t="shared" si="1"/>
        <v>0.61111111111111116</v>
      </c>
      <c r="AF28" s="351" t="s">
        <v>269</v>
      </c>
      <c r="AG28" s="351" t="s">
        <v>269</v>
      </c>
      <c r="AH28" s="351" t="s">
        <v>269</v>
      </c>
      <c r="AI28" s="351" t="s">
        <v>269</v>
      </c>
      <c r="AJ28" s="351" t="s">
        <v>519</v>
      </c>
      <c r="AK28" s="351" t="s">
        <v>519</v>
      </c>
      <c r="AL28" s="351" t="s">
        <v>519</v>
      </c>
      <c r="AM28" s="351" t="s">
        <v>519</v>
      </c>
      <c r="AN28" s="351" t="s">
        <v>519</v>
      </c>
      <c r="AO28" s="351" t="s">
        <v>519</v>
      </c>
      <c r="AP28" s="351" t="s">
        <v>519</v>
      </c>
      <c r="AQ28" s="351" t="s">
        <v>519</v>
      </c>
      <c r="AR28" s="351" t="s">
        <v>519</v>
      </c>
      <c r="AS28" s="351" t="s">
        <v>519</v>
      </c>
      <c r="AT28" s="351" t="s">
        <v>519</v>
      </c>
      <c r="AU28" s="361">
        <f t="shared" si="2"/>
        <v>0.26666666666666666</v>
      </c>
      <c r="AV28" s="351" t="s">
        <v>519</v>
      </c>
      <c r="AW28" s="351" t="s">
        <v>519</v>
      </c>
      <c r="AX28" s="361">
        <f t="shared" si="3"/>
        <v>0</v>
      </c>
      <c r="AY28" s="499">
        <f t="shared" si="4"/>
        <v>0.26944444444444443</v>
      </c>
    </row>
    <row r="29" spans="3:51" s="350" customFormat="1" ht="18.75" customHeight="1" x14ac:dyDescent="0.3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519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519</v>
      </c>
      <c r="Z29" s="351" t="s">
        <v>519</v>
      </c>
      <c r="AA29" s="186" t="s">
        <v>271</v>
      </c>
      <c r="AB29" s="351" t="s">
        <v>270</v>
      </c>
      <c r="AC29" s="351" t="s">
        <v>519</v>
      </c>
      <c r="AD29" s="351"/>
      <c r="AE29" s="361">
        <f t="shared" si="1"/>
        <v>0.77777777777777779</v>
      </c>
      <c r="AF29" s="351" t="s">
        <v>270</v>
      </c>
      <c r="AG29" s="351" t="s">
        <v>270</v>
      </c>
      <c r="AH29" s="351" t="s">
        <v>520</v>
      </c>
      <c r="AI29" s="351" t="s">
        <v>519</v>
      </c>
      <c r="AJ29" s="351" t="s">
        <v>519</v>
      </c>
      <c r="AK29" s="351" t="s">
        <v>270</v>
      </c>
      <c r="AL29" s="351" t="s">
        <v>270</v>
      </c>
      <c r="AM29" s="351" t="s">
        <v>520</v>
      </c>
      <c r="AN29" s="351" t="s">
        <v>270</v>
      </c>
      <c r="AO29" s="353" t="s">
        <v>270</v>
      </c>
      <c r="AP29" s="353" t="s">
        <v>270</v>
      </c>
      <c r="AQ29" s="353" t="s">
        <v>270</v>
      </c>
      <c r="AR29" s="353" t="s">
        <v>270</v>
      </c>
      <c r="AS29" s="351" t="s">
        <v>520</v>
      </c>
      <c r="AT29" s="351" t="s">
        <v>519</v>
      </c>
      <c r="AU29" s="361">
        <f t="shared" si="2"/>
        <v>0.7</v>
      </c>
      <c r="AV29" s="351" t="s">
        <v>519</v>
      </c>
      <c r="AW29" s="351" t="s">
        <v>519</v>
      </c>
      <c r="AX29" s="361">
        <f t="shared" si="3"/>
        <v>0</v>
      </c>
      <c r="AY29" s="499">
        <f t="shared" si="4"/>
        <v>0.56944444444444442</v>
      </c>
    </row>
    <row r="30" spans="3:51" s="350" customFormat="1" ht="18.75" customHeight="1" x14ac:dyDescent="0.3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520</v>
      </c>
      <c r="O30" s="351" t="s">
        <v>270</v>
      </c>
      <c r="P30" s="351" t="s">
        <v>519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519</v>
      </c>
      <c r="Z30" s="351" t="s">
        <v>519</v>
      </c>
      <c r="AA30" s="186" t="s">
        <v>281</v>
      </c>
      <c r="AB30" s="351" t="s">
        <v>520</v>
      </c>
      <c r="AC30" s="351" t="s">
        <v>519</v>
      </c>
      <c r="AD30" s="351"/>
      <c r="AE30" s="361">
        <f t="shared" si="1"/>
        <v>0.83333333333333337</v>
      </c>
      <c r="AF30" s="351" t="s">
        <v>270</v>
      </c>
      <c r="AG30" s="351" t="s">
        <v>270</v>
      </c>
      <c r="AH30" s="351" t="s">
        <v>520</v>
      </c>
      <c r="AI30" s="351" t="s">
        <v>519</v>
      </c>
      <c r="AJ30" s="351" t="s">
        <v>519</v>
      </c>
      <c r="AK30" s="351" t="s">
        <v>520</v>
      </c>
      <c r="AL30" s="353" t="s">
        <v>519</v>
      </c>
      <c r="AM30" s="351" t="s">
        <v>520</v>
      </c>
      <c r="AN30" s="351" t="s">
        <v>519</v>
      </c>
      <c r="AO30" s="351" t="s">
        <v>519</v>
      </c>
      <c r="AP30" s="351" t="s">
        <v>519</v>
      </c>
      <c r="AQ30" s="351" t="s">
        <v>519</v>
      </c>
      <c r="AR30" s="351" t="s">
        <v>519</v>
      </c>
      <c r="AS30" s="351" t="s">
        <v>519</v>
      </c>
      <c r="AT30" s="351" t="s">
        <v>519</v>
      </c>
      <c r="AU30" s="361">
        <f t="shared" si="2"/>
        <v>0.23333333333333334</v>
      </c>
      <c r="AV30" s="351" t="s">
        <v>519</v>
      </c>
      <c r="AW30" s="351" t="s">
        <v>519</v>
      </c>
      <c r="AX30" s="361">
        <f t="shared" si="3"/>
        <v>0</v>
      </c>
      <c r="AY30" s="499">
        <f t="shared" si="4"/>
        <v>0.44166666666666665</v>
      </c>
    </row>
    <row r="31" spans="3:51" s="350" customFormat="1" ht="18.75" customHeight="1" x14ac:dyDescent="0.3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519</v>
      </c>
      <c r="N31" s="351" t="s">
        <v>519</v>
      </c>
      <c r="O31" s="351" t="s">
        <v>519</v>
      </c>
      <c r="P31" s="351" t="s">
        <v>519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519</v>
      </c>
      <c r="Z31" s="351" t="s">
        <v>519</v>
      </c>
      <c r="AA31" s="186" t="s">
        <v>281</v>
      </c>
      <c r="AB31" s="351" t="s">
        <v>520</v>
      </c>
      <c r="AC31" s="351" t="s">
        <v>519</v>
      </c>
      <c r="AD31" s="351"/>
      <c r="AE31" s="361">
        <f t="shared" si="1"/>
        <v>0.83333333333333337</v>
      </c>
      <c r="AF31" s="351" t="s">
        <v>269</v>
      </c>
      <c r="AG31" s="351" t="s">
        <v>269</v>
      </c>
      <c r="AH31" s="351" t="s">
        <v>269</v>
      </c>
      <c r="AI31" s="351" t="s">
        <v>269</v>
      </c>
      <c r="AJ31" s="351" t="s">
        <v>519</v>
      </c>
      <c r="AK31" s="351" t="s">
        <v>519</v>
      </c>
      <c r="AL31" s="353" t="s">
        <v>519</v>
      </c>
      <c r="AM31" s="351" t="s">
        <v>519</v>
      </c>
      <c r="AN31" s="351" t="s">
        <v>519</v>
      </c>
      <c r="AO31" s="351" t="s">
        <v>519</v>
      </c>
      <c r="AP31" s="351" t="s">
        <v>519</v>
      </c>
      <c r="AQ31" s="351" t="s">
        <v>519</v>
      </c>
      <c r="AR31" s="351" t="s">
        <v>519</v>
      </c>
      <c r="AS31" s="351" t="s">
        <v>519</v>
      </c>
      <c r="AT31" s="351" t="s">
        <v>519</v>
      </c>
      <c r="AU31" s="361">
        <f t="shared" si="2"/>
        <v>0.26666666666666666</v>
      </c>
      <c r="AV31" s="351" t="s">
        <v>519</v>
      </c>
      <c r="AW31" s="351" t="s">
        <v>519</v>
      </c>
      <c r="AX31" s="361">
        <f t="shared" si="3"/>
        <v>0</v>
      </c>
      <c r="AY31" s="499">
        <f t="shared" si="4"/>
        <v>0.32500000000000001</v>
      </c>
    </row>
    <row r="32" spans="3:51" s="350" customFormat="1" ht="18.75" customHeight="1" x14ac:dyDescent="0.3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519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519</v>
      </c>
      <c r="Z32" s="351" t="s">
        <v>519</v>
      </c>
      <c r="AA32" s="186" t="s">
        <v>281</v>
      </c>
      <c r="AB32" s="351" t="s">
        <v>520</v>
      </c>
      <c r="AC32" s="351" t="s">
        <v>519</v>
      </c>
      <c r="AD32" s="351"/>
      <c r="AE32" s="361">
        <f t="shared" si="1"/>
        <v>0.72222222222222221</v>
      </c>
      <c r="AF32" s="351" t="s">
        <v>270</v>
      </c>
      <c r="AG32" s="351" t="s">
        <v>270</v>
      </c>
      <c r="AH32" s="351" t="s">
        <v>520</v>
      </c>
      <c r="AI32" s="351" t="s">
        <v>520</v>
      </c>
      <c r="AJ32" s="351" t="s">
        <v>519</v>
      </c>
      <c r="AK32" s="351" t="s">
        <v>270</v>
      </c>
      <c r="AL32" s="351" t="s">
        <v>270</v>
      </c>
      <c r="AM32" s="351" t="s">
        <v>520</v>
      </c>
      <c r="AN32" s="351" t="s">
        <v>270</v>
      </c>
      <c r="AO32" s="353" t="s">
        <v>270</v>
      </c>
      <c r="AP32" s="353" t="s">
        <v>270</v>
      </c>
      <c r="AQ32" s="353" t="s">
        <v>270</v>
      </c>
      <c r="AR32" s="353" t="s">
        <v>270</v>
      </c>
      <c r="AS32" s="351" t="s">
        <v>520</v>
      </c>
      <c r="AT32" s="351" t="s">
        <v>519</v>
      </c>
      <c r="AU32" s="361">
        <f t="shared" si="2"/>
        <v>0.73333333333333328</v>
      </c>
      <c r="AV32" s="351" t="s">
        <v>519</v>
      </c>
      <c r="AW32" s="351" t="s">
        <v>519</v>
      </c>
      <c r="AX32" s="361">
        <f t="shared" si="3"/>
        <v>0</v>
      </c>
      <c r="AY32" s="499">
        <f t="shared" si="4"/>
        <v>0.56388888888888888</v>
      </c>
    </row>
    <row r="33" spans="3:51" s="350" customFormat="1" ht="18.75" customHeight="1" x14ac:dyDescent="0.3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519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519</v>
      </c>
      <c r="Z33" s="351" t="s">
        <v>519</v>
      </c>
      <c r="AA33" s="186" t="s">
        <v>281</v>
      </c>
      <c r="AB33" s="351" t="s">
        <v>520</v>
      </c>
      <c r="AC33" s="351" t="s">
        <v>519</v>
      </c>
      <c r="AD33" s="351"/>
      <c r="AE33" s="361">
        <f t="shared" si="1"/>
        <v>0.72222222222222221</v>
      </c>
      <c r="AF33" s="351" t="s">
        <v>270</v>
      </c>
      <c r="AG33" s="351" t="s">
        <v>270</v>
      </c>
      <c r="AH33" s="351" t="s">
        <v>520</v>
      </c>
      <c r="AI33" s="351" t="s">
        <v>520</v>
      </c>
      <c r="AJ33" s="351" t="s">
        <v>519</v>
      </c>
      <c r="AK33" s="351" t="s">
        <v>270</v>
      </c>
      <c r="AL33" s="351" t="s">
        <v>270</v>
      </c>
      <c r="AM33" s="351" t="s">
        <v>520</v>
      </c>
      <c r="AN33" s="351" t="s">
        <v>270</v>
      </c>
      <c r="AO33" s="353" t="s">
        <v>270</v>
      </c>
      <c r="AP33" s="353" t="s">
        <v>270</v>
      </c>
      <c r="AQ33" s="353" t="s">
        <v>270</v>
      </c>
      <c r="AR33" s="353" t="s">
        <v>270</v>
      </c>
      <c r="AS33" s="351" t="s">
        <v>520</v>
      </c>
      <c r="AT33" s="351" t="s">
        <v>519</v>
      </c>
      <c r="AU33" s="361">
        <f t="shared" si="2"/>
        <v>0.73333333333333328</v>
      </c>
      <c r="AV33" s="351" t="s">
        <v>519</v>
      </c>
      <c r="AW33" s="351" t="s">
        <v>519</v>
      </c>
      <c r="AX33" s="361">
        <f t="shared" si="3"/>
        <v>0</v>
      </c>
      <c r="AY33" s="499">
        <f t="shared" si="4"/>
        <v>0.56388888888888888</v>
      </c>
    </row>
    <row r="34" spans="3:51" s="350" customFormat="1" ht="18.75" customHeight="1" x14ac:dyDescent="0.3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519</v>
      </c>
      <c r="N34" s="351" t="s">
        <v>519</v>
      </c>
      <c r="O34" s="351" t="s">
        <v>519</v>
      </c>
      <c r="P34" s="351" t="s">
        <v>519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519</v>
      </c>
      <c r="Z34" s="351" t="s">
        <v>519</v>
      </c>
      <c r="AA34" s="186" t="s">
        <v>281</v>
      </c>
      <c r="AB34" s="351" t="s">
        <v>520</v>
      </c>
      <c r="AC34" s="351" t="s">
        <v>519</v>
      </c>
      <c r="AD34" s="351"/>
      <c r="AE34" s="361">
        <f t="shared" si="1"/>
        <v>0.72222222222222221</v>
      </c>
      <c r="AF34" s="351" t="s">
        <v>269</v>
      </c>
      <c r="AG34" s="351" t="s">
        <v>269</v>
      </c>
      <c r="AH34" s="351" t="s">
        <v>269</v>
      </c>
      <c r="AI34" s="351" t="s">
        <v>269</v>
      </c>
      <c r="AJ34" s="351" t="s">
        <v>519</v>
      </c>
      <c r="AK34" s="351" t="s">
        <v>519</v>
      </c>
      <c r="AL34" s="353" t="s">
        <v>519</v>
      </c>
      <c r="AM34" s="351" t="s">
        <v>519</v>
      </c>
      <c r="AN34" s="351" t="s">
        <v>519</v>
      </c>
      <c r="AO34" s="351" t="s">
        <v>519</v>
      </c>
      <c r="AP34" s="351" t="s">
        <v>519</v>
      </c>
      <c r="AQ34" s="351" t="s">
        <v>519</v>
      </c>
      <c r="AR34" s="351" t="s">
        <v>519</v>
      </c>
      <c r="AS34" s="351" t="s">
        <v>519</v>
      </c>
      <c r="AT34" s="351" t="s">
        <v>519</v>
      </c>
      <c r="AU34" s="361">
        <f t="shared" si="2"/>
        <v>0.26666666666666666</v>
      </c>
      <c r="AV34" s="351" t="s">
        <v>519</v>
      </c>
      <c r="AW34" s="351" t="s">
        <v>519</v>
      </c>
      <c r="AX34" s="361">
        <f t="shared" si="3"/>
        <v>0</v>
      </c>
      <c r="AY34" s="499">
        <f t="shared" si="4"/>
        <v>0.29722222222222222</v>
      </c>
    </row>
    <row r="35" spans="3:51" s="350" customFormat="1" ht="18.75" customHeight="1" x14ac:dyDescent="0.3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519</v>
      </c>
      <c r="N35" s="351" t="s">
        <v>269</v>
      </c>
      <c r="O35" s="351" t="s">
        <v>519</v>
      </c>
      <c r="P35" s="351" t="s">
        <v>519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519</v>
      </c>
      <c r="Z35" s="351" t="s">
        <v>519</v>
      </c>
      <c r="AA35" s="186" t="s">
        <v>281</v>
      </c>
      <c r="AB35" s="351" t="s">
        <v>520</v>
      </c>
      <c r="AC35" s="351" t="s">
        <v>519</v>
      </c>
      <c r="AD35" s="351"/>
      <c r="AE35" s="361">
        <f t="shared" si="1"/>
        <v>0.83333333333333337</v>
      </c>
      <c r="AF35" s="351" t="s">
        <v>269</v>
      </c>
      <c r="AG35" s="351" t="s">
        <v>269</v>
      </c>
      <c r="AH35" s="351" t="s">
        <v>269</v>
      </c>
      <c r="AI35" s="351" t="s">
        <v>269</v>
      </c>
      <c r="AJ35" s="351" t="s">
        <v>519</v>
      </c>
      <c r="AK35" s="351" t="s">
        <v>519</v>
      </c>
      <c r="AL35" s="353" t="s">
        <v>519</v>
      </c>
      <c r="AM35" s="351" t="s">
        <v>519</v>
      </c>
      <c r="AN35" s="360" t="s">
        <v>269</v>
      </c>
      <c r="AO35" s="351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61">
        <f t="shared" si="2"/>
        <v>0.73333333333333328</v>
      </c>
      <c r="AV35" s="351" t="s">
        <v>519</v>
      </c>
      <c r="AW35" s="351" t="s">
        <v>519</v>
      </c>
      <c r="AX35" s="361">
        <f t="shared" si="3"/>
        <v>0</v>
      </c>
      <c r="AY35" s="499">
        <f t="shared" si="4"/>
        <v>0.4916666666666667</v>
      </c>
    </row>
    <row r="36" spans="3:51" s="350" customFormat="1" ht="18.75" customHeight="1" x14ac:dyDescent="0.3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519</v>
      </c>
      <c r="N36" s="351" t="s">
        <v>519</v>
      </c>
      <c r="O36" s="351" t="s">
        <v>519</v>
      </c>
      <c r="P36" s="351" t="s">
        <v>519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519</v>
      </c>
      <c r="Z36" s="351" t="s">
        <v>519</v>
      </c>
      <c r="AA36" s="186" t="s">
        <v>281</v>
      </c>
      <c r="AB36" s="351" t="s">
        <v>520</v>
      </c>
      <c r="AC36" s="351" t="s">
        <v>519</v>
      </c>
      <c r="AD36" s="351"/>
      <c r="AE36" s="361">
        <f t="shared" si="1"/>
        <v>0.83333333333333337</v>
      </c>
      <c r="AF36" s="351" t="s">
        <v>269</v>
      </c>
      <c r="AG36" s="351" t="s">
        <v>269</v>
      </c>
      <c r="AH36" s="351" t="s">
        <v>269</v>
      </c>
      <c r="AI36" s="351" t="s">
        <v>269</v>
      </c>
      <c r="AJ36" s="351" t="s">
        <v>519</v>
      </c>
      <c r="AK36" s="351" t="s">
        <v>519</v>
      </c>
      <c r="AL36" s="353" t="s">
        <v>519</v>
      </c>
      <c r="AM36" s="351" t="s">
        <v>519</v>
      </c>
      <c r="AN36" s="351" t="s">
        <v>519</v>
      </c>
      <c r="AO36" s="351" t="s">
        <v>519</v>
      </c>
      <c r="AP36" s="351" t="s">
        <v>519</v>
      </c>
      <c r="AQ36" s="351" t="s">
        <v>519</v>
      </c>
      <c r="AR36" s="351" t="s">
        <v>519</v>
      </c>
      <c r="AS36" s="351" t="s">
        <v>519</v>
      </c>
      <c r="AT36" s="351" t="s">
        <v>519</v>
      </c>
      <c r="AU36" s="361">
        <f t="shared" si="2"/>
        <v>0.26666666666666666</v>
      </c>
      <c r="AV36" s="351" t="s">
        <v>519</v>
      </c>
      <c r="AW36" s="351" t="s">
        <v>519</v>
      </c>
      <c r="AX36" s="361">
        <f t="shared" si="3"/>
        <v>0</v>
      </c>
      <c r="AY36" s="499">
        <f t="shared" si="4"/>
        <v>0.32500000000000001</v>
      </c>
    </row>
    <row r="37" spans="3:51" s="350" customFormat="1" ht="18.75" customHeight="1" x14ac:dyDescent="0.3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520</v>
      </c>
      <c r="N37" s="351" t="s">
        <v>269</v>
      </c>
      <c r="O37" s="351" t="s">
        <v>519</v>
      </c>
      <c r="P37" s="351" t="s">
        <v>519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519</v>
      </c>
      <c r="Z37" s="351" t="s">
        <v>519</v>
      </c>
      <c r="AA37" s="186" t="s">
        <v>281</v>
      </c>
      <c r="AB37" s="351" t="s">
        <v>520</v>
      </c>
      <c r="AC37" s="351" t="s">
        <v>519</v>
      </c>
      <c r="AD37" s="351"/>
      <c r="AE37" s="361">
        <f t="shared" si="1"/>
        <v>0.83333333333333337</v>
      </c>
      <c r="AF37" s="352" t="s">
        <v>280</v>
      </c>
      <c r="AG37" s="351" t="s">
        <v>520</v>
      </c>
      <c r="AH37" s="351" t="s">
        <v>519</v>
      </c>
      <c r="AI37" s="351" t="s">
        <v>519</v>
      </c>
      <c r="AJ37" s="351" t="s">
        <v>519</v>
      </c>
      <c r="AK37" s="351" t="s">
        <v>519</v>
      </c>
      <c r="AL37" s="353" t="s">
        <v>519</v>
      </c>
      <c r="AM37" s="351" t="s">
        <v>519</v>
      </c>
      <c r="AN37" s="360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61">
        <f t="shared" si="2"/>
        <v>0.5</v>
      </c>
      <c r="AV37" s="351" t="s">
        <v>519</v>
      </c>
      <c r="AW37" s="351" t="s">
        <v>519</v>
      </c>
      <c r="AX37" s="361">
        <f t="shared" si="3"/>
        <v>0</v>
      </c>
      <c r="AY37" s="499">
        <f t="shared" si="4"/>
        <v>0.45833333333333337</v>
      </c>
    </row>
    <row r="38" spans="3:51" s="350" customFormat="1" ht="18.75" customHeight="1" x14ac:dyDescent="0.3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519</v>
      </c>
      <c r="N38" s="351" t="s">
        <v>519</v>
      </c>
      <c r="O38" s="351" t="s">
        <v>519</v>
      </c>
      <c r="P38" s="351" t="s">
        <v>519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519</v>
      </c>
      <c r="Z38" s="351" t="s">
        <v>519</v>
      </c>
      <c r="AA38" s="186" t="s">
        <v>281</v>
      </c>
      <c r="AB38" s="351" t="s">
        <v>520</v>
      </c>
      <c r="AC38" s="351" t="s">
        <v>519</v>
      </c>
      <c r="AD38" s="351"/>
      <c r="AE38" s="361">
        <f t="shared" si="1"/>
        <v>0.72222222222222221</v>
      </c>
      <c r="AF38" s="351" t="s">
        <v>519</v>
      </c>
      <c r="AG38" s="351" t="s">
        <v>519</v>
      </c>
      <c r="AH38" s="351" t="s">
        <v>519</v>
      </c>
      <c r="AI38" s="351" t="s">
        <v>519</v>
      </c>
      <c r="AJ38" s="351" t="s">
        <v>519</v>
      </c>
      <c r="AK38" s="351" t="s">
        <v>519</v>
      </c>
      <c r="AL38" s="353" t="s">
        <v>519</v>
      </c>
      <c r="AM38" s="351" t="s">
        <v>519</v>
      </c>
      <c r="AN38" s="351" t="s">
        <v>519</v>
      </c>
      <c r="AO38" s="351" t="s">
        <v>519</v>
      </c>
      <c r="AP38" s="351" t="s">
        <v>519</v>
      </c>
      <c r="AQ38" s="351" t="s">
        <v>519</v>
      </c>
      <c r="AR38" s="351" t="s">
        <v>519</v>
      </c>
      <c r="AS38" s="351" t="s">
        <v>519</v>
      </c>
      <c r="AT38" s="351" t="s">
        <v>519</v>
      </c>
      <c r="AU38" s="361">
        <f t="shared" si="2"/>
        <v>0</v>
      </c>
      <c r="AV38" s="351" t="s">
        <v>519</v>
      </c>
      <c r="AW38" s="351" t="s">
        <v>519</v>
      </c>
      <c r="AX38" s="361">
        <f t="shared" si="3"/>
        <v>0</v>
      </c>
      <c r="AY38" s="499">
        <f t="shared" si="4"/>
        <v>0.23055555555555557</v>
      </c>
    </row>
    <row r="39" spans="3:51" s="350" customFormat="1" ht="18.75" customHeight="1" x14ac:dyDescent="0.3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519</v>
      </c>
      <c r="N39" s="351" t="s">
        <v>270</v>
      </c>
      <c r="O39" s="351" t="s">
        <v>519</v>
      </c>
      <c r="P39" s="351" t="s">
        <v>519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519</v>
      </c>
      <c r="Z39" s="351" t="s">
        <v>519</v>
      </c>
      <c r="AA39" s="186" t="s">
        <v>281</v>
      </c>
      <c r="AB39" s="351" t="s">
        <v>520</v>
      </c>
      <c r="AC39" s="351" t="s">
        <v>519</v>
      </c>
      <c r="AD39" s="351"/>
      <c r="AE39" s="361">
        <f t="shared" si="1"/>
        <v>0.72222222222222221</v>
      </c>
      <c r="AF39" s="351" t="s">
        <v>269</v>
      </c>
      <c r="AG39" s="351" t="s">
        <v>269</v>
      </c>
      <c r="AH39" s="351" t="s">
        <v>269</v>
      </c>
      <c r="AI39" s="351" t="s">
        <v>269</v>
      </c>
      <c r="AJ39" s="351" t="s">
        <v>519</v>
      </c>
      <c r="AK39" s="351" t="s">
        <v>270</v>
      </c>
      <c r="AL39" s="351" t="s">
        <v>270</v>
      </c>
      <c r="AM39" s="351" t="s">
        <v>270</v>
      </c>
      <c r="AN39" s="351" t="s">
        <v>270</v>
      </c>
      <c r="AO39" s="353" t="s">
        <v>270</v>
      </c>
      <c r="AP39" s="353" t="s">
        <v>270</v>
      </c>
      <c r="AQ39" s="353" t="s">
        <v>270</v>
      </c>
      <c r="AR39" s="353" t="s">
        <v>270</v>
      </c>
      <c r="AS39" s="351" t="s">
        <v>520</v>
      </c>
      <c r="AT39" s="351" t="s">
        <v>519</v>
      </c>
      <c r="AU39" s="361">
        <f t="shared" si="2"/>
        <v>0.83333333333333337</v>
      </c>
      <c r="AV39" s="351" t="s">
        <v>270</v>
      </c>
      <c r="AW39" s="351" t="s">
        <v>270</v>
      </c>
      <c r="AX39" s="361">
        <f t="shared" si="3"/>
        <v>1</v>
      </c>
      <c r="AY39" s="499">
        <f t="shared" si="4"/>
        <v>0.73888888888888893</v>
      </c>
    </row>
    <row r="40" spans="3:51" s="350" customFormat="1" ht="18.75" customHeight="1" x14ac:dyDescent="0.3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520</v>
      </c>
      <c r="N40" s="351" t="s">
        <v>519</v>
      </c>
      <c r="O40" s="351" t="s">
        <v>519</v>
      </c>
      <c r="P40" s="351" t="s">
        <v>519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519</v>
      </c>
      <c r="Z40" s="351" t="s">
        <v>519</v>
      </c>
      <c r="AA40" s="186" t="s">
        <v>281</v>
      </c>
      <c r="AB40" s="351" t="s">
        <v>520</v>
      </c>
      <c r="AC40" s="351" t="s">
        <v>519</v>
      </c>
      <c r="AD40" s="351"/>
      <c r="AE40" s="361">
        <f t="shared" si="1"/>
        <v>0.83333333333333337</v>
      </c>
      <c r="AF40" s="352" t="s">
        <v>280</v>
      </c>
      <c r="AG40" s="351" t="s">
        <v>520</v>
      </c>
      <c r="AH40" s="351" t="s">
        <v>519</v>
      </c>
      <c r="AI40" s="351" t="s">
        <v>519</v>
      </c>
      <c r="AJ40" s="351" t="s">
        <v>519</v>
      </c>
      <c r="AK40" s="351" t="s">
        <v>519</v>
      </c>
      <c r="AL40" s="353" t="s">
        <v>519</v>
      </c>
      <c r="AM40" s="351" t="s">
        <v>519</v>
      </c>
      <c r="AN40" s="351" t="s">
        <v>519</v>
      </c>
      <c r="AO40" s="351" t="s">
        <v>519</v>
      </c>
      <c r="AP40" s="351" t="s">
        <v>519</v>
      </c>
      <c r="AQ40" s="351" t="s">
        <v>519</v>
      </c>
      <c r="AR40" s="351" t="s">
        <v>519</v>
      </c>
      <c r="AS40" s="351" t="s">
        <v>519</v>
      </c>
      <c r="AT40" s="351" t="s">
        <v>519</v>
      </c>
      <c r="AU40" s="361">
        <f t="shared" si="2"/>
        <v>3.3333333333333333E-2</v>
      </c>
      <c r="AV40" s="351" t="s">
        <v>519</v>
      </c>
      <c r="AW40" s="351" t="s">
        <v>519</v>
      </c>
      <c r="AX40" s="361">
        <f t="shared" si="3"/>
        <v>0</v>
      </c>
      <c r="AY40" s="499">
        <f t="shared" si="4"/>
        <v>0.29166666666666669</v>
      </c>
    </row>
    <row r="41" spans="3:51" s="350" customFormat="1" ht="18.75" customHeight="1" x14ac:dyDescent="0.3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520</v>
      </c>
      <c r="O41" s="351" t="s">
        <v>270</v>
      </c>
      <c r="P41" s="351" t="s">
        <v>519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519</v>
      </c>
      <c r="Z41" s="351" t="s">
        <v>519</v>
      </c>
      <c r="AA41" s="186" t="s">
        <v>281</v>
      </c>
      <c r="AB41" s="351" t="s">
        <v>520</v>
      </c>
      <c r="AC41" s="351" t="s">
        <v>519</v>
      </c>
      <c r="AD41" s="351"/>
      <c r="AE41" s="361">
        <f t="shared" si="1"/>
        <v>0.72222222222222221</v>
      </c>
      <c r="AF41" s="351" t="s">
        <v>270</v>
      </c>
      <c r="AG41" s="351" t="s">
        <v>270</v>
      </c>
      <c r="AH41" s="351" t="s">
        <v>520</v>
      </c>
      <c r="AI41" s="351" t="s">
        <v>519</v>
      </c>
      <c r="AJ41" s="351" t="s">
        <v>519</v>
      </c>
      <c r="AK41" s="351" t="s">
        <v>520</v>
      </c>
      <c r="AL41" s="353" t="s">
        <v>519</v>
      </c>
      <c r="AM41" s="351" t="s">
        <v>520</v>
      </c>
      <c r="AN41" s="351" t="s">
        <v>519</v>
      </c>
      <c r="AO41" s="351" t="s">
        <v>519</v>
      </c>
      <c r="AP41" s="351" t="s">
        <v>519</v>
      </c>
      <c r="AQ41" s="351" t="s">
        <v>519</v>
      </c>
      <c r="AR41" s="351" t="s">
        <v>519</v>
      </c>
      <c r="AS41" s="351" t="s">
        <v>519</v>
      </c>
      <c r="AT41" s="351" t="s">
        <v>519</v>
      </c>
      <c r="AU41" s="361">
        <f t="shared" si="2"/>
        <v>0.23333333333333334</v>
      </c>
      <c r="AV41" s="351" t="s">
        <v>519</v>
      </c>
      <c r="AW41" s="351" t="s">
        <v>519</v>
      </c>
      <c r="AX41" s="361">
        <f t="shared" si="3"/>
        <v>0</v>
      </c>
      <c r="AY41" s="499">
        <f t="shared" si="4"/>
        <v>0.41388888888888886</v>
      </c>
    </row>
    <row r="42" spans="3:51" s="350" customFormat="1" ht="18.75" customHeight="1" x14ac:dyDescent="0.3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520</v>
      </c>
      <c r="N42" s="351" t="s">
        <v>269</v>
      </c>
      <c r="O42" s="351" t="s">
        <v>519</v>
      </c>
      <c r="P42" s="351" t="s">
        <v>519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519</v>
      </c>
      <c r="Z42" s="351" t="s">
        <v>519</v>
      </c>
      <c r="AA42" s="186" t="s">
        <v>281</v>
      </c>
      <c r="AB42" s="351" t="s">
        <v>520</v>
      </c>
      <c r="AC42" s="351" t="s">
        <v>519</v>
      </c>
      <c r="AD42" s="351"/>
      <c r="AE42" s="361">
        <f t="shared" si="1"/>
        <v>0.83333333333333337</v>
      </c>
      <c r="AF42" s="352" t="s">
        <v>280</v>
      </c>
      <c r="AG42" s="351" t="s">
        <v>520</v>
      </c>
      <c r="AH42" s="351" t="s">
        <v>519</v>
      </c>
      <c r="AI42" s="351" t="s">
        <v>519</v>
      </c>
      <c r="AJ42" s="351" t="s">
        <v>519</v>
      </c>
      <c r="AK42" s="351" t="s">
        <v>519</v>
      </c>
      <c r="AL42" s="353" t="s">
        <v>519</v>
      </c>
      <c r="AM42" s="351" t="s">
        <v>519</v>
      </c>
      <c r="AN42" s="360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61">
        <f t="shared" si="2"/>
        <v>0.5</v>
      </c>
      <c r="AV42" s="351" t="s">
        <v>519</v>
      </c>
      <c r="AW42" s="351" t="s">
        <v>519</v>
      </c>
      <c r="AX42" s="361">
        <f t="shared" si="3"/>
        <v>0</v>
      </c>
      <c r="AY42" s="499">
        <f t="shared" si="4"/>
        <v>0.45833333333333337</v>
      </c>
    </row>
    <row r="43" spans="3:51" s="350" customFormat="1" ht="18.75" customHeight="1" x14ac:dyDescent="0.3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519</v>
      </c>
      <c r="N43" s="351" t="s">
        <v>519</v>
      </c>
      <c r="O43" s="351" t="s">
        <v>519</v>
      </c>
      <c r="P43" s="351" t="s">
        <v>519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519</v>
      </c>
      <c r="Z43" s="351" t="s">
        <v>519</v>
      </c>
      <c r="AA43" s="186" t="s">
        <v>281</v>
      </c>
      <c r="AB43" s="351" t="s">
        <v>520</v>
      </c>
      <c r="AC43" s="351" t="s">
        <v>519</v>
      </c>
      <c r="AD43" s="351"/>
      <c r="AE43" s="361">
        <f t="shared" si="1"/>
        <v>0.83333333333333337</v>
      </c>
      <c r="AF43" s="351" t="s">
        <v>269</v>
      </c>
      <c r="AG43" s="351" t="s">
        <v>269</v>
      </c>
      <c r="AH43" s="351" t="s">
        <v>269</v>
      </c>
      <c r="AI43" s="351" t="s">
        <v>269</v>
      </c>
      <c r="AJ43" s="351" t="s">
        <v>519</v>
      </c>
      <c r="AK43" s="351" t="s">
        <v>519</v>
      </c>
      <c r="AL43" s="353" t="s">
        <v>519</v>
      </c>
      <c r="AM43" s="351" t="s">
        <v>519</v>
      </c>
      <c r="AN43" s="351" t="s">
        <v>519</v>
      </c>
      <c r="AO43" s="351" t="s">
        <v>519</v>
      </c>
      <c r="AP43" s="351" t="s">
        <v>519</v>
      </c>
      <c r="AQ43" s="351" t="s">
        <v>519</v>
      </c>
      <c r="AR43" s="351" t="s">
        <v>519</v>
      </c>
      <c r="AS43" s="351" t="s">
        <v>519</v>
      </c>
      <c r="AT43" s="351" t="s">
        <v>519</v>
      </c>
      <c r="AU43" s="361">
        <f t="shared" si="2"/>
        <v>0.26666666666666666</v>
      </c>
      <c r="AV43" s="351" t="s">
        <v>519</v>
      </c>
      <c r="AW43" s="351" t="s">
        <v>519</v>
      </c>
      <c r="AX43" s="361">
        <f t="shared" si="3"/>
        <v>0</v>
      </c>
      <c r="AY43" s="499">
        <f t="shared" si="4"/>
        <v>0.32500000000000001</v>
      </c>
    </row>
    <row r="44" spans="3:51" s="350" customFormat="1" ht="18.75" customHeight="1" x14ac:dyDescent="0.3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520</v>
      </c>
      <c r="N44" s="351" t="s">
        <v>519</v>
      </c>
      <c r="O44" s="351" t="s">
        <v>519</v>
      </c>
      <c r="P44" s="351" t="s">
        <v>519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519</v>
      </c>
      <c r="Z44" s="351" t="s">
        <v>519</v>
      </c>
      <c r="AA44" s="186" t="s">
        <v>281</v>
      </c>
      <c r="AB44" s="351" t="s">
        <v>520</v>
      </c>
      <c r="AC44" s="351" t="s">
        <v>519</v>
      </c>
      <c r="AD44" s="351"/>
      <c r="AE44" s="361">
        <f t="shared" si="1"/>
        <v>0.72222222222222221</v>
      </c>
      <c r="AF44" s="352" t="s">
        <v>280</v>
      </c>
      <c r="AG44" s="351" t="s">
        <v>520</v>
      </c>
      <c r="AH44" s="351" t="s">
        <v>519</v>
      </c>
      <c r="AI44" s="351" t="s">
        <v>519</v>
      </c>
      <c r="AJ44" s="351" t="s">
        <v>519</v>
      </c>
      <c r="AK44" s="351" t="s">
        <v>520</v>
      </c>
      <c r="AL44" s="351" t="s">
        <v>270</v>
      </c>
      <c r="AM44" s="351" t="s">
        <v>520</v>
      </c>
      <c r="AN44" s="351" t="s">
        <v>519</v>
      </c>
      <c r="AO44" s="351" t="s">
        <v>519</v>
      </c>
      <c r="AP44" s="351" t="s">
        <v>519</v>
      </c>
      <c r="AQ44" s="351" t="s">
        <v>519</v>
      </c>
      <c r="AR44" s="351" t="s">
        <v>519</v>
      </c>
      <c r="AS44" s="351" t="s">
        <v>519</v>
      </c>
      <c r="AT44" s="351" t="s">
        <v>519</v>
      </c>
      <c r="AU44" s="361">
        <f t="shared" si="2"/>
        <v>0.16666666666666666</v>
      </c>
      <c r="AV44" s="351" t="s">
        <v>519</v>
      </c>
      <c r="AW44" s="351" t="s">
        <v>519</v>
      </c>
      <c r="AX44" s="361">
        <f t="shared" si="3"/>
        <v>0</v>
      </c>
      <c r="AY44" s="499">
        <f t="shared" si="4"/>
        <v>0.29722222222222222</v>
      </c>
    </row>
    <row r="45" spans="3:51" s="350" customFormat="1" ht="18.75" customHeight="1" x14ac:dyDescent="0.3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519</v>
      </c>
      <c r="N45" s="351" t="s">
        <v>519</v>
      </c>
      <c r="O45" s="351" t="s">
        <v>519</v>
      </c>
      <c r="P45" s="351" t="s">
        <v>519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519</v>
      </c>
      <c r="Z45" s="351" t="s">
        <v>519</v>
      </c>
      <c r="AA45" s="186" t="s">
        <v>271</v>
      </c>
      <c r="AB45" s="351" t="s">
        <v>520</v>
      </c>
      <c r="AC45" s="351" t="s">
        <v>519</v>
      </c>
      <c r="AD45" s="351"/>
      <c r="AE45" s="361">
        <f t="shared" si="1"/>
        <v>0.83333333333333337</v>
      </c>
      <c r="AF45" s="351" t="s">
        <v>519</v>
      </c>
      <c r="AG45" s="351" t="s">
        <v>519</v>
      </c>
      <c r="AH45" s="351" t="s">
        <v>519</v>
      </c>
      <c r="AI45" s="351" t="s">
        <v>519</v>
      </c>
      <c r="AJ45" s="351" t="s">
        <v>519</v>
      </c>
      <c r="AK45" s="351" t="s">
        <v>519</v>
      </c>
      <c r="AL45" s="353" t="s">
        <v>519</v>
      </c>
      <c r="AM45" s="351" t="s">
        <v>519</v>
      </c>
      <c r="AN45" s="360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61">
        <f t="shared" si="2"/>
        <v>0.46666666666666667</v>
      </c>
      <c r="AV45" s="351" t="s">
        <v>519</v>
      </c>
      <c r="AW45" s="351" t="s">
        <v>519</v>
      </c>
      <c r="AX45" s="361">
        <f t="shared" si="3"/>
        <v>0</v>
      </c>
      <c r="AY45" s="499">
        <f t="shared" si="4"/>
        <v>0.375</v>
      </c>
    </row>
    <row r="46" spans="3:51" s="350" customFormat="1" ht="18.75" customHeight="1" x14ac:dyDescent="0.3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519</v>
      </c>
      <c r="M46" s="351" t="s">
        <v>519</v>
      </c>
      <c r="N46" s="351" t="s">
        <v>269</v>
      </c>
      <c r="O46" s="351" t="s">
        <v>519</v>
      </c>
      <c r="P46" s="351" t="s">
        <v>519</v>
      </c>
      <c r="Q46" s="361">
        <f t="shared" si="0"/>
        <v>0.2</v>
      </c>
      <c r="R46" s="351" t="s">
        <v>519</v>
      </c>
      <c r="S46" s="351" t="s">
        <v>519</v>
      </c>
      <c r="T46" s="351" t="s">
        <v>519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519</v>
      </c>
      <c r="Z46" s="351" t="s">
        <v>519</v>
      </c>
      <c r="AA46" s="186" t="s">
        <v>281</v>
      </c>
      <c r="AB46" s="351" t="s">
        <v>520</v>
      </c>
      <c r="AC46" s="351" t="s">
        <v>519</v>
      </c>
      <c r="AD46" s="351"/>
      <c r="AE46" s="361">
        <f t="shared" si="1"/>
        <v>0.3888888888888889</v>
      </c>
      <c r="AF46" s="351" t="s">
        <v>269</v>
      </c>
      <c r="AG46" s="351" t="s">
        <v>269</v>
      </c>
      <c r="AH46" s="351" t="s">
        <v>269</v>
      </c>
      <c r="AI46" s="351" t="s">
        <v>269</v>
      </c>
      <c r="AJ46" s="351" t="s">
        <v>519</v>
      </c>
      <c r="AK46" s="351" t="s">
        <v>519</v>
      </c>
      <c r="AL46" s="353" t="s">
        <v>519</v>
      </c>
      <c r="AM46" s="351" t="s">
        <v>519</v>
      </c>
      <c r="AN46" s="360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61">
        <f t="shared" si="2"/>
        <v>0.73333333333333328</v>
      </c>
      <c r="AV46" s="351" t="s">
        <v>519</v>
      </c>
      <c r="AW46" s="351" t="s">
        <v>519</v>
      </c>
      <c r="AX46" s="361">
        <f t="shared" si="3"/>
        <v>0</v>
      </c>
      <c r="AY46" s="499">
        <f t="shared" si="4"/>
        <v>0.33055555555555555</v>
      </c>
    </row>
    <row r="47" spans="3:51" s="350" customFormat="1" ht="18.75" customHeight="1" x14ac:dyDescent="0.3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519</v>
      </c>
      <c r="N47" s="351" t="s">
        <v>270</v>
      </c>
      <c r="O47" s="351" t="s">
        <v>519</v>
      </c>
      <c r="P47" s="351" t="s">
        <v>519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519</v>
      </c>
      <c r="Z47" s="351" t="s">
        <v>519</v>
      </c>
      <c r="AA47" s="186" t="s">
        <v>281</v>
      </c>
      <c r="AB47" s="351" t="s">
        <v>520</v>
      </c>
      <c r="AC47" s="351" t="s">
        <v>519</v>
      </c>
      <c r="AD47" s="351"/>
      <c r="AE47" s="361">
        <f t="shared" si="1"/>
        <v>0.72222222222222221</v>
      </c>
      <c r="AF47" s="351" t="s">
        <v>269</v>
      </c>
      <c r="AG47" s="351" t="s">
        <v>269</v>
      </c>
      <c r="AH47" s="351" t="s">
        <v>269</v>
      </c>
      <c r="AI47" s="351" t="s">
        <v>269</v>
      </c>
      <c r="AJ47" s="351" t="s">
        <v>519</v>
      </c>
      <c r="AK47" s="351" t="s">
        <v>270</v>
      </c>
      <c r="AL47" s="351" t="s">
        <v>270</v>
      </c>
      <c r="AM47" s="351" t="s">
        <v>270</v>
      </c>
      <c r="AN47" s="351" t="s">
        <v>270</v>
      </c>
      <c r="AO47" s="353" t="s">
        <v>270</v>
      </c>
      <c r="AP47" s="353" t="s">
        <v>270</v>
      </c>
      <c r="AQ47" s="353" t="s">
        <v>270</v>
      </c>
      <c r="AR47" s="353" t="s">
        <v>270</v>
      </c>
      <c r="AS47" s="351" t="s">
        <v>520</v>
      </c>
      <c r="AT47" s="351" t="s">
        <v>519</v>
      </c>
      <c r="AU47" s="361">
        <f t="shared" si="2"/>
        <v>0.83333333333333337</v>
      </c>
      <c r="AV47" s="351" t="s">
        <v>519</v>
      </c>
      <c r="AW47" s="351" t="s">
        <v>519</v>
      </c>
      <c r="AX47" s="361">
        <f t="shared" si="3"/>
        <v>0</v>
      </c>
      <c r="AY47" s="499">
        <f t="shared" si="4"/>
        <v>0.48888888888888893</v>
      </c>
    </row>
    <row r="48" spans="3:51" s="350" customFormat="1" ht="18.75" customHeight="1" x14ac:dyDescent="0.3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519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519</v>
      </c>
      <c r="Z48" s="351" t="s">
        <v>519</v>
      </c>
      <c r="AA48" s="186" t="s">
        <v>281</v>
      </c>
      <c r="AB48" s="351" t="s">
        <v>520</v>
      </c>
      <c r="AC48" s="351" t="s">
        <v>519</v>
      </c>
      <c r="AD48" s="351"/>
      <c r="AE48" s="361">
        <f t="shared" si="1"/>
        <v>0.72222222222222221</v>
      </c>
      <c r="AF48" s="351" t="s">
        <v>270</v>
      </c>
      <c r="AG48" s="351" t="s">
        <v>270</v>
      </c>
      <c r="AH48" s="351" t="s">
        <v>520</v>
      </c>
      <c r="AI48" s="351" t="s">
        <v>520</v>
      </c>
      <c r="AJ48" s="351" t="s">
        <v>519</v>
      </c>
      <c r="AK48" s="351" t="s">
        <v>270</v>
      </c>
      <c r="AL48" s="351" t="s">
        <v>270</v>
      </c>
      <c r="AM48" s="351" t="s">
        <v>520</v>
      </c>
      <c r="AN48" s="351" t="s">
        <v>270</v>
      </c>
      <c r="AO48" s="353" t="s">
        <v>270</v>
      </c>
      <c r="AP48" s="353" t="s">
        <v>270</v>
      </c>
      <c r="AQ48" s="353" t="s">
        <v>270</v>
      </c>
      <c r="AR48" s="353" t="s">
        <v>270</v>
      </c>
      <c r="AS48" s="351" t="s">
        <v>520</v>
      </c>
      <c r="AT48" s="351" t="s">
        <v>519</v>
      </c>
      <c r="AU48" s="361">
        <f t="shared" si="2"/>
        <v>0.73333333333333328</v>
      </c>
      <c r="AV48" s="351" t="s">
        <v>519</v>
      </c>
      <c r="AW48" s="351" t="s">
        <v>519</v>
      </c>
      <c r="AX48" s="361">
        <f t="shared" si="3"/>
        <v>0</v>
      </c>
      <c r="AY48" s="499">
        <f t="shared" si="4"/>
        <v>0.56388888888888888</v>
      </c>
    </row>
    <row r="49" spans="3:51" s="350" customFormat="1" ht="18.75" customHeight="1" x14ac:dyDescent="0.3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519</v>
      </c>
      <c r="N49" s="351" t="s">
        <v>519</v>
      </c>
      <c r="O49" s="351" t="s">
        <v>519</v>
      </c>
      <c r="P49" s="351" t="s">
        <v>519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519</v>
      </c>
      <c r="Z49" s="351" t="s">
        <v>519</v>
      </c>
      <c r="AA49" s="186" t="s">
        <v>271</v>
      </c>
      <c r="AB49" s="351" t="s">
        <v>520</v>
      </c>
      <c r="AC49" s="351" t="s">
        <v>519</v>
      </c>
      <c r="AD49" s="351"/>
      <c r="AE49" s="361">
        <f t="shared" si="1"/>
        <v>0.83333333333333337</v>
      </c>
      <c r="AF49" s="351" t="s">
        <v>519</v>
      </c>
      <c r="AG49" s="351" t="s">
        <v>519</v>
      </c>
      <c r="AH49" s="351" t="s">
        <v>519</v>
      </c>
      <c r="AI49" s="351" t="s">
        <v>519</v>
      </c>
      <c r="AJ49" s="351" t="s">
        <v>519</v>
      </c>
      <c r="AK49" s="351" t="s">
        <v>519</v>
      </c>
      <c r="AL49" s="353" t="s">
        <v>519</v>
      </c>
      <c r="AM49" s="351" t="s">
        <v>519</v>
      </c>
      <c r="AN49" s="360" t="s">
        <v>269</v>
      </c>
      <c r="AO49" s="351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61">
        <f t="shared" si="2"/>
        <v>0.46666666666666667</v>
      </c>
      <c r="AV49" s="351" t="s">
        <v>519</v>
      </c>
      <c r="AW49" s="351" t="s">
        <v>519</v>
      </c>
      <c r="AX49" s="361">
        <f t="shared" si="3"/>
        <v>0</v>
      </c>
      <c r="AY49" s="499">
        <f t="shared" si="4"/>
        <v>0.375</v>
      </c>
    </row>
    <row r="50" spans="3:51" s="350" customFormat="1" ht="18.75" customHeight="1" x14ac:dyDescent="0.3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519</v>
      </c>
      <c r="N50" s="351" t="s">
        <v>519</v>
      </c>
      <c r="O50" s="351" t="s">
        <v>519</v>
      </c>
      <c r="P50" s="351" t="s">
        <v>519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519</v>
      </c>
      <c r="Z50" s="351" t="s">
        <v>519</v>
      </c>
      <c r="AA50" s="186" t="s">
        <v>271</v>
      </c>
      <c r="AB50" s="351" t="s">
        <v>520</v>
      </c>
      <c r="AC50" s="351" t="s">
        <v>519</v>
      </c>
      <c r="AD50" s="351"/>
      <c r="AE50" s="361">
        <f t="shared" si="1"/>
        <v>0.83333333333333337</v>
      </c>
      <c r="AF50" s="351" t="s">
        <v>269</v>
      </c>
      <c r="AG50" s="351" t="s">
        <v>269</v>
      </c>
      <c r="AH50" s="351" t="s">
        <v>269</v>
      </c>
      <c r="AI50" s="360" t="s">
        <v>269</v>
      </c>
      <c r="AJ50" s="351" t="s">
        <v>519</v>
      </c>
      <c r="AK50" s="351" t="s">
        <v>519</v>
      </c>
      <c r="AL50" s="353" t="s">
        <v>519</v>
      </c>
      <c r="AM50" s="351" t="s">
        <v>519</v>
      </c>
      <c r="AN50" s="351" t="s">
        <v>519</v>
      </c>
      <c r="AO50" s="351" t="s">
        <v>519</v>
      </c>
      <c r="AP50" s="351" t="s">
        <v>519</v>
      </c>
      <c r="AQ50" s="351" t="s">
        <v>519</v>
      </c>
      <c r="AR50" s="351" t="s">
        <v>519</v>
      </c>
      <c r="AS50" s="351" t="s">
        <v>519</v>
      </c>
      <c r="AT50" s="351" t="s">
        <v>519</v>
      </c>
      <c r="AU50" s="361">
        <f t="shared" si="2"/>
        <v>0.26666666666666666</v>
      </c>
      <c r="AV50" s="351" t="s">
        <v>519</v>
      </c>
      <c r="AW50" s="351" t="s">
        <v>519</v>
      </c>
      <c r="AX50" s="361">
        <f t="shared" si="3"/>
        <v>0</v>
      </c>
      <c r="AY50" s="499">
        <f t="shared" si="4"/>
        <v>0.32500000000000001</v>
      </c>
    </row>
    <row r="51" spans="3:51" s="350" customFormat="1" ht="18.75" customHeight="1" x14ac:dyDescent="0.3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519</v>
      </c>
      <c r="N51" s="351" t="s">
        <v>519</v>
      </c>
      <c r="O51" s="351" t="s">
        <v>519</v>
      </c>
      <c r="P51" s="351" t="s">
        <v>519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519</v>
      </c>
      <c r="Z51" s="351" t="s">
        <v>519</v>
      </c>
      <c r="AA51" s="186" t="s">
        <v>271</v>
      </c>
      <c r="AB51" s="351" t="s">
        <v>520</v>
      </c>
      <c r="AC51" s="351" t="s">
        <v>519</v>
      </c>
      <c r="AD51" s="351"/>
      <c r="AE51" s="361">
        <f t="shared" si="1"/>
        <v>0.72222222222222221</v>
      </c>
      <c r="AF51" s="351" t="s">
        <v>269</v>
      </c>
      <c r="AG51" s="351" t="s">
        <v>269</v>
      </c>
      <c r="AH51" s="351" t="s">
        <v>269</v>
      </c>
      <c r="AI51" s="360" t="s">
        <v>269</v>
      </c>
      <c r="AJ51" s="351" t="s">
        <v>519</v>
      </c>
      <c r="AK51" s="351" t="s">
        <v>519</v>
      </c>
      <c r="AL51" s="353" t="s">
        <v>519</v>
      </c>
      <c r="AM51" s="351" t="s">
        <v>519</v>
      </c>
      <c r="AN51" s="351" t="s">
        <v>519</v>
      </c>
      <c r="AO51" s="351" t="s">
        <v>519</v>
      </c>
      <c r="AP51" s="351" t="s">
        <v>519</v>
      </c>
      <c r="AQ51" s="351" t="s">
        <v>519</v>
      </c>
      <c r="AR51" s="351" t="s">
        <v>519</v>
      </c>
      <c r="AS51" s="351" t="s">
        <v>519</v>
      </c>
      <c r="AT51" s="351" t="s">
        <v>519</v>
      </c>
      <c r="AU51" s="361">
        <f t="shared" si="2"/>
        <v>0.26666666666666666</v>
      </c>
      <c r="AV51" s="351" t="s">
        <v>519</v>
      </c>
      <c r="AW51" s="351" t="s">
        <v>519</v>
      </c>
      <c r="AX51" s="361">
        <f t="shared" si="3"/>
        <v>0</v>
      </c>
      <c r="AY51" s="499">
        <f t="shared" si="4"/>
        <v>0.29722222222222222</v>
      </c>
    </row>
    <row r="52" spans="3:51" s="350" customFormat="1" ht="18.75" customHeight="1" x14ac:dyDescent="0.3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519</v>
      </c>
      <c r="M52" s="351" t="s">
        <v>519</v>
      </c>
      <c r="N52" s="351" t="s">
        <v>519</v>
      </c>
      <c r="O52" s="351" t="s">
        <v>519</v>
      </c>
      <c r="P52" s="351" t="s">
        <v>519</v>
      </c>
      <c r="Q52" s="361">
        <f t="shared" si="0"/>
        <v>0</v>
      </c>
      <c r="R52" s="351" t="s">
        <v>519</v>
      </c>
      <c r="S52" s="351" t="s">
        <v>520</v>
      </c>
      <c r="T52" s="351" t="s">
        <v>520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519</v>
      </c>
      <c r="Z52" s="351" t="s">
        <v>519</v>
      </c>
      <c r="AA52" s="186" t="s">
        <v>271</v>
      </c>
      <c r="AB52" s="351" t="s">
        <v>520</v>
      </c>
      <c r="AC52" s="351" t="s">
        <v>519</v>
      </c>
      <c r="AD52" s="351"/>
      <c r="AE52" s="361">
        <f t="shared" si="1"/>
        <v>0.61111111111111116</v>
      </c>
      <c r="AF52" s="351" t="s">
        <v>519</v>
      </c>
      <c r="AG52" s="351" t="s">
        <v>519</v>
      </c>
      <c r="AH52" s="351" t="s">
        <v>519</v>
      </c>
      <c r="AI52" s="351" t="s">
        <v>519</v>
      </c>
      <c r="AJ52" s="351" t="s">
        <v>519</v>
      </c>
      <c r="AK52" s="351" t="s">
        <v>519</v>
      </c>
      <c r="AL52" s="353" t="s">
        <v>519</v>
      </c>
      <c r="AM52" s="351" t="s">
        <v>519</v>
      </c>
      <c r="AN52" s="351" t="s">
        <v>519</v>
      </c>
      <c r="AO52" s="351" t="s">
        <v>519</v>
      </c>
      <c r="AP52" s="351" t="s">
        <v>519</v>
      </c>
      <c r="AQ52" s="351" t="s">
        <v>519</v>
      </c>
      <c r="AR52" s="351" t="s">
        <v>519</v>
      </c>
      <c r="AS52" s="351" t="s">
        <v>519</v>
      </c>
      <c r="AT52" s="351" t="s">
        <v>519</v>
      </c>
      <c r="AU52" s="361">
        <f t="shared" si="2"/>
        <v>0</v>
      </c>
      <c r="AV52" s="351" t="s">
        <v>519</v>
      </c>
      <c r="AW52" s="351" t="s">
        <v>519</v>
      </c>
      <c r="AX52" s="361">
        <f t="shared" si="3"/>
        <v>0</v>
      </c>
      <c r="AY52" s="499">
        <f t="shared" si="4"/>
        <v>0.15277777777777779</v>
      </c>
    </row>
    <row r="53" spans="3:51" s="350" customFormat="1" ht="18.75" customHeight="1" x14ac:dyDescent="0.3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519</v>
      </c>
      <c r="M53" s="351" t="s">
        <v>519</v>
      </c>
      <c r="N53" s="351" t="s">
        <v>519</v>
      </c>
      <c r="O53" s="351" t="s">
        <v>519</v>
      </c>
      <c r="P53" s="351" t="s">
        <v>519</v>
      </c>
      <c r="Q53" s="361">
        <f t="shared" si="0"/>
        <v>0</v>
      </c>
      <c r="R53" s="351" t="s">
        <v>519</v>
      </c>
      <c r="S53" s="351" t="s">
        <v>520</v>
      </c>
      <c r="T53" s="351" t="s">
        <v>520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519</v>
      </c>
      <c r="Z53" s="351" t="s">
        <v>519</v>
      </c>
      <c r="AA53" s="186" t="s">
        <v>271</v>
      </c>
      <c r="AB53" s="351" t="s">
        <v>520</v>
      </c>
      <c r="AC53" s="351" t="s">
        <v>519</v>
      </c>
      <c r="AD53" s="351"/>
      <c r="AE53" s="361">
        <f t="shared" si="1"/>
        <v>0.5</v>
      </c>
      <c r="AF53" s="351" t="s">
        <v>269</v>
      </c>
      <c r="AG53" s="351" t="s">
        <v>269</v>
      </c>
      <c r="AH53" s="351" t="s">
        <v>269</v>
      </c>
      <c r="AI53" s="351" t="s">
        <v>269</v>
      </c>
      <c r="AJ53" s="351" t="s">
        <v>519</v>
      </c>
      <c r="AK53" s="351" t="s">
        <v>519</v>
      </c>
      <c r="AL53" s="353" t="s">
        <v>519</v>
      </c>
      <c r="AM53" s="351" t="s">
        <v>519</v>
      </c>
      <c r="AN53" s="351" t="s">
        <v>519</v>
      </c>
      <c r="AO53" s="351" t="s">
        <v>519</v>
      </c>
      <c r="AP53" s="351" t="s">
        <v>519</v>
      </c>
      <c r="AQ53" s="351" t="s">
        <v>519</v>
      </c>
      <c r="AR53" s="351" t="s">
        <v>519</v>
      </c>
      <c r="AS53" s="351" t="s">
        <v>519</v>
      </c>
      <c r="AT53" s="351" t="s">
        <v>519</v>
      </c>
      <c r="AU53" s="361">
        <f t="shared" si="2"/>
        <v>0.26666666666666666</v>
      </c>
      <c r="AV53" s="351" t="s">
        <v>519</v>
      </c>
      <c r="AW53" s="351" t="s">
        <v>519</v>
      </c>
      <c r="AX53" s="361">
        <f t="shared" si="3"/>
        <v>0</v>
      </c>
      <c r="AY53" s="499">
        <f t="shared" si="4"/>
        <v>0.19166666666666665</v>
      </c>
    </row>
    <row r="54" spans="3:51" s="350" customFormat="1" ht="18.75" customHeight="1" x14ac:dyDescent="0.3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519</v>
      </c>
      <c r="M54" s="351" t="s">
        <v>519</v>
      </c>
      <c r="N54" s="351" t="s">
        <v>519</v>
      </c>
      <c r="O54" s="351" t="s">
        <v>519</v>
      </c>
      <c r="P54" s="351" t="s">
        <v>519</v>
      </c>
      <c r="Q54" s="361">
        <f t="shared" si="0"/>
        <v>0</v>
      </c>
      <c r="R54" s="351" t="s">
        <v>519</v>
      </c>
      <c r="S54" s="351" t="s">
        <v>520</v>
      </c>
      <c r="T54" s="351" t="s">
        <v>520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519</v>
      </c>
      <c r="Z54" s="351" t="s">
        <v>519</v>
      </c>
      <c r="AA54" s="186" t="s">
        <v>281</v>
      </c>
      <c r="AB54" s="351" t="s">
        <v>520</v>
      </c>
      <c r="AC54" s="351" t="s">
        <v>519</v>
      </c>
      <c r="AD54" s="351"/>
      <c r="AE54" s="361">
        <f t="shared" si="1"/>
        <v>0.5</v>
      </c>
      <c r="AF54" s="351" t="s">
        <v>269</v>
      </c>
      <c r="AG54" s="351" t="s">
        <v>269</v>
      </c>
      <c r="AH54" s="351" t="s">
        <v>269</v>
      </c>
      <c r="AI54" s="351" t="s">
        <v>269</v>
      </c>
      <c r="AJ54" s="351" t="s">
        <v>519</v>
      </c>
      <c r="AK54" s="351" t="s">
        <v>519</v>
      </c>
      <c r="AL54" s="353" t="s">
        <v>519</v>
      </c>
      <c r="AM54" s="351" t="s">
        <v>519</v>
      </c>
      <c r="AN54" s="351" t="s">
        <v>519</v>
      </c>
      <c r="AO54" s="351" t="s">
        <v>519</v>
      </c>
      <c r="AP54" s="351" t="s">
        <v>519</v>
      </c>
      <c r="AQ54" s="351" t="s">
        <v>519</v>
      </c>
      <c r="AR54" s="351" t="s">
        <v>519</v>
      </c>
      <c r="AS54" s="351" t="s">
        <v>519</v>
      </c>
      <c r="AT54" s="351" t="s">
        <v>519</v>
      </c>
      <c r="AU54" s="361">
        <f t="shared" si="2"/>
        <v>0.26666666666666666</v>
      </c>
      <c r="AV54" s="351" t="s">
        <v>519</v>
      </c>
      <c r="AW54" s="351" t="s">
        <v>519</v>
      </c>
      <c r="AX54" s="361">
        <f t="shared" si="3"/>
        <v>0</v>
      </c>
      <c r="AY54" s="499">
        <f t="shared" si="4"/>
        <v>0.19166666666666665</v>
      </c>
    </row>
    <row r="55" spans="3:51" s="350" customFormat="1" ht="18.75" customHeight="1" x14ac:dyDescent="0.3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519</v>
      </c>
      <c r="M55" s="351" t="s">
        <v>519</v>
      </c>
      <c r="N55" s="351" t="s">
        <v>519</v>
      </c>
      <c r="O55" s="351" t="s">
        <v>519</v>
      </c>
      <c r="P55" s="351" t="s">
        <v>519</v>
      </c>
      <c r="Q55" s="361">
        <f t="shared" si="0"/>
        <v>0</v>
      </c>
      <c r="R55" s="351" t="s">
        <v>519</v>
      </c>
      <c r="S55" s="351" t="s">
        <v>520</v>
      </c>
      <c r="T55" s="351" t="s">
        <v>520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519</v>
      </c>
      <c r="Z55" s="351" t="s">
        <v>519</v>
      </c>
      <c r="AA55" s="186" t="s">
        <v>271</v>
      </c>
      <c r="AB55" s="351" t="s">
        <v>520</v>
      </c>
      <c r="AC55" s="351" t="s">
        <v>519</v>
      </c>
      <c r="AD55" s="351"/>
      <c r="AE55" s="361">
        <f t="shared" si="1"/>
        <v>0.5</v>
      </c>
      <c r="AF55" s="351" t="s">
        <v>519</v>
      </c>
      <c r="AG55" s="351" t="s">
        <v>519</v>
      </c>
      <c r="AH55" s="351" t="s">
        <v>519</v>
      </c>
      <c r="AI55" s="351" t="s">
        <v>519</v>
      </c>
      <c r="AJ55" s="351" t="s">
        <v>519</v>
      </c>
      <c r="AK55" s="351" t="s">
        <v>519</v>
      </c>
      <c r="AL55" s="353" t="s">
        <v>519</v>
      </c>
      <c r="AM55" s="351" t="s">
        <v>519</v>
      </c>
      <c r="AN55" s="351" t="s">
        <v>519</v>
      </c>
      <c r="AO55" s="351" t="s">
        <v>519</v>
      </c>
      <c r="AP55" s="351" t="s">
        <v>519</v>
      </c>
      <c r="AQ55" s="351" t="s">
        <v>519</v>
      </c>
      <c r="AR55" s="351" t="s">
        <v>519</v>
      </c>
      <c r="AS55" s="351" t="s">
        <v>519</v>
      </c>
      <c r="AT55" s="351" t="s">
        <v>519</v>
      </c>
      <c r="AU55" s="361">
        <f t="shared" si="2"/>
        <v>0</v>
      </c>
      <c r="AV55" s="351" t="s">
        <v>519</v>
      </c>
      <c r="AW55" s="351" t="s">
        <v>519</v>
      </c>
      <c r="AX55" s="361">
        <f t="shared" si="3"/>
        <v>0</v>
      </c>
      <c r="AY55" s="499">
        <f t="shared" si="4"/>
        <v>0.125</v>
      </c>
    </row>
    <row r="56" spans="3:51" s="350" customFormat="1" ht="18.75" customHeight="1" x14ac:dyDescent="0.3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519</v>
      </c>
      <c r="M56" s="351" t="s">
        <v>519</v>
      </c>
      <c r="N56" s="351" t="s">
        <v>519</v>
      </c>
      <c r="O56" s="351" t="s">
        <v>519</v>
      </c>
      <c r="P56" s="351" t="s">
        <v>519</v>
      </c>
      <c r="Q56" s="361">
        <f t="shared" si="0"/>
        <v>0</v>
      </c>
      <c r="R56" s="351" t="s">
        <v>519</v>
      </c>
      <c r="S56" s="351" t="s">
        <v>520</v>
      </c>
      <c r="T56" s="351" t="s">
        <v>520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519</v>
      </c>
      <c r="Z56" s="351" t="s">
        <v>519</v>
      </c>
      <c r="AA56" s="186" t="s">
        <v>281</v>
      </c>
      <c r="AB56" s="351" t="s">
        <v>520</v>
      </c>
      <c r="AC56" s="351" t="s">
        <v>519</v>
      </c>
      <c r="AD56" s="351"/>
      <c r="AE56" s="361">
        <f t="shared" si="1"/>
        <v>0.61111111111111116</v>
      </c>
      <c r="AF56" s="351" t="s">
        <v>269</v>
      </c>
      <c r="AG56" s="351" t="s">
        <v>269</v>
      </c>
      <c r="AH56" s="351" t="s">
        <v>269</v>
      </c>
      <c r="AI56" s="351" t="s">
        <v>269</v>
      </c>
      <c r="AJ56" s="351" t="s">
        <v>519</v>
      </c>
      <c r="AK56" s="351" t="s">
        <v>270</v>
      </c>
      <c r="AL56" s="351" t="s">
        <v>520</v>
      </c>
      <c r="AM56" s="351" t="s">
        <v>519</v>
      </c>
      <c r="AN56" s="360" t="s">
        <v>269</v>
      </c>
      <c r="AO56" s="351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61">
        <f t="shared" si="2"/>
        <v>0.83333333333333337</v>
      </c>
      <c r="AV56" s="351" t="s">
        <v>519</v>
      </c>
      <c r="AW56" s="351" t="s">
        <v>519</v>
      </c>
      <c r="AX56" s="361">
        <f t="shared" si="3"/>
        <v>0</v>
      </c>
      <c r="AY56" s="499">
        <f t="shared" si="4"/>
        <v>0.36111111111111116</v>
      </c>
    </row>
    <row r="57" spans="3:51" s="350" customFormat="1" ht="18.75" customHeight="1" x14ac:dyDescent="0.3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519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521</v>
      </c>
      <c r="W57" s="351" t="s">
        <v>270</v>
      </c>
      <c r="X57" s="352" t="s">
        <v>270</v>
      </c>
      <c r="Y57" s="351" t="s">
        <v>519</v>
      </c>
      <c r="Z57" s="351" t="s">
        <v>519</v>
      </c>
      <c r="AA57" s="186" t="s">
        <v>269</v>
      </c>
      <c r="AB57" s="351" t="s">
        <v>520</v>
      </c>
      <c r="AC57" s="351" t="s">
        <v>519</v>
      </c>
      <c r="AD57" s="351"/>
      <c r="AE57" s="361">
        <f t="shared" si="1"/>
        <v>0.83333333333333337</v>
      </c>
      <c r="AF57" s="351" t="s">
        <v>270</v>
      </c>
      <c r="AG57" s="351" t="s">
        <v>270</v>
      </c>
      <c r="AH57" s="351" t="s">
        <v>270</v>
      </c>
      <c r="AI57" s="351" t="s">
        <v>270</v>
      </c>
      <c r="AJ57" s="351" t="s">
        <v>520</v>
      </c>
      <c r="AK57" s="351" t="s">
        <v>270</v>
      </c>
      <c r="AL57" s="351" t="s">
        <v>520</v>
      </c>
      <c r="AM57" s="351" t="s">
        <v>519</v>
      </c>
      <c r="AN57" s="360" t="s">
        <v>269</v>
      </c>
      <c r="AO57" s="351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61">
        <f t="shared" si="2"/>
        <v>0.8666666666666667</v>
      </c>
      <c r="AV57" s="351" t="s">
        <v>270</v>
      </c>
      <c r="AW57" s="351" t="s">
        <v>269</v>
      </c>
      <c r="AX57" s="361">
        <f t="shared" si="3"/>
        <v>1</v>
      </c>
      <c r="AY57" s="499">
        <f t="shared" si="4"/>
        <v>0.875</v>
      </c>
    </row>
    <row r="58" spans="3:51" s="350" customFormat="1" ht="18.75" customHeight="1" x14ac:dyDescent="0.3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519</v>
      </c>
      <c r="Q58" s="361">
        <f t="shared" si="0"/>
        <v>0.8</v>
      </c>
      <c r="R58" s="351" t="s">
        <v>270</v>
      </c>
      <c r="S58" s="351" t="s">
        <v>520</v>
      </c>
      <c r="T58" s="351" t="s">
        <v>520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519</v>
      </c>
      <c r="Z58" s="351" t="s">
        <v>519</v>
      </c>
      <c r="AA58" s="186" t="s">
        <v>271</v>
      </c>
      <c r="AB58" s="351" t="s">
        <v>520</v>
      </c>
      <c r="AC58" s="351" t="s">
        <v>519</v>
      </c>
      <c r="AD58" s="351"/>
      <c r="AE58" s="361">
        <f t="shared" si="1"/>
        <v>0.72222222222222221</v>
      </c>
      <c r="AF58" s="351" t="s">
        <v>270</v>
      </c>
      <c r="AG58" s="351" t="s">
        <v>270</v>
      </c>
      <c r="AH58" s="351" t="s">
        <v>270</v>
      </c>
      <c r="AI58" s="351" t="s">
        <v>270</v>
      </c>
      <c r="AJ58" s="351" t="s">
        <v>520</v>
      </c>
      <c r="AK58" s="351" t="s">
        <v>270</v>
      </c>
      <c r="AL58" s="351" t="s">
        <v>520</v>
      </c>
      <c r="AM58" s="351" t="s">
        <v>519</v>
      </c>
      <c r="AN58" s="360" t="s">
        <v>269</v>
      </c>
      <c r="AO58" s="351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61">
        <f t="shared" si="2"/>
        <v>0.8666666666666667</v>
      </c>
      <c r="AV58" s="351" t="s">
        <v>270</v>
      </c>
      <c r="AW58" s="351" t="s">
        <v>269</v>
      </c>
      <c r="AX58" s="361">
        <f t="shared" si="3"/>
        <v>1</v>
      </c>
      <c r="AY58" s="499">
        <f t="shared" si="4"/>
        <v>0.84722222222222221</v>
      </c>
    </row>
    <row r="59" spans="3:51" s="350" customFormat="1" ht="18.75" customHeight="1" x14ac:dyDescent="0.3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519</v>
      </c>
      <c r="N59" s="351" t="s">
        <v>519</v>
      </c>
      <c r="O59" s="351" t="s">
        <v>519</v>
      </c>
      <c r="P59" s="351" t="s">
        <v>519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519</v>
      </c>
      <c r="Z59" s="351" t="s">
        <v>519</v>
      </c>
      <c r="AA59" s="186" t="s">
        <v>271</v>
      </c>
      <c r="AB59" s="351" t="s">
        <v>520</v>
      </c>
      <c r="AC59" s="351" t="s">
        <v>519</v>
      </c>
      <c r="AD59" s="351"/>
      <c r="AE59" s="361">
        <f t="shared" si="1"/>
        <v>0.83333333333333337</v>
      </c>
      <c r="AF59" s="351" t="s">
        <v>269</v>
      </c>
      <c r="AG59" s="351" t="s">
        <v>269</v>
      </c>
      <c r="AH59" s="351" t="s">
        <v>269</v>
      </c>
      <c r="AI59" s="351" t="s">
        <v>269</v>
      </c>
      <c r="AJ59" s="351" t="s">
        <v>519</v>
      </c>
      <c r="AK59" s="351" t="s">
        <v>270</v>
      </c>
      <c r="AL59" s="351" t="s">
        <v>520</v>
      </c>
      <c r="AM59" s="351" t="s">
        <v>519</v>
      </c>
      <c r="AN59" s="360" t="s">
        <v>269</v>
      </c>
      <c r="AO59" s="351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61">
        <f t="shared" si="2"/>
        <v>0.83333333333333337</v>
      </c>
      <c r="AV59" s="351" t="s">
        <v>519</v>
      </c>
      <c r="AW59" s="351" t="s">
        <v>519</v>
      </c>
      <c r="AX59" s="361">
        <f t="shared" si="3"/>
        <v>0</v>
      </c>
      <c r="AY59" s="499">
        <f t="shared" si="4"/>
        <v>0.46666666666666667</v>
      </c>
    </row>
    <row r="60" spans="3:51" s="350" customFormat="1" ht="18.75" customHeight="1" x14ac:dyDescent="0.3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519</v>
      </c>
      <c r="N60" s="351" t="s">
        <v>269</v>
      </c>
      <c r="O60" s="351" t="s">
        <v>519</v>
      </c>
      <c r="P60" s="351" t="s">
        <v>519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9" t="s">
        <v>521</v>
      </c>
      <c r="W60" s="351" t="s">
        <v>519</v>
      </c>
      <c r="X60" s="351" t="s">
        <v>519</v>
      </c>
      <c r="Y60" s="351" t="s">
        <v>519</v>
      </c>
      <c r="Z60" s="351" t="s">
        <v>519</v>
      </c>
      <c r="AA60" s="186" t="s">
        <v>271</v>
      </c>
      <c r="AB60" s="351" t="s">
        <v>270</v>
      </c>
      <c r="AC60" s="351" t="s">
        <v>519</v>
      </c>
      <c r="AD60" s="351"/>
      <c r="AE60" s="361">
        <f t="shared" si="1"/>
        <v>0.55555555555555558</v>
      </c>
      <c r="AF60" s="351" t="s">
        <v>269</v>
      </c>
      <c r="AG60" s="351" t="s">
        <v>269</v>
      </c>
      <c r="AH60" s="351" t="s">
        <v>269</v>
      </c>
      <c r="AI60" s="351" t="s">
        <v>269</v>
      </c>
      <c r="AJ60" s="351" t="s">
        <v>519</v>
      </c>
      <c r="AL60" s="353" t="s">
        <v>519</v>
      </c>
      <c r="AM60" s="351" t="s">
        <v>519</v>
      </c>
      <c r="AN60" s="360" t="s">
        <v>269</v>
      </c>
      <c r="AO60" s="351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61">
        <f t="shared" si="2"/>
        <v>0.73333333333333328</v>
      </c>
      <c r="AV60" s="351" t="s">
        <v>270</v>
      </c>
      <c r="AW60" s="351" t="s">
        <v>269</v>
      </c>
      <c r="AX60" s="361">
        <f t="shared" si="3"/>
        <v>1</v>
      </c>
      <c r="AY60" s="499">
        <f t="shared" si="4"/>
        <v>0.67222222222222228</v>
      </c>
    </row>
    <row r="61" spans="3:51" s="350" customFormat="1" ht="18.75" customHeight="1" x14ac:dyDescent="0.3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519</v>
      </c>
      <c r="N61" s="351" t="s">
        <v>519</v>
      </c>
      <c r="O61" s="351" t="s">
        <v>519</v>
      </c>
      <c r="P61" s="351" t="s">
        <v>519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521</v>
      </c>
      <c r="W61" s="351" t="s">
        <v>519</v>
      </c>
      <c r="X61" s="351" t="s">
        <v>519</v>
      </c>
      <c r="Y61" s="351" t="s">
        <v>519</v>
      </c>
      <c r="Z61" s="351" t="s">
        <v>519</v>
      </c>
      <c r="AA61" s="186" t="s">
        <v>271</v>
      </c>
      <c r="AB61" s="351" t="s">
        <v>520</v>
      </c>
      <c r="AC61" s="351" t="s">
        <v>519</v>
      </c>
      <c r="AD61" s="351"/>
      <c r="AE61" s="361">
        <f t="shared" si="1"/>
        <v>0.5</v>
      </c>
      <c r="AF61" s="351" t="s">
        <v>269</v>
      </c>
      <c r="AG61" s="351" t="s">
        <v>269</v>
      </c>
      <c r="AH61" s="351" t="s">
        <v>269</v>
      </c>
      <c r="AI61" s="351" t="s">
        <v>269</v>
      </c>
      <c r="AJ61" s="351" t="s">
        <v>519</v>
      </c>
      <c r="AK61" s="351" t="s">
        <v>519</v>
      </c>
      <c r="AL61" s="353" t="s">
        <v>519</v>
      </c>
      <c r="AM61" s="351" t="s">
        <v>519</v>
      </c>
      <c r="AN61" s="360" t="s">
        <v>269</v>
      </c>
      <c r="AO61" s="351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61">
        <f t="shared" si="2"/>
        <v>0.73333333333333328</v>
      </c>
      <c r="AV61" s="351" t="s">
        <v>519</v>
      </c>
      <c r="AW61" s="351" t="s">
        <v>519</v>
      </c>
      <c r="AX61" s="361">
        <f t="shared" si="3"/>
        <v>0</v>
      </c>
      <c r="AY61" s="499">
        <f t="shared" si="4"/>
        <v>0.35833333333333328</v>
      </c>
    </row>
    <row r="62" spans="3:51" s="350" customFormat="1" ht="18.75" customHeight="1" x14ac:dyDescent="0.3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519</v>
      </c>
      <c r="N62" s="351" t="s">
        <v>519</v>
      </c>
      <c r="O62" s="351" t="s">
        <v>519</v>
      </c>
      <c r="P62" s="351" t="s">
        <v>519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519</v>
      </c>
      <c r="X62" s="351" t="s">
        <v>519</v>
      </c>
      <c r="Y62" s="351" t="s">
        <v>519</v>
      </c>
      <c r="Z62" s="351" t="s">
        <v>519</v>
      </c>
      <c r="AA62" s="186" t="s">
        <v>271</v>
      </c>
      <c r="AB62" s="351" t="s">
        <v>520</v>
      </c>
      <c r="AC62" s="351" t="s">
        <v>519</v>
      </c>
      <c r="AD62" s="351"/>
      <c r="AE62" s="361">
        <f t="shared" si="1"/>
        <v>0.61111111111111116</v>
      </c>
      <c r="AF62" s="351" t="s">
        <v>269</v>
      </c>
      <c r="AG62" s="351" t="s">
        <v>269</v>
      </c>
      <c r="AH62" s="351" t="s">
        <v>269</v>
      </c>
      <c r="AI62" s="351" t="s">
        <v>269</v>
      </c>
      <c r="AJ62" s="351" t="s">
        <v>519</v>
      </c>
      <c r="AK62" s="351" t="s">
        <v>519</v>
      </c>
      <c r="AL62" s="353" t="s">
        <v>519</v>
      </c>
      <c r="AM62" s="351" t="s">
        <v>519</v>
      </c>
      <c r="AN62" s="351" t="s">
        <v>519</v>
      </c>
      <c r="AO62" s="351" t="s">
        <v>519</v>
      </c>
      <c r="AP62" s="351" t="s">
        <v>519</v>
      </c>
      <c r="AQ62" s="351" t="s">
        <v>519</v>
      </c>
      <c r="AR62" s="351" t="s">
        <v>519</v>
      </c>
      <c r="AS62" s="351" t="s">
        <v>519</v>
      </c>
      <c r="AT62" s="351" t="s">
        <v>519</v>
      </c>
      <c r="AU62" s="361">
        <f t="shared" si="2"/>
        <v>0.26666666666666666</v>
      </c>
      <c r="AV62" s="351" t="s">
        <v>519</v>
      </c>
      <c r="AW62" s="351" t="s">
        <v>519</v>
      </c>
      <c r="AX62" s="361">
        <f t="shared" si="3"/>
        <v>0</v>
      </c>
      <c r="AY62" s="499">
        <f t="shared" si="4"/>
        <v>0.26944444444444443</v>
      </c>
    </row>
    <row r="63" spans="3:51" s="350" customFormat="1" ht="18.75" customHeight="1" x14ac:dyDescent="0.3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519</v>
      </c>
      <c r="N63" s="351" t="s">
        <v>519</v>
      </c>
      <c r="O63" s="351" t="s">
        <v>519</v>
      </c>
      <c r="P63" s="351" t="s">
        <v>519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519</v>
      </c>
      <c r="Z63" s="351" t="s">
        <v>519</v>
      </c>
      <c r="AA63" s="186" t="s">
        <v>271</v>
      </c>
      <c r="AB63" s="351" t="s">
        <v>520</v>
      </c>
      <c r="AC63" s="351" t="s">
        <v>519</v>
      </c>
      <c r="AD63" s="351"/>
      <c r="AE63" s="361">
        <f t="shared" si="1"/>
        <v>0.83333333333333337</v>
      </c>
      <c r="AF63" s="351" t="s">
        <v>519</v>
      </c>
      <c r="AG63" s="351" t="s">
        <v>519</v>
      </c>
      <c r="AH63" s="351" t="s">
        <v>519</v>
      </c>
      <c r="AI63" s="351" t="s">
        <v>519</v>
      </c>
      <c r="AJ63" s="351" t="s">
        <v>519</v>
      </c>
      <c r="AK63" s="351" t="s">
        <v>519</v>
      </c>
      <c r="AL63" s="353" t="s">
        <v>519</v>
      </c>
      <c r="AM63" s="351" t="s">
        <v>519</v>
      </c>
      <c r="AN63" s="360" t="s">
        <v>269</v>
      </c>
      <c r="AO63" s="351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61">
        <f t="shared" si="2"/>
        <v>0.46666666666666667</v>
      </c>
      <c r="AV63" s="351" t="s">
        <v>519</v>
      </c>
      <c r="AW63" s="351" t="s">
        <v>519</v>
      </c>
      <c r="AX63" s="361">
        <f t="shared" si="3"/>
        <v>0</v>
      </c>
      <c r="AY63" s="499">
        <f t="shared" si="4"/>
        <v>0.375</v>
      </c>
    </row>
    <row r="64" spans="3:51" s="350" customFormat="1" ht="18.75" customHeight="1" x14ac:dyDescent="0.3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519</v>
      </c>
      <c r="N64" s="351" t="s">
        <v>269</v>
      </c>
      <c r="O64" s="351" t="s">
        <v>519</v>
      </c>
      <c r="P64" s="351" t="s">
        <v>519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519</v>
      </c>
      <c r="Z64" s="351" t="s">
        <v>519</v>
      </c>
      <c r="AA64" s="186" t="s">
        <v>281</v>
      </c>
      <c r="AB64" s="351" t="s">
        <v>520</v>
      </c>
      <c r="AC64" s="351" t="s">
        <v>519</v>
      </c>
      <c r="AD64" s="351"/>
      <c r="AE64" s="361">
        <f t="shared" si="1"/>
        <v>0.83333333333333337</v>
      </c>
      <c r="AF64" s="351" t="s">
        <v>269</v>
      </c>
      <c r="AG64" s="351" t="s">
        <v>269</v>
      </c>
      <c r="AH64" s="351" t="s">
        <v>269</v>
      </c>
      <c r="AI64" s="351" t="s">
        <v>269</v>
      </c>
      <c r="AJ64" s="351" t="s">
        <v>519</v>
      </c>
      <c r="AK64" s="351" t="s">
        <v>270</v>
      </c>
      <c r="AL64" s="353" t="s">
        <v>519</v>
      </c>
      <c r="AM64" s="351" t="s">
        <v>519</v>
      </c>
      <c r="AN64" s="360" t="s">
        <v>269</v>
      </c>
      <c r="AO64" s="351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61">
        <f t="shared" si="2"/>
        <v>0.8</v>
      </c>
      <c r="AV64" s="351" t="s">
        <v>270</v>
      </c>
      <c r="AW64" s="351" t="s">
        <v>269</v>
      </c>
      <c r="AX64" s="361">
        <f t="shared" si="3"/>
        <v>1</v>
      </c>
      <c r="AY64" s="499">
        <f t="shared" si="4"/>
        <v>0.7583333333333333</v>
      </c>
    </row>
    <row r="65" spans="3:51" s="78" customFormat="1" ht="18.75" customHeight="1" x14ac:dyDescent="0.3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520</v>
      </c>
      <c r="O65" s="351" t="s">
        <v>270</v>
      </c>
      <c r="P65" s="351" t="s">
        <v>519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519</v>
      </c>
      <c r="Z65" s="351" t="s">
        <v>519</v>
      </c>
      <c r="AA65" s="186" t="s">
        <v>271</v>
      </c>
      <c r="AB65" s="351" t="s">
        <v>520</v>
      </c>
      <c r="AC65" s="351" t="s">
        <v>519</v>
      </c>
      <c r="AD65" s="351"/>
      <c r="AE65" s="361">
        <f t="shared" si="1"/>
        <v>0.83333333333333337</v>
      </c>
      <c r="AF65" s="351" t="s">
        <v>270</v>
      </c>
      <c r="AG65" s="351" t="s">
        <v>270</v>
      </c>
      <c r="AH65" s="351" t="s">
        <v>520</v>
      </c>
      <c r="AI65" s="351" t="s">
        <v>519</v>
      </c>
      <c r="AJ65" s="351" t="s">
        <v>519</v>
      </c>
      <c r="AK65" s="351" t="s">
        <v>270</v>
      </c>
      <c r="AL65" s="351" t="s">
        <v>270</v>
      </c>
      <c r="AM65" s="351" t="s">
        <v>520</v>
      </c>
      <c r="AN65" s="351" t="s">
        <v>520</v>
      </c>
      <c r="AO65" s="351" t="s">
        <v>520</v>
      </c>
      <c r="AP65" s="351" t="s">
        <v>520</v>
      </c>
      <c r="AQ65" s="351" t="s">
        <v>520</v>
      </c>
      <c r="AR65" s="351" t="s">
        <v>519</v>
      </c>
      <c r="AS65" s="351" t="s">
        <v>519</v>
      </c>
      <c r="AT65" s="351" t="s">
        <v>519</v>
      </c>
      <c r="AU65" s="361">
        <f t="shared" si="2"/>
        <v>0.46666666666666667</v>
      </c>
      <c r="AV65" s="351" t="s">
        <v>519</v>
      </c>
      <c r="AW65" s="351" t="s">
        <v>519</v>
      </c>
      <c r="AX65" s="361">
        <f t="shared" si="3"/>
        <v>0</v>
      </c>
      <c r="AY65" s="499">
        <f t="shared" si="4"/>
        <v>0.5</v>
      </c>
    </row>
    <row r="66" spans="3:51" s="350" customFormat="1" ht="18.75" customHeight="1" x14ac:dyDescent="0.3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519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519</v>
      </c>
      <c r="Z66" s="351" t="s">
        <v>519</v>
      </c>
      <c r="AA66" s="186" t="s">
        <v>269</v>
      </c>
      <c r="AB66" s="351" t="s">
        <v>520</v>
      </c>
      <c r="AC66" s="351" t="s">
        <v>519</v>
      </c>
      <c r="AD66" s="351"/>
      <c r="AE66" s="361">
        <f t="shared" si="1"/>
        <v>0.94444444444444442</v>
      </c>
      <c r="AF66" s="351" t="s">
        <v>270</v>
      </c>
      <c r="AG66" s="351" t="s">
        <v>270</v>
      </c>
      <c r="AH66" s="351" t="s">
        <v>520</v>
      </c>
      <c r="AI66" s="351" t="s">
        <v>520</v>
      </c>
      <c r="AJ66" s="351" t="s">
        <v>519</v>
      </c>
      <c r="AK66" s="351" t="s">
        <v>270</v>
      </c>
      <c r="AL66" s="353" t="s">
        <v>519</v>
      </c>
      <c r="AM66" s="351" t="s">
        <v>519</v>
      </c>
      <c r="AN66" s="360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61">
        <f t="shared" si="2"/>
        <v>0.73333333333333328</v>
      </c>
      <c r="AV66" s="351" t="s">
        <v>270</v>
      </c>
      <c r="AW66" s="351" t="s">
        <v>269</v>
      </c>
      <c r="AX66" s="361">
        <f t="shared" si="3"/>
        <v>1</v>
      </c>
      <c r="AY66" s="499">
        <f t="shared" si="4"/>
        <v>0.86944444444444446</v>
      </c>
    </row>
    <row r="67" spans="3:51" s="350" customFormat="1" ht="18.75" customHeight="1" x14ac:dyDescent="0.3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519</v>
      </c>
      <c r="M67" s="351" t="s">
        <v>519</v>
      </c>
      <c r="N67" s="351" t="s">
        <v>269</v>
      </c>
      <c r="O67" s="351" t="s">
        <v>519</v>
      </c>
      <c r="P67" s="351" t="s">
        <v>519</v>
      </c>
      <c r="Q67" s="361">
        <f t="shared" si="0"/>
        <v>0.2</v>
      </c>
      <c r="R67" s="351" t="s">
        <v>519</v>
      </c>
      <c r="S67" s="351" t="s">
        <v>520</v>
      </c>
      <c r="T67" s="351" t="s">
        <v>520</v>
      </c>
      <c r="U67" s="351" t="s">
        <v>269</v>
      </c>
      <c r="V67" s="351" t="s">
        <v>270</v>
      </c>
      <c r="W67" s="351" t="s">
        <v>519</v>
      </c>
      <c r="X67" s="351" t="s">
        <v>519</v>
      </c>
      <c r="Y67" s="351" t="s">
        <v>519</v>
      </c>
      <c r="Z67" s="351" t="s">
        <v>519</v>
      </c>
      <c r="AA67" s="186" t="s">
        <v>281</v>
      </c>
      <c r="AB67" s="351" t="s">
        <v>520</v>
      </c>
      <c r="AC67" s="351" t="s">
        <v>519</v>
      </c>
      <c r="AD67" s="351"/>
      <c r="AE67" s="361">
        <f t="shared" si="1"/>
        <v>0.3888888888888889</v>
      </c>
      <c r="AF67" s="351" t="s">
        <v>269</v>
      </c>
      <c r="AG67" s="351" t="s">
        <v>269</v>
      </c>
      <c r="AH67" s="351" t="s">
        <v>269</v>
      </c>
      <c r="AI67" s="351" t="s">
        <v>269</v>
      </c>
      <c r="AJ67" s="351" t="s">
        <v>519</v>
      </c>
      <c r="AK67" s="351" t="s">
        <v>519</v>
      </c>
      <c r="AL67" s="353" t="s">
        <v>519</v>
      </c>
      <c r="AM67" s="351" t="s">
        <v>519</v>
      </c>
      <c r="AN67" s="360" t="s">
        <v>269</v>
      </c>
      <c r="AO67" s="351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61">
        <f t="shared" si="2"/>
        <v>0.73333333333333328</v>
      </c>
      <c r="AV67" s="351" t="s">
        <v>519</v>
      </c>
      <c r="AW67" s="351" t="s">
        <v>519</v>
      </c>
      <c r="AX67" s="361">
        <f t="shared" si="3"/>
        <v>0</v>
      </c>
      <c r="AY67" s="499">
        <f t="shared" si="4"/>
        <v>0.33055555555555555</v>
      </c>
    </row>
    <row r="68" spans="3:51" s="350" customFormat="1" ht="18.75" customHeight="1" x14ac:dyDescent="0.3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519</v>
      </c>
      <c r="M68" s="351" t="s">
        <v>519</v>
      </c>
      <c r="N68" s="351" t="s">
        <v>519</v>
      </c>
      <c r="O68" s="351" t="s">
        <v>519</v>
      </c>
      <c r="P68" s="351" t="s">
        <v>519</v>
      </c>
      <c r="Q68" s="361">
        <f t="shared" si="0"/>
        <v>0</v>
      </c>
      <c r="R68" s="351" t="s">
        <v>519</v>
      </c>
      <c r="S68" s="351" t="s">
        <v>520</v>
      </c>
      <c r="T68" s="351" t="s">
        <v>520</v>
      </c>
      <c r="U68" s="351" t="s">
        <v>269</v>
      </c>
      <c r="V68" s="359" t="s">
        <v>521</v>
      </c>
      <c r="W68" s="351" t="s">
        <v>270</v>
      </c>
      <c r="X68" s="352" t="s">
        <v>270</v>
      </c>
      <c r="Y68" s="351" t="s">
        <v>519</v>
      </c>
      <c r="Z68" s="351" t="s">
        <v>519</v>
      </c>
      <c r="AA68" s="186" t="s">
        <v>281</v>
      </c>
      <c r="AB68" s="351" t="s">
        <v>520</v>
      </c>
      <c r="AC68" s="351" t="s">
        <v>519</v>
      </c>
      <c r="AD68" s="351"/>
      <c r="AE68" s="361">
        <f t="shared" si="1"/>
        <v>0.5</v>
      </c>
      <c r="AF68" s="351" t="s">
        <v>269</v>
      </c>
      <c r="AG68" s="351" t="s">
        <v>269</v>
      </c>
      <c r="AH68" s="351" t="s">
        <v>269</v>
      </c>
      <c r="AI68" s="351" t="s">
        <v>269</v>
      </c>
      <c r="AJ68" s="351" t="s">
        <v>519</v>
      </c>
      <c r="AK68" s="351" t="s">
        <v>270</v>
      </c>
      <c r="AL68" s="353" t="s">
        <v>519</v>
      </c>
      <c r="AM68" s="351" t="s">
        <v>519</v>
      </c>
      <c r="AN68" s="360" t="s">
        <v>269</v>
      </c>
      <c r="AO68" s="351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61">
        <f t="shared" si="2"/>
        <v>0.8</v>
      </c>
      <c r="AV68" s="351" t="s">
        <v>519</v>
      </c>
      <c r="AW68" s="351" t="s">
        <v>519</v>
      </c>
      <c r="AX68" s="361">
        <f t="shared" si="3"/>
        <v>0</v>
      </c>
      <c r="AY68" s="499">
        <f t="shared" si="4"/>
        <v>0.32500000000000001</v>
      </c>
    </row>
    <row r="69" spans="3:51" s="350" customFormat="1" ht="18.75" customHeight="1" x14ac:dyDescent="0.3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519</v>
      </c>
      <c r="M69" s="351" t="s">
        <v>519</v>
      </c>
      <c r="N69" s="360" t="s">
        <v>269</v>
      </c>
      <c r="O69" s="351" t="s">
        <v>519</v>
      </c>
      <c r="P69" s="351" t="s">
        <v>519</v>
      </c>
      <c r="Q69" s="361">
        <f t="shared" si="0"/>
        <v>0.2</v>
      </c>
      <c r="R69" s="351" t="s">
        <v>519</v>
      </c>
      <c r="S69" s="351" t="s">
        <v>519</v>
      </c>
      <c r="T69" s="351" t="s">
        <v>519</v>
      </c>
      <c r="U69" s="358"/>
      <c r="V69" s="359" t="s">
        <v>521</v>
      </c>
      <c r="W69" s="359" t="s">
        <v>521</v>
      </c>
      <c r="X69" s="352" t="s">
        <v>280</v>
      </c>
      <c r="Y69" s="351" t="s">
        <v>519</v>
      </c>
      <c r="Z69" s="351" t="s">
        <v>519</v>
      </c>
      <c r="AA69" s="186" t="s">
        <v>281</v>
      </c>
      <c r="AB69" s="351" t="s">
        <v>520</v>
      </c>
      <c r="AC69" s="351" t="s">
        <v>519</v>
      </c>
      <c r="AD69" s="351"/>
      <c r="AE69" s="361">
        <f t="shared" si="1"/>
        <v>5.5555555555555552E-2</v>
      </c>
      <c r="AF69" s="351" t="s">
        <v>269</v>
      </c>
      <c r="AG69" s="351" t="s">
        <v>269</v>
      </c>
      <c r="AH69" s="351" t="s">
        <v>269</v>
      </c>
      <c r="AI69" s="351" t="s">
        <v>269</v>
      </c>
      <c r="AJ69" s="351" t="s">
        <v>519</v>
      </c>
      <c r="AK69" s="351" t="s">
        <v>519</v>
      </c>
      <c r="AL69" s="353" t="s">
        <v>519</v>
      </c>
      <c r="AM69" s="351" t="s">
        <v>519</v>
      </c>
      <c r="AN69" s="360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61">
        <f t="shared" si="2"/>
        <v>0.73333333333333328</v>
      </c>
      <c r="AV69" s="351" t="s">
        <v>519</v>
      </c>
      <c r="AW69" s="351" t="s">
        <v>519</v>
      </c>
      <c r="AX69" s="361">
        <f t="shared" si="3"/>
        <v>0</v>
      </c>
      <c r="AY69" s="499">
        <f t="shared" si="4"/>
        <v>0.2472222222222222</v>
      </c>
    </row>
    <row r="70" spans="3:51" s="350" customFormat="1" ht="18.75" customHeight="1" x14ac:dyDescent="0.3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519</v>
      </c>
      <c r="P70" s="351" t="s">
        <v>519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519</v>
      </c>
      <c r="Z70" s="351" t="s">
        <v>519</v>
      </c>
      <c r="AA70" s="186" t="s">
        <v>271</v>
      </c>
      <c r="AB70" s="351" t="s">
        <v>520</v>
      </c>
      <c r="AC70" s="351" t="s">
        <v>519</v>
      </c>
      <c r="AD70" s="351"/>
      <c r="AE70" s="361">
        <f t="shared" si="1"/>
        <v>0.83333333333333337</v>
      </c>
      <c r="AF70" s="351" t="s">
        <v>519</v>
      </c>
      <c r="AG70" s="351" t="s">
        <v>519</v>
      </c>
      <c r="AH70" s="351" t="s">
        <v>519</v>
      </c>
      <c r="AI70" s="351" t="s">
        <v>519</v>
      </c>
      <c r="AJ70" s="351" t="s">
        <v>519</v>
      </c>
      <c r="AK70" s="351" t="s">
        <v>519</v>
      </c>
      <c r="AL70" s="353" t="s">
        <v>519</v>
      </c>
      <c r="AM70" s="351" t="s">
        <v>519</v>
      </c>
      <c r="AN70" s="360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61">
        <f t="shared" si="2"/>
        <v>0.46666666666666667</v>
      </c>
      <c r="AV70" s="351" t="s">
        <v>519</v>
      </c>
      <c r="AW70" s="351" t="s">
        <v>519</v>
      </c>
      <c r="AX70" s="361">
        <f t="shared" si="3"/>
        <v>0</v>
      </c>
      <c r="AY70" s="499">
        <f t="shared" si="4"/>
        <v>0.42500000000000004</v>
      </c>
    </row>
    <row r="71" spans="3:51" s="350" customFormat="1" ht="18.75" customHeight="1" x14ac:dyDescent="0.3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519</v>
      </c>
      <c r="P71" s="351" t="s">
        <v>519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519</v>
      </c>
      <c r="Z71" s="351" t="s">
        <v>519</v>
      </c>
      <c r="AA71" s="186" t="s">
        <v>271</v>
      </c>
      <c r="AB71" s="351" t="s">
        <v>520</v>
      </c>
      <c r="AC71" s="351" t="s">
        <v>519</v>
      </c>
      <c r="AD71" s="351"/>
      <c r="AE71" s="361">
        <f t="shared" si="1"/>
        <v>0.72222222222222221</v>
      </c>
      <c r="AF71" s="351" t="s">
        <v>519</v>
      </c>
      <c r="AG71" s="351" t="s">
        <v>519</v>
      </c>
      <c r="AH71" s="351" t="s">
        <v>519</v>
      </c>
      <c r="AI71" s="351" t="s">
        <v>519</v>
      </c>
      <c r="AJ71" s="351" t="s">
        <v>519</v>
      </c>
      <c r="AK71" s="351" t="s">
        <v>519</v>
      </c>
      <c r="AL71" s="353" t="s">
        <v>519</v>
      </c>
      <c r="AM71" s="351" t="s">
        <v>519</v>
      </c>
      <c r="AN71" s="360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61">
        <f t="shared" si="2"/>
        <v>0.46666666666666667</v>
      </c>
      <c r="AV71" s="351" t="s">
        <v>519</v>
      </c>
      <c r="AW71" s="351" t="s">
        <v>519</v>
      </c>
      <c r="AX71" s="361">
        <f t="shared" si="3"/>
        <v>0</v>
      </c>
      <c r="AY71" s="499">
        <f t="shared" si="4"/>
        <v>0.39722222222222225</v>
      </c>
    </row>
    <row r="72" spans="3:51" ht="14.4" x14ac:dyDescent="0.3">
      <c r="O72" s="493"/>
      <c r="S72" s="494"/>
      <c r="X72" s="494"/>
      <c r="Y72" s="494"/>
      <c r="AF72" s="493"/>
      <c r="AK72" s="495"/>
    </row>
    <row r="73" spans="3:51" ht="14.4" x14ac:dyDescent="0.3"/>
    <row r="74" spans="3:51" ht="14.4" x14ac:dyDescent="0.3"/>
    <row r="75" spans="3:51" ht="14.4" x14ac:dyDescent="0.3"/>
    <row r="76" spans="3:51" ht="14.4" x14ac:dyDescent="0.3"/>
    <row r="77" spans="3:51" ht="14.4" x14ac:dyDescent="0.3"/>
    <row r="78" spans="3:51" ht="14.4" x14ac:dyDescent="0.3"/>
    <row r="79" spans="3:51" ht="14.4" x14ac:dyDescent="0.3"/>
    <row r="80" spans="3:51" ht="14.4" x14ac:dyDescent="0.3"/>
    <row r="81" ht="14.4" x14ac:dyDescent="0.3"/>
    <row r="82" ht="14.4" x14ac:dyDescent="0.3"/>
    <row r="83" ht="14.4" x14ac:dyDescent="0.3"/>
    <row r="84" ht="14.4" x14ac:dyDescent="0.3"/>
  </sheetData>
  <autoFilter ref="C11:AY11" xr:uid="{F6C3828E-DC52-4BBD-B13F-7269EA388FFF}"/>
  <mergeCells count="14">
    <mergeCell ref="AK3:AM4"/>
    <mergeCell ref="L8:P8"/>
    <mergeCell ref="R9:V9"/>
    <mergeCell ref="R8:AC8"/>
    <mergeCell ref="AK9:AM9"/>
    <mergeCell ref="AI9:AJ9"/>
    <mergeCell ref="C9:K9"/>
    <mergeCell ref="C8:K8"/>
    <mergeCell ref="C10:K10"/>
    <mergeCell ref="AF8:AT8"/>
    <mergeCell ref="AV8:AW8"/>
    <mergeCell ref="Z9:AC9"/>
    <mergeCell ref="AF9:AH9"/>
    <mergeCell ref="AV9:AW9"/>
  </mergeCells>
  <conditionalFormatting sqref="L8 R8:S9 M10 V10 AO47:AR48 V57 AI57:AI58 AI60 V60:V61 AI66 V68">
    <cfRule type="cellIs" dxfId="621" priority="3288" operator="equal">
      <formula>"en proceso"</formula>
    </cfRule>
  </conditionalFormatting>
  <conditionalFormatting sqref="L8 R8:S9 M10 V10 AO47:AR48 AI57:AI58 AI60 AI66">
    <cfRule type="cellIs" dxfId="620" priority="3290" operator="equal">
      <formula>"finalizado"</formula>
    </cfRule>
  </conditionalFormatting>
  <conditionalFormatting sqref="L52:L69">
    <cfRule type="cellIs" dxfId="619" priority="2681" operator="equal">
      <formula>"finalizado"</formula>
    </cfRule>
    <cfRule type="cellIs" dxfId="618" priority="2680" operator="equal">
      <formula>"en proceso"</formula>
    </cfRule>
  </conditionalFormatting>
  <conditionalFormatting sqref="L13:O14">
    <cfRule type="cellIs" dxfId="617" priority="2787" operator="equal">
      <formula>"finalizado"</formula>
    </cfRule>
  </conditionalFormatting>
  <conditionalFormatting sqref="L1:S7 L8 R8:S8">
    <cfRule type="cellIs" dxfId="616" priority="3299" operator="equal">
      <formula>"en proceso "</formula>
    </cfRule>
  </conditionalFormatting>
  <conditionalFormatting sqref="L10:S11 AI11:AT11 L12:Q12 P13:P23 L15:M15 M15:O17 L16:L45 L20:O23 L24:P24 L25:M25 O25:P25 L26:O28 P26:P44 L31:O31 L34:N36 L38:N39 L43:N43 L45:P45 L46:M46 O46:P46 P46:P48 L49:P56 P57:P66 N59 O59:P64 N61:N63 O67:P69">
    <cfRule type="cellIs" dxfId="615" priority="3287" operator="equal">
      <formula>"finalizado"</formula>
    </cfRule>
  </conditionalFormatting>
  <conditionalFormatting sqref="L10:S11 AK11:AT11 AV11:AW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14" priority="3286" operator="equal">
      <formula>"en proceso "</formula>
    </cfRule>
  </conditionalFormatting>
  <conditionalFormatting sqref="L10:T11 AK11:AT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13" priority="3285" operator="equal">
      <formula>"en proceso"</formula>
    </cfRule>
  </conditionalFormatting>
  <conditionalFormatting sqref="L1:W7 W9:W11">
    <cfRule type="cellIs" dxfId="612" priority="2984" operator="equal">
      <formula>"en proceso"</formula>
    </cfRule>
    <cfRule type="cellIs" dxfId="611" priority="2985" operator="equal">
      <formula>"finalizado"</formula>
    </cfRule>
  </conditionalFormatting>
  <conditionalFormatting sqref="L72:W1048576">
    <cfRule type="cellIs" dxfId="610" priority="2980" operator="equal">
      <formula>"en proceso"</formula>
    </cfRule>
  </conditionalFormatting>
  <conditionalFormatting sqref="M13:M14">
    <cfRule type="cellIs" dxfId="609" priority="2914" operator="equal">
      <formula>"Devuelto"</formula>
    </cfRule>
    <cfRule type="cellIs" dxfId="608" priority="2915" operator="equal">
      <formula>"Finalizado"</formula>
    </cfRule>
    <cfRule type="cellIs" priority="2913" operator="equal">
      <formula>"Sin Iniciar"</formula>
    </cfRule>
    <cfRule type="cellIs" dxfId="607" priority="2917" operator="equal">
      <formula>"Devuelto "</formula>
    </cfRule>
  </conditionalFormatting>
  <conditionalFormatting sqref="M16:M19 M32:N33 M57:M69">
    <cfRule type="cellIs" dxfId="606" priority="2912" operator="equal">
      <formula>"finalizado"</formula>
    </cfRule>
  </conditionalFormatting>
  <conditionalFormatting sqref="M19 M29:M30 M57:M58 M65:M66">
    <cfRule type="cellIs" dxfId="605" priority="2908" operator="equal">
      <formula>"Devuelto"</formula>
    </cfRule>
    <cfRule type="cellIs" dxfId="604" priority="2911" operator="equal">
      <formula>"Devuelto "</formula>
    </cfRule>
  </conditionalFormatting>
  <conditionalFormatting sqref="M19 M29:M30 M65:M66">
    <cfRule type="cellIs" dxfId="603" priority="2909" operator="equal">
      <formula>"Finalizado"</formula>
    </cfRule>
    <cfRule type="cellIs" priority="2907" operator="equal">
      <formula>"Sin Iniciar"</formula>
    </cfRule>
  </conditionalFormatting>
  <conditionalFormatting sqref="M37">
    <cfRule type="cellIs" dxfId="602" priority="2905" operator="equal">
      <formula>"Devuelto "</formula>
    </cfRule>
    <cfRule type="cellIs" dxfId="601" priority="2896" operator="equal">
      <formula>"en proceso"</formula>
    </cfRule>
    <cfRule type="cellIs" dxfId="600" priority="2897" operator="equal">
      <formula>"finalizado"</formula>
    </cfRule>
    <cfRule type="cellIs" dxfId="599" priority="2902" operator="equal">
      <formula>"Devuelto"</formula>
    </cfRule>
  </conditionalFormatting>
  <conditionalFormatting sqref="M40">
    <cfRule type="cellIs" dxfId="598" priority="2874" operator="equal">
      <formula>"en proceso"</formula>
    </cfRule>
    <cfRule type="cellIs" dxfId="597" priority="2877" operator="equal">
      <formula>"En proceso"</formula>
    </cfRule>
  </conditionalFormatting>
  <conditionalFormatting sqref="M40:M42">
    <cfRule type="cellIs" dxfId="596" priority="2872" operator="equal">
      <formula>"Devuelto "</formula>
    </cfRule>
    <cfRule type="cellIs" dxfId="595" priority="2864" operator="equal">
      <formula>"finalizado"</formula>
    </cfRule>
    <cfRule type="cellIs" priority="2865" operator="equal">
      <formula>"Sin Iniciar"</formula>
    </cfRule>
    <cfRule type="cellIs" dxfId="594" priority="2867" operator="equal">
      <formula>"Finalizado"</formula>
    </cfRule>
    <cfRule type="cellIs" dxfId="593" priority="2869" operator="equal">
      <formula>"Devuelto"</formula>
    </cfRule>
  </conditionalFormatting>
  <conditionalFormatting sqref="M42">
    <cfRule type="cellIs" dxfId="592" priority="2863" operator="equal">
      <formula>"en proceso"</formula>
    </cfRule>
  </conditionalFormatting>
  <conditionalFormatting sqref="M44">
    <cfRule type="cellIs" priority="2854" operator="equal">
      <formula>"Sin Iniciar"</formula>
    </cfRule>
    <cfRule type="cellIs" dxfId="591" priority="2855" operator="equal">
      <formula>"En proceso"</formula>
    </cfRule>
    <cfRule type="cellIs" dxfId="590" priority="2856" operator="equal">
      <formula>"Finalizado"</formula>
    </cfRule>
    <cfRule type="cellIs" dxfId="589" priority="2858" operator="equal">
      <formula>"Devuelto"</formula>
    </cfRule>
    <cfRule type="cellIs" dxfId="588" priority="2861" operator="equal">
      <formula>"Devuelto "</formula>
    </cfRule>
  </conditionalFormatting>
  <conditionalFormatting sqref="M37:N37">
    <cfRule type="cellIs" dxfId="587" priority="150" operator="equal">
      <formula>"Finalizado"</formula>
    </cfRule>
    <cfRule type="cellIs" dxfId="586" priority="149" operator="equal">
      <formula>"En proceso"</formula>
    </cfRule>
    <cfRule type="cellIs" priority="148" operator="equal">
      <formula>"Sin Iniciar"</formula>
    </cfRule>
  </conditionalFormatting>
  <conditionalFormatting sqref="M42:N42">
    <cfRule type="cellIs" dxfId="585" priority="173" operator="equal">
      <formula>"En proceso"</formula>
    </cfRule>
  </conditionalFormatting>
  <conditionalFormatting sqref="M44:N44">
    <cfRule type="cellIs" dxfId="584" priority="2853" operator="equal">
      <formula>"finalizado"</formula>
    </cfRule>
    <cfRule type="cellIs" dxfId="583" priority="2852" operator="equal">
      <formula>"en proceso"</formula>
    </cfRule>
  </conditionalFormatting>
  <conditionalFormatting sqref="M29:O30">
    <cfRule type="cellIs" dxfId="582" priority="2689" operator="equal">
      <formula>"finalizado"</formula>
    </cfRule>
  </conditionalFormatting>
  <conditionalFormatting sqref="M57:O58">
    <cfRule type="cellIs" dxfId="581" priority="166" operator="equal">
      <formula>"Finalizado"</formula>
    </cfRule>
    <cfRule type="cellIs" priority="164" operator="equal">
      <formula>"Sin Iniciar"</formula>
    </cfRule>
  </conditionalFormatting>
  <conditionalFormatting sqref="N10:N11 P10:Q11">
    <cfRule type="cellIs" dxfId="580" priority="3294" operator="equal">
      <formula>"No aplica"</formula>
    </cfRule>
  </conditionalFormatting>
  <conditionalFormatting sqref="N13">
    <cfRule type="cellIs" dxfId="579" priority="2785" operator="equal">
      <formula>"en proceso"</formula>
    </cfRule>
    <cfRule type="cellIs" dxfId="578" priority="2786" operator="equal">
      <formula>"en proceso "</formula>
    </cfRule>
  </conditionalFormatting>
  <conditionalFormatting sqref="N14 N29">
    <cfRule type="cellIs" dxfId="577" priority="2920" operator="equal">
      <formula>"Devuelto"</formula>
    </cfRule>
    <cfRule type="cellIs" priority="2919" operator="equal">
      <formula>"Sin Iniciar"</formula>
    </cfRule>
    <cfRule type="cellIs" dxfId="576" priority="2923" operator="equal">
      <formula>"Devuelto "</formula>
    </cfRule>
    <cfRule type="cellIs" dxfId="575" priority="2921" operator="equal">
      <formula>"Finalizado"</formula>
    </cfRule>
  </conditionalFormatting>
  <conditionalFormatting sqref="N18">
    <cfRule type="cellIs" dxfId="574" priority="142" operator="equal">
      <formula>"Finalizado"</formula>
    </cfRule>
    <cfRule type="cellIs" dxfId="573" priority="139" operator="equal">
      <formula>"No aplica"</formula>
    </cfRule>
    <cfRule type="cellIs" priority="140" operator="equal">
      <formula>"Sin Iniciar"</formula>
    </cfRule>
    <cfRule type="cellIs" dxfId="572" priority="141" operator="equal">
      <formula>"En proceso"</formula>
    </cfRule>
  </conditionalFormatting>
  <conditionalFormatting sqref="N19">
    <cfRule type="cellIs" dxfId="571" priority="2692" operator="equal">
      <formula>"en proceso"</formula>
    </cfRule>
    <cfRule type="cellIs" dxfId="570" priority="2693" operator="equal">
      <formula>"en proceso "</formula>
    </cfRule>
    <cfRule type="cellIs" dxfId="569" priority="2694" operator="equal">
      <formula>"finalizado"</formula>
    </cfRule>
  </conditionalFormatting>
  <conditionalFormatting sqref="N25">
    <cfRule type="cellIs" dxfId="568" priority="143" operator="equal">
      <formula>"No aplica"</formula>
    </cfRule>
    <cfRule type="cellIs" priority="144" operator="equal">
      <formula>"Sin Iniciar"</formula>
    </cfRule>
    <cfRule type="cellIs" dxfId="567" priority="145" operator="equal">
      <formula>"En proceso"</formula>
    </cfRule>
    <cfRule type="cellIs" dxfId="566" priority="146" operator="equal">
      <formula>"Finalizado"</formula>
    </cfRule>
  </conditionalFormatting>
  <conditionalFormatting sqref="N30">
    <cfRule type="cellIs" dxfId="565" priority="2688" operator="equal">
      <formula>"en proceso "</formula>
    </cfRule>
    <cfRule type="cellIs" dxfId="564" priority="2687" operator="equal">
      <formula>"en proceso"</formula>
    </cfRule>
  </conditionalFormatting>
  <conditionalFormatting sqref="N37">
    <cfRule type="cellIs" dxfId="563" priority="147" operator="equal">
      <formula>"No aplica"</formula>
    </cfRule>
  </conditionalFormatting>
  <conditionalFormatting sqref="N40:N41">
    <cfRule type="cellIs" dxfId="562" priority="2684" operator="equal">
      <formula>"finalizado"</formula>
    </cfRule>
    <cfRule type="cellIs" dxfId="561" priority="2682" operator="equal">
      <formula>"en proceso"</formula>
    </cfRule>
    <cfRule type="cellIs" dxfId="560" priority="2683" operator="equal">
      <formula>"en proceso "</formula>
    </cfRule>
  </conditionalFormatting>
  <conditionalFormatting sqref="N42">
    <cfRule type="cellIs" dxfId="559" priority="171" operator="equal">
      <formula>"No aplica"</formula>
    </cfRule>
    <cfRule type="cellIs" dxfId="558" priority="174" operator="equal">
      <formula>"Finalizado"</formula>
    </cfRule>
    <cfRule type="cellIs" priority="172" operator="equal">
      <formula>"Sin Iniciar"</formula>
    </cfRule>
  </conditionalFormatting>
  <conditionalFormatting sqref="N46">
    <cfRule type="cellIs" dxfId="557" priority="167" operator="equal">
      <formula>"No aplica"</formula>
    </cfRule>
    <cfRule type="cellIs" priority="168" operator="equal">
      <formula>"Sin Iniciar"</formula>
    </cfRule>
    <cfRule type="cellIs" dxfId="556" priority="169" operator="equal">
      <formula>"En proceso"</formula>
    </cfRule>
    <cfRule type="cellIs" dxfId="555" priority="170" operator="equal">
      <formula>"Finalizado"</formula>
    </cfRule>
  </conditionalFormatting>
  <conditionalFormatting sqref="N57:N58">
    <cfRule type="cellIs" dxfId="554" priority="165" operator="equal">
      <formula>"En proceso"</formula>
    </cfRule>
    <cfRule type="cellIs" dxfId="553" priority="163" operator="equal">
      <formula>"No aplica"</formula>
    </cfRule>
  </conditionalFormatting>
  <conditionalFormatting sqref="N60">
    <cfRule type="cellIs" dxfId="552" priority="162" operator="equal">
      <formula>"Finalizado"</formula>
    </cfRule>
    <cfRule type="cellIs" priority="160" operator="equal">
      <formula>"Sin Iniciar"</formula>
    </cfRule>
    <cfRule type="cellIs" dxfId="551" priority="159" operator="equal">
      <formula>"No aplica"</formula>
    </cfRule>
    <cfRule type="cellIs" dxfId="550" priority="161" operator="equal">
      <formula>"En proceso"</formula>
    </cfRule>
  </conditionalFormatting>
  <conditionalFormatting sqref="N64">
    <cfRule type="cellIs" dxfId="549" priority="153" operator="equal">
      <formula>"En proceso"</formula>
    </cfRule>
    <cfRule type="cellIs" priority="152" operator="equal">
      <formula>"Sin Iniciar"</formula>
    </cfRule>
    <cfRule type="cellIs" dxfId="548" priority="154" operator="equal">
      <formula>"Finalizado"</formula>
    </cfRule>
    <cfRule type="cellIs" dxfId="547" priority="151" operator="equal">
      <formula>"No aplica"</formula>
    </cfRule>
  </conditionalFormatting>
  <conditionalFormatting sqref="N65">
    <cfRule type="cellIs" dxfId="546" priority="2675" operator="equal">
      <formula>"en proceso"</formula>
    </cfRule>
    <cfRule type="cellIs" dxfId="545" priority="2677" operator="equal">
      <formula>"finalizado"</formula>
    </cfRule>
    <cfRule type="cellIs" dxfId="544" priority="2676" operator="equal">
      <formula>"en proceso "</formula>
    </cfRule>
  </conditionalFormatting>
  <conditionalFormatting sqref="N66:N67">
    <cfRule type="cellIs" dxfId="543" priority="155" operator="equal">
      <formula>"No aplica"</formula>
    </cfRule>
    <cfRule type="cellIs" dxfId="542" priority="157" operator="equal">
      <formula>"En proceso"</formula>
    </cfRule>
    <cfRule type="cellIs" dxfId="541" priority="158" operator="equal">
      <formula>"Finalizado"</formula>
    </cfRule>
    <cfRule type="cellIs" priority="156" operator="equal">
      <formula>"Sin Iniciar"</formula>
    </cfRule>
  </conditionalFormatting>
  <conditionalFormatting sqref="N68:N69">
    <cfRule type="cellIs" dxfId="540" priority="2698" operator="equal">
      <formula>"finalizado"</formula>
    </cfRule>
    <cfRule type="cellIs" dxfId="539" priority="2697" operator="equal">
      <formula>"en proceso"</formula>
    </cfRule>
  </conditionalFormatting>
  <conditionalFormatting sqref="N69">
    <cfRule type="cellIs" priority="2699" operator="equal">
      <formula>"Sin Iniciar"</formula>
    </cfRule>
    <cfRule type="cellIs" dxfId="538" priority="2701" operator="equal">
      <formula>"Finalizado"</formula>
    </cfRule>
    <cfRule type="cellIs" dxfId="537" priority="2700" operator="equal">
      <formula>"En proceso"</formula>
    </cfRule>
    <cfRule type="cellIs" dxfId="536" priority="2703" operator="equal">
      <formula>"Devuelto"</formula>
    </cfRule>
    <cfRule type="cellIs" dxfId="535" priority="2706" operator="equal">
      <formula>"Devuelto "</formula>
    </cfRule>
  </conditionalFormatting>
  <conditionalFormatting sqref="O13:O14 O19 O29:O30 M32:O33 O41 M48:O48 O57:O58 O65:O66">
    <cfRule type="cellIs" dxfId="534" priority="2825" operator="equal">
      <formula>"Devuelto"</formula>
    </cfRule>
    <cfRule type="cellIs" dxfId="533" priority="2828" operator="equal">
      <formula>"Devuelto "</formula>
    </cfRule>
  </conditionalFormatting>
  <conditionalFormatting sqref="O13:O14 O19 O29:O30 M32:O33 O41 M48:O48 O65:O66">
    <cfRule type="cellIs" priority="2824" operator="equal">
      <formula>"Sin Iniciar"</formula>
    </cfRule>
    <cfRule type="cellIs" dxfId="532" priority="2826" operator="equal">
      <formula>"Finalizado"</formula>
    </cfRule>
  </conditionalFormatting>
  <conditionalFormatting sqref="O18:O19 O32:O44 L47:O48 O57:O58 O65:O66">
    <cfRule type="cellIs" dxfId="531" priority="2829" operator="equal">
      <formula>"finalizado"</formula>
    </cfRule>
  </conditionalFormatting>
  <conditionalFormatting sqref="Q12:Q71">
    <cfRule type="cellIs" dxfId="530" priority="120" operator="equal">
      <formula>"en proceso "</formula>
    </cfRule>
    <cfRule type="cellIs" dxfId="529" priority="119" operator="equal">
      <formula>"en proceso"</formula>
    </cfRule>
  </conditionalFormatting>
  <conditionalFormatting sqref="Q12:S68">
    <cfRule type="cellIs" dxfId="528" priority="107" operator="equal">
      <formula>"finalizado"</formula>
    </cfRule>
  </conditionalFormatting>
  <conditionalFormatting sqref="Q69:V69 L70:W1048576">
    <cfRule type="cellIs" dxfId="527" priority="121" operator="equal">
      <formula>"finalizado"</formula>
    </cfRule>
  </conditionalFormatting>
  <conditionalFormatting sqref="R52:R56">
    <cfRule type="cellIs" priority="86" operator="equal">
      <formula>"Sin Iniciar"</formula>
    </cfRule>
    <cfRule type="cellIs" dxfId="526" priority="87" operator="equal">
      <formula>"En proceso"</formula>
    </cfRule>
    <cfRule type="cellIs" dxfId="525" priority="88" operator="equal">
      <formula>"Finalizado"</formula>
    </cfRule>
    <cfRule type="cellIs" dxfId="524" priority="89" operator="equal">
      <formula>"Devuelto"</formula>
    </cfRule>
    <cfRule type="cellIs" dxfId="523" priority="90" operator="equal">
      <formula>"Devuelto "</formula>
    </cfRule>
  </conditionalFormatting>
  <conditionalFormatting sqref="R67:R69">
    <cfRule type="cellIs" dxfId="522" priority="85" operator="equal">
      <formula>"Devuelto "</formula>
    </cfRule>
    <cfRule type="cellIs" dxfId="521" priority="84" operator="equal">
      <formula>"Devuelto"</formula>
    </cfRule>
    <cfRule type="cellIs" priority="81" operator="equal">
      <formula>"Sin Iniciar"</formula>
    </cfRule>
    <cfRule type="cellIs" dxfId="520" priority="82" operator="equal">
      <formula>"En proceso"</formula>
    </cfRule>
    <cfRule type="cellIs" dxfId="519" priority="83" operator="equal">
      <formula>"Finalizado"</formula>
    </cfRule>
  </conditionalFormatting>
  <conditionalFormatting sqref="R47:S51">
    <cfRule type="cellIs" dxfId="518" priority="2640" operator="equal">
      <formula>"Devuelto "</formula>
    </cfRule>
    <cfRule type="cellIs" dxfId="517" priority="2637" operator="equal">
      <formula>"Devuelto"</formula>
    </cfRule>
    <cfRule type="cellIs" dxfId="516" priority="2635" operator="equal">
      <formula>"Finalizado"</formula>
    </cfRule>
    <cfRule type="cellIs" dxfId="515" priority="2634" operator="equal">
      <formula>"En proceso"</formula>
    </cfRule>
    <cfRule type="cellIs" priority="2633" operator="equal">
      <formula>"Sin Iniciar"</formula>
    </cfRule>
  </conditionalFormatting>
  <conditionalFormatting sqref="R57:S66">
    <cfRule type="cellIs" dxfId="514" priority="103" operator="equal">
      <formula>"En proceso"</formula>
    </cfRule>
    <cfRule type="cellIs" dxfId="513" priority="106" operator="equal">
      <formula>"Devuelto "</formula>
    </cfRule>
    <cfRule type="cellIs" dxfId="512" priority="105" operator="equal">
      <formula>"Devuelto"</formula>
    </cfRule>
    <cfRule type="cellIs" priority="102" operator="equal">
      <formula>"Sin Iniciar"</formula>
    </cfRule>
    <cfRule type="cellIs" dxfId="511" priority="104" operator="equal">
      <formula>"Finalizado"</formula>
    </cfRule>
  </conditionalFormatting>
  <conditionalFormatting sqref="R12:T46">
    <cfRule type="cellIs" priority="92" operator="equal">
      <formula>"Sin Iniciar"</formula>
    </cfRule>
    <cfRule type="cellIs" dxfId="510" priority="96" operator="equal">
      <formula>"Devuelto "</formula>
    </cfRule>
    <cfRule type="cellIs" dxfId="509" priority="93" operator="equal">
      <formula>"En proceso"</formula>
    </cfRule>
    <cfRule type="cellIs" dxfId="508" priority="94" operator="equal">
      <formula>"Finalizado"</formula>
    </cfRule>
    <cfRule type="cellIs" dxfId="507" priority="95" operator="equal">
      <formula>"Devuelto"</formula>
    </cfRule>
  </conditionalFormatting>
  <conditionalFormatting sqref="R69:W69">
    <cfRule type="cellIs" dxfId="506" priority="2982" operator="equal">
      <formula>"en proceso"</formula>
    </cfRule>
  </conditionalFormatting>
  <conditionalFormatting sqref="S47:S56">
    <cfRule type="cellIs" priority="108" operator="equal">
      <formula>"Sin Iniciar"</formula>
    </cfRule>
    <cfRule type="cellIs" dxfId="505" priority="112" operator="equal">
      <formula>"Devuelto "</formula>
    </cfRule>
    <cfRule type="cellIs" dxfId="504" priority="111" operator="equal">
      <formula>"Devuelto"</formula>
    </cfRule>
    <cfRule type="cellIs" dxfId="503" priority="110" operator="equal">
      <formula>"Finalizado"</formula>
    </cfRule>
    <cfRule type="cellIs" dxfId="502" priority="109" operator="equal">
      <formula>"En proceso"</formula>
    </cfRule>
  </conditionalFormatting>
  <conditionalFormatting sqref="S67:S68 R70:W71">
    <cfRule type="cellIs" priority="97" operator="equal">
      <formula>"Sin Iniciar"</formula>
    </cfRule>
    <cfRule type="cellIs" dxfId="501" priority="98" operator="equal">
      <formula>"En proceso"</formula>
    </cfRule>
    <cfRule type="cellIs" dxfId="500" priority="99" operator="equal">
      <formula>"Finalizado"</formula>
    </cfRule>
    <cfRule type="cellIs" dxfId="499" priority="101" operator="equal">
      <formula>"Devuelto "</formula>
    </cfRule>
    <cfRule type="cellIs" dxfId="498" priority="100" operator="equal">
      <formula>"Devuelto"</formula>
    </cfRule>
  </conditionalFormatting>
  <conditionalFormatting sqref="S69:T69">
    <cfRule type="cellIs" priority="76" operator="equal">
      <formula>"Sin Iniciar"</formula>
    </cfRule>
    <cfRule type="cellIs" dxfId="497" priority="80" operator="equal">
      <formula>"Devuelto "</formula>
    </cfRule>
    <cfRule type="cellIs" dxfId="496" priority="77" operator="equal">
      <formula>"En proceso"</formula>
    </cfRule>
    <cfRule type="cellIs" dxfId="495" priority="78" operator="equal">
      <formula>"Finalizado"</formula>
    </cfRule>
    <cfRule type="cellIs" dxfId="494" priority="79" operator="equal">
      <formula>"Devuelto"</formula>
    </cfRule>
  </conditionalFormatting>
  <conditionalFormatting sqref="T10:T68">
    <cfRule type="cellIs" dxfId="493" priority="91" operator="equal">
      <formula>"finalizado"</formula>
    </cfRule>
  </conditionalFormatting>
  <conditionalFormatting sqref="T47:T68">
    <cfRule type="cellIs" dxfId="492" priority="2550" operator="equal">
      <formula>"Devuelto "</formula>
    </cfRule>
    <cfRule type="cellIs" dxfId="491" priority="2547" operator="equal">
      <formula>"Devuelto"</formula>
    </cfRule>
    <cfRule type="cellIs" dxfId="490" priority="2545" operator="equal">
      <formula>"Finalizado"</formula>
    </cfRule>
    <cfRule type="cellIs" priority="2543" operator="equal">
      <formula>"Sin Iniciar"</formula>
    </cfRule>
    <cfRule type="cellIs" dxfId="489" priority="2544" operator="equal">
      <formula>"En proceso"</formula>
    </cfRule>
  </conditionalFormatting>
  <conditionalFormatting sqref="U12">
    <cfRule type="cellIs" dxfId="488" priority="2271" operator="equal">
      <formula>"No aplica"</formula>
    </cfRule>
  </conditionalFormatting>
  <conditionalFormatting sqref="U17:U18">
    <cfRule type="cellIs" dxfId="487" priority="2267" operator="equal">
      <formula>"No aplica"</formula>
    </cfRule>
  </conditionalFormatting>
  <conditionalFormatting sqref="U17:U68">
    <cfRule type="cellIs" dxfId="486" priority="2214" operator="equal">
      <formula>"Finalizado"</formula>
    </cfRule>
    <cfRule type="cellIs" dxfId="485" priority="2213" operator="equal">
      <formula>"En proceso"</formula>
    </cfRule>
    <cfRule type="cellIs" priority="2212" operator="equal">
      <formula>"Sin Iniciar"</formula>
    </cfRule>
  </conditionalFormatting>
  <conditionalFormatting sqref="U19">
    <cfRule type="cellIs" dxfId="484" priority="2394" operator="equal">
      <formula>"Devuelto"</formula>
    </cfRule>
    <cfRule type="cellIs" dxfId="483" priority="2398" operator="equal">
      <formula>"finalizado"</formula>
    </cfRule>
    <cfRule type="cellIs" dxfId="482" priority="2397" operator="equal">
      <formula>"Devuelto "</formula>
    </cfRule>
  </conditionalFormatting>
  <conditionalFormatting sqref="U20:U23">
    <cfRule type="cellIs" dxfId="481" priority="2263" operator="equal">
      <formula>"No aplica"</formula>
    </cfRule>
  </conditionalFormatting>
  <conditionalFormatting sqref="U24:U25">
    <cfRule type="cellIs" dxfId="480" priority="2403" operator="equal">
      <formula>"Devuelto"</formula>
    </cfRule>
    <cfRule type="cellIs" dxfId="479" priority="2407" operator="equal">
      <formula>"finalizado"</formula>
    </cfRule>
    <cfRule type="cellIs" dxfId="478" priority="2406" operator="equal">
      <formula>"Devuelto "</formula>
    </cfRule>
  </conditionalFormatting>
  <conditionalFormatting sqref="U26">
    <cfRule type="cellIs" dxfId="477" priority="2259" operator="equal">
      <formula>"No aplica"</formula>
    </cfRule>
  </conditionalFormatting>
  <conditionalFormatting sqref="U27">
    <cfRule type="cellIs" dxfId="476" priority="2416" operator="equal">
      <formula>"finalizado"</formula>
    </cfRule>
    <cfRule type="cellIs" dxfId="475" priority="2415" operator="equal">
      <formula>"Devuelto "</formula>
    </cfRule>
    <cfRule type="cellIs" dxfId="474" priority="2412" operator="equal">
      <formula>"Devuelto"</formula>
    </cfRule>
  </conditionalFormatting>
  <conditionalFormatting sqref="U28">
    <cfRule type="cellIs" dxfId="473" priority="2255" operator="equal">
      <formula>"No aplica"</formula>
    </cfRule>
  </conditionalFormatting>
  <conditionalFormatting sqref="U29:U30">
    <cfRule type="cellIs" dxfId="472" priority="2421" operator="equal">
      <formula>"Devuelto"</formula>
    </cfRule>
    <cfRule type="cellIs" dxfId="471" priority="2424" operator="equal">
      <formula>"Devuelto "</formula>
    </cfRule>
    <cfRule type="cellIs" dxfId="470" priority="2425" operator="equal">
      <formula>"finalizado"</formula>
    </cfRule>
  </conditionalFormatting>
  <conditionalFormatting sqref="U31">
    <cfRule type="cellIs" dxfId="469" priority="2251" operator="equal">
      <formula>"No aplica"</formula>
    </cfRule>
  </conditionalFormatting>
  <conditionalFormatting sqref="U32:U33">
    <cfRule type="cellIs" dxfId="468" priority="2430" operator="equal">
      <formula>"Devuelto"</formula>
    </cfRule>
    <cfRule type="cellIs" dxfId="467" priority="2434" operator="equal">
      <formula>"finalizado"</formula>
    </cfRule>
    <cfRule type="cellIs" dxfId="466" priority="2433" operator="equal">
      <formula>"Devuelto "</formula>
    </cfRule>
  </conditionalFormatting>
  <conditionalFormatting sqref="U34:U36">
    <cfRule type="cellIs" dxfId="465" priority="2247" operator="equal">
      <formula>"No aplica"</formula>
    </cfRule>
  </conditionalFormatting>
  <conditionalFormatting sqref="U37:U38">
    <cfRule type="cellIs" dxfId="464" priority="2448" operator="equal">
      <formula>"Devuelto"</formula>
    </cfRule>
    <cfRule type="cellIs" dxfId="463" priority="2451" operator="equal">
      <formula>"Devuelto "</formula>
    </cfRule>
    <cfRule type="cellIs" dxfId="462" priority="2452" operator="equal">
      <formula>"finalizado"</formula>
    </cfRule>
  </conditionalFormatting>
  <conditionalFormatting sqref="U39">
    <cfRule type="cellIs" dxfId="461" priority="2243" operator="equal">
      <formula>"No aplica"</formula>
    </cfRule>
  </conditionalFormatting>
  <conditionalFormatting sqref="U40:U42">
    <cfRule type="cellIs" dxfId="460" priority="2460" operator="equal">
      <formula>"Devuelto "</formula>
    </cfRule>
    <cfRule type="cellIs" dxfId="459" priority="2461" operator="equal">
      <formula>"finalizado"</formula>
    </cfRule>
    <cfRule type="cellIs" dxfId="458" priority="2457" operator="equal">
      <formula>"Devuelto"</formula>
    </cfRule>
  </conditionalFormatting>
  <conditionalFormatting sqref="U43">
    <cfRule type="cellIs" dxfId="457" priority="2239" operator="equal">
      <formula>"No aplica"</formula>
    </cfRule>
  </conditionalFormatting>
  <conditionalFormatting sqref="U44:U45">
    <cfRule type="cellIs" dxfId="456" priority="2470" operator="equal">
      <formula>"finalizado"</formula>
    </cfRule>
    <cfRule type="cellIs" dxfId="455" priority="2469" operator="equal">
      <formula>"Devuelto "</formula>
    </cfRule>
    <cfRule type="cellIs" dxfId="454" priority="2466" operator="equal">
      <formula>"Devuelto"</formula>
    </cfRule>
  </conditionalFormatting>
  <conditionalFormatting sqref="U46:U47">
    <cfRule type="cellIs" dxfId="453" priority="2235" operator="equal">
      <formula>"No aplica"</formula>
    </cfRule>
  </conditionalFormatting>
  <conditionalFormatting sqref="U48:U50">
    <cfRule type="cellIs" dxfId="452" priority="2478" operator="equal">
      <formula>"Devuelto "</formula>
    </cfRule>
    <cfRule type="cellIs" dxfId="451" priority="2479" operator="equal">
      <formula>"finalizado"</formula>
    </cfRule>
    <cfRule type="cellIs" dxfId="450" priority="2475" operator="equal">
      <formula>"Devuelto"</formula>
    </cfRule>
  </conditionalFormatting>
  <conditionalFormatting sqref="U51">
    <cfRule type="cellIs" dxfId="449" priority="2231" operator="equal">
      <formula>"No aplica"</formula>
    </cfRule>
  </conditionalFormatting>
  <conditionalFormatting sqref="U52">
    <cfRule type="cellIs" dxfId="448" priority="2488" operator="equal">
      <formula>"finalizado"</formula>
    </cfRule>
    <cfRule type="cellIs" dxfId="447" priority="2484" operator="equal">
      <formula>"Devuelto"</formula>
    </cfRule>
    <cfRule type="cellIs" dxfId="446" priority="2487" operator="equal">
      <formula>"Devuelto "</formula>
    </cfRule>
  </conditionalFormatting>
  <conditionalFormatting sqref="U53:U54">
    <cfRule type="cellIs" dxfId="445" priority="2227" operator="equal">
      <formula>"No aplica"</formula>
    </cfRule>
  </conditionalFormatting>
  <conditionalFormatting sqref="U55">
    <cfRule type="cellIs" dxfId="444" priority="2497" operator="equal">
      <formula>"finalizado"</formula>
    </cfRule>
    <cfRule type="cellIs" dxfId="443" priority="2496" operator="equal">
      <formula>"Devuelto "</formula>
    </cfRule>
    <cfRule type="cellIs" dxfId="442" priority="2493" operator="equal">
      <formula>"Devuelto"</formula>
    </cfRule>
  </conditionalFormatting>
  <conditionalFormatting sqref="U56:U57">
    <cfRule type="cellIs" dxfId="441" priority="2223" operator="equal">
      <formula>"No aplica"</formula>
    </cfRule>
  </conditionalFormatting>
  <conditionalFormatting sqref="U58">
    <cfRule type="cellIs" dxfId="440" priority="2506" operator="equal">
      <formula>"finalizado"</formula>
    </cfRule>
  </conditionalFormatting>
  <conditionalFormatting sqref="U59:U62">
    <cfRule type="cellIs" dxfId="439" priority="2219" operator="equal">
      <formula>"No aplica"</formula>
    </cfRule>
  </conditionalFormatting>
  <conditionalFormatting sqref="U63">
    <cfRule type="cellIs" dxfId="438" priority="2511" operator="equal">
      <formula>"Devuelto"</formula>
    </cfRule>
    <cfRule type="cellIs" dxfId="437" priority="2514" operator="equal">
      <formula>"Devuelto "</formula>
    </cfRule>
    <cfRule type="cellIs" dxfId="436" priority="2515" operator="equal">
      <formula>"finalizado"</formula>
    </cfRule>
  </conditionalFormatting>
  <conditionalFormatting sqref="U64">
    <cfRule type="cellIs" dxfId="435" priority="2215" operator="equal">
      <formula>"No aplica"</formula>
    </cfRule>
  </conditionalFormatting>
  <conditionalFormatting sqref="U65:U66">
    <cfRule type="cellIs" dxfId="434" priority="2529" operator="equal">
      <formula>"Devuelto"</formula>
    </cfRule>
    <cfRule type="cellIs" dxfId="433" priority="2532" operator="equal">
      <formula>"Devuelto "</formula>
    </cfRule>
    <cfRule type="cellIs" dxfId="432" priority="2533" operator="equal">
      <formula>"finalizado"</formula>
    </cfRule>
  </conditionalFormatting>
  <conditionalFormatting sqref="U67:U68">
    <cfRule type="cellIs" dxfId="431" priority="2211" operator="equal">
      <formula>"No aplica"</formula>
    </cfRule>
  </conditionalFormatting>
  <conditionalFormatting sqref="U58:V58">
    <cfRule type="cellIs" dxfId="430" priority="2322" operator="equal">
      <formula>"Devuelto"</formula>
    </cfRule>
    <cfRule type="cellIs" dxfId="429" priority="2325" operator="equal">
      <formula>"Devuelto "</formula>
    </cfRule>
  </conditionalFormatting>
  <conditionalFormatting sqref="U12:W15">
    <cfRule type="cellIs" dxfId="428" priority="2364" operator="equal">
      <formula>"En proceso"</formula>
    </cfRule>
    <cfRule type="cellIs" priority="2363" operator="equal">
      <formula>"Sin Iniciar"</formula>
    </cfRule>
    <cfRule type="cellIs" dxfId="427" priority="2365" operator="equal">
      <formula>"Finalizado"</formula>
    </cfRule>
  </conditionalFormatting>
  <conditionalFormatting sqref="U16:X16">
    <cfRule type="cellIs" dxfId="426" priority="35" operator="equal">
      <formula>"en proceso "</formula>
    </cfRule>
    <cfRule type="cellIs" dxfId="425" priority="34" operator="equal">
      <formula>"en proceso"</formula>
    </cfRule>
    <cfRule type="cellIs" dxfId="424" priority="33" operator="equal">
      <formula>"finalizado"</formula>
    </cfRule>
    <cfRule type="cellIs" dxfId="423" priority="32" operator="equal">
      <formula>"Devuelto "</formula>
    </cfRule>
    <cfRule type="cellIs" dxfId="422" priority="31" operator="equal">
      <formula>"Devuelto"</formula>
    </cfRule>
    <cfRule type="cellIs" dxfId="421" priority="30" operator="equal">
      <formula>"Finalizado"</formula>
    </cfRule>
    <cfRule type="cellIs" dxfId="420" priority="29" operator="equal">
      <formula>"En proceso"</formula>
    </cfRule>
    <cfRule type="cellIs" priority="28" operator="equal">
      <formula>"Sin Iniciar"</formula>
    </cfRule>
  </conditionalFormatting>
  <conditionalFormatting sqref="V57:V68">
    <cfRule type="cellIs" dxfId="419" priority="7" operator="equal">
      <formula>"finalizado"</formula>
    </cfRule>
  </conditionalFormatting>
  <conditionalFormatting sqref="V58:V59">
    <cfRule type="cellIs" dxfId="418" priority="4" operator="equal">
      <formula>"Finalizado"</formula>
    </cfRule>
    <cfRule type="cellIs" dxfId="417" priority="3" operator="equal">
      <formula>"En proceso"</formula>
    </cfRule>
    <cfRule type="cellIs" priority="2" operator="equal">
      <formula>"Sin Iniciar"</formula>
    </cfRule>
  </conditionalFormatting>
  <conditionalFormatting sqref="V59">
    <cfRule type="cellIs" dxfId="416" priority="6" operator="equal">
      <formula>"Devuelto "</formula>
    </cfRule>
    <cfRule type="cellIs" dxfId="415" priority="5" operator="equal">
      <formula>"Devuelto"</formula>
    </cfRule>
  </conditionalFormatting>
  <conditionalFormatting sqref="V62:V67">
    <cfRule type="cellIs" dxfId="414" priority="2313" operator="equal">
      <formula>"Devuelto"</formula>
    </cfRule>
    <cfRule type="cellIs" dxfId="413" priority="2316" operator="equal">
      <formula>"Devuelto "</formula>
    </cfRule>
    <cfRule type="cellIs" dxfId="412" priority="2310" operator="equal">
      <formula>"En proceso"</formula>
    </cfRule>
    <cfRule type="cellIs" priority="2309" operator="equal">
      <formula>"Sin Iniciar"</formula>
    </cfRule>
    <cfRule type="cellIs" dxfId="411" priority="2311" operator="equal">
      <formula>"Finalizado"</formula>
    </cfRule>
  </conditionalFormatting>
  <conditionalFormatting sqref="V12:W15">
    <cfRule type="cellIs" dxfId="410" priority="2385" operator="equal">
      <formula>"Devuelto"</formula>
    </cfRule>
    <cfRule type="cellIs" dxfId="409" priority="2388" operator="equal">
      <formula>"Devuelto "</formula>
    </cfRule>
    <cfRule type="cellIs" dxfId="408" priority="2389" operator="equal">
      <formula>"finalizado"</formula>
    </cfRule>
  </conditionalFormatting>
  <conditionalFormatting sqref="V17:W27 V29:W56">
    <cfRule type="cellIs" dxfId="407" priority="2337" operator="equal">
      <formula>"En proceso"</formula>
    </cfRule>
  </conditionalFormatting>
  <conditionalFormatting sqref="V29:W56">
    <cfRule type="cellIs" dxfId="406" priority="2338" operator="equal">
      <formula>"Finalizado"</formula>
    </cfRule>
    <cfRule type="cellIs" dxfId="405" priority="2340" operator="equal">
      <formula>"Devuelto"</formula>
    </cfRule>
    <cfRule type="cellIs" dxfId="404" priority="2343" operator="equal">
      <formula>"Devuelto "</formula>
    </cfRule>
    <cfRule type="cellIs" dxfId="403" priority="2344" operator="equal">
      <formula>"finalizado"</formula>
    </cfRule>
    <cfRule type="cellIs" priority="2336" operator="equal">
      <formula>"Sin Iniciar"</formula>
    </cfRule>
  </conditionalFormatting>
  <conditionalFormatting sqref="V17:X28">
    <cfRule type="cellIs" dxfId="402" priority="41" operator="equal">
      <formula>"finalizado"</formula>
    </cfRule>
    <cfRule type="cellIs" dxfId="401" priority="38" operator="equal">
      <formula>"Finalizado"</formula>
    </cfRule>
    <cfRule type="cellIs" dxfId="400" priority="40" operator="equal">
      <formula>"Devuelto "</formula>
    </cfRule>
    <cfRule type="cellIs" priority="36" operator="equal">
      <formula>"Sin Iniciar"</formula>
    </cfRule>
    <cfRule type="cellIs" dxfId="399" priority="39" operator="equal">
      <formula>"Devuelto"</formula>
    </cfRule>
  </conditionalFormatting>
  <conditionalFormatting sqref="V28:X28">
    <cfRule type="cellIs" dxfId="398" priority="37" operator="equal">
      <formula>"En proceso"</formula>
    </cfRule>
  </conditionalFormatting>
  <conditionalFormatting sqref="W57:W66">
    <cfRule type="cellIs" dxfId="397" priority="61" operator="equal">
      <formula>"En proceso"</formula>
    </cfRule>
    <cfRule type="cellIs" dxfId="396" priority="62" operator="equal">
      <formula>"Finalizado"</formula>
    </cfRule>
    <cfRule type="cellIs" dxfId="395" priority="63" operator="equal">
      <formula>"Devuelto"</formula>
    </cfRule>
    <cfRule type="cellIs" dxfId="394" priority="64" operator="equal">
      <formula>"Devuelto "</formula>
    </cfRule>
    <cfRule type="cellIs" dxfId="393" priority="65" operator="equal">
      <formula>"finalizado"</formula>
    </cfRule>
    <cfRule type="cellIs" priority="60" operator="equal">
      <formula>"Sin Iniciar"</formula>
    </cfRule>
  </conditionalFormatting>
  <conditionalFormatting sqref="W68">
    <cfRule type="cellIs" dxfId="392" priority="2298" operator="equal">
      <formula>"Devuelto "</formula>
    </cfRule>
    <cfRule type="cellIs" priority="2291" operator="equal">
      <formula>"Sin Iniciar"</formula>
    </cfRule>
    <cfRule type="cellIs" dxfId="391" priority="2292" operator="equal">
      <formula>"En proceso"</formula>
    </cfRule>
    <cfRule type="cellIs" dxfId="390" priority="2293" operator="equal">
      <formula>"Finalizado"</formula>
    </cfRule>
    <cfRule type="cellIs" dxfId="389" priority="2295" operator="equal">
      <formula>"Devuelto"</formula>
    </cfRule>
  </conditionalFormatting>
  <conditionalFormatting sqref="W68:W69">
    <cfRule type="cellIs" dxfId="388" priority="2299" operator="equal">
      <formula>"finalizado"</formula>
    </cfRule>
  </conditionalFormatting>
  <conditionalFormatting sqref="W28:X28">
    <cfRule type="cellIs" dxfId="387" priority="43" operator="equal">
      <formula>"en proceso "</formula>
    </cfRule>
    <cfRule type="cellIs" dxfId="386" priority="42" operator="equal">
      <formula>"en proceso"</formula>
    </cfRule>
  </conditionalFormatting>
  <conditionalFormatting sqref="W60:X62">
    <cfRule type="cellIs" dxfId="385" priority="59" operator="equal">
      <formula>"en proceso "</formula>
    </cfRule>
    <cfRule type="cellIs" dxfId="384" priority="58" operator="equal">
      <formula>"en proceso"</formula>
    </cfRule>
  </conditionalFormatting>
  <conditionalFormatting sqref="W67:X67">
    <cfRule type="cellIs" dxfId="383" priority="51" operator="equal">
      <formula>"en proceso "</formula>
    </cfRule>
    <cfRule type="cellIs" dxfId="382" priority="49" operator="equal">
      <formula>"finalizado"</formula>
    </cfRule>
    <cfRule type="cellIs" dxfId="381" priority="50" operator="equal">
      <formula>"en proceso"</formula>
    </cfRule>
    <cfRule type="cellIs" dxfId="380" priority="45" operator="equal">
      <formula>"En proceso"</formula>
    </cfRule>
    <cfRule type="cellIs" priority="44" operator="equal">
      <formula>"Sin Iniciar"</formula>
    </cfRule>
    <cfRule type="cellIs" dxfId="379" priority="46" operator="equal">
      <formula>"Finalizado"</formula>
    </cfRule>
    <cfRule type="cellIs" dxfId="378" priority="47" operator="equal">
      <formula>"Devuelto"</formula>
    </cfRule>
    <cfRule type="cellIs" dxfId="377" priority="48" operator="equal">
      <formula>"Devuelto "</formula>
    </cfRule>
  </conditionalFormatting>
  <conditionalFormatting sqref="X29:X66">
    <cfRule type="cellIs" priority="52" operator="equal">
      <formula>"Sin Iniciar"</formula>
    </cfRule>
    <cfRule type="cellIs" dxfId="376" priority="54" operator="equal">
      <formula>"Finalizado"</formula>
    </cfRule>
    <cfRule type="cellIs" dxfId="375" priority="55" operator="equal">
      <formula>"Devuelto"</formula>
    </cfRule>
    <cfRule type="cellIs" dxfId="374" priority="56" operator="equal">
      <formula>"Devuelto "</formula>
    </cfRule>
    <cfRule type="cellIs" dxfId="373" priority="57" operator="equal">
      <formula>"finalizado"</formula>
    </cfRule>
  </conditionalFormatting>
  <conditionalFormatting sqref="X60:X62">
    <cfRule type="cellIs" dxfId="372" priority="53" operator="equal">
      <formula>"En proceso"</formula>
    </cfRule>
  </conditionalFormatting>
  <conditionalFormatting sqref="X9:Z10 X11:AB11">
    <cfRule type="cellIs" dxfId="371" priority="3001" operator="equal">
      <formula>"en proceso"</formula>
    </cfRule>
    <cfRule type="cellIs" dxfId="370" priority="3002" operator="equal">
      <formula>"finalizado"</formula>
    </cfRule>
  </conditionalFormatting>
  <conditionalFormatting sqref="X12:Z12 X13:X15 Y13:Z71 X68:X71">
    <cfRule type="cellIs" priority="2273" operator="equal">
      <formula>"Sin Iniciar"</formula>
    </cfRule>
    <cfRule type="cellIs" dxfId="369" priority="2275" operator="equal">
      <formula>"Finalizado"</formula>
    </cfRule>
    <cfRule type="cellIs" dxfId="368" priority="2277" operator="equal">
      <formula>"Devuelto"</formula>
    </cfRule>
    <cfRule type="cellIs" dxfId="367" priority="2280" operator="equal">
      <formula>"Devuelto "</formula>
    </cfRule>
    <cfRule type="cellIs" dxfId="366" priority="2281" operator="equal">
      <formula>"finalizado"</formula>
    </cfRule>
  </conditionalFormatting>
  <conditionalFormatting sqref="Y12:Z71">
    <cfRule type="cellIs" dxfId="365" priority="1" operator="equal">
      <formula>"En proceso"</formula>
    </cfRule>
  </conditionalFormatting>
  <conditionalFormatting sqref="AB12:AD71">
    <cfRule type="cellIs" priority="2660" operator="equal">
      <formula>"Sin Iniciar"</formula>
    </cfRule>
    <cfRule type="cellIs" dxfId="364" priority="2661" operator="equal">
      <formula>"En proceso"</formula>
    </cfRule>
    <cfRule type="cellIs" dxfId="363" priority="2662" operator="equal">
      <formula>"Finalizado"</formula>
    </cfRule>
  </conditionalFormatting>
  <conditionalFormatting sqref="AC12:AD71">
    <cfRule type="cellIs" dxfId="362" priority="2272" operator="equal">
      <formula>"Enviado al ministerio"</formula>
    </cfRule>
  </conditionalFormatting>
  <conditionalFormatting sqref="AE10:AE11">
    <cfRule type="cellIs" dxfId="361" priority="2811" operator="equal">
      <formula>"No aplica"</formula>
    </cfRule>
  </conditionalFormatting>
  <conditionalFormatting sqref="AE10:AE71">
    <cfRule type="cellIs" dxfId="360" priority="2792" operator="equal">
      <formula>"finalizado"</formula>
    </cfRule>
    <cfRule type="cellIs" dxfId="359" priority="2791" operator="equal">
      <formula>"en proceso "</formula>
    </cfRule>
    <cfRule type="cellIs" dxfId="358" priority="2790" operator="equal">
      <formula>"en proceso"</formula>
    </cfRule>
  </conditionalFormatting>
  <conditionalFormatting sqref="AF8">
    <cfRule type="cellIs" dxfId="357" priority="2805" operator="equal">
      <formula>"en proceso "</formula>
    </cfRule>
    <cfRule type="cellIs" dxfId="356" priority="2803" operator="equal">
      <formula>"en proceso"</formula>
    </cfRule>
  </conditionalFormatting>
  <conditionalFormatting sqref="AF8:AF9">
    <cfRule type="cellIs" dxfId="355" priority="2804" operator="equal">
      <formula>"finalizado"</formula>
    </cfRule>
  </conditionalFormatting>
  <conditionalFormatting sqref="AF9">
    <cfRule type="cellIs" dxfId="354" priority="2997" operator="equal">
      <formula>"Devuelto "</formula>
    </cfRule>
    <cfRule type="cellIs" dxfId="353" priority="2996" operator="equal">
      <formula>"Devuelto"</formula>
    </cfRule>
  </conditionalFormatting>
  <conditionalFormatting sqref="AF13:AF15">
    <cfRule type="cellIs" priority="2204" operator="equal">
      <formula>"Sin Iniciar"</formula>
    </cfRule>
    <cfRule type="cellIs" dxfId="352" priority="2203" operator="equal">
      <formula>"No aplica"</formula>
    </cfRule>
    <cfRule type="cellIs" dxfId="351" priority="2206" operator="equal">
      <formula>"Finalizado"</formula>
    </cfRule>
  </conditionalFormatting>
  <conditionalFormatting sqref="AF37:AG37">
    <cfRule type="cellIs" dxfId="350" priority="25" operator="equal">
      <formula>"Devuelto"</formula>
    </cfRule>
    <cfRule type="cellIs" dxfId="349" priority="26" operator="equal">
      <formula>"Devuelto "</formula>
    </cfRule>
    <cfRule type="cellIs" dxfId="348" priority="27" operator="equal">
      <formula>"finalizado"</formula>
    </cfRule>
  </conditionalFormatting>
  <conditionalFormatting sqref="AF40:AG40">
    <cfRule type="cellIs" dxfId="347" priority="22" operator="equal">
      <formula>"finalizado"</formula>
    </cfRule>
    <cfRule type="cellIs" dxfId="346" priority="20" operator="equal">
      <formula>"Devuelto"</formula>
    </cfRule>
    <cfRule type="cellIs" dxfId="345" priority="21" operator="equal">
      <formula>"Devuelto "</formula>
    </cfRule>
  </conditionalFormatting>
  <conditionalFormatting sqref="AF42:AG42">
    <cfRule type="cellIs" dxfId="344" priority="17" operator="equal">
      <formula>"finalizado"</formula>
    </cfRule>
    <cfRule type="cellIs" dxfId="343" priority="16" operator="equal">
      <formula>"Devuelto "</formula>
    </cfRule>
    <cfRule type="cellIs" dxfId="342" priority="15" operator="equal">
      <formula>"Devuelto"</formula>
    </cfRule>
  </conditionalFormatting>
  <conditionalFormatting sqref="AF44:AG44">
    <cfRule type="cellIs" dxfId="341" priority="10" operator="equal">
      <formula>"Devuelto"</formula>
    </cfRule>
    <cfRule type="cellIs" dxfId="340" priority="11" operator="equal">
      <formula>"Devuelto "</formula>
    </cfRule>
    <cfRule type="cellIs" dxfId="339" priority="12" operator="equal">
      <formula>"finalizado"</formula>
    </cfRule>
  </conditionalFormatting>
  <conditionalFormatting sqref="AF45:AG45">
    <cfRule type="cellIs" dxfId="338" priority="1972" operator="equal">
      <formula>"No aplica"</formula>
    </cfRule>
  </conditionalFormatting>
  <conditionalFormatting sqref="AF13:AH19">
    <cfRule type="cellIs" dxfId="337" priority="2174" operator="equal">
      <formula>"En proceso"</formula>
    </cfRule>
  </conditionalFormatting>
  <conditionalFormatting sqref="AF16:AH19">
    <cfRule type="cellIs" priority="2173" operator="equal">
      <formula>"Sin Iniciar"</formula>
    </cfRule>
    <cfRule type="cellIs" dxfId="336" priority="2175" operator="equal">
      <formula>"Finalizado"</formula>
    </cfRule>
    <cfRule type="cellIs" dxfId="335" priority="2179" operator="equal">
      <formula>"en proceso"</formula>
    </cfRule>
    <cfRule type="cellIs" dxfId="334" priority="2180" operator="equal">
      <formula>"finalizado"</formula>
    </cfRule>
  </conditionalFormatting>
  <conditionalFormatting sqref="AF29:AH30 AF32:AH33 AF48:AH48">
    <cfRule type="cellIs" dxfId="333" priority="2941" operator="equal">
      <formula>"Finalizado"</formula>
    </cfRule>
    <cfRule type="cellIs" priority="2939" operator="equal">
      <formula>"Sin Iniciar"</formula>
    </cfRule>
    <cfRule type="cellIs" dxfId="332" priority="2940" operator="equal">
      <formula>"En proceso"</formula>
    </cfRule>
  </conditionalFormatting>
  <conditionalFormatting sqref="AF41:AH41 AG42:AH42">
    <cfRule type="cellIs" dxfId="331" priority="1982" operator="equal">
      <formula>"En proceso"</formula>
    </cfRule>
  </conditionalFormatting>
  <conditionalFormatting sqref="AF41:AH42">
    <cfRule type="cellIs" dxfId="330" priority="14" operator="equal">
      <formula>"Finalizado"</formula>
    </cfRule>
    <cfRule type="cellIs" priority="13" operator="equal">
      <formula>"Sin Iniciar"</formula>
    </cfRule>
  </conditionalFormatting>
  <conditionalFormatting sqref="AF50:AH51">
    <cfRule type="cellIs" dxfId="329" priority="2084" operator="equal">
      <formula>"No aplica"</formula>
    </cfRule>
  </conditionalFormatting>
  <conditionalFormatting sqref="AF12:AI12">
    <cfRule type="cellIs" dxfId="328" priority="2207" operator="equal">
      <formula>"No aplica"</formula>
    </cfRule>
    <cfRule type="cellIs" dxfId="327" priority="2210" operator="equal">
      <formula>"Finalizado"</formula>
    </cfRule>
    <cfRule type="cellIs" dxfId="326" priority="2209" operator="equal">
      <formula>"En proceso"</formula>
    </cfRule>
    <cfRule type="cellIs" priority="2208" operator="equal">
      <formula>"Sin Iniciar"</formula>
    </cfRule>
  </conditionalFormatting>
  <conditionalFormatting sqref="AF15:AI18">
    <cfRule type="cellIs" dxfId="325" priority="2187" operator="equal">
      <formula>"Finalizado"</formula>
    </cfRule>
    <cfRule type="cellIs" priority="2185" operator="equal">
      <formula>"Sin Iniciar"</formula>
    </cfRule>
    <cfRule type="cellIs" dxfId="324" priority="2186" operator="equal">
      <formula>"En proceso"</formula>
    </cfRule>
  </conditionalFormatting>
  <conditionalFormatting sqref="AF15:AI28">
    <cfRule type="cellIs" dxfId="323" priority="2004" operator="equal">
      <formula>"No aplica"</formula>
    </cfRule>
  </conditionalFormatting>
  <conditionalFormatting sqref="AF20:AI28">
    <cfRule type="cellIs" priority="2005" operator="equal">
      <formula>"Sin Iniciar"</formula>
    </cfRule>
    <cfRule type="cellIs" dxfId="322" priority="2006" operator="equal">
      <formula>"En proceso"</formula>
    </cfRule>
    <cfRule type="cellIs" dxfId="321" priority="2007" operator="equal">
      <formula>"Finalizado"</formula>
    </cfRule>
  </conditionalFormatting>
  <conditionalFormatting sqref="AF31:AI31">
    <cfRule type="cellIs" priority="2143" operator="equal">
      <formula>"Sin Iniciar"</formula>
    </cfRule>
    <cfRule type="cellIs" dxfId="320" priority="2142" operator="equal">
      <formula>"No aplica"</formula>
    </cfRule>
    <cfRule type="cellIs" dxfId="319" priority="2144" operator="equal">
      <formula>"En proceso"</formula>
    </cfRule>
    <cfRule type="cellIs" dxfId="318" priority="2150" operator="equal">
      <formula>"finalizado"</formula>
    </cfRule>
    <cfRule type="cellIs" dxfId="317" priority="2149" operator="equal">
      <formula>"en proceso"</formula>
    </cfRule>
    <cfRule type="cellIs" dxfId="316" priority="2145" operator="equal">
      <formula>"Finalizado"</formula>
    </cfRule>
  </conditionalFormatting>
  <conditionalFormatting sqref="AF34:AI36 AG37:AI37 AF38:AI39 AG40:AI40">
    <cfRule type="cellIs" dxfId="315" priority="1990" operator="equal">
      <formula>"En proceso"</formula>
    </cfRule>
  </conditionalFormatting>
  <conditionalFormatting sqref="AF34:AI36">
    <cfRule type="cellIs" dxfId="314" priority="2135" operator="equal">
      <formula>"No aplica"</formula>
    </cfRule>
  </conditionalFormatting>
  <conditionalFormatting sqref="AF34:AI40">
    <cfRule type="cellIs" priority="18" operator="equal">
      <formula>"Sin Iniciar"</formula>
    </cfRule>
    <cfRule type="cellIs" dxfId="313" priority="19" operator="equal">
      <formula>"Finalizado"</formula>
    </cfRule>
  </conditionalFormatting>
  <conditionalFormatting sqref="AF38:AI39">
    <cfRule type="cellIs" dxfId="312" priority="1996" operator="equal">
      <formula>"No aplica"</formula>
    </cfRule>
  </conditionalFormatting>
  <conditionalFormatting sqref="AF43:AI43 AG44:AI44 AF45:AI47">
    <cfRule type="cellIs" dxfId="311" priority="1974" operator="equal">
      <formula>"En proceso"</formula>
    </cfRule>
  </conditionalFormatting>
  <conditionalFormatting sqref="AF43:AI43">
    <cfRule type="cellIs" dxfId="310" priority="2121" operator="equal">
      <formula>"No aplica"</formula>
    </cfRule>
  </conditionalFormatting>
  <conditionalFormatting sqref="AF44:AI47">
    <cfRule type="cellIs" dxfId="309" priority="9" operator="equal">
      <formula>"Finalizado"</formula>
    </cfRule>
    <cfRule type="cellIs" priority="8" operator="equal">
      <formula>"Sin Iniciar"</formula>
    </cfRule>
  </conditionalFormatting>
  <conditionalFormatting sqref="AF46:AI47">
    <cfRule type="cellIs" dxfId="308" priority="2114" operator="equal">
      <formula>"No aplica"</formula>
    </cfRule>
  </conditionalFormatting>
  <conditionalFormatting sqref="AF49:AI49">
    <cfRule type="cellIs" priority="1969" operator="equal">
      <formula>"Sin Iniciar"</formula>
    </cfRule>
    <cfRule type="cellIs" dxfId="307" priority="1971" operator="equal">
      <formula>"Finalizado"</formula>
    </cfRule>
    <cfRule type="cellIs" dxfId="306" priority="1968" operator="equal">
      <formula>"No aplica"</formula>
    </cfRule>
  </conditionalFormatting>
  <conditionalFormatting sqref="AF49:AI71">
    <cfRule type="cellIs" dxfId="305" priority="1946" operator="equal">
      <formula>"En proceso"</formula>
    </cfRule>
  </conditionalFormatting>
  <conditionalFormatting sqref="AF50:AI51">
    <cfRule type="cellIs" dxfId="304" priority="2091" operator="equal">
      <formula>"en proceso"</formula>
    </cfRule>
  </conditionalFormatting>
  <conditionalFormatting sqref="AF52:AI56">
    <cfRule type="cellIs" dxfId="303" priority="1960" operator="equal">
      <formula>"No aplica"</formula>
    </cfRule>
  </conditionalFormatting>
  <conditionalFormatting sqref="AF52:AI71">
    <cfRule type="cellIs" priority="1945" operator="equal">
      <formula>"Sin Iniciar"</formula>
    </cfRule>
    <cfRule type="cellIs" dxfId="302" priority="1947" operator="equal">
      <formula>"Finalizado"</formula>
    </cfRule>
  </conditionalFormatting>
  <conditionalFormatting sqref="AF53:AI54">
    <cfRule type="cellIs" dxfId="301" priority="2079" operator="equal">
      <formula>"en proceso"</formula>
    </cfRule>
  </conditionalFormatting>
  <conditionalFormatting sqref="AF56:AI56">
    <cfRule type="cellIs" dxfId="300" priority="2067" operator="equal">
      <formula>"en proceso"</formula>
    </cfRule>
    <cfRule type="cellIs" dxfId="299" priority="2068" operator="equal">
      <formula>"finalizado"</formula>
    </cfRule>
  </conditionalFormatting>
  <conditionalFormatting sqref="AF59:AI62">
    <cfRule type="cellIs" dxfId="298" priority="2048" operator="equal">
      <formula>"en proceso"</formula>
    </cfRule>
    <cfRule type="cellIs" dxfId="297" priority="2049" operator="equal">
      <formula>"finalizado"</formula>
    </cfRule>
  </conditionalFormatting>
  <conditionalFormatting sqref="AF59:AI64">
    <cfRule type="cellIs" dxfId="296" priority="1956" operator="equal">
      <formula>"No aplica"</formula>
    </cfRule>
  </conditionalFormatting>
  <conditionalFormatting sqref="AF67:AI71">
    <cfRule type="cellIs" dxfId="295" priority="1944" operator="equal">
      <formula>"No aplica"</formula>
    </cfRule>
  </conditionalFormatting>
  <conditionalFormatting sqref="AF10:AJ10 AM10:AT10 AV10:AW10 AI11:AJ11 AN11:AT11">
    <cfRule type="cellIs" dxfId="294" priority="3291" operator="equal">
      <formula>"Devuelto"</formula>
    </cfRule>
    <cfRule type="cellIs" dxfId="293" priority="3292" operator="equal">
      <formula>"Devuelto "</formula>
    </cfRule>
  </conditionalFormatting>
  <conditionalFormatting sqref="AF10:AJ10 AM10:AT10">
    <cfRule type="cellIs" dxfId="292" priority="3293" operator="equal">
      <formula>"finalizado"</formula>
    </cfRule>
  </conditionalFormatting>
  <conditionalFormatting sqref="AF16:AJ18 AF29:AH30 AF31:AJ36 AF41:AH41 AF46:AJ48 AF56:AJ62 AF65:AH65 AF66:AJ69">
    <cfRule type="cellIs" dxfId="291" priority="3281" operator="equal">
      <formula>"finalizado"</formula>
    </cfRule>
  </conditionalFormatting>
  <conditionalFormatting sqref="AF16:AJ18 AF20:AJ23 AF28:AJ28 AF31:AJ36 AF46:AJ48 AF53:AJ54 AF56:AJ62 AN60 AF64:AJ64 AF66:AJ69">
    <cfRule type="cellIs" priority="3258" operator="equal">
      <formula>"Sin Iniciar"</formula>
    </cfRule>
    <cfRule type="cellIs" dxfId="290" priority="3260" operator="equal">
      <formula>"Finalizado"</formula>
    </cfRule>
  </conditionalFormatting>
  <conditionalFormatting sqref="AF26:AJ26 AI36 AI47:AI48 AL60:AN61 AK61:AL63 AK67:AL67 AK69:AL71">
    <cfRule type="cellIs" priority="3252" operator="equal">
      <formula>"Sin Iniciar"</formula>
    </cfRule>
    <cfRule type="cellIs" dxfId="289" priority="3254" operator="equal">
      <formula>"Finalizado"</formula>
    </cfRule>
  </conditionalFormatting>
  <conditionalFormatting sqref="AF50:AJ51">
    <cfRule type="cellIs" dxfId="288" priority="2112" operator="equal">
      <formula>"Devuelto "</formula>
    </cfRule>
    <cfRule type="cellIs" dxfId="287" priority="2109" operator="equal">
      <formula>"Devuelto"</formula>
    </cfRule>
    <cfRule type="cellIs" dxfId="286" priority="2092" operator="equal">
      <formula>"finalizado"</formula>
    </cfRule>
    <cfRule type="cellIs" dxfId="285" priority="2087" operator="equal">
      <formula>"Finalizado"</formula>
    </cfRule>
    <cfRule type="cellIs" priority="2085" operator="equal">
      <formula>"Sin Iniciar"</formula>
    </cfRule>
  </conditionalFormatting>
  <conditionalFormatting sqref="AF53:AJ54">
    <cfRule type="cellIs" dxfId="284" priority="2080" operator="equal">
      <formula>"finalizado"</formula>
    </cfRule>
  </conditionalFormatting>
  <conditionalFormatting sqref="AF43:AM43">
    <cfRule type="cellIs" priority="2122" operator="equal">
      <formula>"Sin Iniciar"</formula>
    </cfRule>
    <cfRule type="cellIs" dxfId="283" priority="2124" operator="equal">
      <formula>"Finalizado"</formula>
    </cfRule>
  </conditionalFormatting>
  <conditionalFormatting sqref="AF39:AN39">
    <cfRule type="cellIs" dxfId="282" priority="1551" operator="equal">
      <formula>"Devuelto"</formula>
    </cfRule>
    <cfRule type="cellIs" dxfId="281" priority="1554" operator="equal">
      <formula>"Devuelto "</formula>
    </cfRule>
  </conditionalFormatting>
  <conditionalFormatting sqref="AF39:AR39">
    <cfRule type="cellIs" dxfId="280" priority="1544" operator="equal">
      <formula>"finalizado"</formula>
    </cfRule>
  </conditionalFormatting>
  <conditionalFormatting sqref="AF39:AS39">
    <cfRule type="cellIs" priority="1177" operator="equal">
      <formula>"Sin Iniciar"</formula>
    </cfRule>
    <cfRule type="cellIs" dxfId="279" priority="1179" operator="equal">
      <formula>"Finalizado"</formula>
    </cfRule>
  </conditionalFormatting>
  <conditionalFormatting sqref="AG13:AH14">
    <cfRule type="cellIs" priority="2196" operator="equal">
      <formula>"Sin Iniciar"</formula>
    </cfRule>
    <cfRule type="cellIs" dxfId="278" priority="2198" operator="equal">
      <formula>"Finalizado"</formula>
    </cfRule>
  </conditionalFormatting>
  <conditionalFormatting sqref="AG15:AH15 AF17:AI18 AF20:AI23 AF26:AI26 AF28:AI28 AF34:AI36 AF39:AI39 AF43:AI43 AF46:AI47 AF64:AI64 AF67:AI69">
    <cfRule type="cellIs" dxfId="277" priority="2928" operator="equal">
      <formula>"en proceso"</formula>
    </cfRule>
  </conditionalFormatting>
  <conditionalFormatting sqref="AG13:AI14">
    <cfRule type="cellIs" dxfId="276" priority="2191" operator="equal">
      <formula>"No aplica"</formula>
    </cfRule>
  </conditionalFormatting>
  <conditionalFormatting sqref="AG15:AJ15 AF17:AI18 AF20:AJ23 AF26:AJ26 AF28:AJ28 AF34:AI36 AF43:AJ43 AF46:AI47 AF64:AJ64 AF67:AI69">
    <cfRule type="cellIs" dxfId="275" priority="2929" operator="equal">
      <formula>"finalizado"</formula>
    </cfRule>
  </conditionalFormatting>
  <conditionalFormatting sqref="AG15:AJ15">
    <cfRule type="cellIs" dxfId="274" priority="2927" operator="equal">
      <formula>"Finalizado"</formula>
    </cfRule>
    <cfRule type="cellIs" priority="2925" operator="equal">
      <formula>"Sin Iniciar"</formula>
    </cfRule>
  </conditionalFormatting>
  <conditionalFormatting sqref="AH42">
    <cfRule type="cellIs" dxfId="273" priority="1980" operator="equal">
      <formula>"No aplica"</formula>
    </cfRule>
  </conditionalFormatting>
  <conditionalFormatting sqref="AH37:AI37">
    <cfRule type="cellIs" dxfId="272" priority="1992" operator="equal">
      <formula>"No aplica"</formula>
    </cfRule>
  </conditionalFormatting>
  <conditionalFormatting sqref="AH40:AI40">
    <cfRule type="cellIs" dxfId="271" priority="1988" operator="equal">
      <formula>"No aplica"</formula>
    </cfRule>
  </conditionalFormatting>
  <conditionalFormatting sqref="AH44:AI45">
    <cfRule type="cellIs" dxfId="270" priority="1976" operator="equal">
      <formula>"No aplica"</formula>
    </cfRule>
  </conditionalFormatting>
  <conditionalFormatting sqref="AI13:AI17">
    <cfRule type="cellIs" dxfId="269" priority="2193" operator="equal">
      <formula>"En proceso"</formula>
    </cfRule>
    <cfRule type="cellIs" priority="2192" operator="equal">
      <formula>"Sin Iniciar"</formula>
    </cfRule>
    <cfRule type="cellIs" dxfId="268" priority="2194" operator="equal">
      <formula>"Finalizado"</formula>
    </cfRule>
  </conditionalFormatting>
  <conditionalFormatting sqref="AI19:AI23">
    <cfRule type="cellIs" dxfId="267" priority="2015" operator="equal">
      <formula>"Finalizado"</formula>
    </cfRule>
    <cfRule type="cellIs" dxfId="266" priority="2014" operator="equal">
      <formula>"En proceso"</formula>
    </cfRule>
    <cfRule type="cellIs" priority="2013" operator="equal">
      <formula>"Sin Iniciar"</formula>
    </cfRule>
  </conditionalFormatting>
  <conditionalFormatting sqref="AI26 AI36 AI39 AI47:AI48 AL60:AN61 AK61:AL63 AK67:AL67 AK69:AL71">
    <cfRule type="cellIs" dxfId="265" priority="3253" operator="equal">
      <formula>"En proceso"</formula>
    </cfRule>
  </conditionalFormatting>
  <conditionalFormatting sqref="AI28:AI34">
    <cfRule type="cellIs" dxfId="264" priority="2003" operator="equal">
      <formula>"Finalizado"</formula>
    </cfRule>
    <cfRule type="cellIs" dxfId="263" priority="2002" operator="equal">
      <formula>"En proceso"</formula>
    </cfRule>
    <cfRule type="cellIs" priority="2001" operator="equal">
      <formula>"Sin Iniciar"</formula>
    </cfRule>
  </conditionalFormatting>
  <conditionalFormatting sqref="AI29:AI30">
    <cfRule type="cellIs" dxfId="262" priority="2000" operator="equal">
      <formula>"No aplica"</formula>
    </cfRule>
  </conditionalFormatting>
  <conditionalFormatting sqref="AI41:AI42">
    <cfRule type="cellIs" dxfId="261" priority="1984" operator="equal">
      <formula>"No aplica"</formula>
    </cfRule>
  </conditionalFormatting>
  <conditionalFormatting sqref="AI41:AI43">
    <cfRule type="cellIs" priority="1985" operator="equal">
      <formula>"Sin Iniciar"</formula>
    </cfRule>
    <cfRule type="cellIs" dxfId="260" priority="1987" operator="equal">
      <formula>"Finalizado"</formula>
    </cfRule>
    <cfRule type="cellIs" dxfId="259" priority="1986" operator="equal">
      <formula>"En proceso"</formula>
    </cfRule>
  </conditionalFormatting>
  <conditionalFormatting sqref="AI65">
    <cfRule type="cellIs" dxfId="258" priority="1952" operator="equal">
      <formula>"No aplica"</formula>
    </cfRule>
  </conditionalFormatting>
  <conditionalFormatting sqref="AJ12:AJ71 AG15:AJ15 AF16:AJ18 AF19:AH19 AF20:AJ23 AU23 AF26:AJ26 AF28:AJ28 AU29 AF29:AH30 AF31:AJ36 AF41:AH41 AF43:AJ43 AF46:AJ48 AF53:AJ54 AO56:AT61 AF56:AJ62 AN60 AF64:AJ64 AF65:AH65 AF66:AJ69">
    <cfRule type="cellIs" dxfId="257" priority="3280" operator="equal">
      <formula>"Devuelto "</formula>
    </cfRule>
    <cfRule type="cellIs" dxfId="256" priority="3259" operator="equal">
      <formula>"Devuelto"</formula>
    </cfRule>
  </conditionalFormatting>
  <conditionalFormatting sqref="AJ12:AJ71">
    <cfRule type="cellIs" dxfId="255" priority="1939" operator="equal">
      <formula>"en proceso"</formula>
    </cfRule>
    <cfRule type="cellIs" priority="1933" operator="equal">
      <formula>"Sin Iniciar"</formula>
    </cfRule>
    <cfRule type="cellIs" dxfId="254" priority="1940" operator="equal">
      <formula>"finalizado"</formula>
    </cfRule>
    <cfRule type="cellIs" dxfId="253" priority="1932" operator="equal">
      <formula>"No aplica"</formula>
    </cfRule>
    <cfRule type="cellIs" dxfId="252" priority="1934" operator="equal">
      <formula>"En proceso"</formula>
    </cfRule>
    <cfRule type="cellIs" dxfId="251" priority="1935" operator="equal">
      <formula>"Finalizado"</formula>
    </cfRule>
  </conditionalFormatting>
  <conditionalFormatting sqref="AK12">
    <cfRule type="cellIs" dxfId="250" priority="388" operator="equal">
      <formula>"Devuelto"</formula>
    </cfRule>
    <cfRule type="cellIs" dxfId="249" priority="381" operator="equal">
      <formula>"finalizado"</formula>
    </cfRule>
    <cfRule type="cellIs" dxfId="248" priority="391" operator="equal">
      <formula>"Devuelto "</formula>
    </cfRule>
    <cfRule type="cellIs" dxfId="247" priority="380" operator="equal">
      <formula>"en proceso"</formula>
    </cfRule>
  </conditionalFormatting>
  <conditionalFormatting sqref="AK12:AK30">
    <cfRule type="cellIs" dxfId="246" priority="373" operator="equal">
      <formula>"No aplica"</formula>
    </cfRule>
  </conditionalFormatting>
  <conditionalFormatting sqref="AK14:AK29">
    <cfRule type="cellIs" dxfId="245" priority="1870" operator="equal">
      <formula>"Devuelto "</formula>
    </cfRule>
    <cfRule type="cellIs" dxfId="244" priority="1859" operator="equal">
      <formula>"en proceso"</formula>
    </cfRule>
    <cfRule type="cellIs" dxfId="243" priority="1860" operator="equal">
      <formula>"finalizado"</formula>
    </cfRule>
    <cfRule type="cellIs" dxfId="242" priority="1867" operator="equal">
      <formula>"Devuelto"</formula>
    </cfRule>
  </conditionalFormatting>
  <conditionalFormatting sqref="AK41">
    <cfRule type="cellIs" dxfId="241" priority="1660" operator="equal">
      <formula>"No aplica"</formula>
    </cfRule>
  </conditionalFormatting>
  <conditionalFormatting sqref="AK56:AK59">
    <cfRule type="cellIs" dxfId="240" priority="1444" operator="equal">
      <formula>"finalizado"</formula>
    </cfRule>
    <cfRule type="cellIs" dxfId="239" priority="1451" operator="equal">
      <formula>"Devuelto"</formula>
    </cfRule>
    <cfRule type="cellIs" dxfId="238" priority="1454" operator="equal">
      <formula>"Devuelto "</formula>
    </cfRule>
    <cfRule type="cellIs" dxfId="237" priority="1443" operator="equal">
      <formula>"en proceso"</formula>
    </cfRule>
  </conditionalFormatting>
  <conditionalFormatting sqref="AK64:AK66">
    <cfRule type="cellIs" dxfId="236" priority="1423" operator="equal">
      <formula>"en proceso"</formula>
    </cfRule>
    <cfRule type="cellIs" dxfId="235" priority="1419" operator="equal">
      <formula>"Finalizado"</formula>
    </cfRule>
    <cfRule type="cellIs" dxfId="234" priority="1418" operator="equal">
      <formula>"En proceso"</formula>
    </cfRule>
    <cfRule type="cellIs" priority="1417" operator="equal">
      <formula>"Sin Iniciar"</formula>
    </cfRule>
    <cfRule type="cellIs" dxfId="233" priority="1416" operator="equal">
      <formula>"No aplica"</formula>
    </cfRule>
    <cfRule type="cellIs" dxfId="232" priority="1434" operator="equal">
      <formula>"Devuelto "</formula>
    </cfRule>
    <cfRule type="cellIs" dxfId="231" priority="1431" operator="equal">
      <formula>"Devuelto"</formula>
    </cfRule>
    <cfRule type="cellIs" dxfId="230" priority="1424" operator="equal">
      <formula>"finalizado"</formula>
    </cfRule>
  </conditionalFormatting>
  <conditionalFormatting sqref="AK68">
    <cfRule type="cellIs" dxfId="229" priority="1378" operator="equal">
      <formula>"En proceso"</formula>
    </cfRule>
    <cfRule type="cellIs" dxfId="228" priority="1383" operator="equal">
      <formula>"en proceso"</formula>
    </cfRule>
    <cfRule type="cellIs" dxfId="227" priority="1384" operator="equal">
      <formula>"finalizado"</formula>
    </cfRule>
    <cfRule type="cellIs" priority="1377" operator="equal">
      <formula>"Sin Iniciar"</formula>
    </cfRule>
    <cfRule type="cellIs" dxfId="226" priority="1376" operator="equal">
      <formula>"No aplica"</formula>
    </cfRule>
    <cfRule type="cellIs" dxfId="225" priority="1394" operator="equal">
      <formula>"Devuelto "</formula>
    </cfRule>
    <cfRule type="cellIs" dxfId="224" priority="1391" operator="equal">
      <formula>"Devuelto"</formula>
    </cfRule>
    <cfRule type="cellIs" dxfId="223" priority="1379" operator="equal">
      <formula>"Finalizado"</formula>
    </cfRule>
  </conditionalFormatting>
  <conditionalFormatting sqref="AK32:AL33">
    <cfRule type="cellIs" dxfId="222" priority="1594" operator="equal">
      <formula>"Devuelto "</formula>
    </cfRule>
    <cfRule type="cellIs" dxfId="221" priority="1583" operator="equal">
      <formula>"en proceso"</formula>
    </cfRule>
    <cfRule type="cellIs" dxfId="220" priority="1591" operator="equal">
      <formula>"Devuelto"</formula>
    </cfRule>
    <cfRule type="cellIs" dxfId="219" priority="1584" operator="equal">
      <formula>"finalizado"</formula>
    </cfRule>
  </conditionalFormatting>
  <conditionalFormatting sqref="AK48:AL48">
    <cfRule type="cellIs" dxfId="218" priority="1494" operator="equal">
      <formula>"Devuelto "</formula>
    </cfRule>
    <cfRule type="cellIs" dxfId="217" priority="1484" operator="equal">
      <formula>"finalizado"</formula>
    </cfRule>
    <cfRule type="cellIs" dxfId="216" priority="1483" operator="equal">
      <formula>"en proceso"</formula>
    </cfRule>
    <cfRule type="cellIs" dxfId="215" priority="1491" operator="equal">
      <formula>"Devuelto"</formula>
    </cfRule>
  </conditionalFormatting>
  <conditionalFormatting sqref="AK56:AL59">
    <cfRule type="cellIs" dxfId="214" priority="1436" operator="equal">
      <formula>"No aplica"</formula>
    </cfRule>
  </conditionalFormatting>
  <conditionalFormatting sqref="AK12:AM31">
    <cfRule type="cellIs" priority="334" operator="equal">
      <formula>"Sin Iniciar"</formula>
    </cfRule>
    <cfRule type="cellIs" dxfId="213" priority="335" operator="equal">
      <formula>"En proceso"</formula>
    </cfRule>
    <cfRule type="cellIs" dxfId="212" priority="336" operator="equal">
      <formula>"Finalizado"</formula>
    </cfRule>
  </conditionalFormatting>
  <conditionalFormatting sqref="AK44:AM44">
    <cfRule type="cellIs" dxfId="211" priority="1516" operator="equal">
      <formula>"No aplica"</formula>
    </cfRule>
    <cfRule type="cellIs" priority="1517" operator="equal">
      <formula>"Sin Iniciar"</formula>
    </cfRule>
    <cfRule type="cellIs" dxfId="210" priority="1519" operator="equal">
      <formula>"Finalizado"</formula>
    </cfRule>
  </conditionalFormatting>
  <conditionalFormatting sqref="AK32:AN33">
    <cfRule type="cellIs" dxfId="209" priority="1556" operator="equal">
      <formula>"No aplica"</formula>
    </cfRule>
  </conditionalFormatting>
  <conditionalFormatting sqref="AK39:AN39">
    <cfRule type="cellIs" dxfId="208" priority="1536" operator="equal">
      <formula>"No aplica"</formula>
    </cfRule>
  </conditionalFormatting>
  <conditionalFormatting sqref="AK47:AN47">
    <cfRule type="cellIs" dxfId="207" priority="1511" operator="equal">
      <formula>"Devuelto"</formula>
    </cfRule>
    <cfRule type="cellIs" dxfId="206" priority="1514" operator="equal">
      <formula>"Devuelto "</formula>
    </cfRule>
    <cfRule type="cellIs" dxfId="205" priority="1503" operator="equal">
      <formula>"en proceso"</formula>
    </cfRule>
    <cfRule type="cellIs" dxfId="204" priority="1504" operator="equal">
      <formula>"finalizado"</formula>
    </cfRule>
  </conditionalFormatting>
  <conditionalFormatting sqref="AK47:AN48">
    <cfRule type="cellIs" dxfId="203" priority="1456" operator="equal">
      <formula>"No aplica"</formula>
    </cfRule>
  </conditionalFormatting>
  <conditionalFormatting sqref="AK56:AN59">
    <cfRule type="cellIs" priority="1437" operator="equal">
      <formula>"Sin Iniciar"</formula>
    </cfRule>
    <cfRule type="cellIs" dxfId="202" priority="1438" operator="equal">
      <formula>"En proceso"</formula>
    </cfRule>
    <cfRule type="cellIs" dxfId="201" priority="1439" operator="equal">
      <formula>"Finalizado"</formula>
    </cfRule>
  </conditionalFormatting>
  <conditionalFormatting sqref="AK39:AR39">
    <cfRule type="cellIs" dxfId="200" priority="1543" operator="equal">
      <formula>"en proceso"</formula>
    </cfRule>
  </conditionalFormatting>
  <conditionalFormatting sqref="AK32:AS34">
    <cfRule type="cellIs" dxfId="199" priority="1051" operator="equal">
      <formula>"Finalizado"</formula>
    </cfRule>
    <cfRule type="cellIs" dxfId="198" priority="1050" operator="equal">
      <formula>"En proceso"</formula>
    </cfRule>
    <cfRule type="cellIs" priority="1049" operator="equal">
      <formula>"Sin Iniciar"</formula>
    </cfRule>
  </conditionalFormatting>
  <conditionalFormatting sqref="AK38:AS38">
    <cfRule type="cellIs" dxfId="197" priority="1011" operator="equal">
      <formula>"Finalizado"</formula>
    </cfRule>
    <cfRule type="cellIs" priority="1009" operator="equal">
      <formula>"Sin Iniciar"</formula>
    </cfRule>
  </conditionalFormatting>
  <conditionalFormatting sqref="AK40:AS41">
    <cfRule type="cellIs" dxfId="196" priority="991" operator="equal">
      <formula>"Finalizado"</formula>
    </cfRule>
    <cfRule type="cellIs" priority="989" operator="equal">
      <formula>"Sin Iniciar"</formula>
    </cfRule>
  </conditionalFormatting>
  <conditionalFormatting sqref="AK35:AT37">
    <cfRule type="cellIs" dxfId="195" priority="811" operator="equal">
      <formula>"Finalizado"</formula>
    </cfRule>
    <cfRule type="cellIs" priority="809" operator="equal">
      <formula>"Sin Iniciar"</formula>
    </cfRule>
  </conditionalFormatting>
  <conditionalFormatting sqref="AK35:AT55">
    <cfRule type="cellIs" dxfId="194" priority="730" operator="equal">
      <formula>"En proceso"</formula>
    </cfRule>
  </conditionalFormatting>
  <conditionalFormatting sqref="AK42:AT42">
    <cfRule type="cellIs" priority="1269" operator="equal">
      <formula>"Sin Iniciar"</formula>
    </cfRule>
    <cfRule type="cellIs" dxfId="193" priority="1271" operator="equal">
      <formula>"Finalizado"</formula>
    </cfRule>
  </conditionalFormatting>
  <conditionalFormatting sqref="AK45:AT55">
    <cfRule type="cellIs" dxfId="192" priority="731" operator="equal">
      <formula>"Finalizado"</formula>
    </cfRule>
    <cfRule type="cellIs" priority="729" operator="equal">
      <formula>"Sin Iniciar"</formula>
    </cfRule>
  </conditionalFormatting>
  <conditionalFormatting sqref="AL12:AL29">
    <cfRule type="cellIs" dxfId="191" priority="371" operator="equal">
      <formula>"Devuelto "</formula>
    </cfRule>
    <cfRule type="cellIs" dxfId="190" priority="368" operator="equal">
      <formula>"Devuelto"</formula>
    </cfRule>
    <cfRule type="cellIs" dxfId="189" priority="361" operator="equal">
      <formula>"finalizado"</formula>
    </cfRule>
    <cfRule type="cellIs" dxfId="188" priority="360" operator="equal">
      <formula>"en proceso"</formula>
    </cfRule>
    <cfRule type="cellIs" dxfId="187" priority="353" operator="equal">
      <formula>"No aplica"</formula>
    </cfRule>
  </conditionalFormatting>
  <conditionalFormatting sqref="AL44">
    <cfRule type="cellIs" dxfId="186" priority="1524" operator="equal">
      <formula>"finalizado"</formula>
    </cfRule>
    <cfRule type="cellIs" dxfId="185" priority="1531" operator="equal">
      <formula>"Devuelto"</formula>
    </cfRule>
    <cfRule type="cellIs" dxfId="184" priority="1534" operator="equal">
      <formula>"Devuelto "</formula>
    </cfRule>
    <cfRule type="cellIs" dxfId="183" priority="1523" operator="equal">
      <formula>"en proceso"</formula>
    </cfRule>
  </conditionalFormatting>
  <conditionalFormatting sqref="AL65">
    <cfRule type="cellIs" dxfId="182" priority="1404" operator="equal">
      <formula>"finalizado"</formula>
    </cfRule>
    <cfRule type="cellIs" dxfId="181" priority="1403" operator="equal">
      <formula>"en proceso"</formula>
    </cfRule>
    <cfRule type="cellIs" dxfId="180" priority="1414" operator="equal">
      <formula>"Devuelto "</formula>
    </cfRule>
    <cfRule type="cellIs" dxfId="179" priority="1411" operator="equal">
      <formula>"Devuelto"</formula>
    </cfRule>
  </conditionalFormatting>
  <conditionalFormatting sqref="AL62:AT71">
    <cfRule type="cellIs" dxfId="178" priority="691" operator="equal">
      <formula>"Finalizado"</formula>
    </cfRule>
    <cfRule type="cellIs" dxfId="177" priority="690" operator="equal">
      <formula>"En proceso"</formula>
    </cfRule>
    <cfRule type="cellIs" priority="689" operator="equal">
      <formula>"Sin Iniciar"</formula>
    </cfRule>
  </conditionalFormatting>
  <conditionalFormatting sqref="AL65:AT65">
    <cfRule type="cellIs" dxfId="176" priority="688" operator="equal">
      <formula>"No aplica"</formula>
    </cfRule>
  </conditionalFormatting>
  <conditionalFormatting sqref="AM12:AM30">
    <cfRule type="cellIs" dxfId="175" priority="333" operator="equal">
      <formula>"No aplica"</formula>
    </cfRule>
  </conditionalFormatting>
  <conditionalFormatting sqref="AM14:AM28">
    <cfRule type="cellIs" dxfId="174" priority="1840" operator="equal">
      <formula>"finalizado"</formula>
    </cfRule>
    <cfRule type="cellIs" dxfId="173" priority="1839" operator="equal">
      <formula>"en proceso"</formula>
    </cfRule>
    <cfRule type="cellIs" dxfId="172" priority="1850" operator="equal">
      <formula>"Devuelto "</formula>
    </cfRule>
    <cfRule type="cellIs" dxfId="171" priority="1847" operator="equal">
      <formula>"Devuelto"</formula>
    </cfRule>
  </conditionalFormatting>
  <conditionalFormatting sqref="AM41">
    <cfRule type="cellIs" dxfId="170" priority="1652" operator="equal">
      <formula>"No aplica"</formula>
    </cfRule>
  </conditionalFormatting>
  <conditionalFormatting sqref="AM12:AS12">
    <cfRule type="cellIs" dxfId="169" priority="231" operator="equal">
      <formula>"Devuelto "</formula>
    </cfRule>
    <cfRule type="cellIs" dxfId="168" priority="228" operator="equal">
      <formula>"Devuelto"</formula>
    </cfRule>
    <cfRule type="cellIs" dxfId="167" priority="220" operator="equal">
      <formula>"en proceso"</formula>
    </cfRule>
    <cfRule type="cellIs" dxfId="166" priority="221" operator="equal">
      <formula>"finalizado"</formula>
    </cfRule>
  </conditionalFormatting>
  <conditionalFormatting sqref="AN29">
    <cfRule type="cellIs" dxfId="165" priority="1603" operator="equal">
      <formula>"en proceso"</formula>
    </cfRule>
    <cfRule type="cellIs" dxfId="164" priority="1596" operator="equal">
      <formula>"No aplica"</formula>
    </cfRule>
  </conditionalFormatting>
  <conditionalFormatting sqref="AN32:AN33">
    <cfRule type="cellIs" dxfId="163" priority="1574" operator="equal">
      <formula>"Devuelto "</formula>
    </cfRule>
    <cfRule type="cellIs" dxfId="162" priority="1571" operator="equal">
      <formula>"Devuelto"</formula>
    </cfRule>
  </conditionalFormatting>
  <conditionalFormatting sqref="AN48">
    <cfRule type="cellIs" dxfId="161" priority="1471" operator="equal">
      <formula>"Devuelto"</formula>
    </cfRule>
    <cfRule type="cellIs" dxfId="160" priority="1474" operator="equal">
      <formula>"Devuelto "</formula>
    </cfRule>
  </conditionalFormatting>
  <conditionalFormatting sqref="AN48:AN49">
    <cfRule type="cellIs" dxfId="159" priority="1464" operator="equal">
      <formula>"finalizado"</formula>
    </cfRule>
    <cfRule type="cellIs" dxfId="158" priority="1463" operator="equal">
      <formula>"en proceso"</formula>
    </cfRule>
  </conditionalFormatting>
  <conditionalFormatting sqref="AN29:AR29">
    <cfRule type="cellIs" dxfId="157" priority="1614" operator="equal">
      <formula>"Devuelto "</formula>
    </cfRule>
    <cfRule type="cellIs" dxfId="156" priority="1611" operator="equal">
      <formula>"Devuelto"</formula>
    </cfRule>
    <cfRule type="cellIs" dxfId="155" priority="1604" operator="equal">
      <formula>"finalizado"</formula>
    </cfRule>
  </conditionalFormatting>
  <conditionalFormatting sqref="AN32:AR33">
    <cfRule type="cellIs" dxfId="154" priority="1564" operator="equal">
      <formula>"finalizado"</formula>
    </cfRule>
    <cfRule type="cellIs" dxfId="153" priority="1563" operator="equal">
      <formula>"en proceso"</formula>
    </cfRule>
  </conditionalFormatting>
  <conditionalFormatting sqref="AN13:AS13">
    <cfRule type="cellIs" dxfId="152" priority="1163" operator="equal">
      <formula>"Devuelto"</formula>
    </cfRule>
    <cfRule type="cellIs" dxfId="151" priority="1155" operator="equal">
      <formula>"en proceso"</formula>
    </cfRule>
    <cfRule type="cellIs" dxfId="150" priority="1156" operator="equal">
      <formula>"finalizado"</formula>
    </cfRule>
    <cfRule type="cellIs" dxfId="149" priority="1166" operator="equal">
      <formula>"Devuelto "</formula>
    </cfRule>
  </conditionalFormatting>
  <conditionalFormatting sqref="AN26:AS28">
    <cfRule type="cellIs" dxfId="148" priority="1106" operator="equal">
      <formula>"Devuelto "</formula>
    </cfRule>
    <cfRule type="cellIs" dxfId="147" priority="1103" operator="equal">
      <formula>"Devuelto"</formula>
    </cfRule>
    <cfRule type="cellIs" dxfId="146" priority="1096" operator="equal">
      <formula>"finalizado"</formula>
    </cfRule>
    <cfRule type="cellIs" dxfId="145" priority="1095" operator="equal">
      <formula>"en proceso"</formula>
    </cfRule>
    <cfRule type="cellIs" dxfId="144" priority="1088" operator="equal">
      <formula>"No aplica"</formula>
    </cfRule>
  </conditionalFormatting>
  <conditionalFormatting sqref="AN26:AS31">
    <cfRule type="cellIs" dxfId="143" priority="1071" operator="equal">
      <formula>"Finalizado"</formula>
    </cfRule>
    <cfRule type="cellIs" dxfId="142" priority="1070" operator="equal">
      <formula>"En proceso"</formula>
    </cfRule>
    <cfRule type="cellIs" priority="1069" operator="equal">
      <formula>"Sin Iniciar"</formula>
    </cfRule>
  </conditionalFormatting>
  <conditionalFormatting sqref="AN30:AS31">
    <cfRule type="cellIs" dxfId="141" priority="1086" operator="equal">
      <formula>"Devuelto "</formula>
    </cfRule>
    <cfRule type="cellIs" dxfId="140" priority="1083" operator="equal">
      <formula>"Devuelto"</formula>
    </cfRule>
    <cfRule type="cellIs" dxfId="139" priority="1076" operator="equal">
      <formula>"finalizado"</formula>
    </cfRule>
    <cfRule type="cellIs" dxfId="138" priority="1068" operator="equal">
      <formula>"No aplica"</formula>
    </cfRule>
    <cfRule type="cellIs" dxfId="137" priority="1075" operator="equal">
      <formula>"en proceso"</formula>
    </cfRule>
  </conditionalFormatting>
  <conditionalFormatting sqref="AN34:AS34">
    <cfRule type="cellIs" dxfId="136" priority="1056" operator="equal">
      <formula>"finalizado"</formula>
    </cfRule>
    <cfRule type="cellIs" dxfId="135" priority="1048" operator="equal">
      <formula>"No aplica"</formula>
    </cfRule>
    <cfRule type="cellIs" dxfId="134" priority="1066" operator="equal">
      <formula>"Devuelto "</formula>
    </cfRule>
    <cfRule type="cellIs" dxfId="133" priority="1063" operator="equal">
      <formula>"Devuelto"</formula>
    </cfRule>
    <cfRule type="cellIs" dxfId="132" priority="1055" operator="equal">
      <formula>"en proceso"</formula>
    </cfRule>
  </conditionalFormatting>
  <conditionalFormatting sqref="AN38:AS38">
    <cfRule type="cellIs" dxfId="131" priority="1015" operator="equal">
      <formula>"en proceso"</formula>
    </cfRule>
    <cfRule type="cellIs" dxfId="130" priority="1016" operator="equal">
      <formula>"finalizado"</formula>
    </cfRule>
    <cfRule type="cellIs" dxfId="129" priority="1023" operator="equal">
      <formula>"Devuelto"</formula>
    </cfRule>
    <cfRule type="cellIs" dxfId="128" priority="1026" operator="equal">
      <formula>"Devuelto "</formula>
    </cfRule>
    <cfRule type="cellIs" dxfId="127" priority="1008" operator="equal">
      <formula>"No aplica"</formula>
    </cfRule>
  </conditionalFormatting>
  <conditionalFormatting sqref="AN40:AS41">
    <cfRule type="cellIs" dxfId="126" priority="996" operator="equal">
      <formula>"finalizado"</formula>
    </cfRule>
    <cfRule type="cellIs" dxfId="125" priority="988" operator="equal">
      <formula>"No aplica"</formula>
    </cfRule>
    <cfRule type="cellIs" dxfId="124" priority="995" operator="equal">
      <formula>"en proceso"</formula>
    </cfRule>
    <cfRule type="cellIs" dxfId="123" priority="1003" operator="equal">
      <formula>"Devuelto"</formula>
    </cfRule>
    <cfRule type="cellIs" dxfId="122" priority="1006" operator="equal">
      <formula>"Devuelto "</formula>
    </cfRule>
  </conditionalFormatting>
  <conditionalFormatting sqref="AN12:AT13">
    <cfRule type="cellIs" dxfId="121" priority="193" operator="equal">
      <formula>"No aplica"</formula>
    </cfRule>
  </conditionalFormatting>
  <conditionalFormatting sqref="AN12:AT25">
    <cfRule type="cellIs" priority="194" operator="equal">
      <formula>"Sin Iniciar"</formula>
    </cfRule>
    <cfRule type="cellIs" dxfId="120" priority="195" operator="equal">
      <formula>"En proceso"</formula>
    </cfRule>
    <cfRule type="cellIs" dxfId="119" priority="196" operator="equal">
      <formula>"Finalizado"</formula>
    </cfRule>
  </conditionalFormatting>
  <conditionalFormatting sqref="AN14:AT25">
    <cfRule type="cellIs" dxfId="118" priority="856" operator="equal">
      <formula>"finalizado"</formula>
    </cfRule>
    <cfRule type="cellIs" dxfId="117" priority="855" operator="equal">
      <formula>"en proceso"</formula>
    </cfRule>
  </conditionalFormatting>
  <conditionalFormatting sqref="AN15:AT17">
    <cfRule type="cellIs" dxfId="116" priority="886" operator="equal">
      <formula>"Devuelto "</formula>
    </cfRule>
    <cfRule type="cellIs" dxfId="115" priority="883" operator="equal">
      <formula>"Devuelto"</formula>
    </cfRule>
    <cfRule type="cellIs" dxfId="114" priority="868" operator="equal">
      <formula>"No aplica"</formula>
    </cfRule>
  </conditionalFormatting>
  <conditionalFormatting sqref="AN19:AT24">
    <cfRule type="cellIs" dxfId="113" priority="863" operator="equal">
      <formula>"Devuelto"</formula>
    </cfRule>
    <cfRule type="cellIs" dxfId="112" priority="848" operator="equal">
      <formula>"No aplica"</formula>
    </cfRule>
    <cfRule type="cellIs" dxfId="111" priority="866" operator="equal">
      <formula>"Devuelto "</formula>
    </cfRule>
  </conditionalFormatting>
  <conditionalFormatting sqref="AN35:AT37">
    <cfRule type="cellIs" dxfId="110" priority="816" operator="equal">
      <formula>"finalizado"</formula>
    </cfRule>
    <cfRule type="cellIs" dxfId="109" priority="815" operator="equal">
      <formula>"en proceso"</formula>
    </cfRule>
  </conditionalFormatting>
  <conditionalFormatting sqref="AN36:AT36">
    <cfRule type="cellIs" dxfId="108" priority="823" operator="equal">
      <formula>"Devuelto"</formula>
    </cfRule>
    <cfRule type="cellIs" dxfId="107" priority="826" operator="equal">
      <formula>"Devuelto "</formula>
    </cfRule>
    <cfRule type="cellIs" dxfId="106" priority="808" operator="equal">
      <formula>"No aplica"</formula>
    </cfRule>
  </conditionalFormatting>
  <conditionalFormatting sqref="AN42:AT46">
    <cfRule type="cellIs" dxfId="105" priority="776" operator="equal">
      <formula>"finalizado"</formula>
    </cfRule>
    <cfRule type="cellIs" dxfId="104" priority="775" operator="equal">
      <formula>"en proceso"</formula>
    </cfRule>
  </conditionalFormatting>
  <conditionalFormatting sqref="AN43:AT44">
    <cfRule type="cellIs" dxfId="103" priority="783" operator="equal">
      <formula>"Devuelto"</formula>
    </cfRule>
    <cfRule type="cellIs" dxfId="102" priority="771" operator="equal">
      <formula>"Finalizado"</formula>
    </cfRule>
    <cfRule type="cellIs" priority="769" operator="equal">
      <formula>"Sin Iniciar"</formula>
    </cfRule>
    <cfRule type="cellIs" dxfId="101" priority="768" operator="equal">
      <formula>"No aplica"</formula>
    </cfRule>
    <cfRule type="cellIs" dxfId="100" priority="786" operator="equal">
      <formula>"Devuelto "</formula>
    </cfRule>
  </conditionalFormatting>
  <conditionalFormatting sqref="AN50:AT55">
    <cfRule type="cellIs" dxfId="99" priority="746" operator="equal">
      <formula>"Devuelto "</formula>
    </cfRule>
    <cfRule type="cellIs" dxfId="98" priority="743" operator="equal">
      <formula>"Devuelto"</formula>
    </cfRule>
    <cfRule type="cellIs" dxfId="97" priority="728" operator="equal">
      <formula>"No aplica"</formula>
    </cfRule>
  </conditionalFormatting>
  <conditionalFormatting sqref="AN50:AT64">
    <cfRule type="cellIs" dxfId="96" priority="716" operator="equal">
      <formula>"finalizado"</formula>
    </cfRule>
    <cfRule type="cellIs" dxfId="95" priority="715" operator="equal">
      <formula>"en proceso"</formula>
    </cfRule>
  </conditionalFormatting>
  <conditionalFormatting sqref="AN62:AT62">
    <cfRule type="cellIs" dxfId="94" priority="726" operator="equal">
      <formula>"Devuelto "</formula>
    </cfRule>
    <cfRule type="cellIs" dxfId="93" priority="723" operator="equal">
      <formula>"Devuelto"</formula>
    </cfRule>
    <cfRule type="cellIs" dxfId="92" priority="708" operator="equal">
      <formula>"No aplica"</formula>
    </cfRule>
  </conditionalFormatting>
  <conditionalFormatting sqref="AN66:AT71">
    <cfRule type="cellIs" dxfId="91" priority="1192" operator="equal">
      <formula>"finalizado"</formula>
    </cfRule>
    <cfRule type="cellIs" dxfId="90" priority="1191" operator="equal">
      <formula>"en proceso"</formula>
    </cfRule>
  </conditionalFormatting>
  <conditionalFormatting sqref="AO14:AT14">
    <cfRule type="cellIs" dxfId="89" priority="1371" operator="equal">
      <formula>"Devuelto"</formula>
    </cfRule>
    <cfRule type="cellIs" dxfId="88" priority="1358" operator="equal">
      <formula>"No aplica"</formula>
    </cfRule>
    <cfRule type="cellIs" dxfId="87" priority="1374" operator="equal">
      <formula>"Devuelto "</formula>
    </cfRule>
  </conditionalFormatting>
  <conditionalFormatting sqref="AO18:AT18">
    <cfRule type="cellIs" dxfId="86" priority="1340" operator="equal">
      <formula>"No aplica"</formula>
    </cfRule>
    <cfRule type="cellIs" dxfId="85" priority="1353" operator="equal">
      <formula>"Devuelto"</formula>
    </cfRule>
    <cfRule type="cellIs" dxfId="84" priority="1356" operator="equal">
      <formula>"Devuelto "</formula>
    </cfRule>
  </conditionalFormatting>
  <conditionalFormatting sqref="AO25:AT25">
    <cfRule type="cellIs" dxfId="83" priority="1322" operator="equal">
      <formula>"No aplica"</formula>
    </cfRule>
    <cfRule type="cellIs" dxfId="82" priority="1335" operator="equal">
      <formula>"Devuelto"</formula>
    </cfRule>
    <cfRule type="cellIs" dxfId="81" priority="1338" operator="equal">
      <formula>"Devuelto "</formula>
    </cfRule>
  </conditionalFormatting>
  <conditionalFormatting sqref="AO35:AT35">
    <cfRule type="cellIs" dxfId="80" priority="1320" operator="equal">
      <formula>"Devuelto "</formula>
    </cfRule>
    <cfRule type="cellIs" dxfId="79" priority="1317" operator="equal">
      <formula>"Devuelto"</formula>
    </cfRule>
    <cfRule type="cellIs" dxfId="78" priority="1304" operator="equal">
      <formula>"No aplica"</formula>
    </cfRule>
  </conditionalFormatting>
  <conditionalFormatting sqref="AO37:AT37">
    <cfRule type="cellIs" dxfId="77" priority="1302" operator="equal">
      <formula>"Devuelto "</formula>
    </cfRule>
    <cfRule type="cellIs" dxfId="76" priority="1299" operator="equal">
      <formula>"Devuelto"</formula>
    </cfRule>
    <cfRule type="cellIs" dxfId="75" priority="1286" operator="equal">
      <formula>"No aplica"</formula>
    </cfRule>
  </conditionalFormatting>
  <conditionalFormatting sqref="AO42:AT42">
    <cfRule type="cellIs" dxfId="74" priority="1284" operator="equal">
      <formula>"Devuelto "</formula>
    </cfRule>
    <cfRule type="cellIs" dxfId="73" priority="1281" operator="equal">
      <formula>"Devuelto"</formula>
    </cfRule>
    <cfRule type="cellIs" dxfId="72" priority="1268" operator="equal">
      <formula>"No aplica"</formula>
    </cfRule>
  </conditionalFormatting>
  <conditionalFormatting sqref="AO45:AT46">
    <cfRule type="cellIs" dxfId="71" priority="1266" operator="equal">
      <formula>"Devuelto "</formula>
    </cfRule>
    <cfRule type="cellIs" dxfId="70" priority="1263" operator="equal">
      <formula>"Devuelto"</formula>
    </cfRule>
    <cfRule type="cellIs" dxfId="69" priority="1250" operator="equal">
      <formula>"No aplica"</formula>
    </cfRule>
  </conditionalFormatting>
  <conditionalFormatting sqref="AO49:AT49">
    <cfRule type="cellIs" dxfId="68" priority="1248" operator="equal">
      <formula>"Devuelto "</formula>
    </cfRule>
    <cfRule type="cellIs" dxfId="67" priority="1245" operator="equal">
      <formula>"Devuelto"</formula>
    </cfRule>
    <cfRule type="cellIs" dxfId="66" priority="1240" operator="equal">
      <formula>"finalizado"</formula>
    </cfRule>
    <cfRule type="cellIs" dxfId="65" priority="1239" operator="equal">
      <formula>"en proceso"</formula>
    </cfRule>
    <cfRule type="cellIs" dxfId="64" priority="1232" operator="equal">
      <formula>"No aplica"</formula>
    </cfRule>
  </conditionalFormatting>
  <conditionalFormatting sqref="AO56:AT61">
    <cfRule type="cellIs" dxfId="63" priority="1223" operator="equal">
      <formula>"Finalizado"</formula>
    </cfRule>
    <cfRule type="cellIs" dxfId="62" priority="1222" operator="equal">
      <formula>"En proceso"</formula>
    </cfRule>
    <cfRule type="cellIs" priority="1221" operator="equal">
      <formula>"Sin Iniciar"</formula>
    </cfRule>
    <cfRule type="cellIs" dxfId="61" priority="1220" operator="equal">
      <formula>"No aplica"</formula>
    </cfRule>
  </conditionalFormatting>
  <conditionalFormatting sqref="AO63:AT64">
    <cfRule type="cellIs" dxfId="60" priority="1202" operator="equal">
      <formula>"No aplica"</formula>
    </cfRule>
    <cfRule type="cellIs" dxfId="59" priority="1218" operator="equal">
      <formula>"Devuelto "</formula>
    </cfRule>
    <cfRule type="cellIs" dxfId="58" priority="1215" operator="equal">
      <formula>"Devuelto"</formula>
    </cfRule>
  </conditionalFormatting>
  <conditionalFormatting sqref="AO66:AT71">
    <cfRule type="cellIs" dxfId="57" priority="1200" operator="equal">
      <formula>"Devuelto "</formula>
    </cfRule>
    <cfRule type="cellIs" dxfId="56" priority="1197" operator="equal">
      <formula>"Devuelto"</formula>
    </cfRule>
    <cfRule type="cellIs" dxfId="55" priority="1184" operator="equal">
      <formula>"No aplica"</formula>
    </cfRule>
  </conditionalFormatting>
  <conditionalFormatting sqref="AR65:AT65">
    <cfRule type="cellIs" dxfId="54" priority="695" operator="equal">
      <formula>"en proceso"</formula>
    </cfRule>
    <cfRule type="cellIs" dxfId="53" priority="696" operator="equal">
      <formula>"finalizado"</formula>
    </cfRule>
    <cfRule type="cellIs" dxfId="52" priority="703" operator="equal">
      <formula>"Devuelto"</formula>
    </cfRule>
    <cfRule type="cellIs" dxfId="51" priority="706" operator="equal">
      <formula>"Devuelto "</formula>
    </cfRule>
  </conditionalFormatting>
  <conditionalFormatting sqref="AS29">
    <cfRule type="cellIs" dxfId="50" priority="1168" operator="equal">
      <formula>"No aplica"</formula>
    </cfRule>
  </conditionalFormatting>
  <conditionalFormatting sqref="AS32:AS33">
    <cfRule type="cellIs" dxfId="49" priority="1172" operator="equal">
      <formula>"No aplica"</formula>
    </cfRule>
  </conditionalFormatting>
  <conditionalFormatting sqref="AS39">
    <cfRule type="cellIs" dxfId="48" priority="1176" operator="equal">
      <formula>"No aplica"</formula>
    </cfRule>
  </conditionalFormatting>
  <conditionalFormatting sqref="AS47:AT48">
    <cfRule type="cellIs" dxfId="47" priority="748" operator="equal">
      <formula>"No aplica"</formula>
    </cfRule>
  </conditionalFormatting>
  <conditionalFormatting sqref="AT12:AT13">
    <cfRule type="cellIs" dxfId="46" priority="200" operator="equal">
      <formula>"en proceso"</formula>
    </cfRule>
    <cfRule type="cellIs" dxfId="45" priority="211" operator="equal">
      <formula>"Devuelto "</formula>
    </cfRule>
    <cfRule type="cellIs" dxfId="44" priority="208" operator="equal">
      <formula>"Devuelto"</formula>
    </cfRule>
    <cfRule type="cellIs" dxfId="43" priority="201" operator="equal">
      <formula>"finalizado"</formula>
    </cfRule>
  </conditionalFormatting>
  <conditionalFormatting sqref="AT26:AT34">
    <cfRule type="cellIs" dxfId="42" priority="831" operator="equal">
      <formula>"Finalizado"</formula>
    </cfRule>
    <cfRule type="cellIs" dxfId="41" priority="830" operator="equal">
      <formula>"En proceso"</formula>
    </cfRule>
    <cfRule type="cellIs" priority="829" operator="equal">
      <formula>"Sin Iniciar"</formula>
    </cfRule>
    <cfRule type="cellIs" dxfId="40" priority="828" operator="equal">
      <formula>"No aplica"</formula>
    </cfRule>
    <cfRule type="cellIs" dxfId="39" priority="835" operator="equal">
      <formula>"en proceso"</formula>
    </cfRule>
    <cfRule type="cellIs" dxfId="38" priority="836" operator="equal">
      <formula>"finalizado"</formula>
    </cfRule>
    <cfRule type="cellIs" dxfId="37" priority="843" operator="equal">
      <formula>"Devuelto"</formula>
    </cfRule>
    <cfRule type="cellIs" dxfId="36" priority="846" operator="equal">
      <formula>"Devuelto "</formula>
    </cfRule>
  </conditionalFormatting>
  <conditionalFormatting sqref="AT38:AT41">
    <cfRule type="cellIs" dxfId="35" priority="806" operator="equal">
      <formula>"Devuelto "</formula>
    </cfRule>
    <cfRule type="cellIs" dxfId="34" priority="795" operator="equal">
      <formula>"en proceso"</formula>
    </cfRule>
    <cfRule type="cellIs" dxfId="33" priority="796" operator="equal">
      <formula>"finalizado"</formula>
    </cfRule>
    <cfRule type="cellIs" dxfId="32" priority="803" operator="equal">
      <formula>"Devuelto"</formula>
    </cfRule>
    <cfRule type="cellIs" dxfId="31" priority="791" operator="equal">
      <formula>"Finalizado"</formula>
    </cfRule>
    <cfRule type="cellIs" dxfId="30" priority="788" operator="equal">
      <formula>"No aplica"</formula>
    </cfRule>
    <cfRule type="cellIs" priority="789" operator="equal">
      <formula>"Sin Iniciar"</formula>
    </cfRule>
  </conditionalFormatting>
  <conditionalFormatting sqref="AT47:AT48">
    <cfRule type="cellIs" dxfId="29" priority="755" operator="equal">
      <formula>"en proceso"</formula>
    </cfRule>
    <cfRule type="cellIs" dxfId="28" priority="756" operator="equal">
      <formula>"finalizado"</formula>
    </cfRule>
    <cfRule type="cellIs" dxfId="27" priority="763" operator="equal">
      <formula>"Devuelto"</formula>
    </cfRule>
    <cfRule type="cellIs" dxfId="26" priority="766" operator="equal">
      <formula>"Devuelto "</formula>
    </cfRule>
  </conditionalFormatting>
  <conditionalFormatting sqref="AU10:AU11">
    <cfRule type="cellIs" dxfId="25" priority="2801" operator="equal">
      <formula>"No aplica"</formula>
    </cfRule>
  </conditionalFormatting>
  <conditionalFormatting sqref="AU10:AU71">
    <cfRule type="cellIs" dxfId="24" priority="393" operator="equal">
      <formula>"en proceso"</formula>
    </cfRule>
    <cfRule type="cellIs" dxfId="23" priority="394" operator="equal">
      <formula>"en proceso "</formula>
    </cfRule>
  </conditionalFormatting>
  <conditionalFormatting sqref="AU60:AW60">
    <cfRule type="cellIs" dxfId="22" priority="445" operator="equal">
      <formula>"Devuelto"</formula>
    </cfRule>
    <cfRule type="cellIs" dxfId="21" priority="448" operator="equal">
      <formula>"Devuelto "</formula>
    </cfRule>
  </conditionalFormatting>
  <conditionalFormatting sqref="AU10:AX71">
    <cfRule type="cellIs" dxfId="20" priority="177" operator="equal">
      <formula>"finalizado"</formula>
    </cfRule>
  </conditionalFormatting>
  <conditionalFormatting sqref="AU12:AX71">
    <cfRule type="cellIs" dxfId="19" priority="179" operator="equal">
      <formula>"En proceso"</formula>
    </cfRule>
    <cfRule type="cellIs" priority="178" operator="equal">
      <formula>"Sin Iniciar"</formula>
    </cfRule>
    <cfRule type="cellIs" dxfId="18" priority="180" operator="equal">
      <formula>"Finalizado"</formula>
    </cfRule>
  </conditionalFormatting>
  <conditionalFormatting sqref="AV8">
    <cfRule type="cellIs" dxfId="17" priority="2793" operator="equal">
      <formula>"en proceso"</formula>
    </cfRule>
    <cfRule type="cellIs" dxfId="16" priority="2794" operator="equal">
      <formula>"finalizado"</formula>
    </cfRule>
    <cfRule type="cellIs" dxfId="15" priority="2795" operator="equal">
      <formula>"en proceso "</formula>
    </cfRule>
  </conditionalFormatting>
  <conditionalFormatting sqref="AV11:AW71">
    <cfRule type="cellIs" dxfId="14" priority="403" operator="equal">
      <formula>"en proceso"</formula>
    </cfRule>
  </conditionalFormatting>
  <conditionalFormatting sqref="AV12:AW59">
    <cfRule type="cellIs" dxfId="13" priority="466" operator="equal">
      <formula>"Devuelto "</formula>
    </cfRule>
    <cfRule type="cellIs" dxfId="12" priority="463" operator="equal">
      <formula>"Devuelto"</formula>
    </cfRule>
  </conditionalFormatting>
  <conditionalFormatting sqref="AV12:AW71">
    <cfRule type="cellIs" dxfId="11" priority="396" operator="equal">
      <formula>"No aplica"</formula>
    </cfRule>
  </conditionalFormatting>
  <conditionalFormatting sqref="AV61:AW71">
    <cfRule type="cellIs" dxfId="10" priority="412" operator="equal">
      <formula>"Devuelto "</formula>
    </cfRule>
    <cfRule type="cellIs" dxfId="9" priority="409" operator="equal">
      <formula>"Devuelto"</formula>
    </cfRule>
  </conditionalFormatting>
  <conditionalFormatting sqref="AX10:AX71">
    <cfRule type="cellIs" dxfId="8" priority="175" operator="equal">
      <formula>"en proceso"</formula>
    </cfRule>
    <cfRule type="cellIs" dxfId="7" priority="176" operator="equal">
      <formula>"en proceso "</formula>
    </cfRule>
  </conditionalFormatting>
  <conditionalFormatting sqref="AX10:AY11">
    <cfRule type="cellIs" dxfId="6" priority="130" operator="equal">
      <formula>"No aplica"</formula>
    </cfRule>
  </conditionalFormatting>
  <conditionalFormatting sqref="AY10:AY11">
    <cfRule type="cellIs" dxfId="5" priority="125" operator="equal">
      <formula>"en proceso"</formula>
    </cfRule>
    <cfRule type="cellIs" dxfId="4" priority="127" operator="equal">
      <formula>"finalizado"</formula>
    </cfRule>
    <cfRule type="cellIs" dxfId="3" priority="126" operator="equal">
      <formula>"en proceso "</formula>
    </cfRule>
  </conditionalFormatting>
  <dataValidations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F41 V62:Y62 U70:W71 AL66:AN71 M44 AF57:AI58 X28:Y28 AF32:AI33 AH41 AI50:AI51 AF48:AI48 AF29:AH30 V17:W18 R12:T71 AM49:AM64 M40 AN49 AN35 AK45:AN46 AN63:AN64 AI66 AG37 AK67 M37 M42 AN37 AO39:AR39 AN42 AN56:AN61 N69 Z12:Z71 U65:U66 U63:W63 U58:V58 U55:W55 U52:W52 U48:U50 U44:U45 U40:U42 U37:U38 AB12:AB71 U32:U33 U29:U30 U24:U25 U19:W19 AL60:AL64 X67:Y67 U27:W27 V20:W26 X60:X61 V53:W54 V56:W56 Y12:Y27 AF65:AH66 AN25 AN18 AN14 AK69:AK71 AK40 AM31 AM40 AK42:AK43 AM42:AM43 AK49:AL55 AO47:AR48 AK31 AL30:AL31 AO29:AR29 AO32:AR33 AL40:AL43 AK34:AM38 AK61:AK63 W57:W61 W64:W68 V28:W51 V12:W15 U13:U16 AG40:AG42 AG44 AC12:AD12 V59 V16:X16 Y29:Y61 Y63:Y66 Y68:Y71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F40:AG42 V12:W18 AF48:AI48 N29:O29 O41 AI50:AI51 O13:O14 O30 M32:O33 M48:O48 M13:M14 M44 M65:M66 M19 M29:M30 O19 M40:M42 AF65:AH66 O65:O66 AI66 AN60 AO29:AR29 U70:W71 V64:V67 AF57:AI58 AH41 M37 AF29:AH30 AF32:AI33 O57:O58 AF37:AG37 M57:M58 N69 W57:W61 AB12:AB71 U65:U66 U63:W63 U58:V58 U55:W55 U52:W52 U48:U50 U44:U45 U40:U42 U37:U38 U32:U33 U29:U30 U24:U25 U19:W19 R12:T71 V20:W26 V53:W54 V56:W56 W64:W68 Y12:Z71 V28:W51 V59 U13:U16 AF44:AG44 AC12:AD12 X12:X61 V62:X62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C13:AD71" xr:uid="{F700D9F6-5C39-4743-8CEF-C4F6568D4418}">
      <formula1>"Finalizado, En proceso, Sin Iniciar,Enviado al Ministerio"</formula1>
    </dataValidation>
    <dataValidation type="list" allowBlank="1" showInputMessage="1" showErrorMessage="1" sqref="AC13:AD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88671875" defaultRowHeight="14.4" x14ac:dyDescent="0.3"/>
  <cols>
    <col min="1" max="2" width="6" style="380" customWidth="1"/>
    <col min="3" max="3" width="40" style="380" customWidth="1"/>
    <col min="4" max="4" width="47.6640625" style="380" customWidth="1"/>
    <col min="5" max="5" width="18" style="380" customWidth="1"/>
    <col min="6" max="6" width="22" style="380" customWidth="1"/>
    <col min="7" max="8" width="14" style="380" customWidth="1"/>
    <col min="9" max="9" width="30" style="380" customWidth="1"/>
    <col min="10" max="16384" width="10.88671875" style="380"/>
  </cols>
  <sheetData>
    <row r="1" spans="1:9" ht="17.399999999999999" x14ac:dyDescent="0.3">
      <c r="A1" s="555" t="s">
        <v>522</v>
      </c>
      <c r="B1" s="555"/>
      <c r="C1" s="555"/>
      <c r="D1" s="555"/>
      <c r="E1" s="555"/>
      <c r="F1" s="555"/>
      <c r="G1" s="555"/>
      <c r="H1" s="555"/>
      <c r="I1" s="555"/>
    </row>
    <row r="2" spans="1:9" x14ac:dyDescent="0.3">
      <c r="A2" s="556" t="s">
        <v>523</v>
      </c>
      <c r="B2" s="556"/>
      <c r="C2" s="556"/>
      <c r="D2" s="556"/>
      <c r="E2" s="556"/>
      <c r="F2" s="556"/>
      <c r="G2" s="556"/>
      <c r="H2" s="556"/>
      <c r="I2" s="556"/>
    </row>
    <row r="3" spans="1:9" ht="20.25" customHeight="1" x14ac:dyDescent="0.3">
      <c r="C3" s="380" t="s">
        <v>524</v>
      </c>
      <c r="D3" s="380" t="s">
        <v>525</v>
      </c>
    </row>
    <row r="4" spans="1:9" ht="24.75" customHeight="1" x14ac:dyDescent="0.3">
      <c r="C4" s="380" t="s">
        <v>526</v>
      </c>
      <c r="D4" s="380" t="s">
        <v>527</v>
      </c>
    </row>
    <row r="5" spans="1:9" ht="24.75" customHeight="1" x14ac:dyDescent="0.3">
      <c r="C5" s="380" t="s">
        <v>528</v>
      </c>
      <c r="D5" s="380" t="s">
        <v>299</v>
      </c>
    </row>
    <row r="6" spans="1:9" ht="26.4" x14ac:dyDescent="0.3">
      <c r="A6" s="381" t="s">
        <v>529</v>
      </c>
      <c r="B6" s="381" t="s">
        <v>530</v>
      </c>
      <c r="C6" s="381" t="s">
        <v>531</v>
      </c>
      <c r="D6" s="381" t="s">
        <v>532</v>
      </c>
      <c r="E6" s="381" t="s">
        <v>156</v>
      </c>
      <c r="F6" s="381" t="s">
        <v>533</v>
      </c>
      <c r="G6" s="381" t="s">
        <v>534</v>
      </c>
      <c r="H6" s="381" t="s">
        <v>535</v>
      </c>
      <c r="I6" s="381" t="s">
        <v>536</v>
      </c>
    </row>
    <row r="7" spans="1:9" x14ac:dyDescent="0.3">
      <c r="A7" s="557" t="s">
        <v>537</v>
      </c>
      <c r="B7" s="557"/>
      <c r="C7" s="557"/>
      <c r="D7" s="557"/>
      <c r="E7" s="557"/>
      <c r="F7" s="557"/>
      <c r="G7" s="557"/>
      <c r="H7" s="557"/>
      <c r="I7" s="557"/>
    </row>
    <row r="8" spans="1:9" x14ac:dyDescent="0.3">
      <c r="A8" s="382">
        <v>1</v>
      </c>
      <c r="B8" s="383" t="s">
        <v>538</v>
      </c>
      <c r="C8" s="384" t="s">
        <v>539</v>
      </c>
      <c r="D8" s="385" t="s">
        <v>540</v>
      </c>
      <c r="E8" s="386"/>
      <c r="F8" s="385"/>
      <c r="G8" s="383"/>
      <c r="H8" s="383"/>
      <c r="I8" s="387"/>
    </row>
    <row r="9" spans="1:9" ht="22.8" x14ac:dyDescent="0.3">
      <c r="A9" s="388">
        <v>2</v>
      </c>
      <c r="B9" s="389" t="s">
        <v>538</v>
      </c>
      <c r="C9" s="390" t="s">
        <v>225</v>
      </c>
      <c r="D9" s="391" t="s">
        <v>541</v>
      </c>
      <c r="E9" s="392"/>
      <c r="F9" s="391"/>
      <c r="G9" s="389"/>
      <c r="H9" s="389"/>
      <c r="I9" s="393"/>
    </row>
    <row r="10" spans="1:9" x14ac:dyDescent="0.3">
      <c r="A10" s="382">
        <v>3</v>
      </c>
      <c r="B10" s="383" t="s">
        <v>538</v>
      </c>
      <c r="C10" s="384" t="s">
        <v>542</v>
      </c>
      <c r="D10" s="385" t="s">
        <v>543</v>
      </c>
      <c r="E10" s="386"/>
      <c r="F10" s="385"/>
      <c r="G10" s="383"/>
      <c r="H10" s="383"/>
      <c r="I10" s="387"/>
    </row>
    <row r="11" spans="1:9" x14ac:dyDescent="0.3">
      <c r="A11" s="388">
        <v>4</v>
      </c>
      <c r="B11" s="389" t="s">
        <v>538</v>
      </c>
      <c r="C11" s="390" t="s">
        <v>544</v>
      </c>
      <c r="D11" s="391" t="s">
        <v>545</v>
      </c>
      <c r="E11" s="392"/>
      <c r="F11" s="391"/>
      <c r="G11" s="389"/>
      <c r="H11" s="389"/>
      <c r="I11" s="393"/>
    </row>
    <row r="12" spans="1:9" ht="22.8" x14ac:dyDescent="0.3">
      <c r="A12" s="382">
        <v>5</v>
      </c>
      <c r="B12" s="383" t="s">
        <v>538</v>
      </c>
      <c r="C12" s="384" t="s">
        <v>546</v>
      </c>
      <c r="D12" s="385" t="s">
        <v>547</v>
      </c>
      <c r="E12" s="386"/>
      <c r="F12" s="385"/>
      <c r="G12" s="383"/>
      <c r="H12" s="383"/>
      <c r="I12" s="387"/>
    </row>
    <row r="13" spans="1:9" ht="22.8" x14ac:dyDescent="0.3">
      <c r="A13" s="388">
        <v>6</v>
      </c>
      <c r="B13" s="389" t="s">
        <v>538</v>
      </c>
      <c r="C13" s="390" t="s">
        <v>548</v>
      </c>
      <c r="D13" s="391" t="s">
        <v>549</v>
      </c>
      <c r="E13" s="392"/>
      <c r="F13" s="391"/>
      <c r="G13" s="389"/>
      <c r="H13" s="389"/>
      <c r="I13" s="393"/>
    </row>
    <row r="14" spans="1:9" ht="22.8" x14ac:dyDescent="0.3">
      <c r="A14" s="382">
        <v>7</v>
      </c>
      <c r="B14" s="383" t="s">
        <v>538</v>
      </c>
      <c r="C14" s="384" t="s">
        <v>550</v>
      </c>
      <c r="D14" s="385" t="s">
        <v>551</v>
      </c>
      <c r="E14" s="386"/>
      <c r="F14" s="385"/>
      <c r="G14" s="383"/>
      <c r="H14" s="383"/>
      <c r="I14" s="387"/>
    </row>
    <row r="15" spans="1:9" x14ac:dyDescent="0.3">
      <c r="A15" s="558"/>
      <c r="B15" s="558"/>
      <c r="C15" s="558"/>
      <c r="D15" s="558"/>
      <c r="E15" s="558"/>
      <c r="F15" s="558"/>
      <c r="G15" s="558"/>
      <c r="H15" s="558"/>
      <c r="I15" s="558"/>
    </row>
    <row r="16" spans="1:9" x14ac:dyDescent="0.3">
      <c r="A16" s="559" t="s">
        <v>552</v>
      </c>
      <c r="B16" s="559"/>
      <c r="C16" s="559"/>
      <c r="D16" s="559"/>
      <c r="E16" s="559"/>
      <c r="F16" s="559"/>
      <c r="G16" s="559"/>
      <c r="H16" s="559"/>
      <c r="I16" s="559"/>
    </row>
    <row r="17" spans="1:9" ht="24" x14ac:dyDescent="0.3">
      <c r="A17" s="394">
        <v>8</v>
      </c>
      <c r="B17" s="395" t="s">
        <v>553</v>
      </c>
      <c r="C17" s="396" t="s">
        <v>205</v>
      </c>
      <c r="D17" s="397" t="s">
        <v>554</v>
      </c>
      <c r="E17" s="398"/>
      <c r="F17" s="397"/>
      <c r="G17" s="395"/>
      <c r="H17" s="395"/>
      <c r="I17" s="399"/>
    </row>
    <row r="18" spans="1:9" x14ac:dyDescent="0.3">
      <c r="A18" s="388">
        <v>9</v>
      </c>
      <c r="B18" s="389" t="s">
        <v>553</v>
      </c>
      <c r="C18" s="390" t="s">
        <v>555</v>
      </c>
      <c r="D18" s="391" t="s">
        <v>556</v>
      </c>
      <c r="E18" s="392"/>
      <c r="F18" s="391"/>
      <c r="G18" s="389"/>
      <c r="H18" s="389"/>
      <c r="I18" s="393"/>
    </row>
    <row r="19" spans="1:9" x14ac:dyDescent="0.3">
      <c r="A19" s="394">
        <v>10</v>
      </c>
      <c r="B19" s="395" t="s">
        <v>553</v>
      </c>
      <c r="C19" s="396" t="s">
        <v>172</v>
      </c>
      <c r="D19" s="397" t="s">
        <v>557</v>
      </c>
      <c r="E19" s="398"/>
      <c r="F19" s="397"/>
      <c r="G19" s="395"/>
      <c r="H19" s="395"/>
      <c r="I19" s="399"/>
    </row>
    <row r="20" spans="1:9" x14ac:dyDescent="0.3">
      <c r="A20" s="388">
        <v>11</v>
      </c>
      <c r="B20" s="389" t="s">
        <v>553</v>
      </c>
      <c r="C20" s="390" t="s">
        <v>558</v>
      </c>
      <c r="D20" s="391" t="s">
        <v>559</v>
      </c>
      <c r="E20" s="392"/>
      <c r="F20" s="391"/>
      <c r="G20" s="389"/>
      <c r="H20" s="389"/>
      <c r="I20" s="393"/>
    </row>
    <row r="21" spans="1:9" x14ac:dyDescent="0.3">
      <c r="A21" s="558"/>
      <c r="B21" s="558"/>
      <c r="C21" s="558"/>
      <c r="D21" s="558"/>
      <c r="E21" s="558"/>
      <c r="F21" s="558"/>
      <c r="G21" s="558"/>
      <c r="H21" s="558"/>
      <c r="I21" s="558"/>
    </row>
    <row r="22" spans="1:9" x14ac:dyDescent="0.3">
      <c r="A22" s="560" t="s">
        <v>560</v>
      </c>
      <c r="B22" s="560"/>
      <c r="C22" s="560"/>
      <c r="D22" s="560"/>
      <c r="E22" s="560"/>
      <c r="F22" s="560"/>
      <c r="G22" s="560"/>
      <c r="H22" s="560"/>
      <c r="I22" s="560"/>
    </row>
    <row r="23" spans="1:9" ht="22.8" x14ac:dyDescent="0.3">
      <c r="A23" s="400">
        <v>12</v>
      </c>
      <c r="B23" s="401" t="s">
        <v>561</v>
      </c>
      <c r="C23" s="402" t="s">
        <v>562</v>
      </c>
      <c r="D23" s="403" t="s">
        <v>563</v>
      </c>
      <c r="E23" s="404"/>
      <c r="F23" s="403"/>
      <c r="G23" s="401"/>
      <c r="H23" s="401"/>
      <c r="I23" s="405"/>
    </row>
    <row r="24" spans="1:9" ht="22.8" x14ac:dyDescent="0.3">
      <c r="A24" s="388">
        <v>13</v>
      </c>
      <c r="B24" s="389" t="s">
        <v>561</v>
      </c>
      <c r="C24" s="390" t="s">
        <v>564</v>
      </c>
      <c r="D24" s="391" t="s">
        <v>565</v>
      </c>
      <c r="E24" s="392"/>
      <c r="F24" s="391"/>
      <c r="G24" s="389"/>
      <c r="H24" s="389"/>
      <c r="I24" s="393"/>
    </row>
    <row r="25" spans="1:9" x14ac:dyDescent="0.3">
      <c r="A25" s="400">
        <v>14</v>
      </c>
      <c r="B25" s="401" t="s">
        <v>561</v>
      </c>
      <c r="C25" s="402" t="s">
        <v>566</v>
      </c>
      <c r="D25" s="403" t="s">
        <v>567</v>
      </c>
      <c r="E25" s="404"/>
      <c r="F25" s="403"/>
      <c r="G25" s="401"/>
      <c r="H25" s="401"/>
      <c r="I25" s="405"/>
    </row>
    <row r="26" spans="1:9" x14ac:dyDescent="0.3">
      <c r="A26" s="388">
        <v>15</v>
      </c>
      <c r="B26" s="389" t="s">
        <v>561</v>
      </c>
      <c r="C26" s="390" t="s">
        <v>568</v>
      </c>
      <c r="D26" s="391" t="s">
        <v>569</v>
      </c>
      <c r="E26" s="392"/>
      <c r="F26" s="391"/>
      <c r="G26" s="389"/>
      <c r="H26" s="389"/>
      <c r="I26" s="393"/>
    </row>
    <row r="27" spans="1:9" x14ac:dyDescent="0.3">
      <c r="A27" s="400">
        <v>16</v>
      </c>
      <c r="B27" s="401" t="s">
        <v>561</v>
      </c>
      <c r="C27" s="402" t="s">
        <v>570</v>
      </c>
      <c r="D27" s="403" t="s">
        <v>571</v>
      </c>
      <c r="E27" s="404"/>
      <c r="F27" s="403"/>
      <c r="G27" s="401"/>
      <c r="H27" s="401"/>
      <c r="I27" s="405"/>
    </row>
    <row r="28" spans="1:9" ht="24" x14ac:dyDescent="0.3">
      <c r="A28" s="388">
        <v>17</v>
      </c>
      <c r="B28" s="389" t="s">
        <v>561</v>
      </c>
      <c r="C28" s="390" t="s">
        <v>238</v>
      </c>
      <c r="D28" s="391" t="s">
        <v>572</v>
      </c>
      <c r="E28" s="392"/>
      <c r="F28" s="391"/>
      <c r="G28" s="389"/>
      <c r="H28" s="389"/>
      <c r="I28" s="393"/>
    </row>
    <row r="29" spans="1:9" ht="22.8" x14ac:dyDescent="0.3">
      <c r="A29" s="400">
        <v>18</v>
      </c>
      <c r="B29" s="401" t="s">
        <v>561</v>
      </c>
      <c r="C29" s="402" t="s">
        <v>239</v>
      </c>
      <c r="D29" s="403" t="s">
        <v>573</v>
      </c>
      <c r="E29" s="404"/>
      <c r="F29" s="403"/>
      <c r="G29" s="401"/>
      <c r="H29" s="401"/>
      <c r="I29" s="405"/>
    </row>
    <row r="30" spans="1:9" ht="24" x14ac:dyDescent="0.3">
      <c r="A30" s="388">
        <v>19</v>
      </c>
      <c r="B30" s="389" t="s">
        <v>561</v>
      </c>
      <c r="C30" s="390" t="s">
        <v>574</v>
      </c>
      <c r="D30" s="391" t="s">
        <v>575</v>
      </c>
      <c r="E30" s="392"/>
      <c r="F30" s="391"/>
      <c r="G30" s="389"/>
      <c r="H30" s="389"/>
      <c r="I30" s="393"/>
    </row>
    <row r="31" spans="1:9" x14ac:dyDescent="0.3">
      <c r="A31" s="400">
        <v>20</v>
      </c>
      <c r="B31" s="401" t="s">
        <v>561</v>
      </c>
      <c r="C31" s="402" t="s">
        <v>576</v>
      </c>
      <c r="D31" s="403" t="s">
        <v>577</v>
      </c>
      <c r="E31" s="404"/>
      <c r="F31" s="403"/>
      <c r="G31" s="401"/>
      <c r="H31" s="401"/>
      <c r="I31" s="405"/>
    </row>
    <row r="32" spans="1:9" x14ac:dyDescent="0.3">
      <c r="A32" s="558"/>
      <c r="B32" s="558"/>
      <c r="C32" s="558"/>
      <c r="D32" s="558"/>
      <c r="E32" s="558"/>
      <c r="F32" s="558"/>
      <c r="G32" s="558"/>
      <c r="H32" s="558"/>
      <c r="I32" s="558"/>
    </row>
    <row r="33" spans="1:9" x14ac:dyDescent="0.3">
      <c r="A33" s="561" t="s">
        <v>578</v>
      </c>
      <c r="B33" s="561"/>
      <c r="C33" s="561"/>
      <c r="D33" s="561"/>
      <c r="E33" s="561"/>
      <c r="F33" s="561"/>
      <c r="G33" s="561"/>
      <c r="H33" s="561"/>
      <c r="I33" s="561"/>
    </row>
    <row r="34" spans="1:9" ht="22.8" x14ac:dyDescent="0.3">
      <c r="A34" s="406">
        <v>21</v>
      </c>
      <c r="B34" s="407" t="s">
        <v>579</v>
      </c>
      <c r="C34" s="408" t="s">
        <v>580</v>
      </c>
      <c r="D34" s="409" t="s">
        <v>581</v>
      </c>
      <c r="E34" s="410"/>
      <c r="F34" s="409"/>
      <c r="G34" s="407"/>
      <c r="H34" s="407"/>
      <c r="I34" s="411"/>
    </row>
    <row r="35" spans="1:9" ht="22.8" x14ac:dyDescent="0.3">
      <c r="A35" s="388">
        <v>22</v>
      </c>
      <c r="B35" s="389" t="s">
        <v>579</v>
      </c>
      <c r="C35" s="390" t="s">
        <v>159</v>
      </c>
      <c r="D35" s="391" t="s">
        <v>582</v>
      </c>
      <c r="E35" s="392"/>
      <c r="F35" s="391"/>
      <c r="G35" s="389"/>
      <c r="H35" s="389"/>
      <c r="I35" s="393"/>
    </row>
    <row r="36" spans="1:9" ht="24" x14ac:dyDescent="0.3">
      <c r="A36" s="406">
        <v>23</v>
      </c>
      <c r="B36" s="407" t="s">
        <v>579</v>
      </c>
      <c r="C36" s="408" t="s">
        <v>583</v>
      </c>
      <c r="D36" s="409" t="s">
        <v>584</v>
      </c>
      <c r="E36" s="410"/>
      <c r="F36" s="409"/>
      <c r="G36" s="407"/>
      <c r="H36" s="407"/>
      <c r="I36" s="411"/>
    </row>
    <row r="37" spans="1:9" x14ac:dyDescent="0.3">
      <c r="A37" s="558"/>
      <c r="B37" s="558"/>
      <c r="C37" s="558"/>
      <c r="D37" s="558"/>
      <c r="E37" s="558"/>
      <c r="F37" s="558"/>
      <c r="G37" s="558"/>
      <c r="H37" s="558"/>
      <c r="I37" s="558"/>
    </row>
    <row r="38" spans="1:9" x14ac:dyDescent="0.3">
      <c r="A38" s="554" t="s">
        <v>585</v>
      </c>
      <c r="B38" s="554"/>
      <c r="C38" s="554"/>
      <c r="D38" s="554"/>
      <c r="E38" s="554"/>
      <c r="F38" s="554"/>
      <c r="G38" s="554"/>
      <c r="H38" s="554"/>
      <c r="I38" s="554"/>
    </row>
    <row r="39" spans="1:9" ht="22.8" x14ac:dyDescent="0.3">
      <c r="A39" s="412">
        <v>24</v>
      </c>
      <c r="B39" s="413" t="s">
        <v>586</v>
      </c>
      <c r="C39" s="414" t="s">
        <v>587</v>
      </c>
      <c r="D39" s="415" t="s">
        <v>588</v>
      </c>
      <c r="E39" s="416"/>
      <c r="F39" s="415"/>
      <c r="G39" s="413"/>
      <c r="H39" s="413"/>
      <c r="I39" s="417"/>
    </row>
    <row r="40" spans="1:9" x14ac:dyDescent="0.3">
      <c r="A40" s="388">
        <v>25</v>
      </c>
      <c r="B40" s="389" t="s">
        <v>586</v>
      </c>
      <c r="C40" s="390" t="s">
        <v>589</v>
      </c>
      <c r="D40" s="391" t="s">
        <v>590</v>
      </c>
      <c r="E40" s="392"/>
      <c r="F40" s="391"/>
      <c r="G40" s="389"/>
      <c r="H40" s="389"/>
      <c r="I40" s="393"/>
    </row>
    <row r="41" spans="1:9" x14ac:dyDescent="0.3">
      <c r="A41" s="412">
        <v>26</v>
      </c>
      <c r="B41" s="413" t="s">
        <v>586</v>
      </c>
      <c r="C41" s="414" t="s">
        <v>591</v>
      </c>
      <c r="D41" s="415" t="s">
        <v>592</v>
      </c>
      <c r="E41" s="416"/>
      <c r="F41" s="415"/>
      <c r="G41" s="413"/>
      <c r="H41" s="413"/>
      <c r="I41" s="417"/>
    </row>
    <row r="42" spans="1:9" x14ac:dyDescent="0.3">
      <c r="A42" s="388">
        <v>27</v>
      </c>
      <c r="B42" s="389" t="s">
        <v>586</v>
      </c>
      <c r="C42" s="390" t="s">
        <v>593</v>
      </c>
      <c r="D42" s="391" t="s">
        <v>594</v>
      </c>
      <c r="E42" s="392"/>
      <c r="F42" s="391"/>
      <c r="G42" s="389"/>
      <c r="H42" s="389"/>
      <c r="I42" s="393"/>
    </row>
    <row r="43" spans="1:9" x14ac:dyDescent="0.3">
      <c r="A43" s="412">
        <v>28</v>
      </c>
      <c r="B43" s="413" t="s">
        <v>586</v>
      </c>
      <c r="C43" s="414" t="s">
        <v>595</v>
      </c>
      <c r="D43" s="415" t="s">
        <v>596</v>
      </c>
      <c r="E43" s="416"/>
      <c r="F43" s="415"/>
      <c r="G43" s="413"/>
      <c r="H43" s="413"/>
      <c r="I43" s="417"/>
    </row>
    <row r="44" spans="1:9" x14ac:dyDescent="0.3">
      <c r="A44" s="388">
        <v>29</v>
      </c>
      <c r="B44" s="389" t="s">
        <v>586</v>
      </c>
      <c r="C44" s="390" t="s">
        <v>597</v>
      </c>
      <c r="D44" s="391" t="s">
        <v>598</v>
      </c>
      <c r="E44" s="392"/>
      <c r="F44" s="391"/>
      <c r="G44" s="389"/>
      <c r="H44" s="389"/>
      <c r="I44" s="393"/>
    </row>
    <row r="45" spans="1:9" x14ac:dyDescent="0.3">
      <c r="A45" s="412">
        <v>30</v>
      </c>
      <c r="B45" s="413" t="s">
        <v>586</v>
      </c>
      <c r="C45" s="414" t="s">
        <v>599</v>
      </c>
      <c r="D45" s="415" t="s">
        <v>600</v>
      </c>
      <c r="E45" s="416"/>
      <c r="F45" s="415"/>
      <c r="G45" s="413"/>
      <c r="H45" s="413"/>
      <c r="I45" s="417"/>
    </row>
    <row r="46" spans="1:9" x14ac:dyDescent="0.3">
      <c r="A46" s="388">
        <v>31</v>
      </c>
      <c r="B46" s="389" t="s">
        <v>586</v>
      </c>
      <c r="C46" s="390" t="s">
        <v>601</v>
      </c>
      <c r="D46" s="391" t="s">
        <v>602</v>
      </c>
      <c r="E46" s="392"/>
      <c r="F46" s="391"/>
      <c r="G46" s="389"/>
      <c r="H46" s="389"/>
      <c r="I46" s="393"/>
    </row>
    <row r="47" spans="1:9" ht="24" x14ac:dyDescent="0.3">
      <c r="A47" s="412">
        <v>32</v>
      </c>
      <c r="B47" s="413" t="s">
        <v>586</v>
      </c>
      <c r="C47" s="414" t="s">
        <v>164</v>
      </c>
      <c r="D47" s="415" t="s">
        <v>603</v>
      </c>
      <c r="E47" s="416"/>
      <c r="F47" s="415"/>
      <c r="G47" s="413"/>
      <c r="H47" s="413"/>
      <c r="I47" s="417"/>
    </row>
    <row r="48" spans="1:9" x14ac:dyDescent="0.3">
      <c r="A48" s="558"/>
      <c r="B48" s="558"/>
      <c r="C48" s="558"/>
      <c r="D48" s="558"/>
      <c r="E48" s="558"/>
      <c r="F48" s="558"/>
      <c r="G48" s="558"/>
      <c r="H48" s="558"/>
      <c r="I48" s="558"/>
    </row>
    <row r="49" spans="1:9" x14ac:dyDescent="0.3">
      <c r="A49" s="562" t="s">
        <v>604</v>
      </c>
      <c r="B49" s="562"/>
      <c r="C49" s="562"/>
      <c r="D49" s="562"/>
      <c r="E49" s="562"/>
      <c r="F49" s="562"/>
      <c r="G49" s="562"/>
      <c r="H49" s="562"/>
      <c r="I49" s="562"/>
    </row>
    <row r="50" spans="1:9" x14ac:dyDescent="0.3">
      <c r="A50" s="382">
        <v>33</v>
      </c>
      <c r="B50" s="383" t="s">
        <v>605</v>
      </c>
      <c r="C50" s="384" t="s">
        <v>606</v>
      </c>
      <c r="D50" s="385" t="s">
        <v>607</v>
      </c>
      <c r="E50" s="386"/>
      <c r="F50" s="385"/>
      <c r="G50" s="383"/>
      <c r="H50" s="383"/>
      <c r="I50" s="387"/>
    </row>
    <row r="51" spans="1:9" ht="24" x14ac:dyDescent="0.3">
      <c r="A51" s="388">
        <v>34</v>
      </c>
      <c r="B51" s="389" t="s">
        <v>605</v>
      </c>
      <c r="C51" s="390" t="s">
        <v>608</v>
      </c>
      <c r="D51" s="391" t="s">
        <v>609</v>
      </c>
      <c r="E51" s="392"/>
      <c r="F51" s="391"/>
      <c r="G51" s="389"/>
      <c r="H51" s="389"/>
      <c r="I51" s="393"/>
    </row>
    <row r="52" spans="1:9" ht="24" x14ac:dyDescent="0.3">
      <c r="A52" s="382">
        <v>35</v>
      </c>
      <c r="B52" s="383" t="s">
        <v>605</v>
      </c>
      <c r="C52" s="384" t="s">
        <v>610</v>
      </c>
      <c r="D52" s="385" t="s">
        <v>611</v>
      </c>
      <c r="E52" s="386"/>
      <c r="F52" s="385"/>
      <c r="G52" s="383"/>
      <c r="H52" s="383"/>
      <c r="I52" s="387"/>
    </row>
    <row r="53" spans="1:9" x14ac:dyDescent="0.3">
      <c r="A53" s="388">
        <v>36</v>
      </c>
      <c r="B53" s="389" t="s">
        <v>605</v>
      </c>
      <c r="C53" s="390" t="s">
        <v>612</v>
      </c>
      <c r="D53" s="391" t="s">
        <v>613</v>
      </c>
      <c r="E53" s="392"/>
      <c r="F53" s="391"/>
      <c r="G53" s="389"/>
      <c r="H53" s="389"/>
      <c r="I53" s="393"/>
    </row>
    <row r="54" spans="1:9" x14ac:dyDescent="0.3">
      <c r="A54" s="382">
        <v>37</v>
      </c>
      <c r="B54" s="383" t="s">
        <v>605</v>
      </c>
      <c r="C54" s="384" t="s">
        <v>614</v>
      </c>
      <c r="D54" s="385" t="s">
        <v>615</v>
      </c>
      <c r="E54" s="386"/>
      <c r="F54" s="385"/>
      <c r="G54" s="383"/>
      <c r="H54" s="383"/>
      <c r="I54" s="387"/>
    </row>
    <row r="55" spans="1:9" x14ac:dyDescent="0.3">
      <c r="A55" s="388">
        <v>38</v>
      </c>
      <c r="B55" s="389" t="s">
        <v>605</v>
      </c>
      <c r="C55" s="390" t="s">
        <v>616</v>
      </c>
      <c r="D55" s="391" t="s">
        <v>617</v>
      </c>
      <c r="E55" s="392"/>
      <c r="F55" s="391"/>
      <c r="G55" s="389"/>
      <c r="H55" s="389"/>
      <c r="I55" s="393"/>
    </row>
    <row r="56" spans="1:9" x14ac:dyDescent="0.3">
      <c r="A56" s="558"/>
      <c r="B56" s="558"/>
      <c r="C56" s="558"/>
      <c r="D56" s="558"/>
      <c r="E56" s="558"/>
      <c r="F56" s="558"/>
      <c r="G56" s="558"/>
      <c r="H56" s="558"/>
      <c r="I56" s="558"/>
    </row>
    <row r="57" spans="1:9" x14ac:dyDescent="0.3">
      <c r="A57" s="563" t="s">
        <v>618</v>
      </c>
      <c r="B57" s="563"/>
      <c r="C57" s="563"/>
      <c r="D57" s="563"/>
      <c r="E57" s="563"/>
      <c r="F57" s="563"/>
      <c r="G57" s="563"/>
      <c r="H57" s="563"/>
      <c r="I57" s="563"/>
    </row>
    <row r="58" spans="1:9" ht="24" x14ac:dyDescent="0.3">
      <c r="A58" s="400">
        <v>39</v>
      </c>
      <c r="B58" s="401" t="s">
        <v>619</v>
      </c>
      <c r="C58" s="402" t="s">
        <v>620</v>
      </c>
      <c r="D58" s="403" t="s">
        <v>621</v>
      </c>
      <c r="E58" s="404"/>
      <c r="F58" s="403"/>
      <c r="G58" s="401"/>
      <c r="H58" s="401"/>
      <c r="I58" s="405"/>
    </row>
    <row r="59" spans="1:9" ht="24" x14ac:dyDescent="0.3">
      <c r="A59" s="388">
        <v>40</v>
      </c>
      <c r="B59" s="389" t="s">
        <v>619</v>
      </c>
      <c r="C59" s="390" t="s">
        <v>622</v>
      </c>
      <c r="D59" s="391" t="s">
        <v>623</v>
      </c>
      <c r="E59" s="392"/>
      <c r="F59" s="391"/>
      <c r="G59" s="389"/>
      <c r="H59" s="389"/>
      <c r="I59" s="393"/>
    </row>
    <row r="60" spans="1:9" x14ac:dyDescent="0.3">
      <c r="A60" s="558"/>
      <c r="B60" s="558"/>
      <c r="C60" s="558"/>
      <c r="D60" s="558"/>
      <c r="E60" s="558"/>
      <c r="F60" s="558"/>
      <c r="G60" s="558"/>
      <c r="H60" s="558"/>
      <c r="I60" s="558"/>
    </row>
    <row r="61" spans="1:9" x14ac:dyDescent="0.3">
      <c r="A61" s="564" t="s">
        <v>624</v>
      </c>
      <c r="B61" s="564"/>
      <c r="C61" s="564"/>
      <c r="D61" s="564"/>
      <c r="E61" s="564"/>
      <c r="F61" s="564"/>
      <c r="G61" s="564"/>
      <c r="H61" s="564"/>
      <c r="I61" s="564"/>
    </row>
    <row r="62" spans="1:9" ht="24" x14ac:dyDescent="0.3">
      <c r="A62" s="418">
        <v>41</v>
      </c>
      <c r="B62" s="419" t="s">
        <v>625</v>
      </c>
      <c r="C62" s="420" t="s">
        <v>626</v>
      </c>
      <c r="D62" s="421" t="s">
        <v>627</v>
      </c>
      <c r="E62" s="422"/>
      <c r="F62" s="421"/>
      <c r="G62" s="419"/>
      <c r="H62" s="419"/>
      <c r="I62" s="423"/>
    </row>
    <row r="63" spans="1:9" ht="24" x14ac:dyDescent="0.3">
      <c r="A63" s="388">
        <v>42</v>
      </c>
      <c r="B63" s="389" t="s">
        <v>625</v>
      </c>
      <c r="C63" s="390" t="s">
        <v>628</v>
      </c>
      <c r="D63" s="391" t="s">
        <v>629</v>
      </c>
      <c r="E63" s="392"/>
      <c r="F63" s="391"/>
      <c r="G63" s="389"/>
      <c r="H63" s="389"/>
      <c r="I63" s="393"/>
    </row>
    <row r="64" spans="1:9" ht="24" x14ac:dyDescent="0.3">
      <c r="A64" s="418">
        <v>43</v>
      </c>
      <c r="B64" s="419" t="s">
        <v>625</v>
      </c>
      <c r="C64" s="420" t="s">
        <v>630</v>
      </c>
      <c r="D64" s="421" t="s">
        <v>631</v>
      </c>
      <c r="E64" s="422"/>
      <c r="F64" s="421"/>
      <c r="G64" s="419"/>
      <c r="H64" s="419"/>
      <c r="I64" s="423"/>
    </row>
    <row r="65" spans="1:9" x14ac:dyDescent="0.3">
      <c r="A65" s="558"/>
      <c r="B65" s="558"/>
      <c r="C65" s="558"/>
      <c r="D65" s="558"/>
      <c r="E65" s="558"/>
      <c r="F65" s="558"/>
      <c r="G65" s="558"/>
      <c r="H65" s="558"/>
      <c r="I65" s="558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88671875" defaultRowHeight="14.4" x14ac:dyDescent="0.3"/>
  <cols>
    <col min="1" max="1" width="8" style="380" customWidth="1"/>
    <col min="2" max="2" width="44" style="380" customWidth="1"/>
    <col min="3" max="3" width="20" style="380" customWidth="1"/>
    <col min="4" max="9" width="14" style="380" customWidth="1"/>
    <col min="10" max="16384" width="10.88671875" style="380"/>
  </cols>
  <sheetData>
    <row r="1" spans="1:9" ht="16.8" x14ac:dyDescent="0.3">
      <c r="A1" s="565" t="s">
        <v>632</v>
      </c>
      <c r="B1" s="565"/>
      <c r="C1" s="565"/>
      <c r="D1" s="565"/>
      <c r="E1" s="565"/>
      <c r="F1" s="565"/>
      <c r="G1" s="565"/>
      <c r="H1" s="565"/>
      <c r="I1" s="565"/>
    </row>
    <row r="2" spans="1:9" x14ac:dyDescent="0.3">
      <c r="A2" s="566" t="s">
        <v>633</v>
      </c>
      <c r="B2" s="566"/>
      <c r="C2" s="566"/>
      <c r="D2" s="566"/>
      <c r="E2" s="566"/>
      <c r="F2" s="566"/>
      <c r="G2" s="566"/>
      <c r="H2" s="566"/>
      <c r="I2" s="566"/>
    </row>
    <row r="3" spans="1:9" x14ac:dyDescent="0.3">
      <c r="A3" s="381" t="s">
        <v>634</v>
      </c>
      <c r="B3" s="381" t="s">
        <v>635</v>
      </c>
      <c r="C3" s="381" t="s">
        <v>636</v>
      </c>
      <c r="D3" s="381" t="s">
        <v>277</v>
      </c>
      <c r="E3" s="381" t="s">
        <v>520</v>
      </c>
      <c r="F3" s="381" t="s">
        <v>270</v>
      </c>
      <c r="G3" s="381" t="s">
        <v>269</v>
      </c>
      <c r="H3" s="381" t="s">
        <v>280</v>
      </c>
      <c r="I3" s="381" t="s">
        <v>637</v>
      </c>
    </row>
    <row r="4" spans="1:9" x14ac:dyDescent="0.3">
      <c r="A4" s="424" t="s">
        <v>538</v>
      </c>
      <c r="B4" s="425" t="s">
        <v>638</v>
      </c>
      <c r="C4" s="424">
        <v>7</v>
      </c>
      <c r="D4" s="426" t="e">
        <f>COUNTIFS([2]Checklist!B$5:B$11,"GA",[2]Checklist!E$5:E$11,"Sin iniciar")</f>
        <v>#VALUE!</v>
      </c>
      <c r="E4" s="426" t="e">
        <f>COUNTIFS([2]Checklist!B$5:B$11,"GA",[2]Checklist!E$5:E$11,"En proceso")</f>
        <v>#VALUE!</v>
      </c>
      <c r="F4" s="426" t="e">
        <f>COUNTIFS([2]Checklist!B$5:B$11,"GA",[2]Checklist!E$5:E$11,"Finalizado")</f>
        <v>#VALUE!</v>
      </c>
      <c r="G4" s="426" t="e">
        <f>COUNTIFS([2]Checklist!B$5:B$11,"GA",[2]Checklist!E$5:E$11,"No aplica")</f>
        <v>#VALUE!</v>
      </c>
      <c r="H4" s="426" t="e">
        <f>COUNTIFS([2]Checklist!B$5:B$11,"GA",[2]Checklist!E$5:E$11,"Devuelto")</f>
        <v>#VALUE!</v>
      </c>
      <c r="I4" s="427">
        <f t="shared" ref="I4:I11" si="0">IFERROR(F4/C4,0)</f>
        <v>0</v>
      </c>
    </row>
    <row r="5" spans="1:9" x14ac:dyDescent="0.3">
      <c r="A5" s="428" t="s">
        <v>553</v>
      </c>
      <c r="B5" s="429" t="s">
        <v>639</v>
      </c>
      <c r="C5" s="428">
        <v>4</v>
      </c>
      <c r="D5" s="430" t="e">
        <f>COUNTIFS([2]Checklist!B$13:B$16,"GF",[2]Checklist!E$13:E$16,"Sin iniciar")</f>
        <v>#VALUE!</v>
      </c>
      <c r="E5" s="430" t="e">
        <f>COUNTIFS([2]Checklist!B$13:B$16,"GF",[2]Checklist!E$13:E$16,"En proceso")</f>
        <v>#VALUE!</v>
      </c>
      <c r="F5" s="430" t="e">
        <f>COUNTIFS([2]Checklist!B$13:B$16,"GF",[2]Checklist!E$13:E$16,"Finalizado")</f>
        <v>#VALUE!</v>
      </c>
      <c r="G5" s="430" t="e">
        <f>COUNTIFS([2]Checklist!B$13:B$16,"GF",[2]Checklist!E$13:E$16,"No aplica")</f>
        <v>#VALUE!</v>
      </c>
      <c r="H5" s="430" t="e">
        <f>COUNTIFS([2]Checklist!B$13:B$16,"GF",[2]Checklist!E$13:E$16,"Devuelto")</f>
        <v>#VALUE!</v>
      </c>
      <c r="I5" s="431">
        <f t="shared" si="0"/>
        <v>0</v>
      </c>
    </row>
    <row r="6" spans="1:9" x14ac:dyDescent="0.3">
      <c r="A6" s="432" t="s">
        <v>561</v>
      </c>
      <c r="B6" s="433" t="s">
        <v>640</v>
      </c>
      <c r="C6" s="432">
        <v>9</v>
      </c>
      <c r="D6" s="434" t="e">
        <f>COUNTIFS([2]Checklist!B$18:B$26,"AC",[2]Checklist!E$18:E$26,"Sin iniciar")</f>
        <v>#VALUE!</v>
      </c>
      <c r="E6" s="434" t="e">
        <f>COUNTIFS([2]Checklist!B$18:B$26,"AC",[2]Checklist!E$18:E$26,"En proceso")</f>
        <v>#VALUE!</v>
      </c>
      <c r="F6" s="434" t="e">
        <f>COUNTIFS([2]Checklist!B$18:B$26,"AC",[2]Checklist!E$18:E$26,"Finalizado")</f>
        <v>#VALUE!</v>
      </c>
      <c r="G6" s="434" t="e">
        <f>COUNTIFS([2]Checklist!B$18:B$26,"AC",[2]Checklist!E$18:E$26,"No aplica")</f>
        <v>#VALUE!</v>
      </c>
      <c r="H6" s="434" t="e">
        <f>COUNTIFS([2]Checklist!B$18:B$26,"AC",[2]Checklist!E$18:E$26,"Devuelto")</f>
        <v>#VALUE!</v>
      </c>
      <c r="I6" s="435">
        <f t="shared" si="0"/>
        <v>0</v>
      </c>
    </row>
    <row r="7" spans="1:9" x14ac:dyDescent="0.3">
      <c r="A7" s="436" t="s">
        <v>579</v>
      </c>
      <c r="B7" s="437" t="s">
        <v>641</v>
      </c>
      <c r="C7" s="436">
        <v>3</v>
      </c>
      <c r="D7" s="438" t="e">
        <f>COUNTIFS([2]Checklist!B$28:B$30,"GP",[2]Checklist!E$28:E$30,"Sin iniciar")</f>
        <v>#VALUE!</v>
      </c>
      <c r="E7" s="438" t="e">
        <f>COUNTIFS([2]Checklist!B$28:B$30,"GP",[2]Checklist!E$28:E$30,"En proceso")</f>
        <v>#VALUE!</v>
      </c>
      <c r="F7" s="438" t="e">
        <f>COUNTIFS([2]Checklist!B$28:B$30,"GP",[2]Checklist!E$28:E$30,"Finalizado")</f>
        <v>#VALUE!</v>
      </c>
      <c r="G7" s="438" t="e">
        <f>COUNTIFS([2]Checklist!B$28:B$30,"GP",[2]Checklist!E$28:E$30,"No aplica")</f>
        <v>#VALUE!</v>
      </c>
      <c r="H7" s="438" t="e">
        <f>COUNTIFS([2]Checklist!B$28:B$30,"GP",[2]Checklist!E$28:E$30,"Devuelto")</f>
        <v>#VALUE!</v>
      </c>
      <c r="I7" s="439">
        <f t="shared" si="0"/>
        <v>0</v>
      </c>
    </row>
    <row r="8" spans="1:9" x14ac:dyDescent="0.3">
      <c r="A8" s="440" t="s">
        <v>586</v>
      </c>
      <c r="B8" s="441" t="s">
        <v>642</v>
      </c>
      <c r="C8" s="440">
        <v>9</v>
      </c>
      <c r="D8" s="442" t="e">
        <f>COUNTIFS([2]Checklist!B$32:B$40,"PC",[2]Checklist!E$32:E$40,"Sin iniciar")</f>
        <v>#VALUE!</v>
      </c>
      <c r="E8" s="442" t="e">
        <f>COUNTIFS([2]Checklist!B$32:B$40,"PC",[2]Checklist!E$32:E$40,"En proceso")</f>
        <v>#VALUE!</v>
      </c>
      <c r="F8" s="442" t="e">
        <f>COUNTIFS([2]Checklist!B$32:B$40,"PC",[2]Checklist!E$32:E$40,"Finalizado")</f>
        <v>#VALUE!</v>
      </c>
      <c r="G8" s="442" t="e">
        <f>COUNTIFS([2]Checklist!B$32:B$40,"PC",[2]Checklist!E$32:E$40,"No aplica")</f>
        <v>#VALUE!</v>
      </c>
      <c r="H8" s="442" t="e">
        <f>COUNTIFS([2]Checklist!B$32:B$40,"PC",[2]Checklist!E$32:E$40,"Devuelto")</f>
        <v>#VALUE!</v>
      </c>
      <c r="I8" s="443">
        <f t="shared" si="0"/>
        <v>0</v>
      </c>
    </row>
    <row r="9" spans="1:9" x14ac:dyDescent="0.3">
      <c r="A9" s="424" t="s">
        <v>605</v>
      </c>
      <c r="B9" s="425" t="s">
        <v>643</v>
      </c>
      <c r="C9" s="424">
        <v>6</v>
      </c>
      <c r="D9" s="426" t="e">
        <f>COUNTIFS([2]Checklist!B$42:B$47,"CV",[2]Checklist!E$42:E$47,"Sin iniciar")</f>
        <v>#VALUE!</v>
      </c>
      <c r="E9" s="426" t="e">
        <f>COUNTIFS([2]Checklist!B$42:B$47,"CV",[2]Checklist!E$42:E$47,"En proceso")</f>
        <v>#VALUE!</v>
      </c>
      <c r="F9" s="426" t="e">
        <f>COUNTIFS([2]Checklist!B$42:B$47,"CV",[2]Checklist!E$42:E$47,"Finalizado")</f>
        <v>#VALUE!</v>
      </c>
      <c r="G9" s="426" t="e">
        <f>COUNTIFS([2]Checklist!B$42:B$47,"CV",[2]Checklist!E$42:E$47,"No aplica")</f>
        <v>#VALUE!</v>
      </c>
      <c r="H9" s="426" t="e">
        <f>COUNTIFS([2]Checklist!B$42:B$47,"CV",[2]Checklist!E$42:E$47,"Devuelto")</f>
        <v>#VALUE!</v>
      </c>
      <c r="I9" s="427">
        <f t="shared" si="0"/>
        <v>0</v>
      </c>
    </row>
    <row r="10" spans="1:9" x14ac:dyDescent="0.3">
      <c r="A10" s="432" t="s">
        <v>619</v>
      </c>
      <c r="B10" s="433" t="s">
        <v>644</v>
      </c>
      <c r="C10" s="432">
        <v>2</v>
      </c>
      <c r="D10" s="434" t="e">
        <f>COUNTIFS([2]Checklist!B$49:B$50,"PB",[2]Checklist!E$49:E$50,"Sin iniciar")</f>
        <v>#VALUE!</v>
      </c>
      <c r="E10" s="434" t="e">
        <f>COUNTIFS([2]Checklist!B$49:B$50,"PB",[2]Checklist!E$49:E$50,"En proceso")</f>
        <v>#VALUE!</v>
      </c>
      <c r="F10" s="434" t="e">
        <f>COUNTIFS([2]Checklist!B$49:B$50,"PB",[2]Checklist!E$49:E$50,"Finalizado")</f>
        <v>#VALUE!</v>
      </c>
      <c r="G10" s="434" t="e">
        <f>COUNTIFS([2]Checklist!B$49:B$50,"PB",[2]Checklist!E$49:E$50,"No aplica")</f>
        <v>#VALUE!</v>
      </c>
      <c r="H10" s="434" t="e">
        <f>COUNTIFS([2]Checklist!B$49:B$50,"PB",[2]Checklist!E$49:E$50,"Devuelto")</f>
        <v>#VALUE!</v>
      </c>
      <c r="I10" s="435">
        <f t="shared" si="0"/>
        <v>0</v>
      </c>
    </row>
    <row r="11" spans="1:9" x14ac:dyDescent="0.3">
      <c r="A11" s="444" t="s">
        <v>625</v>
      </c>
      <c r="B11" s="445" t="s">
        <v>645</v>
      </c>
      <c r="C11" s="444">
        <v>3</v>
      </c>
      <c r="D11" s="446" t="e">
        <f>COUNTIFS([2]Checklist!B$52:B$54,"PW",[2]Checklist!E$52:E$54,"Sin iniciar")</f>
        <v>#VALUE!</v>
      </c>
      <c r="E11" s="446" t="e">
        <f>COUNTIFS([2]Checklist!B$52:B$54,"PW",[2]Checklist!E$52:E$54,"En proceso")</f>
        <v>#VALUE!</v>
      </c>
      <c r="F11" s="446" t="e">
        <f>COUNTIFS([2]Checklist!B$52:B$54,"PW",[2]Checklist!E$52:E$54,"Finalizado")</f>
        <v>#VALUE!</v>
      </c>
      <c r="G11" s="446" t="e">
        <f>COUNTIFS([2]Checklist!B$52:B$54,"PW",[2]Checklist!E$52:E$54,"No aplica")</f>
        <v>#VALUE!</v>
      </c>
      <c r="H11" s="446" t="e">
        <f>COUNTIFS([2]Checklist!B$52:B$54,"PW",[2]Checklist!E$52:E$54,"Devuelto")</f>
        <v>#VALUE!</v>
      </c>
      <c r="I11" s="447">
        <f t="shared" si="0"/>
        <v>0</v>
      </c>
    </row>
    <row r="12" spans="1:9" x14ac:dyDescent="0.3">
      <c r="A12" s="567" t="s">
        <v>646</v>
      </c>
      <c r="B12" s="567"/>
      <c r="C12" s="448">
        <f t="shared" ref="C12:I12" si="1">SUM(C4:C11)</f>
        <v>43</v>
      </c>
      <c r="D12" s="448" t="e">
        <f t="shared" si="1"/>
        <v>#VALUE!</v>
      </c>
      <c r="E12" s="448" t="e">
        <f t="shared" si="1"/>
        <v>#VALUE!</v>
      </c>
      <c r="F12" s="448" t="e">
        <f t="shared" si="1"/>
        <v>#VALUE!</v>
      </c>
      <c r="G12" s="448" t="e">
        <f t="shared" si="1"/>
        <v>#VALUE!</v>
      </c>
      <c r="H12" s="448" t="e">
        <f t="shared" si="1"/>
        <v>#VALUE!</v>
      </c>
      <c r="I12" s="449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88671875" defaultRowHeight="14.4" x14ac:dyDescent="0.3"/>
  <cols>
    <col min="1" max="1" width="20" style="380" customWidth="1"/>
    <col min="2" max="2" width="55" style="380" customWidth="1"/>
    <col min="3" max="3" width="20" style="380" customWidth="1"/>
    <col min="4" max="16384" width="10.88671875" style="380"/>
  </cols>
  <sheetData>
    <row r="1" spans="1:3" ht="16.8" x14ac:dyDescent="0.3">
      <c r="A1" s="565" t="s">
        <v>647</v>
      </c>
      <c r="B1" s="565"/>
      <c r="C1" s="565"/>
    </row>
    <row r="2" spans="1:3" x14ac:dyDescent="0.3">
      <c r="A2" s="568" t="s">
        <v>648</v>
      </c>
      <c r="B2" s="568"/>
      <c r="C2" s="568"/>
    </row>
    <row r="3" spans="1:3" x14ac:dyDescent="0.3">
      <c r="A3" s="450" t="s">
        <v>277</v>
      </c>
      <c r="B3" s="451" t="s">
        <v>649</v>
      </c>
      <c r="C3" s="452"/>
    </row>
    <row r="4" spans="1:3" x14ac:dyDescent="0.3">
      <c r="A4" s="453" t="s">
        <v>520</v>
      </c>
      <c r="B4" s="454" t="s">
        <v>650</v>
      </c>
      <c r="C4" s="455"/>
    </row>
    <row r="5" spans="1:3" x14ac:dyDescent="0.3">
      <c r="A5" s="456" t="s">
        <v>270</v>
      </c>
      <c r="B5" s="457" t="s">
        <v>651</v>
      </c>
      <c r="C5" s="458"/>
    </row>
    <row r="6" spans="1:3" x14ac:dyDescent="0.3">
      <c r="A6" s="459" t="s">
        <v>269</v>
      </c>
      <c r="B6" s="460" t="s">
        <v>652</v>
      </c>
      <c r="C6" s="461"/>
    </row>
    <row r="7" spans="1:3" x14ac:dyDescent="0.3">
      <c r="A7" s="462" t="s">
        <v>280</v>
      </c>
      <c r="B7" s="463" t="s">
        <v>653</v>
      </c>
      <c r="C7" s="464"/>
    </row>
    <row r="8" spans="1:3" ht="7.5" customHeight="1" x14ac:dyDescent="0.3"/>
    <row r="9" spans="1:3" x14ac:dyDescent="0.3">
      <c r="A9" s="568" t="s">
        <v>654</v>
      </c>
      <c r="B9" s="568"/>
      <c r="C9" s="568"/>
    </row>
    <row r="10" spans="1:3" x14ac:dyDescent="0.3">
      <c r="A10" s="465" t="s">
        <v>655</v>
      </c>
      <c r="B10" s="466" t="s">
        <v>656</v>
      </c>
      <c r="C10" s="467"/>
    </row>
    <row r="11" spans="1:3" x14ac:dyDescent="0.3">
      <c r="A11" s="468" t="s">
        <v>657</v>
      </c>
      <c r="B11" s="469" t="s">
        <v>658</v>
      </c>
      <c r="C11" s="470"/>
    </row>
    <row r="12" spans="1:3" ht="24" x14ac:dyDescent="0.3">
      <c r="A12" s="471" t="s">
        <v>659</v>
      </c>
      <c r="B12" s="472" t="s">
        <v>660</v>
      </c>
      <c r="C12" s="473"/>
    </row>
    <row r="13" spans="1:3" ht="24" x14ac:dyDescent="0.3">
      <c r="A13" s="474" t="s">
        <v>661</v>
      </c>
      <c r="B13" s="475" t="s">
        <v>662</v>
      </c>
      <c r="C13" s="476"/>
    </row>
    <row r="14" spans="1:3" ht="24" x14ac:dyDescent="0.3">
      <c r="A14" s="477" t="s">
        <v>663</v>
      </c>
      <c r="B14" s="478" t="s">
        <v>388</v>
      </c>
      <c r="C14" s="479"/>
    </row>
    <row r="15" spans="1:3" x14ac:dyDescent="0.3">
      <c r="A15" s="480" t="s">
        <v>664</v>
      </c>
      <c r="B15" s="481" t="s">
        <v>389</v>
      </c>
      <c r="C15" s="482"/>
    </row>
    <row r="16" spans="1:3" ht="24" x14ac:dyDescent="0.3">
      <c r="A16" s="483" t="s">
        <v>665</v>
      </c>
      <c r="B16" s="484" t="s">
        <v>666</v>
      </c>
      <c r="C16" s="485"/>
    </row>
    <row r="17" spans="1:3" x14ac:dyDescent="0.3">
      <c r="A17" s="486" t="s">
        <v>667</v>
      </c>
      <c r="B17" s="487" t="s">
        <v>668</v>
      </c>
      <c r="C17" s="488"/>
    </row>
    <row r="18" spans="1:3" ht="7.5" customHeight="1" x14ac:dyDescent="0.3"/>
    <row r="19" spans="1:3" x14ac:dyDescent="0.3">
      <c r="A19" s="568" t="s">
        <v>669</v>
      </c>
      <c r="B19" s="568"/>
      <c r="C19" s="568"/>
    </row>
    <row r="20" spans="1:3" x14ac:dyDescent="0.3">
      <c r="A20" s="489" t="s">
        <v>670</v>
      </c>
      <c r="B20" s="490" t="s">
        <v>671</v>
      </c>
      <c r="C20" s="491"/>
    </row>
    <row r="21" spans="1:3" x14ac:dyDescent="0.3">
      <c r="A21" s="489" t="s">
        <v>672</v>
      </c>
      <c r="B21" s="490" t="s">
        <v>673</v>
      </c>
      <c r="C21" s="491"/>
    </row>
    <row r="22" spans="1:3" x14ac:dyDescent="0.3">
      <c r="A22" s="489" t="s">
        <v>674</v>
      </c>
      <c r="B22" s="490" t="s">
        <v>675</v>
      </c>
      <c r="C22" s="491"/>
    </row>
    <row r="23" spans="1:3" x14ac:dyDescent="0.3">
      <c r="A23" s="489" t="s">
        <v>676</v>
      </c>
      <c r="B23" s="490" t="s">
        <v>677</v>
      </c>
      <c r="C23" s="491"/>
    </row>
    <row r="24" spans="1:3" x14ac:dyDescent="0.3">
      <c r="A24" s="489" t="s">
        <v>678</v>
      </c>
      <c r="B24" s="490" t="s">
        <v>679</v>
      </c>
      <c r="C24" s="491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13" t="s">
        <v>191</v>
      </c>
      <c r="P3" s="513"/>
      <c r="Q3" s="513"/>
      <c r="R3" s="513"/>
      <c r="S3" s="513"/>
      <c r="T3" s="513"/>
      <c r="U3" s="513"/>
      <c r="V3" s="513"/>
      <c r="W3" s="513"/>
      <c r="X3" s="513"/>
    </row>
    <row r="4" spans="3:54" x14ac:dyDescent="0.3">
      <c r="J4" s="3" t="s">
        <v>192</v>
      </c>
      <c r="O4" s="513"/>
      <c r="P4" s="513"/>
      <c r="Q4" s="513"/>
      <c r="R4" s="513"/>
      <c r="S4" s="513"/>
      <c r="T4" s="513"/>
      <c r="U4" s="513"/>
      <c r="V4" s="513"/>
      <c r="W4" s="513"/>
      <c r="X4" s="513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22" t="s">
        <v>195</v>
      </c>
      <c r="K8" s="522"/>
      <c r="L8" s="522"/>
      <c r="M8" s="522"/>
      <c r="N8" s="522"/>
      <c r="O8" s="522"/>
      <c r="P8" s="522"/>
      <c r="Q8" s="522"/>
      <c r="R8" s="5" t="s">
        <v>196</v>
      </c>
      <c r="S8" s="5"/>
      <c r="T8" s="5"/>
      <c r="U8" s="18" t="s">
        <v>197</v>
      </c>
      <c r="V8" s="75"/>
      <c r="W8" s="75"/>
      <c r="X8" s="523" t="s">
        <v>198</v>
      </c>
      <c r="Y8" s="524"/>
      <c r="Z8" s="524"/>
      <c r="AA8" s="525"/>
      <c r="AB8" s="526" t="s">
        <v>199</v>
      </c>
      <c r="AC8" s="528" t="s">
        <v>200</v>
      </c>
      <c r="AD8" s="529"/>
      <c r="AE8" s="529"/>
      <c r="AF8" s="529"/>
      <c r="AG8" s="529"/>
      <c r="AH8" s="529"/>
      <c r="AI8" s="533" t="s">
        <v>201</v>
      </c>
      <c r="AJ8" s="533"/>
      <c r="AK8" s="533"/>
      <c r="AL8" s="533"/>
      <c r="AM8" s="533"/>
      <c r="AN8" s="533"/>
      <c r="AO8" s="539" t="s">
        <v>202</v>
      </c>
      <c r="AP8" s="539"/>
      <c r="AQ8" s="539"/>
      <c r="AR8" s="539"/>
      <c r="AS8" s="503" t="s">
        <v>203</v>
      </c>
      <c r="AT8" s="503"/>
      <c r="AU8" s="503"/>
      <c r="AV8" s="14"/>
      <c r="AW8" s="14"/>
      <c r="AX8" s="14"/>
      <c r="AY8" s="14"/>
    </row>
    <row r="9" spans="3:54" s="2" customFormat="1" ht="58.35" customHeight="1" x14ac:dyDescent="0.3">
      <c r="C9" s="535" t="s">
        <v>204</v>
      </c>
      <c r="D9" s="535"/>
      <c r="E9" s="535"/>
      <c r="F9" s="535"/>
      <c r="G9" s="535"/>
      <c r="H9" s="535"/>
      <c r="I9" s="535"/>
      <c r="J9" s="522" t="s">
        <v>18</v>
      </c>
      <c r="K9" s="522"/>
      <c r="L9" s="522"/>
      <c r="M9" s="522"/>
      <c r="N9" s="522"/>
      <c r="O9" s="522"/>
      <c r="P9" s="522"/>
      <c r="Q9" s="522"/>
      <c r="R9" s="81"/>
      <c r="S9" s="82"/>
      <c r="T9" s="82"/>
      <c r="U9" s="82"/>
      <c r="V9" s="523" t="s">
        <v>208</v>
      </c>
      <c r="W9" s="524"/>
      <c r="X9" s="524"/>
      <c r="Y9" s="524"/>
      <c r="Z9" s="524"/>
      <c r="AA9" s="525"/>
      <c r="AB9" s="527"/>
      <c r="AC9" s="532" t="s">
        <v>209</v>
      </c>
      <c r="AD9" s="532"/>
      <c r="AE9" s="532"/>
      <c r="AF9" s="532"/>
      <c r="AG9" s="532"/>
      <c r="AH9" s="532"/>
      <c r="AI9" s="534" t="s">
        <v>201</v>
      </c>
      <c r="AJ9" s="534"/>
      <c r="AK9" s="534"/>
      <c r="AL9" s="534"/>
      <c r="AM9" s="534"/>
      <c r="AN9" s="534"/>
      <c r="AO9" s="540" t="s">
        <v>210</v>
      </c>
      <c r="AP9" s="540"/>
      <c r="AQ9" s="540"/>
      <c r="AR9" s="540"/>
      <c r="AS9" s="541" t="s">
        <v>211</v>
      </c>
      <c r="AT9" s="541"/>
      <c r="AU9" s="541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680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681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682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682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682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682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683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682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682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682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682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680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682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680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680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682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681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681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684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682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684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680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685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680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682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682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684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682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682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686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684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70" t="s">
        <v>687</v>
      </c>
      <c r="B2" s="570"/>
      <c r="C2" s="570"/>
      <c r="D2" t="s">
        <v>688</v>
      </c>
      <c r="E2" s="570" t="s">
        <v>689</v>
      </c>
      <c r="F2" s="570"/>
      <c r="G2" s="181" t="s">
        <v>199</v>
      </c>
      <c r="H2" s="569" t="s">
        <v>690</v>
      </c>
      <c r="I2" s="569"/>
      <c r="J2" s="569"/>
      <c r="K2" s="569" t="s">
        <v>23</v>
      </c>
      <c r="L2" s="570"/>
      <c r="M2" s="570"/>
      <c r="N2" s="569" t="s">
        <v>691</v>
      </c>
      <c r="O2" s="570"/>
      <c r="P2" s="570"/>
      <c r="Q2" s="571"/>
      <c r="R2" s="569" t="s">
        <v>211</v>
      </c>
      <c r="S2" s="570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692</v>
      </c>
    </row>
    <row r="8" spans="1:20" x14ac:dyDescent="0.3">
      <c r="A8" t="s">
        <v>693</v>
      </c>
    </row>
    <row r="9" spans="1:20" x14ac:dyDescent="0.3">
      <c r="A9" t="s">
        <v>694</v>
      </c>
    </row>
    <row r="12" spans="1:20" x14ac:dyDescent="0.3">
      <c r="A12" s="195" t="s">
        <v>687</v>
      </c>
      <c r="B12" s="85" t="s">
        <v>224</v>
      </c>
    </row>
    <row r="13" spans="1:20" ht="28.8" x14ac:dyDescent="0.3">
      <c r="A13" s="195" t="s">
        <v>687</v>
      </c>
      <c r="B13" s="85" t="s">
        <v>226</v>
      </c>
    </row>
    <row r="14" spans="1:20" ht="28.8" x14ac:dyDescent="0.3">
      <c r="A14" s="195" t="s">
        <v>687</v>
      </c>
      <c r="B14" s="85" t="s">
        <v>205</v>
      </c>
    </row>
    <row r="15" spans="1:20" x14ac:dyDescent="0.3">
      <c r="A15" s="78" t="s">
        <v>688</v>
      </c>
      <c r="B15" s="85" t="s">
        <v>158</v>
      </c>
    </row>
    <row r="16" spans="1:20" x14ac:dyDescent="0.3">
      <c r="A16" s="195" t="s">
        <v>689</v>
      </c>
      <c r="B16" s="179" t="s">
        <v>234</v>
      </c>
    </row>
    <row r="17" spans="1:2" x14ac:dyDescent="0.3">
      <c r="A17" s="195" t="s">
        <v>689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690</v>
      </c>
      <c r="B19" s="87" t="s">
        <v>231</v>
      </c>
    </row>
    <row r="20" spans="1:2" x14ac:dyDescent="0.3">
      <c r="A20" s="195" t="s">
        <v>690</v>
      </c>
      <c r="B20" s="87" t="s">
        <v>244</v>
      </c>
    </row>
    <row r="21" spans="1:2" x14ac:dyDescent="0.3">
      <c r="A21" s="195" t="s">
        <v>690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691</v>
      </c>
      <c r="B25" s="89" t="s">
        <v>253</v>
      </c>
    </row>
    <row r="26" spans="1:2" x14ac:dyDescent="0.3">
      <c r="A26" s="78" t="s">
        <v>691</v>
      </c>
      <c r="B26" s="89" t="s">
        <v>254</v>
      </c>
    </row>
    <row r="27" spans="1:2" x14ac:dyDescent="0.3">
      <c r="A27" s="78" t="s">
        <v>691</v>
      </c>
      <c r="B27" s="178" t="s">
        <v>256</v>
      </c>
    </row>
    <row r="28" spans="1:2" x14ac:dyDescent="0.3">
      <c r="A28" s="78" t="s">
        <v>691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695</v>
      </c>
      <c r="B1" s="196" t="s">
        <v>147</v>
      </c>
    </row>
    <row r="2" spans="1:4" x14ac:dyDescent="0.3">
      <c r="A2" s="195" t="s">
        <v>687</v>
      </c>
      <c r="B2" s="197" t="s">
        <v>696</v>
      </c>
    </row>
    <row r="3" spans="1:4" x14ac:dyDescent="0.3">
      <c r="A3" s="195" t="s">
        <v>687</v>
      </c>
      <c r="B3" s="197" t="s">
        <v>697</v>
      </c>
    </row>
    <row r="4" spans="1:4" x14ac:dyDescent="0.3">
      <c r="A4" s="195" t="s">
        <v>687</v>
      </c>
      <c r="B4" s="197" t="s">
        <v>205</v>
      </c>
      <c r="D4" t="s">
        <v>692</v>
      </c>
    </row>
    <row r="5" spans="1:4" x14ac:dyDescent="0.3">
      <c r="A5" s="195" t="s">
        <v>698</v>
      </c>
      <c r="B5" s="197" t="s">
        <v>699</v>
      </c>
      <c r="D5" t="s">
        <v>693</v>
      </c>
    </row>
    <row r="6" spans="1:4" x14ac:dyDescent="0.3">
      <c r="A6" s="195" t="s">
        <v>700</v>
      </c>
      <c r="B6" s="197" t="s">
        <v>234</v>
      </c>
      <c r="D6" t="s">
        <v>694</v>
      </c>
    </row>
    <row r="7" spans="1:4" x14ac:dyDescent="0.3">
      <c r="A7" s="195" t="s">
        <v>700</v>
      </c>
      <c r="B7" s="197" t="s">
        <v>235</v>
      </c>
    </row>
    <row r="8" spans="1:4" ht="28.8" x14ac:dyDescent="0.3">
      <c r="A8" s="195" t="s">
        <v>701</v>
      </c>
      <c r="B8" s="197" t="s">
        <v>576</v>
      </c>
    </row>
    <row r="9" spans="1:4" x14ac:dyDescent="0.3">
      <c r="A9" s="195" t="s">
        <v>702</v>
      </c>
      <c r="B9" s="197" t="s">
        <v>231</v>
      </c>
    </row>
    <row r="10" spans="1:4" x14ac:dyDescent="0.3">
      <c r="A10" s="195" t="s">
        <v>702</v>
      </c>
      <c r="B10" s="197" t="s">
        <v>703</v>
      </c>
    </row>
    <row r="11" spans="1:4" x14ac:dyDescent="0.3">
      <c r="A11" s="195" t="s">
        <v>702</v>
      </c>
      <c r="B11" s="197" t="s">
        <v>160</v>
      </c>
    </row>
    <row r="12" spans="1:4" x14ac:dyDescent="0.3">
      <c r="A12" s="195" t="s">
        <v>704</v>
      </c>
      <c r="B12" s="197" t="s">
        <v>159</v>
      </c>
    </row>
    <row r="13" spans="1:4" ht="28.8" x14ac:dyDescent="0.3">
      <c r="A13" s="195" t="s">
        <v>704</v>
      </c>
      <c r="B13" s="197" t="s">
        <v>248</v>
      </c>
    </row>
    <row r="14" spans="1:4" x14ac:dyDescent="0.3">
      <c r="A14" s="195" t="s">
        <v>704</v>
      </c>
      <c r="B14" s="197" t="s">
        <v>247</v>
      </c>
    </row>
    <row r="15" spans="1:4" x14ac:dyDescent="0.3">
      <c r="A15" s="195" t="s">
        <v>705</v>
      </c>
      <c r="B15" s="197" t="s">
        <v>706</v>
      </c>
    </row>
    <row r="16" spans="1:4" x14ac:dyDescent="0.3">
      <c r="A16" s="195" t="s">
        <v>705</v>
      </c>
      <c r="B16" s="197" t="s">
        <v>707</v>
      </c>
    </row>
    <row r="17" spans="1:2" x14ac:dyDescent="0.3">
      <c r="A17" s="195" t="s">
        <v>705</v>
      </c>
      <c r="B17" s="197" t="s">
        <v>708</v>
      </c>
    </row>
    <row r="18" spans="1:2" x14ac:dyDescent="0.3">
      <c r="A18" s="195" t="s">
        <v>705</v>
      </c>
      <c r="B18" s="197" t="s">
        <v>709</v>
      </c>
    </row>
    <row r="19" spans="1:2" x14ac:dyDescent="0.3">
      <c r="A19" s="195" t="s">
        <v>710</v>
      </c>
      <c r="B19" s="197" t="s">
        <v>711</v>
      </c>
    </row>
    <row r="20" spans="1:2" x14ac:dyDescent="0.3">
      <c r="A20" s="195" t="s">
        <v>710</v>
      </c>
      <c r="B20" s="197" t="s">
        <v>712</v>
      </c>
    </row>
    <row r="21" spans="1:2" x14ac:dyDescent="0.3">
      <c r="A21" s="195" t="s">
        <v>710</v>
      </c>
      <c r="B21" s="197" t="s">
        <v>713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714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2026-05-19T02:13:11Z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