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tapia/Desktop/DOCUMENTOS FASE1/"/>
    </mc:Choice>
  </mc:AlternateContent>
  <xr:revisionPtr revIDLastSave="0" documentId="13_ncr:1_{FFE9C968-0152-7C49-8718-51EBE9BDA244}"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2" i="1" l="1"/>
  <c r="B68" i="1"/>
  <c r="B67" i="1"/>
  <c r="B56" i="1"/>
  <c r="B66" i="1"/>
  <c r="D69" i="1"/>
  <c r="J68" i="1"/>
  <c r="K68" i="1" s="1"/>
  <c r="H68" i="1"/>
  <c r="I68" i="1" s="1"/>
  <c r="F68" i="1"/>
  <c r="G68" i="1" s="1"/>
  <c r="E68" i="1"/>
  <c r="J67" i="1"/>
  <c r="K67" i="1" s="1"/>
  <c r="H67" i="1"/>
  <c r="I67" i="1" s="1"/>
  <c r="F67" i="1"/>
  <c r="F69" i="1" s="1"/>
  <c r="E67" i="1"/>
  <c r="J66" i="1"/>
  <c r="K66" i="1" s="1"/>
  <c r="H66" i="1"/>
  <c r="I66" i="1" s="1"/>
  <c r="I69" i="1" s="1"/>
  <c r="G66" i="1"/>
  <c r="F66" i="1"/>
  <c r="E66" i="1"/>
  <c r="J57" i="1"/>
  <c r="K57" i="1" s="1"/>
  <c r="H57" i="1"/>
  <c r="I57" i="1" s="1"/>
  <c r="F57" i="1"/>
  <c r="G57" i="1" s="1"/>
  <c r="E57" i="1"/>
  <c r="J56" i="1"/>
  <c r="K56" i="1" s="1"/>
  <c r="H56" i="1"/>
  <c r="I56" i="1" s="1"/>
  <c r="F56" i="1"/>
  <c r="G56" i="1" s="1"/>
  <c r="E56" i="1"/>
  <c r="J55" i="1"/>
  <c r="K55" i="1" s="1"/>
  <c r="H55" i="1"/>
  <c r="I55" i="1" s="1"/>
  <c r="F55" i="1"/>
  <c r="G55" i="1" s="1"/>
  <c r="E55" i="1"/>
  <c r="J46" i="1"/>
  <c r="K46" i="1" s="1"/>
  <c r="H46" i="1"/>
  <c r="I46" i="1" s="1"/>
  <c r="F46" i="1"/>
  <c r="G46" i="1" s="1"/>
  <c r="E46" i="1"/>
  <c r="J45" i="1"/>
  <c r="K45" i="1" s="1"/>
  <c r="H45" i="1"/>
  <c r="I45" i="1" s="1"/>
  <c r="F45" i="1"/>
  <c r="G45" i="1" s="1"/>
  <c r="E45" i="1"/>
  <c r="J44" i="1"/>
  <c r="K44" i="1" s="1"/>
  <c r="H44" i="1"/>
  <c r="I44" i="1" s="1"/>
  <c r="F44" i="1"/>
  <c r="G44" i="1" s="1"/>
  <c r="E44" i="1"/>
  <c r="E20" i="1"/>
  <c r="F20" i="1"/>
  <c r="G20" i="1" s="1"/>
  <c r="H20" i="1"/>
  <c r="I20" i="1" s="1"/>
  <c r="J20" i="1"/>
  <c r="K20" i="1" s="1"/>
  <c r="E18" i="1"/>
  <c r="F18" i="1"/>
  <c r="G18" i="1" s="1"/>
  <c r="H18" i="1"/>
  <c r="I18" i="1" s="1"/>
  <c r="J18" i="1"/>
  <c r="K18" i="1" s="1"/>
  <c r="F32" i="1"/>
  <c r="G32" i="1" s="1"/>
  <c r="H32" i="1"/>
  <c r="I32" i="1" s="1"/>
  <c r="J32" i="1"/>
  <c r="K32" i="1" s="1"/>
  <c r="F15" i="1"/>
  <c r="G15" i="1" s="1"/>
  <c r="H15" i="1"/>
  <c r="I15" i="1" s="1"/>
  <c r="J15" i="1"/>
  <c r="K15" i="1" s="1"/>
  <c r="J34" i="1"/>
  <c r="K34" i="1" s="1"/>
  <c r="H34" i="1"/>
  <c r="I34" i="1" s="1"/>
  <c r="F34" i="1"/>
  <c r="G34" i="1" s="1"/>
  <c r="E34" i="1"/>
  <c r="C51" i="1"/>
  <c r="C40" i="1"/>
  <c r="B57" i="1"/>
  <c r="B55" i="1"/>
  <c r="B46" i="1"/>
  <c r="B45" i="1"/>
  <c r="B44" i="1"/>
  <c r="D58" i="1"/>
  <c r="B33" i="1"/>
  <c r="B32" i="1"/>
  <c r="E32" i="1"/>
  <c r="B34" i="1"/>
  <c r="J33" i="1"/>
  <c r="K33" i="1" s="1"/>
  <c r="H33" i="1"/>
  <c r="I33" i="1" s="1"/>
  <c r="F33" i="1"/>
  <c r="G33" i="1" s="1"/>
  <c r="E33" i="1"/>
  <c r="B16" i="1"/>
  <c r="B17" i="1"/>
  <c r="B18" i="1"/>
  <c r="B19" i="1"/>
  <c r="B20" i="1"/>
  <c r="B21" i="1"/>
  <c r="B22" i="1"/>
  <c r="B23" i="1"/>
  <c r="B15" i="1"/>
  <c r="B14" i="1"/>
  <c r="E69" i="1" l="1"/>
  <c r="K69" i="1"/>
  <c r="G67" i="1"/>
  <c r="G69" i="1" s="1"/>
  <c r="H69" i="1"/>
  <c r="J69" i="1"/>
  <c r="E58" i="1"/>
  <c r="F58" i="1"/>
  <c r="H58" i="1"/>
  <c r="J58" i="1"/>
  <c r="E35" i="1"/>
  <c r="I35" i="1"/>
  <c r="K35" i="1"/>
  <c r="G35" i="1"/>
  <c r="G58" i="1"/>
  <c r="I58" i="1"/>
  <c r="K58" i="1"/>
  <c r="E47" i="1"/>
  <c r="G47" i="1"/>
  <c r="I47" i="1"/>
  <c r="K47" i="1"/>
  <c r="E14" i="1"/>
  <c r="E15" i="1"/>
  <c r="E16" i="1"/>
  <c r="E17" i="1"/>
  <c r="E19" i="1"/>
  <c r="E23" i="1"/>
  <c r="F21" i="1"/>
  <c r="G21" i="1" s="1"/>
  <c r="F22" i="1"/>
  <c r="G22" i="1" s="1"/>
  <c r="C69" i="1" l="1"/>
  <c r="C70" i="1" s="1"/>
  <c r="D6" i="1" s="1"/>
  <c r="C58" i="1"/>
  <c r="C47" i="1"/>
  <c r="E22" i="1"/>
  <c r="H22" i="1"/>
  <c r="I22" i="1" s="1"/>
  <c r="J22" i="1"/>
  <c r="K22" i="1" s="1"/>
  <c r="F23" i="1"/>
  <c r="G23" i="1" s="1"/>
  <c r="H23" i="1"/>
  <c r="I23" i="1" s="1"/>
  <c r="J23" i="1"/>
  <c r="K23" i="1" s="1"/>
  <c r="C28" i="1"/>
  <c r="J21" i="1"/>
  <c r="K21" i="1" s="1"/>
  <c r="H21" i="1"/>
  <c r="I21" i="1" s="1"/>
  <c r="E21" i="1"/>
  <c r="J19" i="1"/>
  <c r="K19" i="1" s="1"/>
  <c r="H19" i="1"/>
  <c r="I19" i="1" s="1"/>
  <c r="F19" i="1"/>
  <c r="G19" i="1" s="1"/>
  <c r="J17" i="1"/>
  <c r="K17" i="1" s="1"/>
  <c r="H17" i="1"/>
  <c r="I17" i="1" s="1"/>
  <c r="F17" i="1"/>
  <c r="G17" i="1" s="1"/>
  <c r="J16" i="1"/>
  <c r="K16" i="1" s="1"/>
  <c r="H16" i="1"/>
  <c r="I16" i="1" s="1"/>
  <c r="F16" i="1"/>
  <c r="G16" i="1" s="1"/>
  <c r="J14" i="1"/>
  <c r="K14" i="1" s="1"/>
  <c r="H14" i="1"/>
  <c r="I14" i="1" s="1"/>
  <c r="F14" i="1"/>
  <c r="G14" i="1" s="1"/>
  <c r="C48" i="1" l="1"/>
  <c r="D5" i="1" s="1"/>
  <c r="C59" i="1"/>
  <c r="D7" i="1" s="1"/>
  <c r="E24" i="1"/>
  <c r="G24" i="1"/>
  <c r="I24" i="1"/>
  <c r="C35" i="1" l="1"/>
  <c r="K24" i="1"/>
  <c r="C24" i="1" s="1"/>
  <c r="C25" i="1" s="1"/>
  <c r="C6" i="1" l="1"/>
  <c r="E6" i="1" s="1"/>
  <c r="C5" i="1"/>
  <c r="E5" i="1" s="1"/>
  <c r="C36" i="1"/>
  <c r="D4" i="1" s="1"/>
  <c r="C7" i="1"/>
  <c r="E7" i="1" s="1"/>
  <c r="C4" i="1"/>
  <c r="E4" i="1" l="1"/>
</calcChain>
</file>

<file path=xl/sharedStrings.xml><?xml version="1.0" encoding="utf-8"?>
<sst xmlns="http://schemas.openxmlformats.org/spreadsheetml/2006/main" count="195" uniqueCount="100">
  <si>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</si>
  <si>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</si>
  <si>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</si>
  <si>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</si>
  <si>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</si>
  <si>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</si>
  <si>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</si>
  <si>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</si>
  <si>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</si>
  <si>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</si>
  <si>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</si>
  <si>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</si>
  <si>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</si>
  <si>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</si>
  <si>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</si>
  <si>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</si>
  <si>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</si>
  <si>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</si>
  <si>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</si>
  <si>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</si>
  <si>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</si>
  <si>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</si>
  <si>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</si>
  <si>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</si>
  <si>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</si>
  <si>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</si>
  <si>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</si>
  <si>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</si>
  <si>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</si>
  <si>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</si>
  <si>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</si>
  <si>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</si>
  <si>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</si>
  <si>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</si>
  <si>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</si>
  <si>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</si>
  <si>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</si>
  <si>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</si>
  <si>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</si>
  <si>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</si>
  <si>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</si>
  <si>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</si>
  <si>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</si>
  <si>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</si>
  <si>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</si>
  <si>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</si>
  <si>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</si>
  <si>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</si>
  <si>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</si>
  <si>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</si>
  <si>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</si>
  <si>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</si>
  <si>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</si>
  <si>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</si>
  <si>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</si>
  <si>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</si>
  <si>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</si>
  <si>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</si>
  <si>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</si>
  <si>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</si>
  <si>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</si>
  <si>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</si>
  <si>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</si>
  <si>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</si>
  <si>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</si>
  <si>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</si>
  <si>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</si>
  <si>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</si>
  <si>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</si>
  <si>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</si>
  <si>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</si>
  <si>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</si>
  <si>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</si>
  <si>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</si>
  <si>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</si>
  <si>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</si>
  <si>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</si>
  <si>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</si>
  <si>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</si>
  <si>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</si>
  <si>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</si>
  <si>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</si>
  <si>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</si>
  <si>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</si>
  <si>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</si>
  <si>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</si>
  <si>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</si>
  <si>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</si>
  <si>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</si>
  <si>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</si>
  <si>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</si>
  <si>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</si>
  <si>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</si>
  <si>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</si>
  <si>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</si>
  <si>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Ema Simunovic Dinten</t>
  </si>
  <si>
    <t>Freddy Andres Bravo Gutierrez</t>
  </si>
  <si>
    <t>Sergio Sandoval Toledo</t>
  </si>
  <si>
    <t>Ximena Valderrama Soto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</si>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</sst>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6" fillId="0" borderId="34" xfId="0" applyFont="1" applyBorder="1" applyAlignment="1">
      <alignment horizontal="left" vertical="center" wrapText="1"/>
    </xf>
    <xf numFmtId="0" fontId="15"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6" borderId="1" xfId="0" applyFont="1" applyFill="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0"/>
  <sheetViews>
    <sheetView tabSelected="1" zoomScale="120" zoomScaleNormal="120" workbookViewId="0">
      <selection activeCell="A73" sqref="A73"/>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9">
        <v>1</v>
      </c>
    </row>
    <row r="3" spans="1:11" ht="16" x14ac:dyDescent="0.2">
      <c r="B3" s="3" t="s">
        <v>2</v>
      </c>
      <c r="C3" s="4" t="s">
        <v>3</v>
      </c>
      <c r="D3" s="2" t="s">
        <v>4</v>
      </c>
      <c r="E3" s="56"/>
    </row>
    <row r="4" spans="1:11" x14ac:dyDescent="0.2">
      <c r="A4" s="5">
        <v>1</v>
      </c>
      <c r="B4" s="38" t="s">
        <v>95</v>
      </c>
      <c r="C4" s="6">
        <f>EVALUACION1!$C$25</f>
        <v>7</v>
      </c>
      <c r="D4" s="6">
        <f>$C$36</f>
        <v>7</v>
      </c>
      <c r="E4" s="51">
        <f>C4*C$2+D4*D$2</f>
        <v>7</v>
      </c>
      <c r="G4" s="1"/>
    </row>
    <row r="5" spans="1:11" x14ac:dyDescent="0.2">
      <c r="A5" s="5">
        <v>2</v>
      </c>
      <c r="B5" s="38" t="s">
        <v>96</v>
      </c>
      <c r="C5" s="6">
        <f>EVALUACION1!$C$25</f>
        <v>7</v>
      </c>
      <c r="D5" s="6">
        <f>C48</f>
        <v>7</v>
      </c>
      <c r="E5" s="51">
        <f t="shared" ref="E5:E7" si="0">C5*C$2+D5*D$2</f>
        <v>7</v>
      </c>
      <c r="G5" s="1"/>
    </row>
    <row r="6" spans="1:11" x14ac:dyDescent="0.2">
      <c r="A6" s="5">
        <v>3</v>
      </c>
      <c r="B6" s="38" t="s">
        <v>97</v>
      </c>
      <c r="C6" s="6">
        <f>EVALUACION1!$C$25</f>
        <v>7</v>
      </c>
      <c r="D6" s="6">
        <f>C70</f>
        <v>7</v>
      </c>
      <c r="E6" s="51">
        <f t="shared" si="0"/>
        <v>7</v>
      </c>
      <c r="G6" s="1"/>
    </row>
    <row r="7" spans="1:11" x14ac:dyDescent="0.2">
      <c r="A7" s="5">
        <v>4</v>
      </c>
      <c r="B7" s="38" t="s">
        <v>98</v>
      </c>
      <c r="C7" s="6">
        <f>EVALUACION1!$C$25</f>
        <v>7</v>
      </c>
      <c r="D7" s="6">
        <f>C59</f>
        <v>7</v>
      </c>
      <c r="E7" s="51">
        <f t="shared" si="0"/>
        <v>7</v>
      </c>
      <c r="G7" s="1"/>
    </row>
    <row r="10" spans="1:11" ht="15" customHeight="1" x14ac:dyDescent="0.2">
      <c r="D10" s="54"/>
    </row>
    <row r="12" spans="1:11" ht="19" outlineLevel="1" x14ac:dyDescent="0.2">
      <c r="A12" s="71" t="s">
        <v>12</v>
      </c>
      <c r="B12" s="15"/>
      <c r="C12" s="63" t="s">
        <v>13</v>
      </c>
      <c r="D12" s="64" t="s">
        <v>14</v>
      </c>
      <c r="E12" s="65"/>
      <c r="F12" s="65"/>
      <c r="G12" s="65"/>
      <c r="H12" s="65"/>
      <c r="I12" s="65"/>
      <c r="J12" s="65"/>
      <c r="K12" s="66"/>
    </row>
    <row r="13" spans="1:11" outlineLevel="1" x14ac:dyDescent="0.2">
      <c r="A13" s="68"/>
      <c r="B13" s="25" t="s">
        <v>15</v>
      </c>
      <c r="C13" s="56"/>
      <c r="D13" s="64" t="s">
        <v>7</v>
      </c>
      <c r="E13" s="66"/>
      <c r="F13" s="64" t="s">
        <v>8</v>
      </c>
      <c r="G13" s="66"/>
      <c r="H13" s="70" t="s">
        <v>77</v>
      </c>
      <c r="I13" s="66"/>
      <c r="J13" s="64" t="s">
        <v>10</v>
      </c>
      <c r="K13" s="66"/>
    </row>
    <row r="14" spans="1:11" ht="26" outlineLevel="1" x14ac:dyDescent="0.2">
      <c r="A14" s="72"/>
      <c r="B14" s="41" t="str">
        <f>RUBRICA!A5</f>
        <v>1. Describe brevemente en qué consiste el Proyecto APT, justificando su relevancia para el campo laboral de su carrera.</v>
      </c>
      <c r="C14" s="39" t="s">
        <v>7</v>
      </c>
      <c r="D14" s="17" t="s">
        <v>99</v>
      </c>
      <c r="E14" s="17">
        <f>IF(D14="X",100*0.1,"")</f>
        <v>10</v>
      </c>
      <c r="F14" s="17" t="str">
        <f t="shared" ref="F14:F17" si="1">IF($C14=L,"X","")</f>
        <v/>
      </c>
      <c r="G14" s="17" t="str">
        <f>IF(F14="X",60*0.1,"")</f>
        <v/>
      </c>
      <c r="H14" s="17" t="str">
        <f t="shared" ref="H14:H17" si="2">IF($C14=ML,"X","")</f>
        <v/>
      </c>
      <c r="I14" s="17" t="str">
        <f>IF(H14="X",30*0.1,"")</f>
        <v/>
      </c>
      <c r="J14" s="17" t="str">
        <f t="shared" ref="J14:J17" si="3">IF($C14=NL,"X","")</f>
        <v/>
      </c>
      <c r="K14" s="17" t="str">
        <f t="shared" ref="K14:K17" si="4">IF($J14="X",0,"")</f>
        <v/>
      </c>
    </row>
    <row r="15" spans="1:11" ht="26.5" customHeight="1" outlineLevel="1" x14ac:dyDescent="0.2">
      <c r="A15" s="72"/>
      <c r="B15" s="41" t="str">
        <f>RUBRICA!A6</f>
        <v>2. Relaciona el Proyecto APT con las competencias del perfil de egreso de su Plan de Estudio.</v>
      </c>
      <c r="C15" s="39" t="s">
        <v>7</v>
      </c>
      <c r="D15" s="17" t="s">
        <v>99</v>
      </c>
      <c r="E15" s="17">
        <f t="shared" ref="E15" si="5">IF(D15="X",100*0.05,"")</f>
        <v>5</v>
      </c>
      <c r="F15" s="17" t="str">
        <f t="shared" si="1"/>
        <v/>
      </c>
      <c r="G15" s="17" t="str">
        <f t="shared" ref="G15" si="6">IF(F15="X",60*0.05,"")</f>
        <v/>
      </c>
      <c r="H15" s="17" t="str">
        <f t="shared" si="2"/>
        <v/>
      </c>
      <c r="I15" s="17" t="str">
        <f t="shared" ref="I15" si="7">IF(H15="X",30*0.05,"")</f>
        <v/>
      </c>
      <c r="J15" s="17" t="str">
        <f t="shared" si="3"/>
        <v/>
      </c>
      <c r="K15" s="17" t="str">
        <f t="shared" si="4"/>
        <v/>
      </c>
    </row>
    <row r="16" spans="1:11" outlineLevel="1" x14ac:dyDescent="0.2">
      <c r="A16" s="72"/>
      <c r="B16" s="41" t="str">
        <f>RUBRICA!A8</f>
        <v xml:space="preserve">4.  Argumenta por qué el proyecto es factible de realizarse en el marco de la asignatura. </v>
      </c>
      <c r="C16" s="39" t="s">
        <v>7</v>
      </c>
      <c r="D16" s="17" t="s">
        <v>99</v>
      </c>
      <c r="E16" s="17">
        <f t="shared" ref="E16:E22" si="8">IF(D16="X",100*0.05,"")</f>
        <v>5</v>
      </c>
      <c r="F16" s="17" t="str">
        <f t="shared" si="1"/>
        <v/>
      </c>
      <c r="G16" s="17" t="str">
        <f t="shared" ref="G16:G22" si="9">IF(F16="X",60*0.05,"")</f>
        <v/>
      </c>
      <c r="H16" s="17" t="str">
        <f t="shared" si="2"/>
        <v/>
      </c>
      <c r="I16" s="17" t="str">
        <f t="shared" ref="I16:I22" si="10">IF(H16="X",30*0.05,"")</f>
        <v/>
      </c>
      <c r="J16" s="17" t="str">
        <f t="shared" si="3"/>
        <v/>
      </c>
      <c r="K16" s="17" t="str">
        <f t="shared" si="4"/>
        <v/>
      </c>
    </row>
    <row r="17" spans="1:11" outlineLevel="1" x14ac:dyDescent="0.2">
      <c r="A17" s="72"/>
      <c r="B17" s="41" t="str">
        <f>RUBRICA!A9</f>
        <v xml:space="preserve">5. Formula objetivos claros, concisos y coherentes con la disciplina y la situación a abordar. </v>
      </c>
      <c r="C17" s="39" t="s">
        <v>7</v>
      </c>
      <c r="D17" s="17" t="s">
        <v>99</v>
      </c>
      <c r="E17" s="17">
        <f>IF(D17="X",100*0.05,"")</f>
        <v>5</v>
      </c>
      <c r="F17" s="17" t="str">
        <f t="shared" si="1"/>
        <v/>
      </c>
      <c r="G17" s="17" t="str">
        <f>IF(F17="X",60*0.05,"")</f>
        <v/>
      </c>
      <c r="H17" s="17" t="str">
        <f t="shared" si="2"/>
        <v/>
      </c>
      <c r="I17" s="17" t="str">
        <f>IF(H17="X",30*0.05,"")</f>
        <v/>
      </c>
      <c r="J17" s="17" t="str">
        <f t="shared" si="3"/>
        <v/>
      </c>
      <c r="K17" s="17" t="str">
        <f t="shared" si="4"/>
        <v/>
      </c>
    </row>
    <row r="18" spans="1:11" ht="26" outlineLevel="1" x14ac:dyDescent="0.2">
      <c r="A18" s="72"/>
      <c r="B18" s="41" t="str">
        <f>RUBRICA!A10</f>
        <v>6. Propone una metodología de trabajo que permite alcanzar los objetivos propuestos y es pertinente con los requerimientos disciplinares.</v>
      </c>
      <c r="C18" s="39" t="s">
        <v>7</v>
      </c>
      <c r="D18" s="17" t="s">
        <v>99</v>
      </c>
      <c r="E18" s="17">
        <f t="shared" ref="E18" si="11">IF(D18="X",100*0.1,"")</f>
        <v>10</v>
      </c>
      <c r="F18" s="17" t="str">
        <f t="shared" ref="F18:F23" si="12">IF($C18=L,"X","")</f>
        <v/>
      </c>
      <c r="G18" s="17" t="str">
        <f t="shared" ref="G18" si="13">IF(F18="X",60*0.1,"")</f>
        <v/>
      </c>
      <c r="H18" s="17" t="str">
        <f t="shared" ref="H18:H23" si="14">IF($C18=ML,"X","")</f>
        <v/>
      </c>
      <c r="I18" s="17" t="str">
        <f t="shared" ref="I18" si="15">IF(H18="X",30*0.1,"")</f>
        <v/>
      </c>
      <c r="J18" s="17" t="str">
        <f t="shared" ref="J18:J23" si="16">IF($C18=NL,"X","")</f>
        <v/>
      </c>
      <c r="K18" s="17" t="str">
        <f t="shared" ref="K18:K23" si="17">IF($J18="X",0,"")</f>
        <v/>
      </c>
    </row>
    <row r="19" spans="1:11" ht="26" outlineLevel="1" x14ac:dyDescent="0.2">
      <c r="A19" s="72"/>
      <c r="B19" s="41" t="str">
        <f>RUBRICA!A11</f>
        <v xml:space="preserve">7. Establece un plan de trabajo para su proyecto APT considerando los recursos, duración, facilitadores y obstaculizadores en el desarrollo de las actividades. </v>
      </c>
      <c r="C19" s="39" t="s">
        <v>7</v>
      </c>
      <c r="D19" s="17" t="s">
        <v>99</v>
      </c>
      <c r="E19" s="17">
        <f t="shared" ref="E19" si="18">IF(D19="X",100*0.1,"")</f>
        <v>10</v>
      </c>
      <c r="F19" s="17" t="str">
        <f t="shared" si="12"/>
        <v/>
      </c>
      <c r="G19" s="17" t="str">
        <f t="shared" ref="G19" si="19">IF(F19="X",60*0.1,"")</f>
        <v/>
      </c>
      <c r="H19" s="17" t="str">
        <f t="shared" si="14"/>
        <v/>
      </c>
      <c r="I19" s="17" t="str">
        <f t="shared" ref="I19" si="20">IF(H19="X",30*0.1,"")</f>
        <v/>
      </c>
      <c r="J19" s="17" t="str">
        <f t="shared" si="16"/>
        <v/>
      </c>
      <c r="K19" s="17" t="str">
        <f t="shared" si="17"/>
        <v/>
      </c>
    </row>
    <row r="20" spans="1:11" ht="26" outlineLevel="1" x14ac:dyDescent="0.2">
      <c r="A20" s="72"/>
      <c r="B20" s="41" t="str">
        <f>RUBRICA!A12</f>
        <v>8. Determina evidencias, justificando cómo estas dan cuenta del logro de las actividades del Proyecto APT.</v>
      </c>
      <c r="C20" s="39" t="s">
        <v>7</v>
      </c>
      <c r="D20" s="17" t="s">
        <v>99</v>
      </c>
      <c r="E20" s="17">
        <f>IF(D20="X",100*0.05,"")</f>
        <v>5</v>
      </c>
      <c r="F20" s="17" t="str">
        <f t="shared" si="12"/>
        <v/>
      </c>
      <c r="G20" s="17" t="str">
        <f t="shared" ref="G20" si="21">IF(F20="X",60*0.05,"")</f>
        <v/>
      </c>
      <c r="H20" s="17" t="str">
        <f t="shared" si="14"/>
        <v/>
      </c>
      <c r="I20" s="17" t="str">
        <f t="shared" ref="I20" si="22">IF(H20="X",30*0.05,"")</f>
        <v/>
      </c>
      <c r="J20" s="17" t="str">
        <f t="shared" si="16"/>
        <v/>
      </c>
      <c r="K20" s="17" t="str">
        <f t="shared" si="17"/>
        <v/>
      </c>
    </row>
    <row r="21" spans="1:11" outlineLevel="1" x14ac:dyDescent="0.2">
      <c r="A21" s="72"/>
      <c r="B21" s="41" t="str">
        <f>RUBRICA!A13</f>
        <v xml:space="preserve">9. Utiliza reglas de redacción, ortografía (literal, puntual, acentual) y las normas para citas y referencias. </v>
      </c>
      <c r="C21" s="39" t="s">
        <v>7</v>
      </c>
      <c r="D21" s="17" t="s">
        <v>99</v>
      </c>
      <c r="E21" s="17">
        <f>IF(D21="X",100*0.05,"")</f>
        <v>5</v>
      </c>
      <c r="F21" s="17" t="str">
        <f t="shared" si="12"/>
        <v/>
      </c>
      <c r="G21" s="17" t="str">
        <f t="shared" si="9"/>
        <v/>
      </c>
      <c r="H21" s="17" t="str">
        <f t="shared" si="14"/>
        <v/>
      </c>
      <c r="I21" s="17" t="str">
        <f t="shared" si="10"/>
        <v/>
      </c>
      <c r="J21" s="17" t="str">
        <f t="shared" si="16"/>
        <v/>
      </c>
      <c r="K21" s="17" t="str">
        <f t="shared" si="17"/>
        <v/>
      </c>
    </row>
    <row r="22" spans="1:11" ht="22.75" customHeight="1" outlineLevel="1" x14ac:dyDescent="0.2">
      <c r="A22" s="72"/>
      <c r="B22" s="41" t="str">
        <f>RUBRICA!A14</f>
        <v>10. Cumple completando el contenido del informe de presentación del proyecto de acuerdo con la plantilla entregada.</v>
      </c>
      <c r="C22" s="39" t="s">
        <v>7</v>
      </c>
      <c r="D22" s="17" t="s">
        <v>99</v>
      </c>
      <c r="E22" s="17">
        <f t="shared" si="8"/>
        <v>5</v>
      </c>
      <c r="F22" s="17" t="str">
        <f t="shared" si="12"/>
        <v/>
      </c>
      <c r="G22" s="17" t="str">
        <f t="shared" si="9"/>
        <v/>
      </c>
      <c r="H22" s="17" t="str">
        <f t="shared" si="14"/>
        <v/>
      </c>
      <c r="I22" s="17" t="str">
        <f t="shared" si="10"/>
        <v/>
      </c>
      <c r="J22" s="17" t="str">
        <f t="shared" si="16"/>
        <v/>
      </c>
      <c r="K22" s="17" t="str">
        <f t="shared" si="17"/>
        <v/>
      </c>
    </row>
    <row r="23" spans="1:11" ht="26" outlineLevel="1" x14ac:dyDescent="0.2">
      <c r="A23" s="72"/>
      <c r="B23" s="41" t="str">
        <f>RUBRICA!A16</f>
        <v>12. Desarrolla un plan de trabajo que permita del logro de los objetivos propuestos del proyecto de 
acuerdo a los tiempos para su desarrollo</v>
      </c>
      <c r="C23" s="39" t="s">
        <v>7</v>
      </c>
      <c r="D23" s="17" t="s">
        <v>99</v>
      </c>
      <c r="E23" s="17">
        <f>IF(D23="X",100*0.1,"")</f>
        <v>10</v>
      </c>
      <c r="F23" s="17" t="str">
        <f t="shared" si="12"/>
        <v/>
      </c>
      <c r="G23" s="17" t="str">
        <f>IF(F23="X",60*0.1,"")</f>
        <v/>
      </c>
      <c r="H23" s="17" t="str">
        <f t="shared" si="14"/>
        <v/>
      </c>
      <c r="I23" s="17" t="str">
        <f>IF(H23="X",30*0.1,"")</f>
        <v/>
      </c>
      <c r="J23" s="17" t="str">
        <f t="shared" si="16"/>
        <v/>
      </c>
      <c r="K23" s="17" t="str">
        <f t="shared" si="17"/>
        <v/>
      </c>
    </row>
    <row r="24" spans="1:11" ht="15.75" customHeight="1" outlineLevel="1" x14ac:dyDescent="0.25">
      <c r="A24" s="68"/>
      <c r="B24" s="40" t="s">
        <v>6</v>
      </c>
      <c r="C24" s="44">
        <f>E24+G24+I24+K24</f>
        <v>70</v>
      </c>
      <c r="D24" s="86"/>
      <c r="E24" s="20">
        <f>SUM(E14:E23)</f>
        <v>70</v>
      </c>
      <c r="F24" s="20"/>
      <c r="G24" s="20">
        <f>SUM(G14:G23)</f>
        <v>0</v>
      </c>
      <c r="H24" s="20"/>
      <c r="I24" s="20">
        <f>SUM(I14:I23)</f>
        <v>0</v>
      </c>
      <c r="J24" s="20"/>
      <c r="K24" s="20">
        <f>SUM(K14:K23)</f>
        <v>0</v>
      </c>
    </row>
    <row r="25" spans="1:11" ht="15.75" customHeight="1" outlineLevel="1" x14ac:dyDescent="0.25">
      <c r="A25" s="56"/>
      <c r="B25" s="43" t="s">
        <v>16</v>
      </c>
      <c r="C25" s="21">
        <f>VLOOKUP(C24,ESCALA_IEP!A2:B142,2,FALSE)</f>
        <v>7</v>
      </c>
    </row>
    <row r="26" spans="1:11" ht="15.75" customHeight="1" x14ac:dyDescent="0.2"/>
    <row r="27" spans="1:11" ht="15.75" customHeight="1" x14ac:dyDescent="0.2"/>
    <row r="28" spans="1:11" ht="15.75" customHeight="1" x14ac:dyDescent="0.2">
      <c r="A28" s="67" t="s">
        <v>18</v>
      </c>
      <c r="B28" s="55" t="s">
        <v>19</v>
      </c>
      <c r="C28" s="57" t="str">
        <f>$B$4</f>
        <v>Ema Simunovic Dinten</v>
      </c>
      <c r="D28" s="58"/>
      <c r="E28" s="58"/>
      <c r="F28" s="58"/>
      <c r="G28" s="58"/>
      <c r="H28" s="58"/>
      <c r="I28" s="58"/>
      <c r="J28" s="58"/>
      <c r="K28" s="59"/>
    </row>
    <row r="29" spans="1:11" ht="15.75" customHeight="1" x14ac:dyDescent="0.2">
      <c r="A29" s="68"/>
      <c r="B29" s="56"/>
      <c r="C29" s="60"/>
      <c r="D29" s="61"/>
      <c r="E29" s="61"/>
      <c r="F29" s="61"/>
      <c r="G29" s="61"/>
      <c r="H29" s="61"/>
      <c r="I29" s="61"/>
      <c r="J29" s="61"/>
      <c r="K29" s="62"/>
    </row>
    <row r="30" spans="1:11" ht="15.75" customHeight="1" x14ac:dyDescent="0.2">
      <c r="A30" s="68"/>
      <c r="B30" s="15" t="s">
        <v>20</v>
      </c>
      <c r="C30" s="63" t="s">
        <v>13</v>
      </c>
      <c r="D30" s="64" t="s">
        <v>14</v>
      </c>
      <c r="E30" s="65"/>
      <c r="F30" s="65"/>
      <c r="G30" s="65"/>
      <c r="H30" s="65"/>
      <c r="I30" s="65"/>
      <c r="J30" s="65"/>
      <c r="K30" s="66"/>
    </row>
    <row r="31" spans="1:11" ht="15.75" customHeight="1" x14ac:dyDescent="0.2">
      <c r="A31" s="68"/>
      <c r="B31" s="16" t="s">
        <v>15</v>
      </c>
      <c r="C31" s="56"/>
      <c r="D31" s="64" t="s">
        <v>7</v>
      </c>
      <c r="E31" s="66"/>
      <c r="F31" s="64" t="s">
        <v>8</v>
      </c>
      <c r="G31" s="66"/>
      <c r="H31" s="64" t="s">
        <v>9</v>
      </c>
      <c r="I31" s="66"/>
      <c r="J31" s="64" t="s">
        <v>10</v>
      </c>
      <c r="K31" s="66"/>
    </row>
    <row r="32" spans="1:11" ht="24.5" customHeight="1" x14ac:dyDescent="0.2">
      <c r="A32" s="68"/>
      <c r="B32" s="41" t="str">
        <f>RUBRICA!A7</f>
        <v>3. Relaciona el Proyecto APT con sus intereses profesionales. *</v>
      </c>
      <c r="C32" s="39" t="s">
        <v>7</v>
      </c>
      <c r="D32" s="17" t="s">
        <v>99</v>
      </c>
      <c r="E32" s="17">
        <f>IF(D32="X",100*0.1,"")</f>
        <v>10</v>
      </c>
      <c r="F32" s="17" t="str">
        <f t="shared" ref="F32:F33" si="23">IF($C32=L,"X","")</f>
        <v/>
      </c>
      <c r="G32" s="17" t="str">
        <f>IF(F32="X",60*0.1,"")</f>
        <v/>
      </c>
      <c r="H32" s="17" t="str">
        <f t="shared" ref="H32:H33" si="24">IF($C32=ML,"X","")</f>
        <v/>
      </c>
      <c r="I32" s="17" t="str">
        <f>IF(H32="X",30*0.1,"")</f>
        <v/>
      </c>
      <c r="J32" s="17" t="str">
        <f t="shared" ref="J32:J33" si="25">IF($C32=NL,"X","")</f>
        <v/>
      </c>
      <c r="K32" s="17" t="str">
        <f t="shared" ref="K32:K33" si="26">IF($J32="X",0,"")</f>
        <v/>
      </c>
    </row>
    <row r="33" spans="1:11" ht="25.75" customHeight="1" x14ac:dyDescent="0.2">
      <c r="A33" s="68"/>
      <c r="B33" s="41" t="str">
        <f>RUBRICA!A15</f>
        <v>11. Expone el tema utilizando un lenguaje técnico disciplinar al presentar la propuesta y responde evidenciando un manejo de la información. *</v>
      </c>
      <c r="C33" s="39" t="s">
        <v>7</v>
      </c>
      <c r="D33" s="17" t="s">
        <v>99</v>
      </c>
      <c r="E33" s="17">
        <f>IF(D33="X",100*0.1,"")</f>
        <v>10</v>
      </c>
      <c r="F33" s="17" t="str">
        <f t="shared" si="23"/>
        <v/>
      </c>
      <c r="G33" s="17" t="str">
        <f>IF(F33="X",60*0.1,"")</f>
        <v/>
      </c>
      <c r="H33" s="17" t="str">
        <f t="shared" si="24"/>
        <v/>
      </c>
      <c r="I33" s="17" t="str">
        <f>IF(H33="X",30*0.1,"")</f>
        <v/>
      </c>
      <c r="J33" s="17" t="str">
        <f t="shared" si="25"/>
        <v/>
      </c>
      <c r="K33" s="17" t="str">
        <f t="shared" si="26"/>
        <v/>
      </c>
    </row>
    <row r="34" spans="1:11" x14ac:dyDescent="0.2">
      <c r="A34" s="68"/>
      <c r="B34" s="41" t="str">
        <f>RUBRICA!A17</f>
        <v>13. Colaboración y trabajo en equipo *</v>
      </c>
      <c r="C34" s="39" t="s">
        <v>7</v>
      </c>
      <c r="D34" s="17" t="s">
        <v>99</v>
      </c>
      <c r="E34" s="17">
        <f>IF(D34="X",100*0.1,"")</f>
        <v>10</v>
      </c>
      <c r="F34" s="17" t="str">
        <f>IF($C34=L,"X","")</f>
        <v/>
      </c>
      <c r="G34" s="17" t="str">
        <f>IF(F34="X",60*0.1,"")</f>
        <v/>
      </c>
      <c r="H34" s="17" t="str">
        <f>IF($C34=ML,"X","")</f>
        <v/>
      </c>
      <c r="I34" s="17" t="str">
        <f>IF(H34="X",30*0.1,"")</f>
        <v/>
      </c>
      <c r="J34" s="17" t="str">
        <f>IF($C34=NL,"X","")</f>
        <v/>
      </c>
      <c r="K34" s="17" t="str">
        <f>IF($J34="X",0,"")</f>
        <v/>
      </c>
    </row>
    <row r="35" spans="1:11" ht="15.75" customHeight="1" x14ac:dyDescent="0.25">
      <c r="A35" s="68"/>
      <c r="B35" s="22" t="s">
        <v>17</v>
      </c>
      <c r="C35" s="19">
        <f>E35+G35+I35+K35</f>
        <v>30</v>
      </c>
      <c r="D35" s="20"/>
      <c r="E35" s="20">
        <f>SUM(E32:E34)</f>
        <v>30</v>
      </c>
      <c r="F35" s="20"/>
      <c r="G35" s="20">
        <f t="shared" ref="G35:K35" si="27">SUM(G32:G34)</f>
        <v>0</v>
      </c>
      <c r="H35" s="20"/>
      <c r="I35" s="20">
        <f t="shared" si="27"/>
        <v>0</v>
      </c>
      <c r="J35" s="20"/>
      <c r="K35" s="20">
        <f t="shared" si="27"/>
        <v>0</v>
      </c>
    </row>
    <row r="36" spans="1:11" ht="15.75" customHeight="1" x14ac:dyDescent="0.25">
      <c r="A36" s="56"/>
      <c r="B36" s="18" t="s">
        <v>16</v>
      </c>
      <c r="C36" s="21">
        <f>VLOOKUP(C35,ESCALA_TRAB_EQUIP!A2:B62,2,FALSE)</f>
        <v>7</v>
      </c>
    </row>
    <row r="37" spans="1:11" ht="15.75" customHeight="1" x14ac:dyDescent="0.25">
      <c r="B37" s="23"/>
      <c r="C37" s="24"/>
    </row>
    <row r="38" spans="1:11" ht="15.75" customHeight="1" x14ac:dyDescent="0.25">
      <c r="B38" s="23"/>
      <c r="C38" s="24"/>
    </row>
    <row r="39" spans="1:11" ht="15.75" customHeight="1" x14ac:dyDescent="0.2"/>
    <row r="40" spans="1:11" ht="15.75" customHeight="1" x14ac:dyDescent="0.2">
      <c r="A40" s="67" t="s">
        <v>18</v>
      </c>
      <c r="B40" s="55" t="s">
        <v>19</v>
      </c>
      <c r="C40" s="57" t="str">
        <f>B5</f>
        <v>Freddy Andres Bravo Gutierrez</v>
      </c>
      <c r="D40" s="58"/>
      <c r="E40" s="58"/>
      <c r="F40" s="58"/>
      <c r="G40" s="58"/>
      <c r="H40" s="58"/>
      <c r="I40" s="58"/>
      <c r="J40" s="58"/>
      <c r="K40" s="59"/>
    </row>
    <row r="41" spans="1:11" ht="15.75" customHeight="1" x14ac:dyDescent="0.2">
      <c r="A41" s="68"/>
      <c r="B41" s="56"/>
      <c r="C41" s="60"/>
      <c r="D41" s="61"/>
      <c r="E41" s="61"/>
      <c r="F41" s="61"/>
      <c r="G41" s="61"/>
      <c r="H41" s="61"/>
      <c r="I41" s="61"/>
      <c r="J41" s="61"/>
      <c r="K41" s="62"/>
    </row>
    <row r="42" spans="1:11" ht="15.75" customHeight="1" x14ac:dyDescent="0.2">
      <c r="A42" s="68"/>
      <c r="B42" s="15" t="s">
        <v>20</v>
      </c>
      <c r="C42" s="63" t="s">
        <v>13</v>
      </c>
      <c r="D42" s="64" t="s">
        <v>14</v>
      </c>
      <c r="E42" s="65"/>
      <c r="F42" s="65"/>
      <c r="G42" s="65"/>
      <c r="H42" s="65"/>
      <c r="I42" s="65"/>
      <c r="J42" s="65"/>
      <c r="K42" s="66"/>
    </row>
    <row r="43" spans="1:11" ht="15.75" customHeight="1" x14ac:dyDescent="0.2">
      <c r="A43" s="68"/>
      <c r="B43" s="16" t="s">
        <v>15</v>
      </c>
      <c r="C43" s="56"/>
      <c r="D43" s="64" t="s">
        <v>7</v>
      </c>
      <c r="E43" s="66"/>
      <c r="F43" s="64" t="s">
        <v>8</v>
      </c>
      <c r="G43" s="66"/>
      <c r="H43" s="64" t="s">
        <v>9</v>
      </c>
      <c r="I43" s="66"/>
      <c r="J43" s="64" t="s">
        <v>10</v>
      </c>
      <c r="K43" s="66"/>
    </row>
    <row r="44" spans="1:11" ht="25.75" customHeight="1" x14ac:dyDescent="0.2">
      <c r="A44" s="68"/>
      <c r="B44" s="41" t="str">
        <f>RUBRICA!A7</f>
        <v>3. Relaciona el Proyecto APT con sus intereses profesionales. *</v>
      </c>
      <c r="C44" s="39" t="s">
        <v>7</v>
      </c>
      <c r="D44" s="17" t="s">
        <v>99</v>
      </c>
      <c r="E44" s="17">
        <f>IF(D44="X",100*0.1,"")</f>
        <v>10</v>
      </c>
      <c r="F44" s="17" t="str">
        <f t="shared" ref="F44:F45" si="28">IF($C44=L,"X","")</f>
        <v/>
      </c>
      <c r="G44" s="17" t="str">
        <f>IF(F44="X",60*0.1,"")</f>
        <v/>
      </c>
      <c r="H44" s="17" t="str">
        <f t="shared" ref="H44:H45" si="29">IF($C44=ML,"X","")</f>
        <v/>
      </c>
      <c r="I44" s="17" t="str">
        <f>IF(H44="X",30*0.1,"")</f>
        <v/>
      </c>
      <c r="J44" s="17" t="str">
        <f t="shared" ref="J44:J45" si="30">IF($C44=NL,"X","")</f>
        <v/>
      </c>
      <c r="K44" s="17" t="str">
        <f t="shared" ref="K44:K45" si="31">IF($J44="X",0,"")</f>
        <v/>
      </c>
    </row>
    <row r="45" spans="1:11" ht="26" x14ac:dyDescent="0.2">
      <c r="A45" s="68"/>
      <c r="B45" s="41" t="str">
        <f>RUBRICA!A15</f>
        <v>11. Expone el tema utilizando un lenguaje técnico disciplinar al presentar la propuesta y responde evidenciando un manejo de la información. *</v>
      </c>
      <c r="C45" s="39" t="s">
        <v>7</v>
      </c>
      <c r="D45" s="17" t="s">
        <v>99</v>
      </c>
      <c r="E45" s="17">
        <f>IF(D45="X",100*0.1,"")</f>
        <v>10</v>
      </c>
      <c r="F45" s="17" t="str">
        <f t="shared" si="28"/>
        <v/>
      </c>
      <c r="G45" s="17" t="str">
        <f>IF(F45="X",60*0.1,"")</f>
        <v/>
      </c>
      <c r="H45" s="17" t="str">
        <f t="shared" si="29"/>
        <v/>
      </c>
      <c r="I45" s="17" t="str">
        <f>IF(H45="X",30*0.1,"")</f>
        <v/>
      </c>
      <c r="J45" s="17" t="str">
        <f t="shared" si="30"/>
        <v/>
      </c>
      <c r="K45" s="17" t="str">
        <f t="shared" si="31"/>
        <v/>
      </c>
    </row>
    <row r="46" spans="1:11" ht="15.75" customHeight="1" x14ac:dyDescent="0.2">
      <c r="A46" s="68"/>
      <c r="B46" s="41" t="str">
        <f>RUBRICA!A17</f>
        <v>13. Colaboración y trabajo en equipo *</v>
      </c>
      <c r="C46" s="39" t="s">
        <v>7</v>
      </c>
      <c r="D46" s="17" t="s">
        <v>99</v>
      </c>
      <c r="E46" s="17">
        <f>IF(D46="X",100*0.1,"")</f>
        <v>10</v>
      </c>
      <c r="F46" s="17" t="str">
        <f>IF($C46=L,"X","")</f>
        <v/>
      </c>
      <c r="G46" s="17" t="str">
        <f>IF(F46="X",60*0.1,"")</f>
        <v/>
      </c>
      <c r="H46" s="17" t="str">
        <f>IF($C46=ML,"X","")</f>
        <v/>
      </c>
      <c r="I46" s="17" t="str">
        <f>IF(H46="X",30*0.1,"")</f>
        <v/>
      </c>
      <c r="J46" s="17" t="str">
        <f>IF($C46=NL,"X","")</f>
        <v/>
      </c>
      <c r="K46" s="17" t="str">
        <f>IF($J46="X",0,"")</f>
        <v/>
      </c>
    </row>
    <row r="47" spans="1:11" ht="15.75" customHeight="1" x14ac:dyDescent="0.25">
      <c r="A47" s="68"/>
      <c r="B47" s="22" t="s">
        <v>17</v>
      </c>
      <c r="C47" s="19">
        <f>E47+G47+I47+K47</f>
        <v>30</v>
      </c>
      <c r="D47" s="20"/>
      <c r="E47" s="20">
        <f>SUM(E44:E46)</f>
        <v>30</v>
      </c>
      <c r="F47" s="20"/>
      <c r="G47" s="20">
        <f t="shared" ref="G47" si="32">SUM(G44:G46)</f>
        <v>0</v>
      </c>
      <c r="H47" s="20"/>
      <c r="I47" s="20">
        <f t="shared" ref="I47" si="33">SUM(I44:I46)</f>
        <v>0</v>
      </c>
      <c r="J47" s="20"/>
      <c r="K47" s="20">
        <f t="shared" ref="K47" si="34">SUM(K44:K46)</f>
        <v>0</v>
      </c>
    </row>
    <row r="48" spans="1:11" ht="15.75" customHeight="1" x14ac:dyDescent="0.25">
      <c r="A48" s="56"/>
      <c r="B48" s="18" t="s">
        <v>16</v>
      </c>
      <c r="C48" s="21">
        <f>VLOOKUP(C47,ESCALA_TRAB_EQUIP!A2:B62,2,FALSE)</f>
        <v>7</v>
      </c>
    </row>
    <row r="49" spans="1:11" ht="15.75" customHeight="1" x14ac:dyDescent="0.25">
      <c r="B49" s="23"/>
      <c r="C49" s="24"/>
    </row>
    <row r="50" spans="1:11" ht="15.75" customHeight="1" x14ac:dyDescent="0.25">
      <c r="B50" s="23"/>
      <c r="C50" s="24"/>
    </row>
    <row r="51" spans="1:11" ht="15.75" customHeight="1" x14ac:dyDescent="0.2">
      <c r="A51" s="67" t="s">
        <v>18</v>
      </c>
      <c r="B51" s="55" t="s">
        <v>19</v>
      </c>
      <c r="C51" s="57" t="str">
        <f>B7</f>
        <v>Ximena Valderrama Soto</v>
      </c>
      <c r="D51" s="58"/>
      <c r="E51" s="58"/>
      <c r="F51" s="58"/>
      <c r="G51" s="58"/>
      <c r="H51" s="58"/>
      <c r="I51" s="58"/>
      <c r="J51" s="58"/>
      <c r="K51" s="59"/>
    </row>
    <row r="52" spans="1:11" ht="15.75" customHeight="1" x14ac:dyDescent="0.2">
      <c r="A52" s="68"/>
      <c r="B52" s="56"/>
      <c r="C52" s="60"/>
      <c r="D52" s="61"/>
      <c r="E52" s="61"/>
      <c r="F52" s="61"/>
      <c r="G52" s="61"/>
      <c r="H52" s="61"/>
      <c r="I52" s="61"/>
      <c r="J52" s="61"/>
      <c r="K52" s="62"/>
    </row>
    <row r="53" spans="1:11" ht="15.75" customHeight="1" x14ac:dyDescent="0.2">
      <c r="A53" s="68"/>
      <c r="B53" s="15" t="s">
        <v>20</v>
      </c>
      <c r="C53" s="63" t="s">
        <v>13</v>
      </c>
      <c r="D53" s="64" t="s">
        <v>14</v>
      </c>
      <c r="E53" s="65"/>
      <c r="F53" s="65"/>
      <c r="G53" s="65"/>
      <c r="H53" s="65"/>
      <c r="I53" s="65"/>
      <c r="J53" s="65"/>
      <c r="K53" s="66"/>
    </row>
    <row r="54" spans="1:11" ht="15.75" customHeight="1" x14ac:dyDescent="0.2">
      <c r="A54" s="68"/>
      <c r="B54" s="16" t="s">
        <v>15</v>
      </c>
      <c r="C54" s="56"/>
      <c r="D54" s="64" t="s">
        <v>7</v>
      </c>
      <c r="E54" s="66"/>
      <c r="F54" s="64" t="s">
        <v>8</v>
      </c>
      <c r="G54" s="66"/>
      <c r="H54" s="64" t="s">
        <v>9</v>
      </c>
      <c r="I54" s="66"/>
      <c r="J54" s="64" t="s">
        <v>10</v>
      </c>
      <c r="K54" s="66"/>
    </row>
    <row r="55" spans="1:11" ht="25.75" customHeight="1" x14ac:dyDescent="0.2">
      <c r="A55" s="68"/>
      <c r="B55" s="41" t="str">
        <f>RUBRICA!A7</f>
        <v>3. Relaciona el Proyecto APT con sus intereses profesionales. *</v>
      </c>
      <c r="C55" s="39" t="s">
        <v>7</v>
      </c>
      <c r="D55" s="17" t="s">
        <v>99</v>
      </c>
      <c r="E55" s="17">
        <f>IF(D55="X",100*0.1,"")</f>
        <v>10</v>
      </c>
      <c r="F55" s="17" t="str">
        <f t="shared" ref="F55:F56" si="35">IF($C55=L,"X","")</f>
        <v/>
      </c>
      <c r="G55" s="17" t="str">
        <f>IF(F55="X",60*0.1,"")</f>
        <v/>
      </c>
      <c r="H55" s="17" t="str">
        <f t="shared" ref="H55:H56" si="36">IF($C55=ML,"X","")</f>
        <v/>
      </c>
      <c r="I55" s="17" t="str">
        <f>IF(H55="X",30*0.1,"")</f>
        <v/>
      </c>
      <c r="J55" s="17" t="str">
        <f t="shared" ref="J55:J56" si="37">IF($C55=NL,"X","")</f>
        <v/>
      </c>
      <c r="K55" s="17" t="str">
        <f t="shared" ref="K55:K56" si="38">IF($J55="X",0,"")</f>
        <v/>
      </c>
    </row>
    <row r="56" spans="1:11" ht="29" customHeight="1" x14ac:dyDescent="0.2">
      <c r="A56" s="68"/>
      <c r="B56" s="41" t="str">
        <f>RUBRICA!A15</f>
        <v>11. Expone el tema utilizando un lenguaje técnico disciplinar al presentar la propuesta y responde evidenciando un manejo de la información. *</v>
      </c>
      <c r="C56" s="39" t="s">
        <v>7</v>
      </c>
      <c r="D56" s="17" t="s">
        <v>99</v>
      </c>
      <c r="E56" s="17">
        <f>IF(D56="X",100*0.1,"")</f>
        <v>10</v>
      </c>
      <c r="F56" s="17" t="str">
        <f t="shared" si="35"/>
        <v/>
      </c>
      <c r="G56" s="17" t="str">
        <f>IF(F56="X",60*0.1,"")</f>
        <v/>
      </c>
      <c r="H56" s="17" t="str">
        <f t="shared" si="36"/>
        <v/>
      </c>
      <c r="I56" s="17" t="str">
        <f>IF(H56="X",30*0.1,"")</f>
        <v/>
      </c>
      <c r="J56" s="17" t="str">
        <f t="shared" si="37"/>
        <v/>
      </c>
      <c r="K56" s="17" t="str">
        <f t="shared" si="38"/>
        <v/>
      </c>
    </row>
    <row r="57" spans="1:11" ht="18" customHeight="1" x14ac:dyDescent="0.2">
      <c r="A57" s="68"/>
      <c r="B57" s="41" t="str">
        <f>RUBRICA!A17</f>
        <v>13. Colaboración y trabajo en equipo *</v>
      </c>
      <c r="C57" s="39" t="s">
        <v>7</v>
      </c>
      <c r="D57" s="17" t="s">
        <v>99</v>
      </c>
      <c r="E57" s="17">
        <f>IF(D57="X",100*0.1,"")</f>
        <v>10</v>
      </c>
      <c r="F57" s="17" t="str">
        <f>IF($C57=L,"X","")</f>
        <v/>
      </c>
      <c r="G57" s="17" t="str">
        <f>IF(F57="X",60*0.1,"")</f>
        <v/>
      </c>
      <c r="H57" s="17" t="str">
        <f>IF($C57=ML,"X","")</f>
        <v/>
      </c>
      <c r="I57" s="17" t="str">
        <f>IF(H57="X",30*0.1,"")</f>
        <v/>
      </c>
      <c r="J57" s="17" t="str">
        <f>IF($C57=NL,"X","")</f>
        <v/>
      </c>
      <c r="K57" s="17" t="str">
        <f>IF($J57="X",0,"")</f>
        <v/>
      </c>
    </row>
    <row r="58" spans="1:11" ht="15.75" customHeight="1" x14ac:dyDescent="0.25">
      <c r="A58" s="68"/>
      <c r="B58" s="22" t="s">
        <v>17</v>
      </c>
      <c r="C58" s="19">
        <f>E58+G58+I58+K58</f>
        <v>30</v>
      </c>
      <c r="D58" s="20">
        <f>COUNTIF(D56:D57,"X")</f>
        <v>2</v>
      </c>
      <c r="E58" s="20">
        <f>SUM(E55:E57)</f>
        <v>30</v>
      </c>
      <c r="F58" s="20">
        <f t="shared" ref="F58" si="39">SUM(F55:F57)</f>
        <v>0</v>
      </c>
      <c r="G58" s="20">
        <f t="shared" ref="G58" si="40">SUM(G55:G57)</f>
        <v>0</v>
      </c>
      <c r="H58" s="20">
        <f t="shared" ref="H58" si="41">SUM(H55:H57)</f>
        <v>0</v>
      </c>
      <c r="I58" s="20">
        <f t="shared" ref="I58" si="42">SUM(I55:I57)</f>
        <v>0</v>
      </c>
      <c r="J58" s="20">
        <f t="shared" ref="J58" si="43">SUM(J55:J57)</f>
        <v>0</v>
      </c>
      <c r="K58" s="20">
        <f t="shared" ref="K58" si="44">SUM(K55:K57)</f>
        <v>0</v>
      </c>
    </row>
    <row r="59" spans="1:11" ht="15.75" customHeight="1" x14ac:dyDescent="0.25">
      <c r="A59" s="56"/>
      <c r="B59" s="18" t="s">
        <v>16</v>
      </c>
      <c r="C59" s="21">
        <f>VLOOKUP(C58,ESCALA_TRAB_EQUIP!A2:B62,2,FALSE)</f>
        <v>7</v>
      </c>
    </row>
    <row r="60" spans="1:11" ht="15.75" customHeight="1" x14ac:dyDescent="0.25">
      <c r="B60" s="23"/>
      <c r="C60" s="24"/>
    </row>
    <row r="61" spans="1:11" ht="15.75" customHeight="1" x14ac:dyDescent="0.2"/>
    <row r="62" spans="1:11" ht="15.75" customHeight="1" x14ac:dyDescent="0.2">
      <c r="A62" s="67" t="s">
        <v>18</v>
      </c>
      <c r="B62" s="55" t="s">
        <v>19</v>
      </c>
      <c r="C62" s="57" t="str">
        <f>B6</f>
        <v>Sergio Sandoval Toledo</v>
      </c>
      <c r="D62" s="58"/>
      <c r="E62" s="58"/>
      <c r="F62" s="58"/>
      <c r="G62" s="58"/>
      <c r="H62" s="58"/>
      <c r="I62" s="58"/>
      <c r="J62" s="58"/>
      <c r="K62" s="59"/>
    </row>
    <row r="63" spans="1:11" ht="15.75" customHeight="1" x14ac:dyDescent="0.2">
      <c r="A63" s="68"/>
      <c r="B63" s="56"/>
      <c r="C63" s="60"/>
      <c r="D63" s="61"/>
      <c r="E63" s="61"/>
      <c r="F63" s="61"/>
      <c r="G63" s="61"/>
      <c r="H63" s="61"/>
      <c r="I63" s="61"/>
      <c r="J63" s="61"/>
      <c r="K63" s="62"/>
    </row>
    <row r="64" spans="1:11" ht="15.75" customHeight="1" x14ac:dyDescent="0.2">
      <c r="A64" s="68"/>
      <c r="B64" s="15" t="s">
        <v>20</v>
      </c>
      <c r="C64" s="63" t="s">
        <v>13</v>
      </c>
      <c r="D64" s="64" t="s">
        <v>14</v>
      </c>
      <c r="E64" s="65"/>
      <c r="F64" s="65"/>
      <c r="G64" s="65"/>
      <c r="H64" s="65"/>
      <c r="I64" s="65"/>
      <c r="J64" s="65"/>
      <c r="K64" s="66"/>
    </row>
    <row r="65" spans="1:11" ht="15.75" customHeight="1" x14ac:dyDescent="0.2">
      <c r="A65" s="68"/>
      <c r="B65" s="16" t="s">
        <v>15</v>
      </c>
      <c r="C65" s="56"/>
      <c r="D65" s="64" t="s">
        <v>7</v>
      </c>
      <c r="E65" s="66"/>
      <c r="F65" s="64" t="s">
        <v>8</v>
      </c>
      <c r="G65" s="66"/>
      <c r="H65" s="64" t="s">
        <v>9</v>
      </c>
      <c r="I65" s="66"/>
      <c r="J65" s="64" t="s">
        <v>10</v>
      </c>
      <c r="K65" s="66"/>
    </row>
    <row r="66" spans="1:11" ht="15.75" customHeight="1" x14ac:dyDescent="0.2">
      <c r="A66" s="68"/>
      <c r="B66" s="41" t="str">
        <f>RUBRICA!A7</f>
        <v>3. Relaciona el Proyecto APT con sus intereses profesionales. *</v>
      </c>
      <c r="C66" s="39" t="s">
        <v>7</v>
      </c>
      <c r="D66" s="17" t="s">
        <v>99</v>
      </c>
      <c r="E66" s="17">
        <f>IF(D66="X",100*0.1,"")</f>
        <v>10</v>
      </c>
      <c r="F66" s="17" t="str">
        <f t="shared" ref="F66:F67" si="45">IF($C66=L,"X","")</f>
        <v/>
      </c>
      <c r="G66" s="17" t="str">
        <f>IF(F66="X",60*0.1,"")</f>
        <v/>
      </c>
      <c r="H66" s="17" t="str">
        <f t="shared" ref="H66:H67" si="46">IF($C66=ML,"X","")</f>
        <v/>
      </c>
      <c r="I66" s="17" t="str">
        <f>IF(H66="X",30*0.1,"")</f>
        <v/>
      </c>
      <c r="J66" s="17" t="str">
        <f t="shared" ref="J66:J67" si="47">IF($C66=NL,"X","")</f>
        <v/>
      </c>
      <c r="K66" s="17" t="str">
        <f t="shared" ref="K66:K67" si="48">IF($J66="X",0,"")</f>
        <v/>
      </c>
    </row>
    <row r="67" spans="1:11" ht="27" customHeight="1" x14ac:dyDescent="0.2">
      <c r="A67" s="68"/>
      <c r="B67" s="53" t="str">
        <f>RUBRICA!A15</f>
        <v>11. Expone el tema utilizando un lenguaje técnico disciplinar al presentar la propuesta y responde evidenciando un manejo de la información. *</v>
      </c>
      <c r="C67" s="39" t="s">
        <v>7</v>
      </c>
      <c r="D67" s="17" t="s">
        <v>99</v>
      </c>
      <c r="E67" s="17">
        <f>IF(D67="X",100*0.1,"")</f>
        <v>10</v>
      </c>
      <c r="F67" s="17" t="str">
        <f t="shared" si="45"/>
        <v/>
      </c>
      <c r="G67" s="17" t="str">
        <f>IF(F67="X",60*0.1,"")</f>
        <v/>
      </c>
      <c r="H67" s="17" t="str">
        <f t="shared" si="46"/>
        <v/>
      </c>
      <c r="I67" s="17" t="str">
        <f>IF(H67="X",30*0.1,"")</f>
        <v/>
      </c>
      <c r="J67" s="17" t="str">
        <f t="shared" si="47"/>
        <v/>
      </c>
      <c r="K67" s="17" t="str">
        <f t="shared" si="48"/>
        <v/>
      </c>
    </row>
    <row r="68" spans="1:11" ht="21" customHeight="1" x14ac:dyDescent="0.2">
      <c r="A68" s="68"/>
      <c r="B68" s="53" t="str">
        <f>RUBRICA!A17</f>
        <v>13. Colaboración y trabajo en equipo *</v>
      </c>
      <c r="C68" s="39" t="s">
        <v>7</v>
      </c>
      <c r="D68" s="17" t="s">
        <v>99</v>
      </c>
      <c r="E68" s="17">
        <f>IF(D68="X",100*0.1,"")</f>
        <v>10</v>
      </c>
      <c r="F68" s="17" t="str">
        <f>IF($C68=L,"X","")</f>
        <v/>
      </c>
      <c r="G68" s="17" t="str">
        <f>IF(F68="X",60*0.1,"")</f>
        <v/>
      </c>
      <c r="H68" s="17" t="str">
        <f>IF($C68=ML,"X","")</f>
        <v/>
      </c>
      <c r="I68" s="17" t="str">
        <f>IF(H68="X",30*0.1,"")</f>
        <v/>
      </c>
      <c r="J68" s="17" t="str">
        <f>IF($C68=NL,"X","")</f>
        <v/>
      </c>
      <c r="K68" s="17" t="str">
        <f>IF($J68="X",0,"")</f>
        <v/>
      </c>
    </row>
    <row r="69" spans="1:11" ht="15.75" customHeight="1" x14ac:dyDescent="0.25">
      <c r="A69" s="68"/>
      <c r="B69" s="22" t="s">
        <v>17</v>
      </c>
      <c r="C69" s="19">
        <f>E69+G69+I69+K69</f>
        <v>30</v>
      </c>
      <c r="D69" s="20">
        <f>COUNTIF(D67:D68,"X")</f>
        <v>2</v>
      </c>
      <c r="E69" s="20">
        <f>SUM(E66:E68)</f>
        <v>30</v>
      </c>
      <c r="F69" s="20">
        <f t="shared" ref="F69:K69" si="49">SUM(F66:F68)</f>
        <v>0</v>
      </c>
      <c r="G69" s="20">
        <f t="shared" si="49"/>
        <v>0</v>
      </c>
      <c r="H69" s="20">
        <f t="shared" si="49"/>
        <v>0</v>
      </c>
      <c r="I69" s="20">
        <f t="shared" si="49"/>
        <v>0</v>
      </c>
      <c r="J69" s="20">
        <f t="shared" si="49"/>
        <v>0</v>
      </c>
      <c r="K69" s="20">
        <f t="shared" si="49"/>
        <v>0</v>
      </c>
    </row>
    <row r="70" spans="1:11" ht="15.75" customHeight="1" x14ac:dyDescent="0.25">
      <c r="A70" s="56"/>
      <c r="B70" s="18" t="s">
        <v>16</v>
      </c>
      <c r="C70" s="21">
        <f>VLOOKUP(C69,ESCALA_TRAB_EQUIP!A2:B73,2,FALSE)</f>
        <v>7</v>
      </c>
    </row>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sheetData>
  <mergeCells count="44">
    <mergeCell ref="A62:A70"/>
    <mergeCell ref="B62:B63"/>
    <mergeCell ref="C62:K63"/>
    <mergeCell ref="C64:C65"/>
    <mergeCell ref="D64:K64"/>
    <mergeCell ref="D65:E65"/>
    <mergeCell ref="F65:G65"/>
    <mergeCell ref="H65:I65"/>
    <mergeCell ref="J65:K65"/>
    <mergeCell ref="B51:B52"/>
    <mergeCell ref="C53:C54"/>
    <mergeCell ref="C51:K52"/>
    <mergeCell ref="J54:K54"/>
    <mergeCell ref="A51:A59"/>
    <mergeCell ref="H31:I31"/>
    <mergeCell ref="J31:K31"/>
    <mergeCell ref="D53:K53"/>
    <mergeCell ref="D54:E54"/>
    <mergeCell ref="F54:G54"/>
    <mergeCell ref="H54:I54"/>
    <mergeCell ref="A40:A48"/>
    <mergeCell ref="A28:A36"/>
    <mergeCell ref="E2:E3"/>
    <mergeCell ref="C12:C13"/>
    <mergeCell ref="D13:E13"/>
    <mergeCell ref="D12:K12"/>
    <mergeCell ref="F13:G13"/>
    <mergeCell ref="H13:I13"/>
    <mergeCell ref="J13:K13"/>
    <mergeCell ref="A12:A25"/>
    <mergeCell ref="B28:B29"/>
    <mergeCell ref="C28:K29"/>
    <mergeCell ref="C30:C31"/>
    <mergeCell ref="D30:K30"/>
    <mergeCell ref="D31:E31"/>
    <mergeCell ref="F31:G31"/>
    <mergeCell ref="B40:B41"/>
    <mergeCell ref="C40:K41"/>
    <mergeCell ref="C42:C43"/>
    <mergeCell ref="D42:K42"/>
    <mergeCell ref="D43:E43"/>
    <mergeCell ref="F43:G43"/>
    <mergeCell ref="H43:I43"/>
    <mergeCell ref="J43:K43"/>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C14:C23 C55:C57 C44:C46 C32:C34 C66:C68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6" t="s">
        <v>21</v>
      </c>
      <c r="B2" s="79" t="s">
        <v>22</v>
      </c>
      <c r="C2" s="80"/>
      <c r="D2" s="80"/>
      <c r="E2" s="81"/>
      <c r="F2" s="76" t="s">
        <v>23</v>
      </c>
    </row>
    <row r="3" spans="1:6" ht="16" x14ac:dyDescent="0.2">
      <c r="A3" s="77"/>
      <c r="B3" s="82" t="s">
        <v>24</v>
      </c>
      <c r="C3" s="82" t="s">
        <v>25</v>
      </c>
      <c r="D3" s="26" t="s">
        <v>26</v>
      </c>
      <c r="E3" s="28" t="s">
        <v>10</v>
      </c>
      <c r="F3" s="77"/>
    </row>
    <row r="4" spans="1:6" ht="57.5" customHeight="1" thickBot="1" x14ac:dyDescent="0.25">
      <c r="A4" s="78"/>
      <c r="B4" s="83"/>
      <c r="C4" s="83"/>
      <c r="D4" s="27">
        <v>-0.3</v>
      </c>
      <c r="E4" s="27">
        <v>0</v>
      </c>
      <c r="F4" s="78"/>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3" t="s">
        <v>71</v>
      </c>
      <c r="B18" s="74"/>
      <c r="C18" s="74"/>
      <c r="D18" s="74"/>
      <c r="E18" s="75"/>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4" t="s">
        <v>5</v>
      </c>
      <c r="B1" s="7" t="s">
        <v>6</v>
      </c>
      <c r="C1" s="8"/>
      <c r="D1" s="8"/>
      <c r="E1" s="9"/>
    </row>
    <row r="2" spans="1:5" ht="49" thickBot="1" x14ac:dyDescent="0.25">
      <c r="A2" s="85"/>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dcterms:created xsi:type="dcterms:W3CDTF">2023-08-07T04:08:01Z</dcterms:created>
  <dcterms:modified xsi:type="dcterms:W3CDTF">2024-09-02T20:29:39Z</dcterms:modified>
</cp:coreProperties>
</file>