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28695" windowHeight="13050" tabRatio="756" activeTab="9"/>
  </bookViews>
  <sheets>
    <sheet name="基础信息表" sheetId="48" r:id="rId1"/>
    <sheet name="主要部件维修台量" sheetId="55" r:id="rId2"/>
    <sheet name="车间信息表" sheetId="60" r:id="rId3"/>
    <sheet name="车间信息表T" sheetId="59" r:id="rId4"/>
    <sheet name="数据品质监控" sheetId="62" r:id="rId5"/>
    <sheet name="系统大修申请" sheetId="61" r:id="rId6"/>
    <sheet name="区域统计" sheetId="54" r:id="rId7"/>
    <sheet name="KC计划" sheetId="49" r:id="rId8"/>
    <sheet name="全年计划" sheetId="12" r:id="rId9"/>
    <sheet name="外加工" sheetId="5" r:id="rId10"/>
    <sheet name="钣金喷漆" sheetId="18" r:id="rId11"/>
    <sheet name="大修申请" sheetId="6" r:id="rId12"/>
    <sheet name="一年质保提交明细" sheetId="40" r:id="rId13"/>
    <sheet name="Sheet1" sheetId="57" r:id="rId14"/>
  </sheets>
  <definedNames>
    <definedName name="_xlnm._FilterDatabase" localSheetId="2" hidden="1">车间信息表!$A$1:$BU$170</definedName>
    <definedName name="车间信息表">OFFSET(车间信息表!$A$1,0,0,COUNTA(车间信息表!$B:$B),COUNTA(车间信息表!$1:$1))</definedName>
    <definedName name="_xlnm._FilterDatabase" localSheetId="11" hidden="1">大修申请!$A$2:$M$2</definedName>
    <definedName name="_xlnm._FilterDatabase" localSheetId="0" hidden="1">基础信息表!$A$1:$G$1</definedName>
    <definedName name="_xlnm._FilterDatabase" localSheetId="9" hidden="1">外加工!$A$2:$U$68</definedName>
    <definedName name="_xlnm._FilterDatabase" localSheetId="12" hidden="1">一年质保提交明细!$A$1:$Q$25</definedName>
  </definedNames>
  <calcPr calcId="144525"/>
  <pivotCaches>
    <pivotCache cacheId="0" r:id="rId15"/>
    <pivotCache cacheId="1" r:id="rId16"/>
  </pivotCaches>
</workbook>
</file>

<file path=xl/comments1.xml><?xml version="1.0" encoding="utf-8"?>
<comments xmlns="http://schemas.openxmlformats.org/spreadsheetml/2006/main">
  <authors>
    <author>db2admin</author>
  </authors>
  <commentList>
    <comment ref="J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支付给外加工单位
</t>
        </r>
      </text>
    </comment>
    <comment ref="K2" authorId="0">
      <text>
        <r>
          <rPr>
            <b/>
            <sz val="9"/>
            <rFont val="Tahoma"/>
            <charset val="134"/>
          </rPr>
          <t>db2admin:</t>
        </r>
        <r>
          <rPr>
            <b/>
            <sz val="9"/>
            <rFont val="宋体"/>
            <charset val="134"/>
          </rPr>
          <t>在</t>
        </r>
        <r>
          <rPr>
            <b/>
            <sz val="9"/>
            <rFont val="Tahoma"/>
            <charset val="134"/>
          </rPr>
          <t>KOPEN</t>
        </r>
        <r>
          <rPr>
            <b/>
            <sz val="9"/>
            <rFont val="宋体"/>
            <charset val="134"/>
          </rPr>
          <t>系统中能查到</t>
        </r>
        <r>
          <rPr>
            <sz val="9"/>
            <rFont val="Tahoma"/>
            <charset val="134"/>
          </rPr>
          <t xml:space="preserve">
</t>
        </r>
      </text>
    </comment>
    <comment ref="L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实际外加工费统计</t>
        </r>
      </text>
    </comment>
    <comment ref="M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吊装费统计</t>
        </r>
      </text>
    </comment>
    <comment ref="N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是外加工费，小松索赔的，未做到</t>
        </r>
        <r>
          <rPr>
            <sz val="9"/>
            <rFont val="Tahoma"/>
            <charset val="134"/>
          </rPr>
          <t>KOPEN</t>
        </r>
        <r>
          <rPr>
            <sz val="9"/>
            <rFont val="宋体"/>
            <charset val="134"/>
          </rPr>
          <t>系统的</t>
        </r>
      </text>
    </comment>
    <comment ref="O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车间维修后第二次或多次回公司修理，未做到</t>
        </r>
        <r>
          <rPr>
            <sz val="9"/>
            <rFont val="Tahoma"/>
            <charset val="134"/>
          </rPr>
          <t>KOPEN</t>
        </r>
        <r>
          <rPr>
            <sz val="9"/>
            <rFont val="宋体"/>
            <charset val="134"/>
          </rPr>
          <t>系统的</t>
        </r>
      </text>
    </comment>
    <comment ref="P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公司二手机整备，未做到</t>
        </r>
        <r>
          <rPr>
            <sz val="9"/>
            <rFont val="Tahoma"/>
            <charset val="134"/>
          </rPr>
          <t xml:space="preserve">KOPEN </t>
        </r>
        <r>
          <rPr>
            <sz val="9"/>
            <rFont val="宋体"/>
            <charset val="134"/>
          </rPr>
          <t>系统的</t>
        </r>
      </text>
    </comment>
    <comment ref="R2" authorId="0">
      <text>
        <r>
          <rPr>
            <b/>
            <sz val="9"/>
            <rFont val="Tahoma"/>
            <charset val="134"/>
          </rPr>
          <t>db2admin:</t>
        </r>
        <r>
          <rPr>
            <b/>
            <sz val="9"/>
            <rFont val="宋体"/>
            <charset val="134"/>
          </rPr>
          <t>费用报销月份</t>
        </r>
        <r>
          <rPr>
            <sz val="9"/>
            <rFont val="Tahoma"/>
            <charset val="134"/>
          </rPr>
          <t xml:space="preserve">
</t>
        </r>
      </text>
    </comment>
    <comment ref="S2" authorId="0">
      <text>
        <r>
          <rPr>
            <b/>
            <sz val="9"/>
            <rFont val="Tahoma"/>
            <charset val="134"/>
          </rPr>
          <t>db2admin:</t>
        </r>
        <r>
          <rPr>
            <b/>
            <sz val="9"/>
            <rFont val="宋体"/>
            <charset val="134"/>
          </rPr>
          <t>做奖励扣除外加工费用</t>
        </r>
        <r>
          <rPr>
            <sz val="9"/>
            <rFont val="Tahoma"/>
            <charset val="134"/>
          </rPr>
          <t xml:space="preserve">
</t>
        </r>
      </text>
    </comment>
    <comment ref="I3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、镗缸、踩止口</t>
        </r>
        <r>
          <rPr>
            <sz val="9"/>
            <rFont val="Tahoma"/>
            <charset val="134"/>
          </rPr>
          <t>600*1
2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 xml:space="preserve"> 1*120
3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 xml:space="preserve"> 1*60
4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 xml:space="preserve"> 1*40
5</t>
        </r>
        <r>
          <rPr>
            <sz val="9"/>
            <rFont val="宋体"/>
            <charset val="134"/>
          </rPr>
          <t>、焊罩盖壳</t>
        </r>
        <r>
          <rPr>
            <sz val="9"/>
            <rFont val="Tahoma"/>
            <charset val="134"/>
          </rPr>
          <t xml:space="preserve"> 1*480</t>
        </r>
      </text>
    </comment>
    <comment ref="I5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、镗缸、踩止口</t>
        </r>
        <r>
          <rPr>
            <sz val="9"/>
            <rFont val="Tahoma"/>
            <charset val="134"/>
          </rPr>
          <t>1*600
2</t>
        </r>
        <r>
          <rPr>
            <sz val="9"/>
            <rFont val="宋体"/>
            <charset val="134"/>
          </rPr>
          <t>、修复曲轴后油封</t>
        </r>
        <r>
          <rPr>
            <sz val="9"/>
            <rFont val="Tahoma"/>
            <charset val="134"/>
          </rPr>
          <t>1*850
3</t>
        </r>
        <r>
          <rPr>
            <sz val="9"/>
            <rFont val="宋体"/>
            <charset val="134"/>
          </rPr>
          <t>、修复皮带盘</t>
        </r>
        <r>
          <rPr>
            <sz val="9"/>
            <rFont val="Tahoma"/>
            <charset val="134"/>
          </rPr>
          <t xml:space="preserve"> 1*550
4</t>
        </r>
        <r>
          <rPr>
            <sz val="9"/>
            <rFont val="宋体"/>
            <charset val="134"/>
          </rPr>
          <t>、绞座圈</t>
        </r>
        <r>
          <rPr>
            <sz val="9"/>
            <rFont val="Tahoma"/>
            <charset val="134"/>
          </rPr>
          <t xml:space="preserve"> 1*120
5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 xml:space="preserve"> 1*20
6</t>
        </r>
        <r>
          <rPr>
            <sz val="9"/>
            <rFont val="宋体"/>
            <charset val="134"/>
          </rPr>
          <t>、洗全套</t>
        </r>
        <r>
          <rPr>
            <sz val="9"/>
            <rFont val="Tahoma"/>
            <charset val="134"/>
          </rPr>
          <t xml:space="preserve"> 1*120</t>
        </r>
      </text>
    </comment>
    <comment ref="I10" authorId="0">
      <text>
        <r>
          <rPr>
            <b/>
            <sz val="9"/>
            <rFont val="Tahoma"/>
            <charset val="134"/>
          </rPr>
          <t>db2admin:</t>
        </r>
        <r>
          <rPr>
            <b/>
            <sz val="9"/>
            <rFont val="宋体"/>
            <charset val="134"/>
          </rPr>
          <t>配件一套（油嘴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、出油阀、柱</t>
        </r>
        <r>
          <rPr>
            <b/>
            <sz val="9"/>
            <rFont val="Tahoma"/>
            <charset val="134"/>
          </rPr>
          <t>1*7426</t>
        </r>
        <r>
          <rPr>
            <b/>
            <sz val="9"/>
            <rFont val="宋体"/>
            <charset val="134"/>
          </rPr>
          <t>；修理包</t>
        </r>
        <r>
          <rPr>
            <b/>
            <sz val="9"/>
            <rFont val="Tahoma"/>
            <charset val="134"/>
          </rPr>
          <t>1*485</t>
        </r>
        <r>
          <rPr>
            <b/>
            <sz val="9"/>
            <rFont val="宋体"/>
            <charset val="134"/>
          </rPr>
          <t>；过渡板</t>
        </r>
        <r>
          <rPr>
            <b/>
            <sz val="9"/>
            <rFont val="Tahoma"/>
            <charset val="134"/>
          </rPr>
          <t>6*45</t>
        </r>
        <r>
          <rPr>
            <b/>
            <sz val="9"/>
            <rFont val="宋体"/>
            <charset val="134"/>
          </rPr>
          <t>；弹簧</t>
        </r>
        <r>
          <rPr>
            <b/>
            <sz val="9"/>
            <rFont val="Tahoma"/>
            <charset val="134"/>
          </rPr>
          <t>1*85</t>
        </r>
        <r>
          <rPr>
            <b/>
            <sz val="9"/>
            <rFont val="宋体"/>
            <charset val="134"/>
          </rPr>
          <t>；回油阀</t>
        </r>
        <r>
          <rPr>
            <b/>
            <sz val="9"/>
            <rFont val="Tahoma"/>
            <charset val="134"/>
          </rPr>
          <t xml:space="preserve">1*20   </t>
        </r>
        <r>
          <rPr>
            <b/>
            <sz val="9"/>
            <rFont val="宋体"/>
            <charset val="134"/>
          </rPr>
          <t>两套</t>
        </r>
      </text>
    </comment>
    <comment ref="N11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二次维修</t>
        </r>
      </text>
    </comment>
    <comment ref="I1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、镶绞座圈换导管</t>
        </r>
        <r>
          <rPr>
            <sz val="9"/>
            <rFont val="Tahoma"/>
            <charset val="134"/>
          </rPr>
          <t>4*0
2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4*0
3</t>
        </r>
        <r>
          <rPr>
            <sz val="9"/>
            <rFont val="宋体"/>
            <charset val="134"/>
          </rPr>
          <t>、导管</t>
        </r>
        <r>
          <rPr>
            <sz val="9"/>
            <rFont val="Tahoma"/>
            <charset val="134"/>
          </rPr>
          <t>4*0
4</t>
        </r>
        <r>
          <rPr>
            <sz val="9"/>
            <rFont val="宋体"/>
            <charset val="134"/>
          </rPr>
          <t>、修复缸盖</t>
        </r>
        <r>
          <rPr>
            <sz val="9"/>
            <rFont val="Tahoma"/>
            <charset val="134"/>
          </rPr>
          <t>1*1600
5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>1*0
6</t>
        </r>
        <r>
          <rPr>
            <sz val="9"/>
            <rFont val="宋体"/>
            <charset val="134"/>
          </rPr>
          <t>、修复前后油封</t>
        </r>
        <r>
          <rPr>
            <sz val="9"/>
            <rFont val="Tahoma"/>
            <charset val="134"/>
          </rPr>
          <t>1*1200
7</t>
        </r>
        <r>
          <rPr>
            <sz val="9"/>
            <rFont val="宋体"/>
            <charset val="134"/>
          </rPr>
          <t>、校连杆</t>
        </r>
        <r>
          <rPr>
            <sz val="9"/>
            <rFont val="Tahoma"/>
            <charset val="134"/>
          </rPr>
          <t>6*40
8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
9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1*240</t>
        </r>
      </text>
    </comment>
    <comment ref="N1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二次维修</t>
        </r>
      </text>
    </comment>
    <comment ref="I14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1200*1
2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12*1
3</t>
        </r>
        <r>
          <rPr>
            <sz val="9"/>
            <rFont val="宋体"/>
            <charset val="134"/>
          </rPr>
          <t>、扩孔</t>
        </r>
        <r>
          <rPr>
            <sz val="9"/>
            <rFont val="Tahoma"/>
            <charset val="134"/>
          </rPr>
          <t>1*0
4</t>
        </r>
        <r>
          <rPr>
            <sz val="9"/>
            <rFont val="宋体"/>
            <charset val="134"/>
          </rPr>
          <t>、缸体磨平面</t>
        </r>
        <r>
          <rPr>
            <sz val="9"/>
            <rFont val="Tahoma"/>
            <charset val="134"/>
          </rPr>
          <t>1*0
5</t>
        </r>
        <r>
          <rPr>
            <sz val="9"/>
            <rFont val="宋体"/>
            <charset val="134"/>
          </rPr>
          <t>、踩止口</t>
        </r>
        <r>
          <rPr>
            <sz val="9"/>
            <rFont val="Tahoma"/>
            <charset val="134"/>
          </rPr>
          <t>2400*1
6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>360*1
7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20*9
8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80*1
9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 xml:space="preserve">60*1
</t>
        </r>
      </text>
    </comment>
    <comment ref="I15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油嘴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、出油阀、柱</t>
        </r>
        <r>
          <rPr>
            <sz val="9"/>
            <rFont val="Tahoma"/>
            <charset val="134"/>
          </rPr>
          <t>1*7426</t>
        </r>
        <r>
          <rPr>
            <sz val="9"/>
            <rFont val="宋体"/>
            <charset val="134"/>
          </rPr>
          <t>；修理包</t>
        </r>
        <r>
          <rPr>
            <sz val="9"/>
            <rFont val="Tahoma"/>
            <charset val="134"/>
          </rPr>
          <t>1*485</t>
        </r>
        <r>
          <rPr>
            <sz val="9"/>
            <rFont val="宋体"/>
            <charset val="134"/>
          </rPr>
          <t>；过渡板</t>
        </r>
        <r>
          <rPr>
            <sz val="9"/>
            <rFont val="Tahoma"/>
            <charset val="134"/>
          </rPr>
          <t>6*45</t>
        </r>
        <r>
          <rPr>
            <sz val="9"/>
            <rFont val="宋体"/>
            <charset val="134"/>
          </rPr>
          <t>；弹簧</t>
        </r>
        <r>
          <rPr>
            <sz val="9"/>
            <rFont val="Tahoma"/>
            <charset val="134"/>
          </rPr>
          <t>1*85</t>
        </r>
        <r>
          <rPr>
            <sz val="9"/>
            <rFont val="宋体"/>
            <charset val="134"/>
          </rPr>
          <t>；回油阀</t>
        </r>
        <r>
          <rPr>
            <sz val="9"/>
            <rFont val="Tahoma"/>
            <charset val="134"/>
          </rPr>
          <t xml:space="preserve">1*20 </t>
        </r>
      </text>
    </comment>
    <comment ref="I16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12*0
2</t>
        </r>
        <r>
          <rPr>
            <sz val="9"/>
            <rFont val="宋体"/>
            <charset val="134"/>
          </rPr>
          <t>、导管</t>
        </r>
        <r>
          <rPr>
            <sz val="9"/>
            <rFont val="Tahoma"/>
            <charset val="134"/>
          </rPr>
          <t>12*0
3</t>
        </r>
        <r>
          <rPr>
            <sz val="9"/>
            <rFont val="宋体"/>
            <charset val="134"/>
          </rPr>
          <t>、扩孔</t>
        </r>
        <r>
          <rPr>
            <sz val="9"/>
            <rFont val="Tahoma"/>
            <charset val="134"/>
          </rPr>
          <t>1*0
4</t>
        </r>
        <r>
          <rPr>
            <sz val="9"/>
            <rFont val="宋体"/>
            <charset val="134"/>
          </rPr>
          <t>、镶绞座圈换导管</t>
        </r>
        <r>
          <rPr>
            <sz val="9"/>
            <rFont val="Tahoma"/>
            <charset val="134"/>
          </rPr>
          <t>1*1500
5</t>
        </r>
        <r>
          <rPr>
            <sz val="9"/>
            <rFont val="宋体"/>
            <charset val="134"/>
          </rPr>
          <t>、修复前后油封</t>
        </r>
        <r>
          <rPr>
            <sz val="9"/>
            <rFont val="Tahoma"/>
            <charset val="134"/>
          </rPr>
          <t>1*1200
6</t>
        </r>
        <r>
          <rPr>
            <sz val="9"/>
            <rFont val="宋体"/>
            <charset val="134"/>
          </rPr>
          <t>、曲轴抛光</t>
        </r>
        <r>
          <rPr>
            <sz val="9"/>
            <rFont val="Tahoma"/>
            <charset val="134"/>
          </rPr>
          <t>1*450
7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2*20</t>
        </r>
      </text>
    </comment>
    <comment ref="I17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1*0
2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1*1800
3</t>
        </r>
        <r>
          <rPr>
            <sz val="9"/>
            <rFont val="宋体"/>
            <charset val="134"/>
          </rPr>
          <t>、修复瓦孔</t>
        </r>
        <r>
          <rPr>
            <sz val="9"/>
            <rFont val="Tahoma"/>
            <charset val="134"/>
          </rPr>
          <t>1*2400
4</t>
        </r>
        <r>
          <rPr>
            <sz val="9"/>
            <rFont val="宋体"/>
            <charset val="134"/>
          </rPr>
          <t>、焊缸盖</t>
        </r>
        <r>
          <rPr>
            <sz val="9"/>
            <rFont val="Tahoma"/>
            <charset val="134"/>
          </rPr>
          <t>1*0
5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>1*1200
6</t>
        </r>
        <r>
          <rPr>
            <sz val="9"/>
            <rFont val="宋体"/>
            <charset val="134"/>
          </rPr>
          <t>、校连杆</t>
        </r>
        <r>
          <rPr>
            <sz val="9"/>
            <rFont val="Tahoma"/>
            <charset val="134"/>
          </rPr>
          <t>5*40
7</t>
        </r>
        <r>
          <rPr>
            <sz val="9"/>
            <rFont val="宋体"/>
            <charset val="134"/>
          </rPr>
          <t>、洗全套</t>
        </r>
        <r>
          <rPr>
            <sz val="9"/>
            <rFont val="Tahoma"/>
            <charset val="134"/>
          </rPr>
          <t>1*140</t>
        </r>
      </text>
    </comment>
    <comment ref="K17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缸盖磨平面</t>
        </r>
        <r>
          <rPr>
            <sz val="9"/>
            <rFont val="Tahoma"/>
            <charset val="134"/>
          </rPr>
          <t>1*1200</t>
        </r>
        <r>
          <rPr>
            <sz val="9"/>
            <rFont val="宋体"/>
            <charset val="134"/>
          </rPr>
          <t>未收客户的</t>
        </r>
      </text>
    </comment>
    <comment ref="N18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二次维修</t>
        </r>
      </text>
    </comment>
    <comment ref="I20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1*1640
2</t>
        </r>
        <r>
          <rPr>
            <sz val="9"/>
            <rFont val="宋体"/>
            <charset val="134"/>
          </rPr>
          <t>、缸套</t>
        </r>
        <r>
          <rPr>
            <sz val="9"/>
            <rFont val="Tahoma"/>
            <charset val="134"/>
          </rPr>
          <t>1.0
3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1*0
4</t>
        </r>
        <r>
          <rPr>
            <sz val="9"/>
            <rFont val="宋体"/>
            <charset val="134"/>
          </rPr>
          <t>、镶座圈</t>
        </r>
        <r>
          <rPr>
            <sz val="9"/>
            <rFont val="Tahoma"/>
            <charset val="134"/>
          </rPr>
          <t>1*240
5</t>
        </r>
        <r>
          <rPr>
            <sz val="9"/>
            <rFont val="宋体"/>
            <charset val="134"/>
          </rPr>
          <t>、修复前后油封</t>
        </r>
        <r>
          <rPr>
            <sz val="9"/>
            <rFont val="Tahoma"/>
            <charset val="134"/>
          </rPr>
          <t>1*1100
6</t>
        </r>
        <r>
          <rPr>
            <sz val="9"/>
            <rFont val="宋体"/>
            <charset val="134"/>
          </rPr>
          <t>、曲轴抛光</t>
        </r>
        <r>
          <rPr>
            <sz val="9"/>
            <rFont val="Tahoma"/>
            <charset val="134"/>
          </rPr>
          <t>1*350
7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2*20
8</t>
        </r>
        <r>
          <rPr>
            <sz val="9"/>
            <rFont val="宋体"/>
            <charset val="134"/>
          </rPr>
          <t>、洗全套及附件</t>
        </r>
        <r>
          <rPr>
            <sz val="9"/>
            <rFont val="Tahoma"/>
            <charset val="134"/>
          </rPr>
          <t>1*140</t>
        </r>
      </text>
    </comment>
    <comment ref="I21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1*0
2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1*1800
3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24*25
4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1*600
5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1*80
6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</t>
        </r>
      </text>
    </comment>
    <comment ref="I2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镗缸</t>
        </r>
        <r>
          <rPr>
            <sz val="9"/>
            <rFont val="Tahoma"/>
            <charset val="134"/>
          </rPr>
          <t>1*1800
2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1*0
3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24*-25
4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1*600
5</t>
        </r>
        <r>
          <rPr>
            <sz val="9"/>
            <rFont val="宋体"/>
            <charset val="134"/>
          </rPr>
          <t>、换全车堵头</t>
        </r>
        <r>
          <rPr>
            <sz val="9"/>
            <rFont val="Tahoma"/>
            <charset val="134"/>
          </rPr>
          <t>1*360
7</t>
        </r>
        <r>
          <rPr>
            <sz val="9"/>
            <rFont val="宋体"/>
            <charset val="134"/>
          </rPr>
          <t>、缸体试压</t>
        </r>
        <r>
          <rPr>
            <sz val="9"/>
            <rFont val="Tahoma"/>
            <charset val="134"/>
          </rPr>
          <t>1*800
8</t>
        </r>
        <r>
          <rPr>
            <sz val="9"/>
            <rFont val="宋体"/>
            <charset val="134"/>
          </rPr>
          <t>、缸盖试压</t>
        </r>
        <r>
          <rPr>
            <sz val="9"/>
            <rFont val="Tahoma"/>
            <charset val="134"/>
          </rPr>
          <t>1*600
9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>1*480
10</t>
        </r>
        <r>
          <rPr>
            <sz val="9"/>
            <rFont val="宋体"/>
            <charset val="134"/>
          </rPr>
          <t>、缸体磨平面</t>
        </r>
        <r>
          <rPr>
            <sz val="9"/>
            <rFont val="Tahoma"/>
            <charset val="134"/>
          </rPr>
          <t>1*600
11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1*80
12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</t>
        </r>
      </text>
    </comment>
    <comment ref="I23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1*360
2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1*600
3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1*360
4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12*25
5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3*20
6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1*80
7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1*40</t>
        </r>
      </text>
    </comment>
    <comment ref="I24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、柱塞</t>
        </r>
        <r>
          <rPr>
            <sz val="9"/>
            <rFont val="Tahoma"/>
            <charset val="134"/>
          </rPr>
          <t>6*185
2</t>
        </r>
        <r>
          <rPr>
            <sz val="9"/>
            <rFont val="宋体"/>
            <charset val="134"/>
          </rPr>
          <t>、出油阀</t>
        </r>
        <r>
          <rPr>
            <sz val="9"/>
            <rFont val="Tahoma"/>
            <charset val="134"/>
          </rPr>
          <t>6*85
3</t>
        </r>
        <r>
          <rPr>
            <sz val="9"/>
            <rFont val="宋体"/>
            <charset val="134"/>
          </rPr>
          <t>、油嘴</t>
        </r>
        <r>
          <rPr>
            <sz val="9"/>
            <rFont val="Tahoma"/>
            <charset val="134"/>
          </rPr>
          <t>6*285
4</t>
        </r>
        <r>
          <rPr>
            <sz val="9"/>
            <rFont val="宋体"/>
            <charset val="134"/>
          </rPr>
          <t>、油门油封</t>
        </r>
        <r>
          <rPr>
            <sz val="9"/>
            <rFont val="Tahoma"/>
            <charset val="134"/>
          </rPr>
          <t>1*38
5</t>
        </r>
        <r>
          <rPr>
            <sz val="9"/>
            <rFont val="宋体"/>
            <charset val="134"/>
          </rPr>
          <t>、油门衬套</t>
        </r>
        <r>
          <rPr>
            <sz val="9"/>
            <rFont val="Tahoma"/>
            <charset val="134"/>
          </rPr>
          <t>1*95
6</t>
        </r>
        <r>
          <rPr>
            <sz val="9"/>
            <rFont val="宋体"/>
            <charset val="134"/>
          </rPr>
          <t>、油门衬套</t>
        </r>
        <r>
          <rPr>
            <sz val="9"/>
            <rFont val="Tahoma"/>
            <charset val="134"/>
          </rPr>
          <t>1*95
7</t>
        </r>
        <r>
          <rPr>
            <sz val="9"/>
            <rFont val="宋体"/>
            <charset val="134"/>
          </rPr>
          <t>、维修费：</t>
        </r>
        <r>
          <rPr>
            <sz val="9"/>
            <rFont val="Tahoma"/>
            <charset val="134"/>
          </rPr>
          <t>410</t>
        </r>
      </text>
    </comment>
    <comment ref="I25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1*0
2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1*1800
3</t>
        </r>
        <r>
          <rPr>
            <sz val="9"/>
            <rFont val="宋体"/>
            <charset val="134"/>
          </rPr>
          <t>、修复瓦孔</t>
        </r>
        <r>
          <rPr>
            <sz val="9"/>
            <rFont val="Tahoma"/>
            <charset val="134"/>
          </rPr>
          <t>1*10500
4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1*600
5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24*25
6</t>
        </r>
        <r>
          <rPr>
            <sz val="9"/>
            <rFont val="宋体"/>
            <charset val="134"/>
          </rPr>
          <t>、校连杆</t>
        </r>
        <r>
          <rPr>
            <sz val="9"/>
            <rFont val="Tahoma"/>
            <charset val="134"/>
          </rPr>
          <t>6*60
7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1*80
8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</t>
        </r>
      </text>
    </comment>
    <comment ref="J25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客户付款</t>
        </r>
        <r>
          <rPr>
            <sz val="9"/>
            <rFont val="Tahoma"/>
            <charset val="134"/>
          </rPr>
          <t>14000</t>
        </r>
        <r>
          <rPr>
            <sz val="9"/>
            <rFont val="宋体"/>
            <charset val="134"/>
          </rPr>
          <t>元</t>
        </r>
      </text>
    </comment>
    <comment ref="I27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、缸体磨平面</t>
        </r>
        <r>
          <rPr>
            <sz val="9"/>
            <rFont val="Tahoma"/>
            <charset val="134"/>
          </rPr>
          <t xml:space="preserve"> 1*0   
2</t>
        </r>
        <r>
          <rPr>
            <sz val="9"/>
            <rFont val="宋体"/>
            <charset val="134"/>
          </rPr>
          <t>、踩止口</t>
        </r>
        <r>
          <rPr>
            <sz val="9"/>
            <rFont val="Tahoma"/>
            <charset val="134"/>
          </rPr>
          <t xml:space="preserve"> 1*4600
3</t>
        </r>
        <r>
          <rPr>
            <sz val="9"/>
            <rFont val="宋体"/>
            <charset val="134"/>
          </rPr>
          <t>、取油嘴</t>
        </r>
        <r>
          <rPr>
            <sz val="9"/>
            <rFont val="Tahoma"/>
            <charset val="134"/>
          </rPr>
          <t xml:space="preserve"> 1*0
4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1*0
5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12*0
6</t>
        </r>
        <r>
          <rPr>
            <sz val="9"/>
            <rFont val="宋体"/>
            <charset val="134"/>
          </rPr>
          <t>、理丝</t>
        </r>
        <r>
          <rPr>
            <sz val="9"/>
            <rFont val="Tahoma"/>
            <charset val="134"/>
          </rPr>
          <t xml:space="preserve"> 1*0
7</t>
        </r>
        <r>
          <rPr>
            <sz val="9"/>
            <rFont val="宋体"/>
            <charset val="134"/>
          </rPr>
          <t>、扩孔</t>
        </r>
        <r>
          <rPr>
            <sz val="9"/>
            <rFont val="Tahoma"/>
            <charset val="134"/>
          </rPr>
          <t>1*0
8</t>
        </r>
        <r>
          <rPr>
            <sz val="9"/>
            <rFont val="宋体"/>
            <charset val="134"/>
          </rPr>
          <t>、洗全套</t>
        </r>
        <r>
          <rPr>
            <sz val="9"/>
            <rFont val="Tahoma"/>
            <charset val="134"/>
          </rPr>
          <t>1*0
9</t>
        </r>
        <r>
          <rPr>
            <sz val="9"/>
            <rFont val="宋体"/>
            <charset val="134"/>
          </rPr>
          <t>、换全车堵头</t>
        </r>
        <r>
          <rPr>
            <sz val="9"/>
            <rFont val="Tahoma"/>
            <charset val="134"/>
          </rPr>
          <t>1*0
10</t>
        </r>
        <r>
          <rPr>
            <sz val="9"/>
            <rFont val="宋体"/>
            <charset val="134"/>
          </rPr>
          <t>、堵头</t>
        </r>
        <r>
          <rPr>
            <sz val="9"/>
            <rFont val="Tahoma"/>
            <charset val="134"/>
          </rPr>
          <t>1*0</t>
        </r>
      </text>
    </comment>
    <comment ref="I28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、配件一套（油嘴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只，柱塞、出油）</t>
        </r>
        <r>
          <rPr>
            <sz val="9"/>
            <rFont val="Tahoma"/>
            <charset val="134"/>
          </rPr>
          <t>7163*1
2</t>
        </r>
        <r>
          <rPr>
            <sz val="9"/>
            <rFont val="宋体"/>
            <charset val="134"/>
          </rPr>
          <t>、油嘴过渡板</t>
        </r>
        <r>
          <rPr>
            <sz val="9"/>
            <rFont val="Tahoma"/>
            <charset val="134"/>
          </rPr>
          <t>5*45
3</t>
        </r>
        <r>
          <rPr>
            <sz val="9"/>
            <rFont val="宋体"/>
            <charset val="134"/>
          </rPr>
          <t>、修理包</t>
        </r>
        <r>
          <rPr>
            <sz val="9"/>
            <rFont val="Tahoma"/>
            <charset val="134"/>
          </rPr>
          <t>1*485
4</t>
        </r>
        <r>
          <rPr>
            <sz val="9"/>
            <rFont val="宋体"/>
            <charset val="134"/>
          </rPr>
          <t>、</t>
        </r>
        <r>
          <rPr>
            <sz val="9"/>
            <rFont val="Tahoma"/>
            <charset val="134"/>
          </rPr>
          <t>R801</t>
        </r>
        <r>
          <rPr>
            <sz val="9"/>
            <rFont val="宋体"/>
            <charset val="134"/>
          </rPr>
          <t>皮膜</t>
        </r>
        <r>
          <rPr>
            <sz val="9"/>
            <rFont val="Tahoma"/>
            <charset val="134"/>
          </rPr>
          <t xml:space="preserve"> 1*85</t>
        </r>
      </text>
    </comment>
    <comment ref="I29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修理包</t>
        </r>
        <r>
          <rPr>
            <sz val="9"/>
            <rFont val="Tahoma"/>
            <charset val="134"/>
          </rPr>
          <t xml:space="preserve">1*485
</t>
        </r>
        <r>
          <rPr>
            <sz val="9"/>
            <rFont val="宋体"/>
            <charset val="134"/>
          </rPr>
          <t>工时费</t>
        </r>
        <r>
          <rPr>
            <sz val="9"/>
            <rFont val="Tahoma"/>
            <charset val="134"/>
          </rPr>
          <t xml:space="preserve"> 450</t>
        </r>
      </text>
    </comment>
    <comment ref="I30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12*0
2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1*1200
3</t>
        </r>
        <r>
          <rPr>
            <sz val="9"/>
            <rFont val="宋体"/>
            <charset val="134"/>
          </rPr>
          <t>、光气门</t>
        </r>
        <r>
          <rPr>
            <sz val="9"/>
            <rFont val="Tahoma"/>
            <charset val="134"/>
          </rPr>
          <t>12*15
4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</t>
        </r>
      </text>
    </comment>
    <comment ref="I31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、校泵</t>
        </r>
        <r>
          <rPr>
            <sz val="9"/>
            <rFont val="Tahoma"/>
            <charset val="134"/>
          </rPr>
          <t>-1* 350
2</t>
        </r>
        <r>
          <rPr>
            <sz val="9"/>
            <rFont val="宋体"/>
            <charset val="134"/>
          </rPr>
          <t>、校油嘴</t>
        </r>
        <r>
          <rPr>
            <sz val="9"/>
            <rFont val="Tahoma"/>
            <charset val="134"/>
          </rPr>
          <t xml:space="preserve"> 4*40
3</t>
        </r>
        <r>
          <rPr>
            <sz val="9"/>
            <rFont val="宋体"/>
            <charset val="134"/>
          </rPr>
          <t>、油门衬套</t>
        </r>
        <r>
          <rPr>
            <sz val="9"/>
            <rFont val="Tahoma"/>
            <charset val="134"/>
          </rPr>
          <t xml:space="preserve"> 1*95
4</t>
        </r>
        <r>
          <rPr>
            <sz val="9"/>
            <rFont val="宋体"/>
            <charset val="134"/>
          </rPr>
          <t>、油门衬套</t>
        </r>
        <r>
          <rPr>
            <sz val="9"/>
            <rFont val="Tahoma"/>
            <charset val="134"/>
          </rPr>
          <t>1*95
5</t>
        </r>
        <r>
          <rPr>
            <sz val="9"/>
            <rFont val="宋体"/>
            <charset val="134"/>
          </rPr>
          <t>、配件一套</t>
        </r>
        <r>
          <rPr>
            <sz val="9"/>
            <rFont val="Tahoma"/>
            <charset val="134"/>
          </rPr>
          <t xml:space="preserve">1*2752
</t>
        </r>
      </text>
    </comment>
    <comment ref="I3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1*600
2</t>
        </r>
        <r>
          <rPr>
            <sz val="9"/>
            <rFont val="宋体"/>
            <charset val="134"/>
          </rPr>
          <t>、踩止口</t>
        </r>
        <r>
          <rPr>
            <sz val="9"/>
            <rFont val="Tahoma"/>
            <charset val="134"/>
          </rPr>
          <t>1*0
3</t>
        </r>
        <r>
          <rPr>
            <sz val="9"/>
            <rFont val="宋体"/>
            <charset val="134"/>
          </rPr>
          <t>、镶绞座圈换导管</t>
        </r>
        <r>
          <rPr>
            <sz val="9"/>
            <rFont val="Tahoma"/>
            <charset val="134"/>
          </rPr>
          <t>1*400
4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8*30
5</t>
        </r>
        <r>
          <rPr>
            <sz val="9"/>
            <rFont val="宋体"/>
            <charset val="134"/>
          </rPr>
          <t>、导管</t>
        </r>
        <r>
          <rPr>
            <sz val="9"/>
            <rFont val="Tahoma"/>
            <charset val="134"/>
          </rPr>
          <t>8*30
6</t>
        </r>
        <r>
          <rPr>
            <sz val="9"/>
            <rFont val="宋体"/>
            <charset val="134"/>
          </rPr>
          <t>、修复曲轴后油封</t>
        </r>
        <r>
          <rPr>
            <sz val="9"/>
            <rFont val="Tahoma"/>
            <charset val="134"/>
          </rPr>
          <t>1*850
7</t>
        </r>
        <r>
          <rPr>
            <sz val="9"/>
            <rFont val="宋体"/>
            <charset val="134"/>
          </rPr>
          <t>、洗全套</t>
        </r>
        <r>
          <rPr>
            <sz val="9"/>
            <rFont val="Tahoma"/>
            <charset val="134"/>
          </rPr>
          <t xml:space="preserve"> 1*120
</t>
        </r>
      </text>
    </comment>
    <comment ref="I33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1*1800
2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1*0
3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1*600
4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 xml:space="preserve"> 24*25
5</t>
        </r>
        <r>
          <rPr>
            <sz val="9"/>
            <rFont val="宋体"/>
            <charset val="134"/>
          </rPr>
          <t>、修复后油封</t>
        </r>
        <r>
          <rPr>
            <sz val="9"/>
            <rFont val="Tahoma"/>
            <charset val="134"/>
          </rPr>
          <t>1*850
6</t>
        </r>
        <r>
          <rPr>
            <sz val="9"/>
            <rFont val="宋体"/>
            <charset val="134"/>
          </rPr>
          <t>、曲轴抛光</t>
        </r>
        <r>
          <rPr>
            <sz val="9"/>
            <rFont val="Tahoma"/>
            <charset val="134"/>
          </rPr>
          <t xml:space="preserve"> 1*450
7</t>
        </r>
        <r>
          <rPr>
            <sz val="9"/>
            <rFont val="宋体"/>
            <charset val="134"/>
          </rPr>
          <t>、洗全套</t>
        </r>
        <r>
          <rPr>
            <sz val="9"/>
            <rFont val="Tahoma"/>
            <charset val="134"/>
          </rPr>
          <t xml:space="preserve"> 1*140</t>
        </r>
      </text>
    </comment>
    <comment ref="I34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、套件</t>
        </r>
        <r>
          <rPr>
            <sz val="9"/>
            <rFont val="Tahoma"/>
            <charset val="134"/>
          </rPr>
          <t>3*600
2</t>
        </r>
        <r>
          <rPr>
            <sz val="9"/>
            <rFont val="宋体"/>
            <charset val="134"/>
          </rPr>
          <t>、阀球</t>
        </r>
        <r>
          <rPr>
            <sz val="9"/>
            <rFont val="Tahoma"/>
            <charset val="134"/>
          </rPr>
          <t>6*45
3</t>
        </r>
        <r>
          <rPr>
            <sz val="9"/>
            <rFont val="宋体"/>
            <charset val="134"/>
          </rPr>
          <t>、球轴承</t>
        </r>
        <r>
          <rPr>
            <sz val="9"/>
            <rFont val="Tahoma"/>
            <charset val="134"/>
          </rPr>
          <t>3*55
4</t>
        </r>
        <r>
          <rPr>
            <sz val="9"/>
            <rFont val="宋体"/>
            <charset val="134"/>
          </rPr>
          <t>、油封</t>
        </r>
        <r>
          <rPr>
            <sz val="9"/>
            <rFont val="Tahoma"/>
            <charset val="134"/>
          </rPr>
          <t>1*95
5</t>
        </r>
        <r>
          <rPr>
            <sz val="9"/>
            <rFont val="宋体"/>
            <charset val="134"/>
          </rPr>
          <t>、修理包</t>
        </r>
        <r>
          <rPr>
            <sz val="9"/>
            <rFont val="Tahoma"/>
            <charset val="134"/>
          </rPr>
          <t>1*35
6</t>
        </r>
        <r>
          <rPr>
            <sz val="9"/>
            <rFont val="宋体"/>
            <charset val="134"/>
          </rPr>
          <t>、油封</t>
        </r>
        <r>
          <rPr>
            <sz val="9"/>
            <rFont val="Tahoma"/>
            <charset val="134"/>
          </rPr>
          <t>1*95</t>
        </r>
      </text>
    </comment>
    <comment ref="I35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发动机也外加工了，客户自己给的
</t>
        </r>
      </text>
    </comment>
    <comment ref="I36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1*1600
2</t>
        </r>
        <r>
          <rPr>
            <sz val="9"/>
            <rFont val="宋体"/>
            <charset val="134"/>
          </rPr>
          <t>、缸套</t>
        </r>
        <r>
          <rPr>
            <sz val="9"/>
            <rFont val="Tahoma"/>
            <charset val="134"/>
          </rPr>
          <t>1*0
3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1*0
4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 xml:space="preserve"> 1*240
5</t>
        </r>
        <r>
          <rPr>
            <sz val="9"/>
            <rFont val="宋体"/>
            <charset val="134"/>
          </rPr>
          <t>、洗全套</t>
        </r>
        <r>
          <rPr>
            <sz val="9"/>
            <rFont val="Tahoma"/>
            <charset val="134"/>
          </rPr>
          <t xml:space="preserve"> 1*80</t>
        </r>
      </text>
    </comment>
    <comment ref="I38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、修复瓦孔</t>
        </r>
        <r>
          <rPr>
            <sz val="9"/>
            <rFont val="Tahoma"/>
            <charset val="134"/>
          </rPr>
          <t>1*2400
2</t>
        </r>
        <r>
          <rPr>
            <sz val="9"/>
            <rFont val="宋体"/>
            <charset val="134"/>
          </rPr>
          <t>、缸体磨平面</t>
        </r>
        <r>
          <rPr>
            <sz val="9"/>
            <rFont val="Tahoma"/>
            <charset val="134"/>
          </rPr>
          <t>1*2400
3</t>
        </r>
        <r>
          <rPr>
            <sz val="9"/>
            <rFont val="宋体"/>
            <charset val="134"/>
          </rPr>
          <t>、踩止口</t>
        </r>
        <r>
          <rPr>
            <sz val="9"/>
            <rFont val="Tahoma"/>
            <charset val="134"/>
          </rPr>
          <t>1*0
4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12*0
5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1*1200
6</t>
        </r>
        <r>
          <rPr>
            <sz val="9"/>
            <rFont val="宋体"/>
            <charset val="134"/>
          </rPr>
          <t>、扩孔</t>
        </r>
        <r>
          <rPr>
            <sz val="9"/>
            <rFont val="Tahoma"/>
            <charset val="134"/>
          </rPr>
          <t>1*0
7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>1*360
8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7*20
9</t>
        </r>
        <r>
          <rPr>
            <sz val="9"/>
            <rFont val="宋体"/>
            <charset val="134"/>
          </rPr>
          <t>、洗全套</t>
        </r>
        <r>
          <rPr>
            <sz val="9"/>
            <rFont val="Tahoma"/>
            <charset val="134"/>
          </rPr>
          <t>1*140</t>
        </r>
      </text>
    </comment>
    <comment ref="I39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 xml:space="preserve"> 24*30
2</t>
        </r>
        <r>
          <rPr>
            <sz val="9"/>
            <rFont val="宋体"/>
            <charset val="134"/>
          </rPr>
          <t>、导管</t>
        </r>
        <r>
          <rPr>
            <sz val="9"/>
            <rFont val="Tahoma"/>
            <charset val="134"/>
          </rPr>
          <t xml:space="preserve"> 24*45
3</t>
        </r>
        <r>
          <rPr>
            <sz val="9"/>
            <rFont val="宋体"/>
            <charset val="134"/>
          </rPr>
          <t>、镶绞座圈换导管</t>
        </r>
        <r>
          <rPr>
            <sz val="9"/>
            <rFont val="Tahoma"/>
            <charset val="134"/>
          </rPr>
          <t>6*160
4</t>
        </r>
        <r>
          <rPr>
            <sz val="9"/>
            <rFont val="宋体"/>
            <charset val="134"/>
          </rPr>
          <t>、校连杆</t>
        </r>
        <r>
          <rPr>
            <sz val="9"/>
            <rFont val="Tahoma"/>
            <charset val="134"/>
          </rPr>
          <t>6*60
5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1*120
6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</t>
        </r>
      </text>
    </comment>
    <comment ref="I40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、焊缸盖</t>
        </r>
        <r>
          <rPr>
            <sz val="9"/>
            <rFont val="Tahoma"/>
            <charset val="134"/>
          </rPr>
          <t>1*0
2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 xml:space="preserve">1*1200
</t>
        </r>
      </text>
    </comment>
    <comment ref="I41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 xml:space="preserve"> 12*0
2</t>
        </r>
        <r>
          <rPr>
            <sz val="9"/>
            <rFont val="宋体"/>
            <charset val="134"/>
          </rPr>
          <t>、导管</t>
        </r>
        <r>
          <rPr>
            <sz val="9"/>
            <rFont val="Tahoma"/>
            <charset val="134"/>
          </rPr>
          <t>12*0
3</t>
        </r>
        <r>
          <rPr>
            <sz val="9"/>
            <rFont val="宋体"/>
            <charset val="134"/>
          </rPr>
          <t>、扩孔</t>
        </r>
        <r>
          <rPr>
            <sz val="9"/>
            <rFont val="Tahoma"/>
            <charset val="134"/>
          </rPr>
          <t>1*0
4</t>
        </r>
        <r>
          <rPr>
            <sz val="9"/>
            <rFont val="宋体"/>
            <charset val="134"/>
          </rPr>
          <t>、镶绞座圈换导管</t>
        </r>
        <r>
          <rPr>
            <sz val="9"/>
            <rFont val="Tahoma"/>
            <charset val="134"/>
          </rPr>
          <t>1*1500
5</t>
        </r>
        <r>
          <rPr>
            <sz val="9"/>
            <rFont val="宋体"/>
            <charset val="134"/>
          </rPr>
          <t>、换全车堵头</t>
        </r>
        <r>
          <rPr>
            <sz val="9"/>
            <rFont val="Tahoma"/>
            <charset val="134"/>
          </rPr>
          <t>1*360
6</t>
        </r>
        <r>
          <rPr>
            <sz val="9"/>
            <rFont val="宋体"/>
            <charset val="134"/>
          </rPr>
          <t>、堵头</t>
        </r>
        <r>
          <rPr>
            <sz val="9"/>
            <rFont val="Tahoma"/>
            <charset val="134"/>
          </rPr>
          <t>1*280
7</t>
        </r>
        <r>
          <rPr>
            <sz val="9"/>
            <rFont val="宋体"/>
            <charset val="134"/>
          </rPr>
          <t>、偏心瓦</t>
        </r>
        <r>
          <rPr>
            <sz val="9"/>
            <rFont val="Tahoma"/>
            <charset val="134"/>
          </rPr>
          <t>1*420
8</t>
        </r>
        <r>
          <rPr>
            <sz val="9"/>
            <rFont val="宋体"/>
            <charset val="134"/>
          </rPr>
          <t>、镶偏心瓦</t>
        </r>
        <r>
          <rPr>
            <sz val="9"/>
            <rFont val="Tahoma"/>
            <charset val="134"/>
          </rPr>
          <t>1*360
9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4*20
10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1*80
11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 xml:space="preserve">1*60
</t>
        </r>
      </text>
    </comment>
    <comment ref="I4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、修复曲轴前后油封</t>
        </r>
        <r>
          <rPr>
            <sz val="9"/>
            <rFont val="Tahoma"/>
            <charset val="134"/>
          </rPr>
          <t>1*26000
2</t>
        </r>
        <r>
          <rPr>
            <sz val="9"/>
            <rFont val="宋体"/>
            <charset val="134"/>
          </rPr>
          <t>、镶绞座圈换导管</t>
        </r>
        <r>
          <rPr>
            <sz val="9"/>
            <rFont val="Tahoma"/>
            <charset val="134"/>
          </rPr>
          <t>1*4800
3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1*20
4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1*80
5</t>
        </r>
        <r>
          <rPr>
            <sz val="9"/>
            <rFont val="宋体"/>
            <charset val="134"/>
          </rPr>
          <t>、压凸轮轴齿</t>
        </r>
        <r>
          <rPr>
            <sz val="9"/>
            <rFont val="Tahoma"/>
            <charset val="134"/>
          </rPr>
          <t xml:space="preserve"> 1*0</t>
        </r>
      </text>
    </comment>
    <comment ref="I43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 xml:space="preserve"> 1*600
2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 xml:space="preserve"> 24*5
3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</t>
        </r>
      </text>
    </comment>
    <comment ref="I48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进口油管</t>
        </r>
        <r>
          <rPr>
            <sz val="9"/>
            <rFont val="Tahoma"/>
            <charset val="134"/>
          </rPr>
          <t xml:space="preserve">1*257.5
</t>
        </r>
        <r>
          <rPr>
            <sz val="9"/>
            <rFont val="宋体"/>
            <charset val="134"/>
          </rPr>
          <t>进口油管</t>
        </r>
        <r>
          <rPr>
            <sz val="9"/>
            <rFont val="Tahoma"/>
            <charset val="134"/>
          </rPr>
          <t xml:space="preserve">1*360.5
</t>
        </r>
      </text>
    </comment>
    <comment ref="I49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进口油管压制</t>
        </r>
        <r>
          <rPr>
            <sz val="9"/>
            <rFont val="Tahoma"/>
            <charset val="134"/>
          </rPr>
          <t>1*247.2</t>
        </r>
      </text>
    </comment>
    <comment ref="I5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、缸体磨平面</t>
        </r>
        <r>
          <rPr>
            <sz val="9"/>
            <rFont val="Tahoma"/>
            <charset val="134"/>
          </rPr>
          <t>1*2400
2</t>
        </r>
        <r>
          <rPr>
            <sz val="9"/>
            <rFont val="宋体"/>
            <charset val="134"/>
          </rPr>
          <t>、踩止口</t>
        </r>
        <r>
          <rPr>
            <sz val="9"/>
            <rFont val="Tahoma"/>
            <charset val="134"/>
          </rPr>
          <t xml:space="preserve"> 1*0
3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12*0
4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>1*1200
5</t>
        </r>
        <r>
          <rPr>
            <sz val="9"/>
            <rFont val="宋体"/>
            <charset val="134"/>
          </rPr>
          <t>、扩孔</t>
        </r>
        <r>
          <rPr>
            <sz val="9"/>
            <rFont val="Tahoma"/>
            <charset val="134"/>
          </rPr>
          <t>1*0
6</t>
        </r>
        <r>
          <rPr>
            <sz val="9"/>
            <rFont val="宋体"/>
            <charset val="134"/>
          </rPr>
          <t>、焊缸盖</t>
        </r>
        <r>
          <rPr>
            <sz val="9"/>
            <rFont val="Tahoma"/>
            <charset val="134"/>
          </rPr>
          <t>1*550
7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>1*360
8</t>
        </r>
        <r>
          <rPr>
            <sz val="9"/>
            <rFont val="宋体"/>
            <charset val="134"/>
          </rPr>
          <t>、换全车堵头</t>
        </r>
        <r>
          <rPr>
            <sz val="9"/>
            <rFont val="Tahoma"/>
            <charset val="134"/>
          </rPr>
          <t>1*360
9</t>
        </r>
        <r>
          <rPr>
            <sz val="9"/>
            <rFont val="宋体"/>
            <charset val="134"/>
          </rPr>
          <t>、堵头</t>
        </r>
        <r>
          <rPr>
            <sz val="9"/>
            <rFont val="Tahoma"/>
            <charset val="134"/>
          </rPr>
          <t>1*280
10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1*80
11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
12</t>
        </r>
        <r>
          <rPr>
            <sz val="9"/>
            <rFont val="宋体"/>
            <charset val="134"/>
          </rPr>
          <t>、取断螺栓</t>
        </r>
        <r>
          <rPr>
            <sz val="9"/>
            <rFont val="Tahoma"/>
            <charset val="134"/>
          </rPr>
          <t>1*20</t>
        </r>
      </text>
    </comment>
    <comment ref="I57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、焊缸体</t>
        </r>
        <r>
          <rPr>
            <sz val="9"/>
            <rFont val="Tahoma"/>
            <charset val="134"/>
          </rPr>
          <t>1*4500
2</t>
        </r>
        <r>
          <rPr>
            <sz val="9"/>
            <rFont val="宋体"/>
            <charset val="134"/>
          </rPr>
          <t>、焊缸盖</t>
        </r>
        <r>
          <rPr>
            <sz val="9"/>
            <rFont val="Tahoma"/>
            <charset val="134"/>
          </rPr>
          <t>1*3000
3</t>
        </r>
        <r>
          <rPr>
            <sz val="9"/>
            <rFont val="宋体"/>
            <charset val="134"/>
          </rPr>
          <t>、缸体磨平面</t>
        </r>
        <r>
          <rPr>
            <sz val="9"/>
            <rFont val="Tahoma"/>
            <charset val="134"/>
          </rPr>
          <t>1*2400
4</t>
        </r>
        <r>
          <rPr>
            <sz val="9"/>
            <rFont val="宋体"/>
            <charset val="134"/>
          </rPr>
          <t>、修复堵水圈</t>
        </r>
        <r>
          <rPr>
            <sz val="9"/>
            <rFont val="Tahoma"/>
            <charset val="134"/>
          </rPr>
          <t>1*0
5</t>
        </r>
        <r>
          <rPr>
            <sz val="9"/>
            <rFont val="宋体"/>
            <charset val="134"/>
          </rPr>
          <t>、镶偏心瓦</t>
        </r>
        <r>
          <rPr>
            <sz val="9"/>
            <rFont val="Tahoma"/>
            <charset val="134"/>
          </rPr>
          <t>1*360
6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>12*0
7</t>
        </r>
        <r>
          <rPr>
            <sz val="9"/>
            <rFont val="宋体"/>
            <charset val="134"/>
          </rPr>
          <t>、导管</t>
        </r>
        <r>
          <rPr>
            <sz val="9"/>
            <rFont val="Tahoma"/>
            <charset val="134"/>
          </rPr>
          <t>12*0
8</t>
        </r>
        <r>
          <rPr>
            <sz val="9"/>
            <rFont val="宋体"/>
            <charset val="134"/>
          </rPr>
          <t>、扩孔</t>
        </r>
        <r>
          <rPr>
            <sz val="9"/>
            <rFont val="Tahoma"/>
            <charset val="134"/>
          </rPr>
          <t>1*0
9</t>
        </r>
        <r>
          <rPr>
            <sz val="9"/>
            <rFont val="宋体"/>
            <charset val="134"/>
          </rPr>
          <t>、镶绞座圈换导管</t>
        </r>
        <r>
          <rPr>
            <sz val="9"/>
            <rFont val="Tahoma"/>
            <charset val="134"/>
          </rPr>
          <t>1*1500
10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 xml:space="preserve"> 1*360
11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5*20
12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1*80
13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1*60
14</t>
        </r>
        <r>
          <rPr>
            <sz val="9"/>
            <rFont val="宋体"/>
            <charset val="134"/>
          </rPr>
          <t>、换全车堵头</t>
        </r>
        <r>
          <rPr>
            <sz val="9"/>
            <rFont val="Tahoma"/>
            <charset val="134"/>
          </rPr>
          <t xml:space="preserve"> 1*360
1</t>
        </r>
        <r>
          <rPr>
            <sz val="9"/>
            <rFont val="宋体"/>
            <charset val="134"/>
          </rPr>
          <t>、偏心瓦</t>
        </r>
        <r>
          <rPr>
            <sz val="9"/>
            <rFont val="Tahoma"/>
            <charset val="134"/>
          </rPr>
          <t>1*420
2</t>
        </r>
        <r>
          <rPr>
            <sz val="9"/>
            <rFont val="宋体"/>
            <charset val="134"/>
          </rPr>
          <t>、堵头</t>
        </r>
        <r>
          <rPr>
            <sz val="9"/>
            <rFont val="Tahoma"/>
            <charset val="134"/>
          </rPr>
          <t>1*280
3</t>
        </r>
        <r>
          <rPr>
            <sz val="9"/>
            <rFont val="宋体"/>
            <charset val="134"/>
          </rPr>
          <t>、凸轮轴堵头</t>
        </r>
        <r>
          <rPr>
            <sz val="9"/>
            <rFont val="Tahoma"/>
            <charset val="134"/>
          </rPr>
          <t>1*30
4</t>
        </r>
        <r>
          <rPr>
            <sz val="9"/>
            <rFont val="宋体"/>
            <charset val="134"/>
          </rPr>
          <t>、理丝</t>
        </r>
        <r>
          <rPr>
            <sz val="9"/>
            <rFont val="Tahoma"/>
            <charset val="134"/>
          </rPr>
          <t xml:space="preserve"> 1*390</t>
        </r>
      </text>
    </comment>
    <comment ref="I59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 xml:space="preserve"> 1*1640
2</t>
        </r>
        <r>
          <rPr>
            <sz val="9"/>
            <rFont val="宋体"/>
            <charset val="134"/>
          </rPr>
          <t>、缸套</t>
        </r>
        <r>
          <rPr>
            <sz val="9"/>
            <rFont val="Tahoma"/>
            <charset val="134"/>
          </rPr>
          <t>1*0
3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>1*0
4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8*20
5</t>
        </r>
        <r>
          <rPr>
            <sz val="9"/>
            <rFont val="宋体"/>
            <charset val="134"/>
          </rPr>
          <t>、镶导管</t>
        </r>
        <r>
          <rPr>
            <sz val="9"/>
            <rFont val="Tahoma"/>
            <charset val="134"/>
          </rPr>
          <t>6*150
6</t>
        </r>
        <r>
          <rPr>
            <sz val="9"/>
            <rFont val="宋体"/>
            <charset val="134"/>
          </rPr>
          <t>、导管</t>
        </r>
        <r>
          <rPr>
            <sz val="9"/>
            <rFont val="Tahoma"/>
            <charset val="134"/>
          </rPr>
          <t>6*25
7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 xml:space="preserve"> 1*360
8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 xml:space="preserve"> 12*25
9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 xml:space="preserve"> 1*240
10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 xml:space="preserve"> 1*80
11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>1*40</t>
        </r>
      </text>
    </comment>
    <comment ref="F60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发动机喷漆</t>
        </r>
      </text>
    </comment>
    <comment ref="I60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、校喷油器</t>
        </r>
        <r>
          <rPr>
            <sz val="9"/>
            <rFont val="Tahoma"/>
            <charset val="134"/>
          </rPr>
          <t>-1 6*60
2</t>
        </r>
        <r>
          <rPr>
            <sz val="9"/>
            <rFont val="宋体"/>
            <charset val="134"/>
          </rPr>
          <t>、校泵</t>
        </r>
        <r>
          <rPr>
            <sz val="9"/>
            <rFont val="Tahoma"/>
            <charset val="134"/>
          </rPr>
          <t xml:space="preserve"> 1*450
3</t>
        </r>
        <r>
          <rPr>
            <sz val="9"/>
            <rFont val="宋体"/>
            <charset val="134"/>
          </rPr>
          <t>、油门衬套</t>
        </r>
        <r>
          <rPr>
            <sz val="9"/>
            <rFont val="Tahoma"/>
            <charset val="134"/>
          </rPr>
          <t xml:space="preserve"> 1*95
4</t>
        </r>
        <r>
          <rPr>
            <sz val="9"/>
            <rFont val="宋体"/>
            <charset val="134"/>
          </rPr>
          <t>、油门衬套</t>
        </r>
        <r>
          <rPr>
            <sz val="9"/>
            <rFont val="Tahoma"/>
            <charset val="134"/>
          </rPr>
          <t>1*95
5</t>
        </r>
        <r>
          <rPr>
            <sz val="9"/>
            <rFont val="宋体"/>
            <charset val="134"/>
          </rPr>
          <t>、修理包</t>
        </r>
        <r>
          <rPr>
            <sz val="9"/>
            <rFont val="Tahoma"/>
            <charset val="134"/>
          </rPr>
          <t>1*285
6</t>
        </r>
        <r>
          <rPr>
            <sz val="9"/>
            <rFont val="宋体"/>
            <charset val="134"/>
          </rPr>
          <t>、柱塞</t>
        </r>
        <r>
          <rPr>
            <sz val="9"/>
            <rFont val="Tahoma"/>
            <charset val="134"/>
          </rPr>
          <t>6*380
7</t>
        </r>
        <r>
          <rPr>
            <sz val="9"/>
            <rFont val="宋体"/>
            <charset val="134"/>
          </rPr>
          <t>、出油阀</t>
        </r>
        <r>
          <rPr>
            <sz val="9"/>
            <rFont val="Tahoma"/>
            <charset val="134"/>
          </rPr>
          <t xml:space="preserve"> 1*38
8</t>
        </r>
        <r>
          <rPr>
            <sz val="9"/>
            <rFont val="宋体"/>
            <charset val="134"/>
          </rPr>
          <t>、熄火油封</t>
        </r>
        <r>
          <rPr>
            <sz val="9"/>
            <rFont val="Tahoma"/>
            <charset val="134"/>
          </rPr>
          <t>2*85</t>
        </r>
      </text>
    </comment>
    <comment ref="I61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 xml:space="preserve"> 12*40
2</t>
        </r>
        <r>
          <rPr>
            <sz val="9"/>
            <rFont val="宋体"/>
            <charset val="134"/>
          </rPr>
          <t>、镶绞座圈换导管</t>
        </r>
        <r>
          <rPr>
            <sz val="9"/>
            <rFont val="Tahoma"/>
            <charset val="134"/>
          </rPr>
          <t>6*160
3</t>
        </r>
        <r>
          <rPr>
            <sz val="9"/>
            <rFont val="宋体"/>
            <charset val="134"/>
          </rPr>
          <t>、修复前后油封</t>
        </r>
        <r>
          <rPr>
            <sz val="9"/>
            <rFont val="Tahoma"/>
            <charset val="134"/>
          </rPr>
          <t xml:space="preserve"> 1*2100
4</t>
        </r>
        <r>
          <rPr>
            <sz val="9"/>
            <rFont val="宋体"/>
            <charset val="134"/>
          </rPr>
          <t>、换油嘴铜套</t>
        </r>
        <r>
          <rPr>
            <sz val="9"/>
            <rFont val="Tahoma"/>
            <charset val="134"/>
          </rPr>
          <t xml:space="preserve"> 4*150
5</t>
        </r>
        <r>
          <rPr>
            <sz val="9"/>
            <rFont val="宋体"/>
            <charset val="134"/>
          </rPr>
          <t>、取断螺丝</t>
        </r>
        <r>
          <rPr>
            <sz val="9"/>
            <rFont val="Tahoma"/>
            <charset val="134"/>
          </rPr>
          <t>3*20</t>
        </r>
      </text>
    </comment>
    <comment ref="I6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、换全车堵头</t>
        </r>
        <r>
          <rPr>
            <sz val="9"/>
            <rFont val="Tahoma"/>
            <charset val="134"/>
          </rPr>
          <t>1*360
2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>1*80
3</t>
        </r>
        <r>
          <rPr>
            <sz val="9"/>
            <rFont val="宋体"/>
            <charset val="134"/>
          </rPr>
          <t>、堵头</t>
        </r>
        <r>
          <rPr>
            <sz val="9"/>
            <rFont val="Tahoma"/>
            <charset val="134"/>
          </rPr>
          <t>1*280</t>
        </r>
      </text>
    </comment>
    <comment ref="I63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、激光</t>
        </r>
        <r>
          <rPr>
            <sz val="9"/>
            <rFont val="Tahoma"/>
            <charset val="134"/>
          </rPr>
          <t xml:space="preserve"> 1*1800
2</t>
        </r>
        <r>
          <rPr>
            <sz val="9"/>
            <rFont val="宋体"/>
            <charset val="134"/>
          </rPr>
          <t>、镗缸</t>
        </r>
        <r>
          <rPr>
            <sz val="9"/>
            <rFont val="Tahoma"/>
            <charset val="134"/>
          </rPr>
          <t>1*0
3</t>
        </r>
        <r>
          <rPr>
            <sz val="9"/>
            <rFont val="宋体"/>
            <charset val="134"/>
          </rPr>
          <t>、镶绞座圈</t>
        </r>
        <r>
          <rPr>
            <sz val="9"/>
            <rFont val="Tahoma"/>
            <charset val="134"/>
          </rPr>
          <t xml:space="preserve"> 1*1200
4</t>
        </r>
        <r>
          <rPr>
            <sz val="9"/>
            <rFont val="宋体"/>
            <charset val="134"/>
          </rPr>
          <t>、座圈</t>
        </r>
        <r>
          <rPr>
            <sz val="9"/>
            <rFont val="Tahoma"/>
            <charset val="134"/>
          </rPr>
          <t xml:space="preserve"> 1*0
5</t>
        </r>
        <r>
          <rPr>
            <sz val="9"/>
            <rFont val="宋体"/>
            <charset val="134"/>
          </rPr>
          <t>、洗缸体</t>
        </r>
        <r>
          <rPr>
            <sz val="9"/>
            <rFont val="Tahoma"/>
            <charset val="134"/>
          </rPr>
          <t xml:space="preserve"> 1*80
6</t>
        </r>
        <r>
          <rPr>
            <sz val="9"/>
            <rFont val="宋体"/>
            <charset val="134"/>
          </rPr>
          <t>、洗缸盖</t>
        </r>
        <r>
          <rPr>
            <sz val="9"/>
            <rFont val="Tahoma"/>
            <charset val="134"/>
          </rPr>
          <t xml:space="preserve"> 1*60
7</t>
        </r>
        <r>
          <rPr>
            <sz val="9"/>
            <rFont val="宋体"/>
            <charset val="134"/>
          </rPr>
          <t>、缸盖磨平面</t>
        </r>
        <r>
          <rPr>
            <sz val="9"/>
            <rFont val="Tahoma"/>
            <charset val="134"/>
          </rPr>
          <t>1*480</t>
        </r>
      </text>
    </comment>
    <comment ref="I64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、修复瓦孔</t>
        </r>
        <r>
          <rPr>
            <sz val="9"/>
            <rFont val="Tahoma"/>
            <charset val="134"/>
          </rPr>
          <t>1*13000
2</t>
        </r>
        <r>
          <rPr>
            <sz val="9"/>
            <rFont val="宋体"/>
            <charset val="134"/>
          </rPr>
          <t>、镶偏心瓦</t>
        </r>
        <r>
          <rPr>
            <sz val="9"/>
            <rFont val="Tahoma"/>
            <charset val="134"/>
          </rPr>
          <t>1*700
3</t>
        </r>
        <r>
          <rPr>
            <sz val="9"/>
            <rFont val="宋体"/>
            <charset val="134"/>
          </rPr>
          <t>、凸轮轴抛光</t>
        </r>
        <r>
          <rPr>
            <sz val="9"/>
            <rFont val="Tahoma"/>
            <charset val="134"/>
          </rPr>
          <t>1*450
4</t>
        </r>
        <r>
          <rPr>
            <sz val="9"/>
            <rFont val="宋体"/>
            <charset val="134"/>
          </rPr>
          <t>、修复惰齿定位孔</t>
        </r>
        <r>
          <rPr>
            <sz val="9"/>
            <rFont val="Tahoma"/>
            <charset val="134"/>
          </rPr>
          <t>1*0
5</t>
        </r>
        <r>
          <rPr>
            <sz val="9"/>
            <rFont val="宋体"/>
            <charset val="134"/>
          </rPr>
          <t>、压凸轮轴齿</t>
        </r>
        <r>
          <rPr>
            <sz val="9"/>
            <rFont val="Tahoma"/>
            <charset val="134"/>
          </rPr>
          <t xml:space="preserve">1*120
</t>
        </r>
      </text>
    </comment>
  </commentList>
</comments>
</file>

<file path=xl/comments2.xml><?xml version="1.0" encoding="utf-8"?>
<comments xmlns="http://schemas.openxmlformats.org/spreadsheetml/2006/main">
  <authors>
    <author>db2admin</author>
  </authors>
  <commentList>
    <comment ref="P12" authorId="0">
      <text>
        <r>
          <rPr>
            <b/>
            <sz val="9"/>
            <rFont val="Tahoma"/>
            <charset val="134"/>
          </rPr>
          <t>db2admin: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喷漆了的</t>
        </r>
      </text>
    </comment>
  </commentList>
</comments>
</file>

<file path=xl/sharedStrings.xml><?xml version="1.0" encoding="utf-8"?>
<sst xmlns="http://schemas.openxmlformats.org/spreadsheetml/2006/main" count="1234">
  <si>
    <t>区域</t>
  </si>
  <si>
    <t>派工单号</t>
  </si>
  <si>
    <t>序号</t>
  </si>
  <si>
    <t>分公司名称</t>
  </si>
  <si>
    <t>管辖区域</t>
  </si>
  <si>
    <t>月份</t>
  </si>
  <si>
    <t>成都分公司</t>
  </si>
  <si>
    <t>成都</t>
  </si>
  <si>
    <t>1月</t>
  </si>
  <si>
    <t>PG612116010001</t>
  </si>
  <si>
    <t>眉山</t>
  </si>
  <si>
    <t>CJ612116010001</t>
  </si>
  <si>
    <t>资阳</t>
  </si>
  <si>
    <t>2月</t>
  </si>
  <si>
    <t>PG612116020001</t>
  </si>
  <si>
    <t>分类</t>
  </si>
  <si>
    <t>维修场地</t>
  </si>
  <si>
    <t>发动机</t>
  </si>
  <si>
    <t>主泵</t>
  </si>
  <si>
    <t>主控阀</t>
  </si>
  <si>
    <t>行走马达</t>
  </si>
  <si>
    <t>回转马达</t>
  </si>
  <si>
    <t>钣金</t>
  </si>
  <si>
    <t>底盘</t>
  </si>
  <si>
    <t>焊修</t>
  </si>
  <si>
    <t>其他</t>
  </si>
  <si>
    <t>绵阳分公司</t>
  </si>
  <si>
    <t>绵阳</t>
  </si>
  <si>
    <t>CJ612116020001</t>
  </si>
  <si>
    <t>ENG维修</t>
  </si>
  <si>
    <t>车间</t>
  </si>
  <si>
    <t>是</t>
  </si>
  <si>
    <t>广元</t>
  </si>
  <si>
    <t>3月</t>
  </si>
  <si>
    <t>PG612116030001</t>
  </si>
  <si>
    <t>PPM维修</t>
  </si>
  <si>
    <t>南充分公司</t>
  </si>
  <si>
    <t>南充</t>
  </si>
  <si>
    <t>CJ612116030001</t>
  </si>
  <si>
    <t>ENG提交</t>
  </si>
  <si>
    <t>广安</t>
  </si>
  <si>
    <t>4月</t>
  </si>
  <si>
    <t>PG612116040001</t>
  </si>
  <si>
    <t>ENG通过</t>
  </si>
  <si>
    <t>遂宁</t>
  </si>
  <si>
    <t>CJ612116040001</t>
  </si>
  <si>
    <t>PPM提交</t>
  </si>
  <si>
    <t>达州分公司</t>
  </si>
  <si>
    <t>达州</t>
  </si>
  <si>
    <t>5月</t>
  </si>
  <si>
    <t>PG612116050001</t>
  </si>
  <si>
    <t>PPM通过</t>
  </si>
  <si>
    <t>巴中</t>
  </si>
  <si>
    <t>CJ612116050001</t>
  </si>
  <si>
    <t>雅安分公司</t>
  </si>
  <si>
    <t>雅安</t>
  </si>
  <si>
    <t>6月</t>
  </si>
  <si>
    <t>PG612116060001</t>
  </si>
  <si>
    <t>乐山</t>
  </si>
  <si>
    <t>CJ612116060001</t>
  </si>
  <si>
    <t>三州</t>
  </si>
  <si>
    <t>阿坝</t>
  </si>
  <si>
    <t>7月</t>
  </si>
  <si>
    <t>PG612116070001</t>
  </si>
  <si>
    <t>甘孜</t>
  </si>
  <si>
    <t>CJ612116070001</t>
  </si>
  <si>
    <t>8月</t>
  </si>
  <si>
    <t>PG612116080001</t>
  </si>
  <si>
    <t>CJ612116080001</t>
  </si>
  <si>
    <t>9月</t>
  </si>
  <si>
    <t>PG612116090001</t>
  </si>
  <si>
    <t>CJ612116090001</t>
  </si>
  <si>
    <t>10月</t>
  </si>
  <si>
    <t>11月</t>
  </si>
  <si>
    <t>PG612116011001</t>
  </si>
  <si>
    <t>CJ612116011001</t>
  </si>
  <si>
    <t>12月</t>
  </si>
  <si>
    <t>PG612116012001</t>
  </si>
  <si>
    <t>CJ612116012001</t>
  </si>
  <si>
    <t>主要部件维修情况：</t>
  </si>
  <si>
    <t>计数项:发动机</t>
  </si>
  <si>
    <t>计数项:主泵</t>
  </si>
  <si>
    <t>计数项:行走马达</t>
  </si>
  <si>
    <t>计数项:回转马达</t>
  </si>
  <si>
    <t>总计</t>
  </si>
  <si>
    <t>否</t>
  </si>
  <si>
    <t>(空白)</t>
  </si>
  <si>
    <t>人员信息</t>
  </si>
  <si>
    <t>人员技能、擅长专业</t>
  </si>
  <si>
    <t>组织信息</t>
  </si>
  <si>
    <t>维修类型</t>
  </si>
  <si>
    <t>客户信息</t>
  </si>
  <si>
    <t>客户主动上门维修</t>
  </si>
  <si>
    <t>设备信息</t>
  </si>
  <si>
    <t>债权机维修</t>
  </si>
  <si>
    <t>目标</t>
  </si>
  <si>
    <t>年度计划导入</t>
  </si>
  <si>
    <t>翻新</t>
  </si>
  <si>
    <t>商机</t>
  </si>
  <si>
    <t>搜集各种维修类型各种表单（电子版、签字版）</t>
  </si>
  <si>
    <t>合同</t>
  </si>
  <si>
    <t>是否自动打印</t>
  </si>
  <si>
    <t>给一个维修案例</t>
  </si>
  <si>
    <t>完工确认</t>
  </si>
  <si>
    <t>企业微信手机端</t>
  </si>
  <si>
    <t>派工</t>
  </si>
  <si>
    <t>派工单，页面做</t>
  </si>
  <si>
    <t>结算</t>
  </si>
  <si>
    <t>零件</t>
  </si>
  <si>
    <t>维修费</t>
  </si>
  <si>
    <t>外加工</t>
  </si>
  <si>
    <t>辅料</t>
  </si>
  <si>
    <t>收款</t>
  </si>
  <si>
    <t>出库</t>
  </si>
  <si>
    <t>二次维修</t>
  </si>
  <si>
    <t>报表中心</t>
  </si>
  <si>
    <t>客户</t>
  </si>
  <si>
    <t>机型</t>
  </si>
  <si>
    <t>机号</t>
  </si>
  <si>
    <t>入场SMR</t>
  </si>
  <si>
    <t>电话</t>
  </si>
  <si>
    <t>分公司</t>
  </si>
  <si>
    <t>详细地点</t>
  </si>
  <si>
    <t>业务担当</t>
  </si>
  <si>
    <t>主修担当1</t>
  </si>
  <si>
    <t>主修担当2</t>
  </si>
  <si>
    <t>辅修担当1</t>
  </si>
  <si>
    <t>辅修担当2</t>
  </si>
  <si>
    <t>辅修担当3</t>
  </si>
  <si>
    <t>辅修担当4</t>
  </si>
  <si>
    <t>辅修担当5</t>
  </si>
  <si>
    <t>辅修担当6</t>
  </si>
  <si>
    <t>辅修担当7</t>
  </si>
  <si>
    <t>辅修担当8</t>
  </si>
  <si>
    <t>辅修担当9</t>
  </si>
  <si>
    <t>辅修担当10</t>
  </si>
  <si>
    <t>维修内容</t>
  </si>
  <si>
    <t>ENG是否按KC标准进行大修</t>
  </si>
  <si>
    <t>PPM是否按KC标准进行大修</t>
  </si>
  <si>
    <t>报价零件</t>
  </si>
  <si>
    <t>报价工时费</t>
  </si>
  <si>
    <t>维修类别</t>
  </si>
  <si>
    <t>结算部门</t>
  </si>
  <si>
    <t>零件费</t>
  </si>
  <si>
    <t>工时费</t>
  </si>
  <si>
    <t>车间工时费</t>
  </si>
  <si>
    <t>现场工时费</t>
  </si>
  <si>
    <t>车间奖励总工时</t>
  </si>
  <si>
    <t>是否外加工</t>
  </si>
  <si>
    <t>系统外加工费</t>
  </si>
  <si>
    <t>吊装费金额</t>
  </si>
  <si>
    <t>汽油领用量</t>
  </si>
  <si>
    <t>汽油领用主担当</t>
  </si>
  <si>
    <t>入厂时间</t>
  </si>
  <si>
    <t>开始维修时间</t>
  </si>
  <si>
    <t>承诺出厂时间</t>
  </si>
  <si>
    <t>维修完毕时间</t>
  </si>
  <si>
    <t>出厂时间</t>
  </si>
  <si>
    <t>是否及时交货</t>
  </si>
  <si>
    <t>是否付清款项</t>
  </si>
  <si>
    <t>付款方式</t>
  </si>
  <si>
    <t>是否签订合同</t>
  </si>
  <si>
    <t>签订时间</t>
  </si>
  <si>
    <t>质保期</t>
  </si>
  <si>
    <t>有无质保</t>
  </si>
  <si>
    <t>质保截止日</t>
  </si>
  <si>
    <t>质保大概内容</t>
  </si>
  <si>
    <t>返修日期</t>
  </si>
  <si>
    <t>返修零件费</t>
  </si>
  <si>
    <t>返修人工+里程+其他</t>
  </si>
  <si>
    <t>返修日期2</t>
  </si>
  <si>
    <t>返修零件费2</t>
  </si>
  <si>
    <t>合计返修零件费</t>
  </si>
  <si>
    <t>合计返修人工+里程+其他</t>
  </si>
  <si>
    <t>ENG台数</t>
  </si>
  <si>
    <t>PPM台数</t>
  </si>
  <si>
    <t>单据编号</t>
  </si>
  <si>
    <t>提交台数</t>
  </si>
  <si>
    <t>系数台数</t>
  </si>
  <si>
    <t>PG610016010241</t>
  </si>
  <si>
    <t>刘仁忠（中铁十一局集团第五工程有限公司）</t>
  </si>
  <si>
    <t>PC210-8</t>
  </si>
  <si>
    <t>DBBF0548</t>
  </si>
  <si>
    <t>三州区域</t>
  </si>
  <si>
    <t>杨林岗</t>
  </si>
  <si>
    <t>罗开强</t>
  </si>
  <si>
    <t>无</t>
  </si>
  <si>
    <t>何凤君</t>
  </si>
  <si>
    <t>清洗液压系统，更换管路</t>
  </si>
  <si>
    <t>未修</t>
  </si>
  <si>
    <t>客户付款</t>
  </si>
  <si>
    <t>及时</t>
  </si>
  <si>
    <t>刷卡</t>
  </si>
  <si>
    <t>有</t>
  </si>
  <si>
    <t>甲方给予乙方该台挖机所更换的部件（以清单为准）出现漏油半年或1000H质保期</t>
  </si>
  <si>
    <t>ES610016010006</t>
  </si>
  <si>
    <t>PG612116010326</t>
  </si>
  <si>
    <t>林承辉（中国水利水电第十二工程局有限公司）</t>
  </si>
  <si>
    <t>PC360-7</t>
  </si>
  <si>
    <t>DZ53621</t>
  </si>
  <si>
    <t>刘连文</t>
  </si>
  <si>
    <t>樊祖彬</t>
  </si>
  <si>
    <t>杨永洪</t>
  </si>
  <si>
    <t>王林</t>
  </si>
  <si>
    <t>魏强</t>
  </si>
  <si>
    <t>发动机大修，烧机油</t>
  </si>
  <si>
    <t>甲方给予乙方发动机所更换的部件（以清单为准）半年或1000H质保</t>
  </si>
  <si>
    <t>ES610016010008</t>
  </si>
  <si>
    <t>PG612116010327</t>
  </si>
  <si>
    <t>邓昌荣</t>
  </si>
  <si>
    <t>PC130-7</t>
  </si>
  <si>
    <t>DBM4499</t>
  </si>
  <si>
    <t>邓勇军</t>
  </si>
  <si>
    <t>发动机大修，下排气大</t>
  </si>
  <si>
    <t>ES610016010002</t>
  </si>
  <si>
    <t>PG612116010328</t>
  </si>
  <si>
    <t>仁寿县汪洋镇兄弟辅料供销部</t>
  </si>
  <si>
    <t>PC240LC-8</t>
  </si>
  <si>
    <t>DBBJ1644</t>
  </si>
  <si>
    <t>王晓祥</t>
  </si>
  <si>
    <t>张波</t>
  </si>
  <si>
    <t>姚茂斌</t>
  </si>
  <si>
    <t>佘玉龙</t>
  </si>
  <si>
    <t>姜勇</t>
  </si>
  <si>
    <t>清洗液压系统</t>
  </si>
  <si>
    <t>甲方给予乙方该台挖机所更换的部件（以清单为准）质保三个月</t>
  </si>
  <si>
    <t>ES610016010007</t>
  </si>
  <si>
    <t>PG612116010329</t>
  </si>
  <si>
    <t>中铁十九局集团第二工程公司西成铁路项目部</t>
  </si>
  <si>
    <t>PC210-8M0</t>
  </si>
  <si>
    <t>DBBE1568</t>
  </si>
  <si>
    <t>左茂呈</t>
  </si>
  <si>
    <t>清洗液压系统、大臂油缸、小臂油缸电镀、更换H连杆套子</t>
  </si>
  <si>
    <t>打款</t>
  </si>
  <si>
    <t>甲方给予乙方该台挖机所更换的零件（以清单为准）半年或1000H质保期，以先到为准</t>
  </si>
  <si>
    <t>PG612116010336</t>
  </si>
  <si>
    <t>刘玲</t>
  </si>
  <si>
    <t>DZ47040</t>
  </si>
  <si>
    <t>胡旺林</t>
  </si>
  <si>
    <t>主控阀大修、主控阀、中心接头漏油</t>
  </si>
  <si>
    <t>担当收</t>
  </si>
  <si>
    <t>甲方给予乙方该台挖机所更换的密封件出现漏油（以清单为准）质保半年或1000H，以先到为准</t>
  </si>
  <si>
    <t>PG612116010337</t>
  </si>
  <si>
    <t>任才英</t>
  </si>
  <si>
    <t>DZ46652</t>
  </si>
  <si>
    <t>主控阀大修</t>
  </si>
  <si>
    <t>PG610016010334</t>
  </si>
  <si>
    <t>四川启扬建筑工程有限公司</t>
  </si>
  <si>
    <t>PC60-7</t>
  </si>
  <si>
    <t>DBK3879</t>
  </si>
  <si>
    <t>梁志辉</t>
  </si>
  <si>
    <t>陈正祥</t>
  </si>
  <si>
    <t>刘从辉</t>
  </si>
  <si>
    <t>何勇明</t>
  </si>
  <si>
    <t>发动机大修，更换PPC阀油封</t>
  </si>
  <si>
    <t>PG612116010330</t>
  </si>
  <si>
    <t>邓志宏</t>
  </si>
  <si>
    <t>DBM4938</t>
  </si>
  <si>
    <t>孙凌云</t>
  </si>
  <si>
    <t>发动机大修、出险车、保险拒赔、</t>
  </si>
  <si>
    <t>现金</t>
  </si>
  <si>
    <t>PG612116010331</t>
  </si>
  <si>
    <t>陈立先</t>
  </si>
  <si>
    <t>WA380Z-6</t>
  </si>
  <si>
    <t>DZAA0318</t>
  </si>
  <si>
    <t>梁绍家</t>
  </si>
  <si>
    <t>黄云</t>
  </si>
  <si>
    <t>李江</t>
  </si>
  <si>
    <t>敲补两道边门</t>
  </si>
  <si>
    <t>PG612116010419</t>
  </si>
  <si>
    <t>王莉全</t>
  </si>
  <si>
    <t>PC220-8</t>
  </si>
  <si>
    <t>DBBG7102</t>
  </si>
  <si>
    <t>张梁</t>
  </si>
  <si>
    <t>清洗液压系统、柴油油路及油箱清洗、拆装油箱、焊修油箱</t>
  </si>
  <si>
    <t>ES610016010010</t>
  </si>
  <si>
    <t>PG612116010335</t>
  </si>
  <si>
    <t>王群燕</t>
  </si>
  <si>
    <t>DZ42565</t>
  </si>
  <si>
    <t>周治辉</t>
  </si>
  <si>
    <t>发动机大修</t>
  </si>
  <si>
    <t>代收</t>
  </si>
  <si>
    <t>甲方给予乙方该台发动机所更换的部件（以清单为准）壹年或2000H质保期，以先到为准</t>
  </si>
  <si>
    <t>ES610016010009</t>
  </si>
  <si>
    <t>PG612116010420</t>
  </si>
  <si>
    <t>唐成亮</t>
  </si>
  <si>
    <t>DZ44000</t>
  </si>
  <si>
    <t>廖建</t>
  </si>
  <si>
    <t>发动机大修、主控阀、电磁阀</t>
  </si>
  <si>
    <t>甲方给予乙方该台挖机所更换的清单（以清单为准）半年年或1000H质保期，以先到为准</t>
  </si>
  <si>
    <t>PG612116010421</t>
  </si>
  <si>
    <t>曾永成</t>
  </si>
  <si>
    <t>PC56-7</t>
  </si>
  <si>
    <t>DJB01650</t>
  </si>
  <si>
    <t>杨欢</t>
  </si>
  <si>
    <t>主泵大修</t>
  </si>
  <si>
    <t>ES610016020002</t>
  </si>
  <si>
    <t>PG612116010422</t>
  </si>
  <si>
    <t>李勇(机械租赁费中铁二十五局集团第一工程有限公司)</t>
  </si>
  <si>
    <t>DBBG4928</t>
  </si>
  <si>
    <t>张波2</t>
  </si>
  <si>
    <t>甲方给予乙方该台发动机所更换的部件（以清单为准）半年年或1000H质保期，以先到为准</t>
  </si>
  <si>
    <t>ES610016010011</t>
  </si>
  <si>
    <t>PG612116010529</t>
  </si>
  <si>
    <t>杨斌</t>
  </si>
  <si>
    <t>PC450-7</t>
  </si>
  <si>
    <t>DZ50096</t>
  </si>
  <si>
    <t>东南</t>
  </si>
  <si>
    <t>高成洪</t>
  </si>
  <si>
    <t>发动动机大修、液压大修</t>
  </si>
  <si>
    <t>PG612116010528</t>
  </si>
  <si>
    <t>四川贡嘎雪新材料股份有限公司</t>
  </si>
  <si>
    <t>PC220LC-7</t>
  </si>
  <si>
    <t>DBJ0520</t>
  </si>
  <si>
    <t>廖建武</t>
  </si>
  <si>
    <t>主控阀及回转马达漏油，主控阀密封件、回转马达、回转减速机构</t>
  </si>
  <si>
    <t>甲方给予乙方该台挖机所更换的部件（以清单为准）出现漏油半年或1000H质保期，以先到为准</t>
  </si>
  <si>
    <t>PG612116010530</t>
  </si>
  <si>
    <t>芮法俊</t>
  </si>
  <si>
    <t>PC240-8</t>
  </si>
  <si>
    <t>DBBJ4993</t>
  </si>
  <si>
    <t>主控阀更换密封件、多路阀漏油、</t>
  </si>
  <si>
    <t>甲方给予乙方该台主阀所更换的部件（以清单为准）出现漏油半年或1000H质保期，以先到为准</t>
  </si>
  <si>
    <t>CJ612116010021</t>
  </si>
  <si>
    <t>林承辉(中国水利水电第二十工程局有限公司</t>
  </si>
  <si>
    <t>DZ54756</t>
  </si>
  <si>
    <t>发动机大修、小松质量问题、返修</t>
  </si>
  <si>
    <t>小松索赔</t>
  </si>
  <si>
    <t xml:space="preserve"> </t>
  </si>
  <si>
    <t>PG612116010332</t>
  </si>
  <si>
    <t>母明彬（四川省威克特气垫车运输有限公司）</t>
  </si>
  <si>
    <t>PC270-7</t>
  </si>
  <si>
    <t>DZ28674</t>
  </si>
  <si>
    <t>公司</t>
  </si>
  <si>
    <t>肖诚操</t>
  </si>
  <si>
    <t>王福太</t>
  </si>
  <si>
    <t xml:space="preserve">李江 </t>
  </si>
  <si>
    <t>邓邦林</t>
  </si>
  <si>
    <t>整机清洗、敲电瓶箱、两个边门、换前大玻、换铲斗油缸油封、换马头套、H连杆套销、八字连杆、配重、边门打磨补漆喷漆、更换铲斗耳板衬套、更换大小臂连接销、油门调节、处理液压泵及液压油箱漏油、更换机油管、大臂镗孔</t>
  </si>
  <si>
    <t>倪香明</t>
  </si>
  <si>
    <t>DZ49251</t>
  </si>
  <si>
    <t>清洗</t>
  </si>
  <si>
    <t>部门结算</t>
  </si>
  <si>
    <t>债权部</t>
  </si>
  <si>
    <t>内部结算</t>
  </si>
  <si>
    <t>CJ612116010002</t>
  </si>
  <si>
    <t>李族奎</t>
  </si>
  <si>
    <t>DZAA0144</t>
  </si>
  <si>
    <t>检查空调漏氟，更换空调管</t>
  </si>
  <si>
    <t>销售部</t>
  </si>
  <si>
    <t>CJ612116010003</t>
  </si>
  <si>
    <t>张桂红</t>
  </si>
  <si>
    <t>PC450-8</t>
  </si>
  <si>
    <t>DZCZ1083</t>
  </si>
  <si>
    <t>安装配重</t>
  </si>
  <si>
    <t>CJ612116010005</t>
  </si>
  <si>
    <t>郎加</t>
  </si>
  <si>
    <t>PC220-8M0</t>
  </si>
  <si>
    <t>DBBG8974</t>
  </si>
  <si>
    <t>保养发动机、240贴纸换成270</t>
  </si>
  <si>
    <t>CJ612116010008</t>
  </si>
  <si>
    <t>债权机</t>
  </si>
  <si>
    <t>PC160LC-7</t>
  </si>
  <si>
    <t>DBAL0829</t>
  </si>
  <si>
    <t>电瓶充电，整机清洗</t>
  </si>
  <si>
    <t>CJ612116010009</t>
  </si>
  <si>
    <t>DBBG5969</t>
  </si>
  <si>
    <t>电瓶充电，系统升级，整机清洗</t>
  </si>
  <si>
    <t>CJ612116010010</t>
  </si>
  <si>
    <t>债权机-童爱梅</t>
  </si>
  <si>
    <t>挖机启动不了，协助检查、维修</t>
  </si>
  <si>
    <t>CJ612116010011</t>
  </si>
  <si>
    <t>罗布顶真</t>
  </si>
  <si>
    <t>DJB07865</t>
  </si>
  <si>
    <t>电瓶充电、整机清洗</t>
  </si>
  <si>
    <t>CJ612116010012</t>
  </si>
  <si>
    <t>债权机童爱梅、鲜劲松、寄售车尹显成</t>
  </si>
  <si>
    <t>PC160LC-7/DBAK0829/PC360-7/DZ41983,三台车整机清洗</t>
  </si>
  <si>
    <t>CJ612116010013</t>
  </si>
  <si>
    <t>安装铲斗、拆除破碎器、全车保养</t>
  </si>
  <si>
    <t>CJ612116010014</t>
  </si>
  <si>
    <t>零件部</t>
  </si>
  <si>
    <t>压制液压软管49根</t>
  </si>
  <si>
    <t>CJ612116010006</t>
  </si>
  <si>
    <t>杨明丽</t>
  </si>
  <si>
    <t>现场</t>
  </si>
  <si>
    <t>理县</t>
  </si>
  <si>
    <t>扩履带及更换配重</t>
  </si>
  <si>
    <t>现场派工</t>
  </si>
  <si>
    <t>CJ612116010007</t>
  </si>
  <si>
    <t>达州海螺水泥有限责任公司</t>
  </si>
  <si>
    <t>PC1250-7</t>
  </si>
  <si>
    <t>到现场拆卸1250发动机回公司大修</t>
  </si>
  <si>
    <t>CJ612116010015</t>
  </si>
  <si>
    <t>铲斗修复</t>
  </si>
  <si>
    <t>CJ612116010016</t>
  </si>
  <si>
    <t>巴中海螺</t>
  </si>
  <si>
    <t>喷油嘴已更换，发动机护板已改装完成</t>
  </si>
  <si>
    <t>CJ612116010017</t>
  </si>
  <si>
    <t>PC400-8</t>
  </si>
  <si>
    <t>DBBK0229</t>
  </si>
  <si>
    <t>南江</t>
  </si>
  <si>
    <t>章岱烽</t>
  </si>
  <si>
    <t>大臂座镗孔，加固</t>
  </si>
  <si>
    <t>CJ612116010018</t>
  </si>
  <si>
    <t>DBBK0230</t>
  </si>
  <si>
    <t>取回转支承断螺丝</t>
  </si>
  <si>
    <t>CJ612116010019</t>
  </si>
  <si>
    <t>PC200-8</t>
  </si>
  <si>
    <t>DBBA4427</t>
  </si>
  <si>
    <t>拆备用发动机、装发动机</t>
  </si>
  <si>
    <t>CJ612116010020</t>
  </si>
  <si>
    <t>拉发动机到广安</t>
  </si>
  <si>
    <t>水电五局</t>
  </si>
  <si>
    <t>DZ53261</t>
  </si>
  <si>
    <t>覃大俊</t>
  </si>
  <si>
    <t>送发动机到现场安装</t>
  </si>
  <si>
    <t>CJ612116010022</t>
  </si>
  <si>
    <t>CJ612116010023</t>
  </si>
  <si>
    <t>台泥（广安）水泥有限公司</t>
  </si>
  <si>
    <t>PC400-7</t>
  </si>
  <si>
    <t>DBAK0529</t>
  </si>
  <si>
    <t>送旧件到现场</t>
  </si>
  <si>
    <t>CJ612116010024</t>
  </si>
  <si>
    <t>DZ55393</t>
  </si>
  <si>
    <t>送小臂到甘孜州</t>
  </si>
  <si>
    <t>CJ612116010025</t>
  </si>
  <si>
    <t>中国水利水电第十</t>
  </si>
  <si>
    <t>CJ612116010026</t>
  </si>
  <si>
    <t>赵从志</t>
  </si>
  <si>
    <t>DBM3396</t>
  </si>
  <si>
    <t>大臂镗孔</t>
  </si>
  <si>
    <t>CJ612116010004</t>
  </si>
  <si>
    <t>周厚冬</t>
  </si>
  <si>
    <t>DBBJ4772</t>
  </si>
  <si>
    <t>取破碎器管路、大小臂焊疤处理、电瓶箱喷漆、安装边门、拆除护网、处理液压系统、配重敲补喷漆、整机检测修理</t>
  </si>
  <si>
    <t>PG612116020233</t>
  </si>
  <si>
    <t>易立</t>
  </si>
  <si>
    <t>DZ40461</t>
  </si>
  <si>
    <t>付洪</t>
  </si>
  <si>
    <t>主控阀更换密封件、分配阀漏油</t>
  </si>
  <si>
    <t>甲方给予乙方该台分配阀所更换的部件（以清单为准）出现漏油半年或1000H质保期，以先到为准</t>
  </si>
  <si>
    <t>PG612116020234</t>
  </si>
  <si>
    <t>达州市雄鹰运输服务有限公司</t>
  </si>
  <si>
    <t>DBBA8724</t>
  </si>
  <si>
    <t>发动机大修、发动机排气支管4.5.6有机油漏出、冒蓝烟</t>
  </si>
  <si>
    <t>甲方给予乙方该台挖机所更换的零件（以清单为准）半年年或1000H质保期，以先到为准</t>
  </si>
  <si>
    <t>ES610016020001</t>
  </si>
  <si>
    <t>PG612116020235</t>
  </si>
  <si>
    <t>梁铄引(周锋)</t>
  </si>
  <si>
    <t>DBH2889</t>
  </si>
  <si>
    <t>PG612116020236</t>
  </si>
  <si>
    <t>邓贤伟</t>
  </si>
  <si>
    <t>DZ46463</t>
  </si>
  <si>
    <t>主控阀更换密封件，分配阀漏油</t>
  </si>
  <si>
    <t>甲方给予乙方该台挖机所更换的零件（以清单为准）半年年或1001H质保期，以先到为准</t>
  </si>
  <si>
    <t>PG612116020238</t>
  </si>
  <si>
    <t>尹显成</t>
  </si>
  <si>
    <t>DZ41983</t>
  </si>
  <si>
    <t>都江堰</t>
  </si>
  <si>
    <t>黄迅</t>
  </si>
  <si>
    <t>右侧动臂油缸漏油，右回转无，处理故障及更换油缸油封</t>
  </si>
  <si>
    <t>PG612116020239</t>
  </si>
  <si>
    <t>卿伟国</t>
  </si>
  <si>
    <t>DBBJ3694</t>
  </si>
  <si>
    <t>回转支承密封脱落、检查引导轮架变形、检查门锁打不开</t>
  </si>
  <si>
    <t>PG612116020240</t>
  </si>
  <si>
    <t>朱静</t>
  </si>
  <si>
    <t>DBBJ5732</t>
  </si>
  <si>
    <t>张凯</t>
  </si>
  <si>
    <t>甲方给予乙方该台挖机所更换的零件（以清单为准）壹年年或2000H质保期，以先到为准</t>
  </si>
  <si>
    <t>ES610016020004</t>
  </si>
  <si>
    <t>PG612116020241</t>
  </si>
  <si>
    <t>何明星</t>
  </si>
  <si>
    <t>DBBG7336</t>
  </si>
  <si>
    <t>赵春连</t>
  </si>
  <si>
    <t>ES610016020005</t>
  </si>
  <si>
    <t>PG612116020242</t>
  </si>
  <si>
    <t>四川蜀峰路桥工程有限公司</t>
  </si>
  <si>
    <t>PC210LC-8M0</t>
  </si>
  <si>
    <t>DBBF4729</t>
  </si>
  <si>
    <t>张晓光</t>
  </si>
  <si>
    <t>敲驾驶室、右侧及车门、敲两个边门、驾驶室右侧、两个边门、配重喷漆、焊修铲斗、及保养</t>
  </si>
  <si>
    <t>PG612116020243</t>
  </si>
  <si>
    <t>冯建政</t>
  </si>
  <si>
    <t>DZ47605</t>
  </si>
  <si>
    <t>主控阀更换密封件</t>
  </si>
  <si>
    <t>PG610016030002</t>
  </si>
  <si>
    <t>杭州铁藤道路设施安装工程有限公司</t>
  </si>
  <si>
    <t>DBBB1314</t>
  </si>
  <si>
    <t>德阳</t>
  </si>
  <si>
    <t>覃小春</t>
  </si>
  <si>
    <t>ES610016030010</t>
  </si>
  <si>
    <t>PG610016030001</t>
  </si>
  <si>
    <t>安县顺达公路养护有限责任公司</t>
  </si>
  <si>
    <t>DBBJ4668</t>
  </si>
  <si>
    <t>李蕾</t>
  </si>
  <si>
    <t>发动机大修，被冻后漏水</t>
  </si>
  <si>
    <t>ES610016030006</t>
  </si>
  <si>
    <t>PG610016020251</t>
  </si>
  <si>
    <t>何锡金</t>
  </si>
  <si>
    <t>PC220-7</t>
  </si>
  <si>
    <t>000000</t>
  </si>
  <si>
    <t>发动机大修、液压泵大修</t>
  </si>
  <si>
    <t>甲方给予乙方该台挖机所更换的零件（以清单为准）半年年或1000H质保期，以先到为准，</t>
  </si>
  <si>
    <t>PG610016030012</t>
  </si>
  <si>
    <t>李严</t>
  </si>
  <si>
    <t>DBBJ1053</t>
  </si>
  <si>
    <t>肖统</t>
  </si>
  <si>
    <t>液压泵、主阀大修</t>
  </si>
  <si>
    <t>甲方给予乙方该台液压泵、主阀所更换的零件出现漏油质保（以清单为准）半年或1000H质保期，以先到为准</t>
  </si>
  <si>
    <t>PG612116030017</t>
  </si>
  <si>
    <t>鲍现红</t>
  </si>
  <si>
    <t>DBBG4060</t>
  </si>
  <si>
    <t>主阀更换密封圈</t>
  </si>
  <si>
    <t>甲方给予乙方该台主控阀所更换的零件出现漏油（以清单为准）半年或1000H质保期，以先到为准</t>
  </si>
  <si>
    <t>徐浪</t>
  </si>
  <si>
    <t>DZ51145</t>
  </si>
  <si>
    <t>更换空调压缩机、空调高压管两条、更换冷却器及清洗空调蒸发器、安装空调皮带、抽真空加氟</t>
  </si>
  <si>
    <t>CJ612116020005</t>
  </si>
  <si>
    <t>DBBG9105</t>
  </si>
  <si>
    <t>清洗挖机八台（PC220-8M0/DBBG9105、PC160LC-7/DBAL0829、PC210LC-8M0/DBBF4847、PC360-/DZ49251、PC240LC-8M0/DBBJ7148、PC200LC-8M0/DBBB3815</t>
  </si>
  <si>
    <t>CJ612116020010</t>
  </si>
  <si>
    <t>乐山市沙湾亨利来石灰石厂</t>
  </si>
  <si>
    <t>PC200-8M0</t>
  </si>
  <si>
    <t>DBBB3815</t>
  </si>
  <si>
    <t>换右边边梁及敲补右前踏脚板、敲补电瓶箱、敲补驾驶室前下玻、配重、边门、边梁、驾驶室、大小臂、大臂油缸2个喷漆、整机清洗</t>
  </si>
  <si>
    <t>CJ612116020011</t>
  </si>
  <si>
    <t>大臂焊修3处、换前大玻引擎盖、大臂补漆、整车清洗</t>
  </si>
  <si>
    <t>CJ612116020009</t>
  </si>
  <si>
    <t>四川住贸</t>
  </si>
  <si>
    <t>10台车简单清洗 DBBF4928/DBBF4948/DBBG9266/DBBJ8233/DJA20168/DJB10626/DJB10623/DJB10632/DJB10683/DJB10688/DJA20205 /DJB10689</t>
  </si>
  <si>
    <t>CJ612116020017</t>
  </si>
  <si>
    <t>普布次仁</t>
  </si>
  <si>
    <t>PC240LC-8M0</t>
  </si>
  <si>
    <t>DBBJ7148</t>
  </si>
  <si>
    <t>保养、高原改装、安装防护网、更换锁芯</t>
  </si>
  <si>
    <t>CJ612116020019</t>
  </si>
  <si>
    <t>广元海螺水泥有限责任公司</t>
  </si>
  <si>
    <t>打气泵维修</t>
  </si>
  <si>
    <t>返修客户</t>
  </si>
  <si>
    <t>CJ612116020020</t>
  </si>
  <si>
    <t>严信圆</t>
  </si>
  <si>
    <t>DBBK0082</t>
  </si>
  <si>
    <t>刘双彬</t>
  </si>
  <si>
    <t>后未维修，更换发动机总成</t>
  </si>
  <si>
    <t>CJ612116020022</t>
  </si>
  <si>
    <t>唐卫忠</t>
  </si>
  <si>
    <t>DBBG6704</t>
  </si>
  <si>
    <t>茶店镇</t>
  </si>
  <si>
    <t>后未维修，全车保养、全车喷漆、更换大臂油缸油封、检查底盘、检查灯、空调、配重螺栓</t>
  </si>
  <si>
    <t>CJ612116020023</t>
  </si>
  <si>
    <t>陈绍燕</t>
  </si>
  <si>
    <t>DZ54265</t>
  </si>
  <si>
    <t>拉发动机回公司</t>
  </si>
  <si>
    <t>CJ612116020024</t>
  </si>
  <si>
    <t>发动机送到广元</t>
  </si>
  <si>
    <t>CJ612116020025</t>
  </si>
  <si>
    <t>公司到广元海螺拉发动机</t>
  </si>
  <si>
    <t>CJ612116020026</t>
  </si>
  <si>
    <t>谭政</t>
  </si>
  <si>
    <t>PC60-8</t>
  </si>
  <si>
    <t>DJA20208</t>
  </si>
  <si>
    <t>送破碎器到遂宁</t>
  </si>
  <si>
    <t>CJ612116020027</t>
  </si>
  <si>
    <t>发动机送到达州</t>
  </si>
  <si>
    <t>CJ612116020028</t>
  </si>
  <si>
    <t>拉发动机到雅安装</t>
  </si>
  <si>
    <t>送发动机到公司</t>
  </si>
  <si>
    <t>CJ612116020029</t>
  </si>
  <si>
    <t>主泵、主阀安装</t>
  </si>
  <si>
    <t>CJ612116020030</t>
  </si>
  <si>
    <t>何刚</t>
  </si>
  <si>
    <t>DBBJ3848</t>
  </si>
  <si>
    <t>后未维修，主泵主阀修理</t>
  </si>
  <si>
    <t>PG612116030799</t>
  </si>
  <si>
    <t>九江中福采掘有限公司彭州分公司</t>
  </si>
  <si>
    <t>DZ50262</t>
  </si>
  <si>
    <t>更换回转齿圈、检查底盘、检查油管、全车做漆</t>
  </si>
  <si>
    <t>PG610016030800</t>
  </si>
  <si>
    <t>发动机大修，下排气滴机油</t>
  </si>
  <si>
    <t>ES610016030013</t>
  </si>
  <si>
    <t>PG610016030802</t>
  </si>
  <si>
    <t>PG610016030803</t>
  </si>
  <si>
    <t>贡觉台西公钦钨金桑丁林寺卫生所（伍圆）</t>
  </si>
  <si>
    <t>DBBG1321</t>
  </si>
  <si>
    <t>清洗液压系统，大修发动机、整车无力，水温高，废气大，</t>
  </si>
  <si>
    <t>PG610016030804</t>
  </si>
  <si>
    <t>闵海利</t>
  </si>
  <si>
    <t>DZ48384</t>
  </si>
  <si>
    <t>液压泵更换密封件、更换铲斗油封、更换中臂油封、全车保养</t>
  </si>
  <si>
    <t>PG610016030805</t>
  </si>
  <si>
    <t>黄建林</t>
  </si>
  <si>
    <t>PC300-7</t>
  </si>
  <si>
    <t>DBP3803</t>
  </si>
  <si>
    <t>ES610016030007</t>
  </si>
  <si>
    <t>PG610016030806</t>
  </si>
  <si>
    <t>胡建民</t>
  </si>
  <si>
    <t>DZ50133</t>
  </si>
  <si>
    <t>发动机第三缸四缸维修</t>
  </si>
  <si>
    <t>PG610016030807</t>
  </si>
  <si>
    <t>蒲小林</t>
  </si>
  <si>
    <t>DZ49694</t>
  </si>
  <si>
    <t>甲方给予乙方该台发动机所更换的零件3个月质保</t>
  </si>
  <si>
    <t>PG610016030808</t>
  </si>
  <si>
    <t>罗强</t>
  </si>
  <si>
    <t>DBP3609</t>
  </si>
  <si>
    <t>甲方给予乙方该台主泵所更换的零件出现漏油（以清单为准）半年或1000H质保期，以先到为准</t>
  </si>
  <si>
    <t>PG610016030809</t>
  </si>
  <si>
    <t>范显洪</t>
  </si>
  <si>
    <t>DBM1816</t>
  </si>
  <si>
    <t>张健</t>
  </si>
  <si>
    <t>甲方给予乙方该台发动机所更换的零件（以清单为准）壹年或2000H质保期，以先到为准</t>
  </si>
  <si>
    <t>ES610016030009</t>
  </si>
  <si>
    <t>PG610016030810</t>
  </si>
  <si>
    <t>何太伯</t>
  </si>
  <si>
    <t>PC70-8</t>
  </si>
  <si>
    <t>DJC02800</t>
  </si>
  <si>
    <t>2017-2-29</t>
  </si>
  <si>
    <t>甲方给予乙方该台主泵所更换的零件（以清单为准）壹年或1000H质保期，以先到为准</t>
  </si>
  <si>
    <t>ES610016030004</t>
  </si>
  <si>
    <t>PG610016030811</t>
  </si>
  <si>
    <t xml:space="preserve">丁争亚平  </t>
  </si>
  <si>
    <t>CT307C</t>
  </si>
  <si>
    <t>BPR01349</t>
  </si>
  <si>
    <t>PG610016030812</t>
  </si>
  <si>
    <t>泸定县炉发砂石有限公司</t>
  </si>
  <si>
    <t>DBH3212</t>
  </si>
  <si>
    <t>液压泵修理，回油滤芯有铜片</t>
  </si>
  <si>
    <t>PG610016030813</t>
  </si>
  <si>
    <t>冯军（资阳）</t>
  </si>
  <si>
    <t>DZCZ0345</t>
  </si>
  <si>
    <t>发动机修理</t>
  </si>
  <si>
    <t>甲方给予乙方该台发动机所更换的零件（以清单为准）壹年或2000H质保期，以先到为准，</t>
  </si>
  <si>
    <t>ES610016040002</t>
  </si>
  <si>
    <t>PG610016030814</t>
  </si>
  <si>
    <t>张洪生</t>
  </si>
  <si>
    <t>DZ50641</t>
  </si>
  <si>
    <t>郭良</t>
  </si>
  <si>
    <t>PG610016030815</t>
  </si>
  <si>
    <t>王群枝</t>
  </si>
  <si>
    <t>DZ42183</t>
  </si>
  <si>
    <t>主阀大修</t>
  </si>
  <si>
    <t>PG610016030816</t>
  </si>
  <si>
    <t>康华宁（丹巴美河）</t>
  </si>
  <si>
    <t>DBBA2059</t>
  </si>
  <si>
    <t>甲方给予乙方该台发动机所更换的零件（以清单为准）半年或1000H质保期，以先到为准</t>
  </si>
  <si>
    <t>PG610016030817</t>
  </si>
  <si>
    <t>刘雪莲</t>
  </si>
  <si>
    <t>DZ50631</t>
  </si>
  <si>
    <t>15281712557苏</t>
  </si>
  <si>
    <t>甲方给予乙方该台主控阀所更换的零件（以清单为准）出现漏油质保半年或1000H质保期，以先到为准，</t>
  </si>
  <si>
    <t>PG610016030818</t>
  </si>
  <si>
    <t>罗才顺</t>
  </si>
  <si>
    <t>PC40MP-3</t>
  </si>
  <si>
    <t>主阀更换密封件及改装</t>
  </si>
  <si>
    <t>PG612115030065</t>
  </si>
  <si>
    <t>何天朋</t>
  </si>
  <si>
    <t>DJC02281</t>
  </si>
  <si>
    <t>廖加春</t>
  </si>
  <si>
    <t>憋车处理</t>
  </si>
  <si>
    <t>PG612115100094</t>
  </si>
  <si>
    <t>鲜季汇</t>
  </si>
  <si>
    <t>DZ44961</t>
  </si>
  <si>
    <t>陈斌</t>
  </si>
  <si>
    <t>主控阀修理</t>
  </si>
  <si>
    <t>PG610016030821</t>
  </si>
  <si>
    <t>周利祥</t>
  </si>
  <si>
    <t>DBBG1208</t>
  </si>
  <si>
    <t>杨光磊</t>
  </si>
  <si>
    <t>更换主阀密封件</t>
  </si>
  <si>
    <t>甲方给予乙方该台主控阀所更换的零件（以清单为准）出现漏油质保半年或1000H质保期，以先到为准</t>
  </si>
  <si>
    <t>PG610016030822</t>
  </si>
  <si>
    <t>（唐银东）深圳市交运工程集团有限公司永川分公司</t>
  </si>
  <si>
    <t>DBBA8449</t>
  </si>
  <si>
    <t>链轨、支重轮更换、引导轮架修复人工费</t>
  </si>
  <si>
    <t>PG612114121188</t>
  </si>
  <si>
    <t>李跃春</t>
  </si>
  <si>
    <t>DBBJ0935</t>
  </si>
  <si>
    <t>赵俊</t>
  </si>
  <si>
    <t>更换链轨、更换支重轮、全车保养、更换发动机气门罩密封、大臂油封、处理漏油</t>
  </si>
  <si>
    <t>赵俊要求给予客户甲方提供的链轨保质期为12个月，保质期以2016年03月28日起计算，2017年03月28日质保结束。甲方给予乙方该台挖机所更换的零件（以清单为准）半年或1000H质保期，以先到为准， 保质期以2016年03月28日起计算，2016年09月28日质保结束。</t>
  </si>
  <si>
    <t>CJ612116030021</t>
  </si>
  <si>
    <t>程相翔</t>
  </si>
  <si>
    <t>DBBJ5123</t>
  </si>
  <si>
    <t>ES610016040001</t>
  </si>
  <si>
    <t>CJ612116030022</t>
  </si>
  <si>
    <t>王强</t>
  </si>
  <si>
    <t>DJE00683</t>
  </si>
  <si>
    <t>ES610016030012</t>
  </si>
  <si>
    <t>CJ612116030023</t>
  </si>
  <si>
    <t>张星光（赵贵财）</t>
  </si>
  <si>
    <t>DBBG0858</t>
  </si>
  <si>
    <t>CJ612116020004</t>
  </si>
  <si>
    <t>章岱烽、姜勇</t>
  </si>
  <si>
    <t>到遂宁安装破碎器将铲斗0.25方更换为0.37方</t>
  </si>
  <si>
    <t>CJ612116020006</t>
  </si>
  <si>
    <t>闫鹏</t>
  </si>
  <si>
    <t>罗开强、何凤君、章岱烽</t>
  </si>
  <si>
    <t>更换机油及机油滤芯、柴油粗、细、液压油、液压油滤芯，X架底板拆除、液压油泵漏油处理，主控阀上</t>
  </si>
  <si>
    <t>CJ612116020013</t>
  </si>
  <si>
    <t>王友全</t>
  </si>
  <si>
    <t>DBBF5000</t>
  </si>
  <si>
    <t>佘玉龙、张波、姚茂斌、姜勇</t>
  </si>
  <si>
    <t>拆卸安装石泰克TR26G破碎器，装铲斗</t>
  </si>
  <si>
    <t>CJ612116020016</t>
  </si>
  <si>
    <t>刘汉勇</t>
  </si>
  <si>
    <t>何勇明、梁志辉、陈正祥、刘从辉</t>
  </si>
  <si>
    <t>全车保养、更换钥匙开关</t>
  </si>
  <si>
    <t>CJ612116020018</t>
  </si>
  <si>
    <t>坤定昌</t>
  </si>
  <si>
    <t>DJB10626</t>
  </si>
  <si>
    <t>张波、佘玉龙、姜勇</t>
  </si>
  <si>
    <t>安装管路</t>
  </si>
  <si>
    <t>CJ612116030002</t>
  </si>
  <si>
    <t>姜勇、张波、章岱烽、王福太</t>
  </si>
  <si>
    <t>全车保养、换管子、装防护网、更换气门罩盖、敲电瓶箱、电焊刀板、两车互换引擎盖、边门、前大玻</t>
  </si>
  <si>
    <t>CJ612116030003</t>
  </si>
  <si>
    <t>乐山沙湾区昌顺物流</t>
  </si>
  <si>
    <t>DZ45924</t>
  </si>
  <si>
    <t>姚茂斌、佘玉龙、黄云</t>
  </si>
  <si>
    <t>整车清洗、整车检测维修、全车保养、更换前大玻、更换斗齿</t>
  </si>
  <si>
    <t>CJ612116030004</t>
  </si>
  <si>
    <t>李加群</t>
  </si>
  <si>
    <t>DZ29071</t>
  </si>
  <si>
    <t>梁志辉、邓邦林、王福太</t>
  </si>
  <si>
    <t>1、整车清洗、检测 2、各大件漏油处理，发动机检修；3、更换链条、损坏托链轮1个、驱动齿圈2个3、大臂做漆4、大臂焊疤补漆</t>
  </si>
  <si>
    <t>CJ612116030005</t>
  </si>
  <si>
    <t>乐学军</t>
  </si>
  <si>
    <t>PC120-8/PC56-7</t>
  </si>
  <si>
    <t>83687/DJB10496</t>
  </si>
  <si>
    <t>佘玉龙、姚茂斌、姜勇、张波</t>
  </si>
  <si>
    <t>样机清洗</t>
  </si>
  <si>
    <t>CJ612116030006</t>
  </si>
  <si>
    <t>倪勇</t>
  </si>
  <si>
    <t>DJB01657</t>
  </si>
  <si>
    <t>罗开强、何凤君</t>
  </si>
  <si>
    <t>1、拆破碎器管路2、整机清洗3、现场安装破碎器4、斗杆油缸更换油封5、斗杆油封活塞杆电镀</t>
  </si>
  <si>
    <t>CJ612116030008</t>
  </si>
  <si>
    <t>曹洪建</t>
  </si>
  <si>
    <t>DZ54900</t>
  </si>
  <si>
    <t>梁志辉、陈正祥、何勇明、刘从辉、章岱烽</t>
  </si>
  <si>
    <t>整机清洗、检测、整备、更换齿根和斗齿</t>
  </si>
  <si>
    <t>CJ612116030009</t>
  </si>
  <si>
    <t>鲜勇章</t>
  </si>
  <si>
    <t>DBBF4677</t>
  </si>
  <si>
    <t>王福太、李江</t>
  </si>
  <si>
    <t>样机清洗、配重做漆、铲斗油缸、小臂油缸、小臂做漆、边门有贴纸的做漆、铲斗油缸硬管更换、取断螺丝、取焊疤、打磨、车架开裂重新焊接补漆、上车扶手焊接</t>
  </si>
  <si>
    <t>CJ612116030010</t>
  </si>
  <si>
    <t>邓凯凌</t>
  </si>
  <si>
    <t>PC110-8M0</t>
  </si>
  <si>
    <t>DJD10213</t>
  </si>
  <si>
    <t>更换PC130-8M0</t>
  </si>
  <si>
    <t>CJ612116030013</t>
  </si>
  <si>
    <t>徐颖</t>
  </si>
  <si>
    <t>PC300-8M0</t>
  </si>
  <si>
    <t>DBBL0082</t>
  </si>
  <si>
    <t>准备强化转台的边条，准备大小臂强化钢板、护网5付、铭牌、斗换成1.6m³、边梁大小臂做漆、铲斗做漆</t>
  </si>
  <si>
    <t>CJ612116030014</t>
  </si>
  <si>
    <t>样机</t>
  </si>
  <si>
    <t>邓庆伟</t>
  </si>
  <si>
    <t>DBBF4928、DBBG9266、DBBJ8258、DBBG9318、DJA20301、DJC04855</t>
  </si>
  <si>
    <t>CJ612116030015</t>
  </si>
  <si>
    <t>DBBJ8258</t>
  </si>
  <si>
    <t>改标成PC300-8M0/DBBG9105、配重补漆做旧</t>
  </si>
  <si>
    <t>CJ612116030016</t>
  </si>
  <si>
    <t>朱元林</t>
  </si>
  <si>
    <t>1、处理油门拉杆；2、处理更换空调开关；3、更换4个支重轮、4、更换8块链条护板、更换大臂油缸两根管子（定管夹）</t>
  </si>
  <si>
    <t>CJ612116030017</t>
  </si>
  <si>
    <t>郑德凤</t>
  </si>
  <si>
    <t>DBBJ8271</t>
  </si>
  <si>
    <t>高原改装</t>
  </si>
  <si>
    <t>CJ612116030018</t>
  </si>
  <si>
    <t>朱方勤</t>
  </si>
  <si>
    <t>DJA20307</t>
  </si>
  <si>
    <t>姚茂斌、邓邦林</t>
  </si>
  <si>
    <t>安装副厂管路1套含回油滤芯</t>
  </si>
  <si>
    <t>CJ612116030019</t>
  </si>
  <si>
    <t>洪国柱</t>
  </si>
  <si>
    <t>DJB09331</t>
  </si>
  <si>
    <t>姜勇、张波、姚茂斌</t>
  </si>
  <si>
    <t>安装破碎器管路、工作灯、整车清洗、更换黄油嘴、安装铲斗销锁片</t>
  </si>
  <si>
    <t>CJ612116030020</t>
  </si>
  <si>
    <t>中国水利水电第十工程局有限公司</t>
  </si>
  <si>
    <t>DBBF4948</t>
  </si>
  <si>
    <t>绑斗、两侧横着绑斗、底部竖着绑斗</t>
  </si>
  <si>
    <t>许宏林</t>
  </si>
  <si>
    <t>DJC02735</t>
  </si>
  <si>
    <t>主泵大修、整机清洗、整机性能检测</t>
  </si>
  <si>
    <t>CJ612116020014</t>
  </si>
  <si>
    <t>更换H连杆、销、套、更换机油及机油滤芯，柴油粗、细滤芯、液压油、液压油滤芯、X架底板拆除、液压泵漏油处理，主控阀上脚踏板盖板订件安装，回转马达加油口盖订件安装</t>
  </si>
  <si>
    <t>CJ612116020012</t>
  </si>
  <si>
    <t>李伟</t>
  </si>
  <si>
    <t>DZ42948</t>
  </si>
  <si>
    <t>黄云、王福太</t>
  </si>
  <si>
    <t>整车清洗、换门锁引擎盖、大臂油缸补漆、大臂底座补漆</t>
  </si>
  <si>
    <t>CJ612116030007</t>
  </si>
  <si>
    <t>乐山市沙湾区昌顺物流有限公司</t>
  </si>
  <si>
    <t>黄云、姚茂斌</t>
  </si>
  <si>
    <t>更换前大玻、更换斗齿斗根、更换齿轮油、发动机保养、更换液压油、驾驶室补漆</t>
  </si>
  <si>
    <t>CJ612116030011</t>
  </si>
  <si>
    <t>任斌</t>
  </si>
  <si>
    <t>PC160-7</t>
  </si>
  <si>
    <t>DBAL0609</t>
  </si>
  <si>
    <t>协助现场拖挖机</t>
  </si>
  <si>
    <t>CJ612116030012</t>
  </si>
  <si>
    <t>廖越东</t>
  </si>
  <si>
    <t>DBJ0934</t>
  </si>
  <si>
    <t>荥经县励承贸易有限公司</t>
  </si>
  <si>
    <t>DBBJ8111</t>
  </si>
  <si>
    <t>荥经</t>
  </si>
  <si>
    <t>回转齿圈已更换底盘件已送到</t>
  </si>
  <si>
    <t>送发动机到广安安装</t>
  </si>
  <si>
    <t>CJ612116030024</t>
  </si>
  <si>
    <t>丹巴</t>
  </si>
  <si>
    <t>送发动机到工地安装</t>
  </si>
  <si>
    <t>CJ612116030025</t>
  </si>
  <si>
    <t>发动机检查</t>
  </si>
  <si>
    <t>CJ612116030026</t>
  </si>
  <si>
    <t>乐山梓宇机械</t>
  </si>
  <si>
    <t>DZ36893</t>
  </si>
  <si>
    <t>发动机拉回公司大修</t>
  </si>
  <si>
    <t>CJ612116030027</t>
  </si>
  <si>
    <t>到彭立停车厂拉发动机回公司修理</t>
  </si>
  <si>
    <t>CJ612116030028</t>
  </si>
  <si>
    <t>CJ612116030029</t>
  </si>
  <si>
    <t>清平镇</t>
  </si>
  <si>
    <t>CJ612116030030</t>
  </si>
  <si>
    <t>CJ612116030031</t>
  </si>
  <si>
    <t>压制液压管27根</t>
  </si>
  <si>
    <t>CJ612116030032</t>
  </si>
  <si>
    <t>启动挖机</t>
  </si>
  <si>
    <t>CJ612116030033</t>
  </si>
  <si>
    <t>到盐亭协助拖挖机</t>
  </si>
  <si>
    <t>CJ612116030034</t>
  </si>
  <si>
    <t>到彭州协助拖挖机</t>
  </si>
  <si>
    <t>何世立</t>
  </si>
  <si>
    <t>DZ53826</t>
  </si>
  <si>
    <t>整机大修，出险车</t>
  </si>
  <si>
    <t>保险客户</t>
  </si>
  <si>
    <t>四川鑫和矿业有限责任公司</t>
  </si>
  <si>
    <t>DZ49309</t>
  </si>
  <si>
    <t>甲方给予乙方该台主泵所更换的零件（以清单为准）出现漏油质保半年或1000H质保期，以先到为准</t>
  </si>
  <si>
    <t>卢有富</t>
  </si>
  <si>
    <t>PC55MR-2</t>
  </si>
  <si>
    <t>后未维修，主控阀修理</t>
  </si>
  <si>
    <t>肖燕雪</t>
  </si>
  <si>
    <t>DZCZ0548</t>
  </si>
  <si>
    <t>何智</t>
  </si>
  <si>
    <t>DBP3772</t>
  </si>
  <si>
    <t>更换油、更换液压油、更换电磁阀密封件</t>
  </si>
  <si>
    <t>荣凡超</t>
  </si>
  <si>
    <t>DBBA7087</t>
  </si>
  <si>
    <t>阿坝松潘</t>
  </si>
  <si>
    <t>液压泵修理</t>
  </si>
  <si>
    <t>龙兴江</t>
  </si>
  <si>
    <t>DBH3700</t>
  </si>
  <si>
    <t>罗军</t>
  </si>
  <si>
    <t>甲方给予乙方该台发动机所更换的零件（以清单为准）半年或1000H质保期，以先到为准，</t>
  </si>
  <si>
    <t>中国水利水电第一工程局</t>
  </si>
  <si>
    <t>WA470-3</t>
  </si>
  <si>
    <t>DK25025</t>
  </si>
  <si>
    <t>林性雄（东莞市福强建筑工程劳务分仓有限公司）</t>
  </si>
  <si>
    <t>DBBA9286</t>
  </si>
  <si>
    <t>发动机大修、清洗液压系统、清洗散热器</t>
  </si>
  <si>
    <t>肖建</t>
  </si>
  <si>
    <t>PC110-7</t>
  </si>
  <si>
    <t>DBAM1354</t>
  </si>
  <si>
    <t>营山</t>
  </si>
  <si>
    <t>游理强</t>
  </si>
  <si>
    <t>DBBB2788</t>
  </si>
  <si>
    <t>茂县</t>
  </si>
  <si>
    <t>敲驾驶室、左后边门、电瓶箱、油箱护板、换左后边梁、换引擎盖、换右后边门、换铲斗油缸、马脑壳套子、销子、清洗空调</t>
  </si>
  <si>
    <t>DBAK0267</t>
  </si>
  <si>
    <t>广元市恒达矿产有限责任公司</t>
  </si>
  <si>
    <t>DBBJ2988</t>
  </si>
  <si>
    <t>彭海军</t>
  </si>
  <si>
    <t>发动机、主泵、钣金维修</t>
  </si>
  <si>
    <t>经小平</t>
  </si>
  <si>
    <t>DBBJ1450</t>
  </si>
  <si>
    <t>清洗液压系、发动机大修</t>
  </si>
  <si>
    <t>杜理才</t>
  </si>
  <si>
    <t>DBJ0437</t>
  </si>
  <si>
    <t>辜小林</t>
  </si>
  <si>
    <t>DBBJ3087</t>
  </si>
  <si>
    <t>康定</t>
  </si>
  <si>
    <t>清洗液压系、钣金维修</t>
  </si>
  <si>
    <t>乐山市梓宇机械化施工有限公司</t>
  </si>
  <si>
    <t>主阀、发动机、主泵大修</t>
  </si>
  <si>
    <t>何毅</t>
  </si>
  <si>
    <t>DJC00246</t>
  </si>
  <si>
    <t>甲方给予乙方该台主泵、回转马达所更换的零件（以清单为准）半年或1000H质保期，以先到为准，主阀所更换的零件出现漏油（以清单为准）半年或1000H质保期，以先到为准，</t>
  </si>
  <si>
    <t>薛孝善</t>
  </si>
  <si>
    <t>DBBK0481</t>
  </si>
  <si>
    <t>刘志琼</t>
  </si>
  <si>
    <t>西藏</t>
  </si>
  <si>
    <t>红狮水泥</t>
  </si>
  <si>
    <t>DZ4155</t>
  </si>
  <si>
    <t>数据</t>
  </si>
  <si>
    <t>计数项:派工单号</t>
  </si>
  <si>
    <t>求和项:ENG台数</t>
  </si>
  <si>
    <t>求和项:PPM台数</t>
  </si>
  <si>
    <t>求和项:提交台数</t>
  </si>
  <si>
    <t>求和项:系数台数</t>
  </si>
  <si>
    <t>求和项:零件费</t>
  </si>
  <si>
    <t>求和项:工时费</t>
  </si>
  <si>
    <t>关键字</t>
  </si>
  <si>
    <t>汇总</t>
  </si>
  <si>
    <t>自编单号</t>
  </si>
  <si>
    <t>申请类别</t>
  </si>
  <si>
    <t>业务日期</t>
  </si>
  <si>
    <t>车辆型号</t>
  </si>
  <si>
    <t>发动机型号</t>
  </si>
  <si>
    <t>大修部件</t>
  </si>
  <si>
    <t>KCR总成</t>
  </si>
  <si>
    <t>销售金额</t>
  </si>
  <si>
    <t>报告类型</t>
  </si>
  <si>
    <t>申诉状态</t>
  </si>
  <si>
    <t>测试报告</t>
  </si>
  <si>
    <t>审批结果</t>
  </si>
  <si>
    <t>大修意见</t>
  </si>
  <si>
    <t>申诉原单号</t>
  </si>
  <si>
    <t>放心托管协议</t>
  </si>
  <si>
    <t>协议开始日期</t>
  </si>
  <si>
    <t>协议截止日期</t>
  </si>
  <si>
    <t>ENGZJE16014</t>
  </si>
  <si>
    <t>ENG</t>
  </si>
  <si>
    <t>SAA6D125E-5</t>
  </si>
  <si>
    <t>纯正件大修报告</t>
  </si>
  <si>
    <t>未审批</t>
  </si>
  <si>
    <t>PPMZJE16010</t>
  </si>
  <si>
    <t>PPM</t>
  </si>
  <si>
    <t>SAA6D107E-1</t>
  </si>
  <si>
    <t>液压泵</t>
  </si>
  <si>
    <t>ENGZJE16013</t>
  </si>
  <si>
    <t>SAA6D114E-2</t>
  </si>
  <si>
    <t>PPMZJE16011</t>
  </si>
  <si>
    <t>SAA4D95LE-3</t>
  </si>
  <si>
    <t>大修</t>
  </si>
  <si>
    <t>ENGZJE16012</t>
  </si>
  <si>
    <t>SAA6D107-1</t>
  </si>
  <si>
    <t>ENGZJE16011</t>
  </si>
  <si>
    <t xml:space="preserve">SAA4D95LE-3 </t>
  </si>
  <si>
    <t>ENGZJE16010</t>
  </si>
  <si>
    <t>SAA6D114E</t>
  </si>
  <si>
    <t>ENGZJE16009</t>
  </si>
  <si>
    <t>PPMZJE16009</t>
  </si>
  <si>
    <t>SAA4D95LE-5</t>
  </si>
  <si>
    <t>PPMZJE16006</t>
  </si>
  <si>
    <t>PPMZJE16005</t>
  </si>
  <si>
    <t>PPMZJE16004</t>
  </si>
  <si>
    <t>4D87E-1A</t>
  </si>
  <si>
    <t>ENGZJE16006</t>
  </si>
  <si>
    <t>ENGZJE16005</t>
  </si>
  <si>
    <t>PPMZJE16003</t>
  </si>
  <si>
    <t>SAA6D107E</t>
  </si>
  <si>
    <t>ENGZJE16004</t>
  </si>
  <si>
    <t>ENGZJE16003</t>
  </si>
  <si>
    <t>PPMZJE16001</t>
  </si>
  <si>
    <t>PPMZJE16002</t>
  </si>
  <si>
    <t>PC210LC-8</t>
  </si>
  <si>
    <t>ES610016010005</t>
  </si>
  <si>
    <t>ES610016010004</t>
  </si>
  <si>
    <t>DZ28376</t>
  </si>
  <si>
    <t>SAA6D102E-2</t>
  </si>
  <si>
    <t>ENGZJE16002</t>
  </si>
  <si>
    <t>SAA4D95LE</t>
  </si>
  <si>
    <t>ES610016010001</t>
  </si>
  <si>
    <t>ENGZJE16001</t>
  </si>
  <si>
    <t>按区域统计大修达成情况</t>
  </si>
  <si>
    <t>总台量</t>
  </si>
  <si>
    <t>ENG计划</t>
  </si>
  <si>
    <t>PPM计划</t>
  </si>
  <si>
    <t>合计</t>
  </si>
  <si>
    <t>2016年ENG大修计划</t>
  </si>
  <si>
    <t>月占比</t>
  </si>
  <si>
    <t>分公司合计</t>
  </si>
  <si>
    <t>2016年PPM大修计划</t>
  </si>
  <si>
    <t>0</t>
  </si>
  <si>
    <t>ENG：</t>
  </si>
  <si>
    <t>PPM:</t>
  </si>
  <si>
    <t>工时费计划</t>
  </si>
  <si>
    <t>工时费实际</t>
  </si>
  <si>
    <t>零件费实际</t>
  </si>
  <si>
    <t xml:space="preserve">外加工统计表  </t>
  </si>
  <si>
    <t>地点</t>
  </si>
  <si>
    <t>类型</t>
  </si>
  <si>
    <t>加工厂</t>
  </si>
  <si>
    <t>内容</t>
  </si>
  <si>
    <t>支付</t>
  </si>
  <si>
    <t>系统收取</t>
  </si>
  <si>
    <t>外加工费</t>
  </si>
  <si>
    <t>吊装费</t>
  </si>
  <si>
    <t>返修</t>
  </si>
  <si>
    <t>二手机整备</t>
  </si>
  <si>
    <t>其他无法做系统的</t>
  </si>
  <si>
    <t>报销月份</t>
  </si>
  <si>
    <t>奖励扣除月份</t>
  </si>
  <si>
    <t>小计</t>
  </si>
  <si>
    <t>备注</t>
  </si>
  <si>
    <t>成都市天宇星汽车销售服务中心</t>
  </si>
  <si>
    <t>发动机外加工费</t>
  </si>
  <si>
    <t>1月系统外加工费71502元</t>
  </si>
  <si>
    <t>吊车费（拆解）</t>
  </si>
  <si>
    <r>
      <rPr>
        <sz val="9"/>
        <rFont val="宋体"/>
        <charset val="134"/>
      </rPr>
      <t>P</t>
    </r>
    <r>
      <rPr>
        <sz val="10"/>
        <rFont val="宋体"/>
        <charset val="134"/>
      </rPr>
      <t>C60-7</t>
    </r>
  </si>
  <si>
    <t>四川德力汽车技术服务有限公司</t>
  </si>
  <si>
    <t>油泵油嘴校核</t>
  </si>
  <si>
    <t>新都区同心机械配件经营部</t>
  </si>
  <si>
    <r>
      <rPr>
        <sz val="9"/>
        <rFont val="宋体"/>
        <charset val="134"/>
      </rPr>
      <t>加工活塞5</t>
    </r>
    <r>
      <rPr>
        <sz val="10"/>
        <rFont val="宋体"/>
        <charset val="134"/>
      </rPr>
      <t>00，电镀2个动臂，1个小臂</t>
    </r>
  </si>
  <si>
    <t>主控阀加工</t>
  </si>
  <si>
    <t>铲斗油缸电镀</t>
  </si>
  <si>
    <t>林承辉</t>
  </si>
  <si>
    <t>修复过桥齿定位孔</t>
  </si>
  <si>
    <t>达州海螺</t>
  </si>
  <si>
    <t>PC1250</t>
  </si>
  <si>
    <t>大小臂、发动机</t>
  </si>
  <si>
    <t>李勇</t>
  </si>
  <si>
    <t>油嘴校核</t>
  </si>
  <si>
    <t>加工多路阀</t>
  </si>
  <si>
    <t>周锋</t>
  </si>
  <si>
    <r>
      <rPr>
        <sz val="9"/>
        <rFont val="宋体"/>
        <charset val="134"/>
      </rPr>
      <t>P</t>
    </r>
    <r>
      <rPr>
        <sz val="9"/>
        <rFont val="宋体"/>
        <charset val="134"/>
      </rPr>
      <t>C220LC-7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</si>
  <si>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BH2889</t>
    </r>
  </si>
  <si>
    <t>2月外加工费16466.5元</t>
  </si>
  <si>
    <r>
      <rPr>
        <sz val="9"/>
        <rFont val="宋体"/>
        <charset val="134"/>
      </rPr>
      <t>P</t>
    </r>
    <r>
      <rPr>
        <sz val="9"/>
        <rFont val="宋体"/>
        <charset val="134"/>
      </rPr>
      <t>C220-7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</si>
  <si>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C360-7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</si>
  <si>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Z48384</t>
    </r>
  </si>
  <si>
    <t>做缸筒及活塞、活塞环两只</t>
  </si>
  <si>
    <r>
      <rPr>
        <sz val="9"/>
        <rFont val="宋体"/>
        <charset val="134"/>
      </rPr>
      <t>3月外加工费</t>
    </r>
    <r>
      <rPr>
        <sz val="9"/>
        <rFont val="宋体"/>
        <charset val="134"/>
      </rPr>
      <t>75365.5元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</si>
  <si>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Z54265</t>
    </r>
  </si>
  <si>
    <t>校核油泵油嘴</t>
  </si>
  <si>
    <r>
      <rPr>
        <sz val="9"/>
        <rFont val="宋体"/>
        <charset val="134"/>
      </rPr>
      <t>P</t>
    </r>
    <r>
      <rPr>
        <sz val="9"/>
        <rFont val="宋体"/>
        <charset val="134"/>
      </rPr>
      <t>C130-7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</si>
  <si>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BM1816</t>
    </r>
  </si>
  <si>
    <t>四川五圆岩土工程有限公司(久美旺修）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</si>
  <si>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Z49694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</si>
  <si>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005元，客户自己给</t>
    </r>
  </si>
  <si>
    <r>
      <rPr>
        <sz val="9"/>
        <rFont val="宋体"/>
        <charset val="134"/>
      </rPr>
      <t>C</t>
    </r>
    <r>
      <rPr>
        <sz val="9"/>
        <rFont val="宋体"/>
        <charset val="134"/>
      </rPr>
      <t>T307C</t>
    </r>
  </si>
  <si>
    <t>卡特无资料修发动机</t>
  </si>
  <si>
    <t>6400客户自己给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</si>
  <si>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C450-8</t>
    </r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</si>
  <si>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ZCZ0345</t>
    </r>
  </si>
  <si>
    <t>周厚冬（二手机）</t>
  </si>
  <si>
    <t>中臂活塞及缸筒，缸环一只、铲斗活塞杆及活塞，缸环一只</t>
  </si>
  <si>
    <t>成都小松工程机械有限公司</t>
  </si>
  <si>
    <t>阀杆</t>
  </si>
  <si>
    <t>二手机</t>
  </si>
  <si>
    <t>定做中臂油缸总成</t>
  </si>
  <si>
    <t>成都市锦江区伟业液压油管店</t>
  </si>
  <si>
    <t>PC56</t>
  </si>
  <si>
    <t>油管压制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</si>
  <si>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C40MP-3</t>
    </r>
  </si>
  <si>
    <t>吊车费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</si>
  <si>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Z49251</t>
    </r>
  </si>
  <si>
    <t>维修铲斗活塞杆电镀</t>
  </si>
  <si>
    <t>吊车费下车（拆解）</t>
  </si>
  <si>
    <t>吊车费上车（拆解）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</si>
  <si>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BBK0481</t>
    </r>
  </si>
  <si>
    <t>吊回转</t>
  </si>
  <si>
    <t>动臂缸底及焊接</t>
  </si>
  <si>
    <t>龙心江</t>
  </si>
  <si>
    <r>
      <rPr>
        <sz val="10"/>
        <rFont val="宋体"/>
        <charset val="134"/>
      </rPr>
      <t>P</t>
    </r>
    <r>
      <rPr>
        <sz val="12"/>
        <rFont val="宋体"/>
        <charset val="134"/>
      </rPr>
      <t>C220-7</t>
    </r>
  </si>
  <si>
    <r>
      <rPr>
        <sz val="10"/>
        <rFont val="宋体"/>
        <charset val="134"/>
      </rPr>
      <t>D</t>
    </r>
    <r>
      <rPr>
        <sz val="12"/>
        <rFont val="宋体"/>
        <charset val="134"/>
      </rPr>
      <t>BH3700</t>
    </r>
  </si>
  <si>
    <t>（中水一局）中国水电建设集团租赁有限公司</t>
  </si>
  <si>
    <r>
      <rPr>
        <sz val="10"/>
        <rFont val="宋体"/>
        <charset val="134"/>
      </rPr>
      <t>D</t>
    </r>
    <r>
      <rPr>
        <sz val="9"/>
        <rFont val="宋体"/>
        <charset val="134"/>
      </rPr>
      <t>K25025</t>
    </r>
  </si>
  <si>
    <r>
      <rPr>
        <sz val="10"/>
        <rFont val="宋体"/>
        <charset val="134"/>
      </rPr>
      <t>P</t>
    </r>
    <r>
      <rPr>
        <sz val="9"/>
        <rFont val="宋体"/>
        <charset val="134"/>
      </rPr>
      <t>C240LC-8</t>
    </r>
  </si>
  <si>
    <r>
      <rPr>
        <sz val="10"/>
        <rFont val="宋体"/>
        <charset val="134"/>
      </rPr>
      <t>D</t>
    </r>
    <r>
      <rPr>
        <sz val="9"/>
        <rFont val="宋体"/>
        <charset val="134"/>
      </rPr>
      <t>BBJ1450</t>
    </r>
  </si>
  <si>
    <t>广元海螺</t>
  </si>
  <si>
    <t>外协</t>
  </si>
  <si>
    <t>蓉双</t>
  </si>
  <si>
    <t>回转减速机压轴</t>
  </si>
  <si>
    <t>取油缸活塞定位销</t>
  </si>
  <si>
    <t>辅料明细</t>
  </si>
  <si>
    <t>柴油领用</t>
  </si>
  <si>
    <t>日期</t>
  </si>
  <si>
    <t>名称</t>
  </si>
  <si>
    <t>单位</t>
  </si>
  <si>
    <t>数量</t>
  </si>
  <si>
    <t>单价</t>
  </si>
  <si>
    <t>金额</t>
  </si>
  <si>
    <t>机型机号</t>
  </si>
  <si>
    <t>实收客户</t>
  </si>
  <si>
    <t>统计</t>
  </si>
  <si>
    <t>2015.12.4</t>
  </si>
  <si>
    <t>原子灰</t>
  </si>
  <si>
    <t>件</t>
  </si>
  <si>
    <t>PC360-7/DZ52810</t>
  </si>
  <si>
    <t>王俊</t>
  </si>
  <si>
    <t>12月辅料费用12310元，实收客户29000元</t>
  </si>
  <si>
    <t>2016.1.8</t>
  </si>
  <si>
    <t>叉车加柴油</t>
  </si>
  <si>
    <t>50升</t>
  </si>
  <si>
    <t>黄漆</t>
  </si>
  <si>
    <t>升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</si>
  <si>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016.1.18</t>
    </r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</si>
  <si>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0升</t>
    </r>
  </si>
  <si>
    <t>灰漆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</si>
  <si>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016.1.24</t>
    </r>
  </si>
  <si>
    <t>杨斌加柴油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</si>
  <si>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0升</t>
    </r>
  </si>
  <si>
    <t>固化剂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</si>
  <si>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016.1.27</t>
    </r>
  </si>
  <si>
    <t>香蕉水</t>
  </si>
  <si>
    <t>桶</t>
  </si>
  <si>
    <t>周厚冬/PC240-8/DBBJ4772</t>
  </si>
  <si>
    <t>纸胶带</t>
  </si>
  <si>
    <t>120#60#气磨砂</t>
  </si>
  <si>
    <t>盒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</si>
  <si>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C360-7/DZ45924</t>
    </r>
  </si>
  <si>
    <r>
      <rPr>
        <sz val="9"/>
        <rFont val="宋体"/>
        <charset val="134"/>
      </rPr>
      <t>5</t>
    </r>
    <r>
      <rPr>
        <sz val="9"/>
        <rFont val="宋体"/>
        <charset val="134"/>
      </rPr>
      <t>0</t>
    </r>
    <r>
      <rPr>
        <sz val="9"/>
        <rFont val="宋体"/>
        <charset val="134"/>
      </rPr>
      <t>升</t>
    </r>
  </si>
  <si>
    <t>2015.12.8</t>
  </si>
  <si>
    <t>DZ4311/DZ52810/DZCZ0979</t>
  </si>
  <si>
    <t>PC450-7/DZ50262</t>
  </si>
  <si>
    <t>四川五圆岩土工程有限公司(久美旺修）PC220-8/DBBG1321</t>
  </si>
  <si>
    <t>100升</t>
  </si>
  <si>
    <t>DZ71556（二手车）</t>
  </si>
  <si>
    <r>
      <rPr>
        <sz val="10"/>
        <rFont val="宋体"/>
        <charset val="134"/>
      </rPr>
      <t>7</t>
    </r>
    <r>
      <rPr>
        <sz val="10"/>
        <rFont val="宋体"/>
        <charset val="134"/>
      </rPr>
      <t>0升</t>
    </r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</si>
  <si>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C130-7/DBM4502</t>
    </r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</si>
  <si>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0升</t>
    </r>
  </si>
  <si>
    <t>3m一次性口罩</t>
  </si>
  <si>
    <t>干磨机（带吸尘器）</t>
  </si>
  <si>
    <t>套</t>
  </si>
  <si>
    <t>2015.12.14</t>
  </si>
  <si>
    <t>DBP3710/DZ43311</t>
  </si>
  <si>
    <t>程朝阳(二手车）/台泥</t>
  </si>
  <si>
    <t>灰刀片</t>
  </si>
  <si>
    <t>块</t>
  </si>
  <si>
    <t>灰刮刀</t>
  </si>
  <si>
    <t>长灰刮刀</t>
  </si>
  <si>
    <t>根</t>
  </si>
  <si>
    <t>60m*2120m*2</t>
  </si>
  <si>
    <t>稀料4L</t>
  </si>
  <si>
    <t>2015.12.18</t>
  </si>
  <si>
    <t>小松黄</t>
  </si>
  <si>
    <t>DBP4838/DBP3710</t>
  </si>
  <si>
    <t>勒福磊（二手车）/程朝阳（二手车）</t>
  </si>
  <si>
    <t>2015.12.19</t>
  </si>
  <si>
    <t>郎加（二手车）</t>
  </si>
  <si>
    <t>干磨机盘</t>
  </si>
  <si>
    <t>个</t>
  </si>
  <si>
    <t>2015.12.23</t>
  </si>
  <si>
    <t>玻璃胶</t>
  </si>
  <si>
    <t>2015.12.29</t>
  </si>
  <si>
    <t>DBBJ4822</t>
  </si>
  <si>
    <t>彭州市小鱼洞乡华新采矿厂（二手车）</t>
  </si>
  <si>
    <t>气磨砂</t>
  </si>
  <si>
    <t>3m5973</t>
  </si>
  <si>
    <t>瓶</t>
  </si>
  <si>
    <t>漏斗</t>
  </si>
  <si>
    <t>日常用辅料</t>
  </si>
  <si>
    <t>接口水</t>
  </si>
  <si>
    <t>2016年1月辅料费用1115元</t>
  </si>
  <si>
    <t>卡特</t>
  </si>
  <si>
    <t>卡特（二手车整备）</t>
  </si>
  <si>
    <t>周厚冬（二手机整备）</t>
  </si>
  <si>
    <t>大修申请明细</t>
  </si>
  <si>
    <t>担当</t>
  </si>
  <si>
    <t>通过计数</t>
  </si>
  <si>
    <t>PG610016010069</t>
  </si>
  <si>
    <t>PG610016010046</t>
  </si>
  <si>
    <t>王晓拂</t>
  </si>
  <si>
    <t>中铁十一局集团第五工程有限公司</t>
  </si>
  <si>
    <r>
      <rPr>
        <sz val="9"/>
        <rFont val="宋体"/>
        <charset val="134"/>
      </rPr>
      <t>E</t>
    </r>
    <r>
      <rPr>
        <sz val="9"/>
        <rFont val="宋体"/>
        <charset val="134"/>
      </rPr>
      <t>NG</t>
    </r>
  </si>
  <si>
    <r>
      <rPr>
        <b/>
        <sz val="10"/>
        <rFont val="宋体"/>
        <charset val="134"/>
      </rPr>
      <t>E</t>
    </r>
    <r>
      <rPr>
        <b/>
        <sz val="10"/>
        <rFont val="宋体"/>
        <charset val="134"/>
      </rPr>
      <t>NG</t>
    </r>
  </si>
  <si>
    <t>开始日期</t>
  </si>
  <si>
    <t>完工日期</t>
  </si>
  <si>
    <t>签订协议编号</t>
  </si>
  <si>
    <t>小时数</t>
  </si>
  <si>
    <t>是否录入KOPEN</t>
  </si>
  <si>
    <t>是否通过</t>
  </si>
  <si>
    <t>编号</t>
  </si>
  <si>
    <t>邮寄日期</t>
  </si>
  <si>
    <t>赵金明</t>
  </si>
  <si>
    <t>DBBG3228</t>
  </si>
  <si>
    <t>ENGZJE15087</t>
  </si>
  <si>
    <t>JEOV16001</t>
  </si>
  <si>
    <t>已寄</t>
  </si>
  <si>
    <r>
      <rPr>
        <sz val="9"/>
        <rFont val="宋体"/>
        <charset val="134"/>
      </rPr>
      <t>JEOV16002</t>
    </r>
  </si>
  <si>
    <r>
      <rPr>
        <sz val="9"/>
        <rFont val="宋体"/>
        <charset val="134"/>
      </rPr>
      <t>JEOV16003</t>
    </r>
  </si>
  <si>
    <r>
      <rPr>
        <sz val="9"/>
        <rFont val="宋体"/>
        <charset val="134"/>
      </rPr>
      <t>JEOV16004</t>
    </r>
  </si>
  <si>
    <r>
      <rPr>
        <sz val="9"/>
        <rFont val="宋体"/>
        <charset val="134"/>
      </rPr>
      <t>JEOV16005</t>
    </r>
  </si>
  <si>
    <r>
      <rPr>
        <sz val="9"/>
        <rFont val="宋体"/>
        <charset val="134"/>
      </rPr>
      <t>JEOV16006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</si>
  <si>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Z42565</t>
    </r>
  </si>
  <si>
    <r>
      <rPr>
        <sz val="9"/>
        <rFont val="宋体"/>
        <charset val="134"/>
      </rPr>
      <t>ENGZJE16004</t>
    </r>
  </si>
  <si>
    <r>
      <rPr>
        <sz val="9"/>
        <rFont val="宋体"/>
        <charset val="134"/>
      </rPr>
      <t>JEOV16007</t>
    </r>
  </si>
  <si>
    <r>
      <rPr>
        <sz val="9"/>
        <rFont val="宋体"/>
        <charset val="134"/>
      </rPr>
      <t>JEOV16008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</si>
  <si>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C220-8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</si>
  <si>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BBG4928</t>
    </r>
  </si>
  <si>
    <r>
      <rPr>
        <sz val="9"/>
        <rFont val="宋体"/>
        <charset val="134"/>
      </rPr>
      <t>JEOV16009</t>
    </r>
  </si>
  <si>
    <r>
      <rPr>
        <sz val="9"/>
        <rFont val="宋体"/>
        <charset val="134"/>
      </rPr>
      <t>ENGZJE16006</t>
    </r>
  </si>
  <si>
    <r>
      <rPr>
        <sz val="9"/>
        <rFont val="宋体"/>
        <charset val="134"/>
      </rPr>
      <t>JEOV16010</t>
    </r>
  </si>
  <si>
    <t>杨斌的已寄</t>
  </si>
  <si>
    <r>
      <rPr>
        <sz val="9"/>
        <rFont val="宋体"/>
        <charset val="134"/>
      </rPr>
      <t>P</t>
    </r>
    <r>
      <rPr>
        <sz val="9"/>
        <rFont val="宋体"/>
        <charset val="134"/>
      </rPr>
      <t>C240LC-8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</si>
  <si>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BBJ5732</t>
    </r>
  </si>
  <si>
    <r>
      <rPr>
        <sz val="9"/>
        <rFont val="宋体"/>
        <charset val="134"/>
      </rPr>
      <t>JEOV16011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</si>
  <si>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BBG7336</t>
    </r>
  </si>
  <si>
    <t>5543H</t>
  </si>
  <si>
    <r>
      <rPr>
        <sz val="9"/>
        <rFont val="宋体"/>
        <charset val="134"/>
      </rPr>
      <t>JEOV16012</t>
    </r>
  </si>
  <si>
    <t>PPMZJE16007</t>
  </si>
  <si>
    <r>
      <rPr>
        <sz val="9"/>
        <rFont val="宋体"/>
        <charset val="134"/>
      </rPr>
      <t>JEOV16013</t>
    </r>
  </si>
  <si>
    <t>ENGZJE16007</t>
  </si>
  <si>
    <r>
      <rPr>
        <sz val="9"/>
        <rFont val="宋体"/>
        <charset val="134"/>
      </rPr>
      <t>JEOV16014</t>
    </r>
  </si>
  <si>
    <t>‘00000</t>
  </si>
  <si>
    <t>PPMZJE16008</t>
  </si>
  <si>
    <t>20H（已经没有实际工作小时，监控器显示20H)</t>
  </si>
  <si>
    <r>
      <rPr>
        <sz val="9"/>
        <rFont val="宋体"/>
        <charset val="134"/>
      </rPr>
      <t>JEOV16015</t>
    </r>
  </si>
  <si>
    <t>ENGZJE16008</t>
  </si>
  <si>
    <r>
      <rPr>
        <sz val="9"/>
        <rFont val="宋体"/>
        <charset val="134"/>
      </rPr>
      <t>JEOV16016</t>
    </r>
  </si>
  <si>
    <t>5994H</t>
  </si>
  <si>
    <r>
      <rPr>
        <sz val="9"/>
        <rFont val="宋体"/>
        <charset val="134"/>
      </rPr>
      <t>JEOV16017</t>
    </r>
  </si>
  <si>
    <t>程翔祥</t>
  </si>
  <si>
    <r>
      <rPr>
        <sz val="9"/>
        <rFont val="宋体"/>
        <charset val="134"/>
      </rPr>
      <t>PPMZJE16010</t>
    </r>
  </si>
  <si>
    <t>8296H</t>
  </si>
  <si>
    <r>
      <rPr>
        <sz val="9"/>
        <rFont val="宋体"/>
        <charset val="134"/>
      </rPr>
      <t>JEOV16018</t>
    </r>
  </si>
  <si>
    <t>8079H</t>
  </si>
  <si>
    <r>
      <rPr>
        <sz val="9"/>
        <rFont val="宋体"/>
        <charset val="134"/>
      </rPr>
      <t>JEOV16019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</si>
  <si>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C300-7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</si>
  <si>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BP3803</t>
    </r>
  </si>
  <si>
    <t>12773H</t>
  </si>
  <si>
    <r>
      <rPr>
        <sz val="9"/>
        <rFont val="宋体"/>
        <charset val="134"/>
      </rPr>
      <t>JEOV16020</t>
    </r>
  </si>
  <si>
    <r>
      <rPr>
        <sz val="9"/>
        <rFont val="宋体"/>
        <charset val="134"/>
      </rPr>
      <t>ENGZJE16011</t>
    </r>
  </si>
  <si>
    <t>10703H</t>
  </si>
  <si>
    <r>
      <rPr>
        <sz val="9"/>
        <rFont val="宋体"/>
        <charset val="134"/>
      </rPr>
      <t>JEOV16021</t>
    </r>
  </si>
  <si>
    <r>
      <rPr>
        <sz val="9"/>
        <rFont val="宋体"/>
        <charset val="134"/>
      </rPr>
      <t>ENGZJE16012</t>
    </r>
  </si>
  <si>
    <t>6827H</t>
  </si>
  <si>
    <r>
      <rPr>
        <sz val="9"/>
        <rFont val="宋体"/>
        <charset val="134"/>
      </rPr>
      <t>JEOV16022</t>
    </r>
  </si>
  <si>
    <t>2311H</t>
  </si>
  <si>
    <r>
      <rPr>
        <sz val="9"/>
        <rFont val="宋体"/>
        <charset val="134"/>
      </rPr>
      <t>JEOV16023</t>
    </r>
  </si>
  <si>
    <t>4266H</t>
  </si>
  <si>
    <r>
      <rPr>
        <sz val="9"/>
        <rFont val="宋体"/>
        <charset val="134"/>
      </rPr>
      <t>JEOV16024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</si>
  <si>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C450-8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</si>
  <si>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ZCZ0345</t>
    </r>
  </si>
  <si>
    <r>
      <rPr>
        <sz val="9"/>
        <rFont val="宋体"/>
        <charset val="134"/>
      </rPr>
      <t>ENGZJE16014</t>
    </r>
  </si>
  <si>
    <r>
      <rPr>
        <sz val="9"/>
        <rFont val="宋体"/>
        <charset val="134"/>
      </rPr>
      <t>JEOV16025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</si>
  <si>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BBA7087</t>
    </r>
  </si>
  <si>
    <t>林性雄</t>
  </si>
</sst>
</file>

<file path=xl/styles.xml><?xml version="1.0" encoding="utf-8"?>
<styleSheet xmlns="http://schemas.openxmlformats.org/spreadsheetml/2006/main">
  <numFmts count="14">
    <numFmt numFmtId="176" formatCode="###,##0.00"/>
    <numFmt numFmtId="42" formatCode="_ &quot;￥&quot;* #,##0_ ;_ &quot;￥&quot;* \-#,##0_ ;_ &quot;￥&quot;* &quot;-&quot;_ ;_ @_ "/>
    <numFmt numFmtId="177" formatCode="##&quot;月&quot;"/>
    <numFmt numFmtId="178" formatCode="#,##0&quot;月&quot;"/>
    <numFmt numFmtId="179" formatCode="#,##0.0000000000_);[Red]\(#,##0.0000000000\)"/>
    <numFmt numFmtId="180" formatCode="0.00_);[Red]\(0.00\)"/>
    <numFmt numFmtId="181" formatCode="#,##0_ "/>
    <numFmt numFmtId="41" formatCode="_ * #,##0_ ;_ * \-#,##0_ ;_ * &quot;-&quot;_ ;_ @_ "/>
    <numFmt numFmtId="182" formatCode="yyyy/m/d;@"/>
    <numFmt numFmtId="183" formatCode="0_ "/>
    <numFmt numFmtId="44" formatCode="_ &quot;￥&quot;* #,##0.00_ ;_ &quot;￥&quot;* \-#,##0.00_ ;_ &quot;￥&quot;* &quot;-&quot;??_ ;_ @_ "/>
    <numFmt numFmtId="184" formatCode="yyyy\-mm\-dd"/>
    <numFmt numFmtId="43" formatCode="_ * #,##0.00_ ;_ * \-#,##0.00_ ;_ * &quot;-&quot;??_ ;_ @_ "/>
    <numFmt numFmtId="185" formatCode="#,##0_);[Red]\(#,##0\)"/>
  </numFmts>
  <fonts count="44">
    <font>
      <sz val="12"/>
      <name val="宋体"/>
      <charset val="134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  <scheme val="major"/>
    </font>
    <font>
      <b/>
      <sz val="11"/>
      <name val="Arial Unicode MS"/>
      <charset val="134"/>
    </font>
    <font>
      <sz val="11"/>
      <name val="Arial Unicode MS"/>
      <charset val="134"/>
    </font>
    <font>
      <sz val="11"/>
      <color rgb="FF000000"/>
      <name val="宋体"/>
      <charset val="134"/>
    </font>
    <font>
      <sz val="12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2"/>
      <name val="黑体"/>
      <charset val="134"/>
    </font>
    <font>
      <sz val="10"/>
      <name val="黑体"/>
      <charset val="134"/>
    </font>
    <font>
      <sz val="10"/>
      <color rgb="FFFF0000"/>
      <name val="黑体"/>
      <charset val="134"/>
    </font>
    <font>
      <b/>
      <sz val="9"/>
      <color indexed="8"/>
      <name val="宋体"/>
      <charset val="134"/>
    </font>
    <font>
      <sz val="11"/>
      <name val="黑体"/>
      <charset val="134"/>
    </font>
    <font>
      <sz val="11"/>
      <color rgb="FFFF0000"/>
      <name val="黑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MS UI Gothic"/>
      <charset val="134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0" fillId="13" borderId="23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16" borderId="25" applyNumberFormat="0" applyFon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8" fillId="22" borderId="27" applyNumberFormat="0" applyAlignment="0" applyProtection="0">
      <alignment vertical="center"/>
    </xf>
    <xf numFmtId="0" fontId="39" fillId="22" borderId="23" applyNumberFormat="0" applyAlignment="0" applyProtection="0">
      <alignment vertical="center"/>
    </xf>
    <xf numFmtId="0" fontId="40" fillId="26" borderId="28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7" fillId="0" borderId="26" applyNumberFormat="0" applyFill="0" applyAlignment="0" applyProtection="0">
      <alignment vertical="center"/>
    </xf>
    <xf numFmtId="0" fontId="42" fillId="0" borderId="0">
      <alignment vertical="center"/>
    </xf>
    <xf numFmtId="0" fontId="41" fillId="0" borderId="29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0" borderId="0" applyFont="0" applyAlignment="0">
      <alignment vertical="center"/>
    </xf>
  </cellStyleXfs>
  <cellXfs count="19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4" fillId="4" borderId="3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/>
    </xf>
    <xf numFmtId="58" fontId="1" fillId="2" borderId="2" xfId="0" applyNumberFormat="1" applyFont="1" applyFill="1" applyBorder="1" applyAlignment="1">
      <alignment horizontal="left" vertical="center"/>
    </xf>
    <xf numFmtId="58" fontId="3" fillId="2" borderId="2" xfId="0" applyNumberFormat="1" applyFont="1" applyFill="1" applyBorder="1" applyAlignment="1">
      <alignment horizontal="left" vertical="center"/>
    </xf>
    <xf numFmtId="58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77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77" fontId="2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180" fontId="4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178" fontId="11" fillId="0" borderId="2" xfId="0" applyNumberFormat="1" applyFont="1" applyFill="1" applyBorder="1" applyAlignment="1">
      <alignment horizontal="center" vertical="center"/>
    </xf>
    <xf numFmtId="180" fontId="11" fillId="0" borderId="2" xfId="0" applyNumberFormat="1" applyFont="1" applyFill="1" applyBorder="1" applyAlignment="1">
      <alignment horizontal="center" vertical="center"/>
    </xf>
    <xf numFmtId="185" fontId="12" fillId="0" borderId="2" xfId="3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85" fontId="0" fillId="0" borderId="0" xfId="0" applyNumberFormat="1" applyAlignment="1">
      <alignment vertical="center"/>
    </xf>
    <xf numFmtId="0" fontId="12" fillId="0" borderId="2" xfId="30" applyFont="1" applyFill="1" applyBorder="1" applyAlignment="1">
      <alignment horizontal="center" vertical="center"/>
    </xf>
    <xf numFmtId="179" fontId="0" fillId="0" borderId="0" xfId="0" applyNumberForma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 wrapText="1"/>
    </xf>
    <xf numFmtId="183" fontId="16" fillId="0" borderId="8" xfId="0" applyNumberFormat="1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8" xfId="0" applyFont="1" applyBorder="1" applyAlignment="1">
      <alignment vertical="center" wrapText="1"/>
    </xf>
    <xf numFmtId="183" fontId="16" fillId="0" borderId="1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8" fillId="0" borderId="2" xfId="0" applyFont="1" applyBorder="1" applyAlignment="1">
      <alignment vertical="center"/>
    </xf>
    <xf numFmtId="177" fontId="18" fillId="0" borderId="7" xfId="0" applyNumberFormat="1" applyFont="1" applyBorder="1" applyAlignment="1">
      <alignment horizontal="center" vertical="center"/>
    </xf>
    <xf numFmtId="177" fontId="18" fillId="0" borderId="4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18" fillId="6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177" fontId="18" fillId="0" borderId="3" xfId="0" applyNumberFormat="1" applyFont="1" applyBorder="1" applyAlignment="1">
      <alignment horizontal="center" vertical="center"/>
    </xf>
    <xf numFmtId="181" fontId="16" fillId="0" borderId="8" xfId="0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184" fontId="7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176" fontId="7" fillId="0" borderId="2" xfId="0" applyNumberFormat="1" applyFont="1" applyFill="1" applyBorder="1" applyAlignment="1">
      <alignment horizontal="right" vertical="center"/>
    </xf>
    <xf numFmtId="176" fontId="20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20" fillId="0" borderId="2" xfId="0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21" fillId="0" borderId="0" xfId="0" applyNumberFormat="1" applyFont="1" applyAlignment="1">
      <alignment horizontal="left" vertical="center"/>
    </xf>
    <xf numFmtId="182" fontId="3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182" fontId="4" fillId="4" borderId="1" xfId="0" applyNumberFormat="1" applyFont="1" applyFill="1" applyBorder="1" applyAlignment="1">
      <alignment horizontal="center" vertical="center" wrapText="1"/>
    </xf>
    <xf numFmtId="0" fontId="7" fillId="5" borderId="2" xfId="51" applyFont="1" applyFill="1" applyBorder="1" applyAlignment="1">
      <alignment horizontal="center" vertical="center"/>
    </xf>
    <xf numFmtId="0" fontId="7" fillId="0" borderId="2" xfId="51" applyFont="1" applyFill="1" applyBorder="1" applyAlignment="1">
      <alignment horizontal="left" vertical="center"/>
    </xf>
    <xf numFmtId="0" fontId="7" fillId="0" borderId="0" xfId="51" applyFont="1" applyFill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2" xfId="0" applyNumberFormat="1" applyFont="1" applyBorder="1" applyAlignment="1">
      <alignment horizontal="left" vertical="center"/>
    </xf>
    <xf numFmtId="0" fontId="21" fillId="0" borderId="14" xfId="0" applyNumberFormat="1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5" xfId="0" applyNumberFormat="1" applyFont="1" applyBorder="1" applyAlignment="1">
      <alignment horizontal="left" vertical="center"/>
    </xf>
    <xf numFmtId="0" fontId="21" fillId="0" borderId="16" xfId="0" applyNumberFormat="1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7" xfId="0" applyNumberFormat="1" applyFont="1" applyBorder="1" applyAlignment="1">
      <alignment horizontal="left" vertical="center"/>
    </xf>
    <xf numFmtId="0" fontId="21" fillId="0" borderId="18" xfId="0" applyNumberFormat="1" applyFont="1" applyBorder="1" applyAlignment="1">
      <alignment horizontal="left" vertical="center"/>
    </xf>
    <xf numFmtId="0" fontId="21" fillId="0" borderId="19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21" fillId="0" borderId="20" xfId="0" applyNumberFormat="1" applyFont="1" applyBorder="1" applyAlignment="1">
      <alignment horizontal="left" vertical="center"/>
    </xf>
    <xf numFmtId="0" fontId="21" fillId="0" borderId="21" xfId="0" applyNumberFormat="1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標準_2006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24">
    <dxf>
      <alignment horizontal="left"/>
    </dxf>
    <dxf>
      <font>
        <name val="黑体"/>
        <scheme val="none"/>
      </font>
    </dxf>
    <dxf>
      <font>
        <sz val="11"/>
      </font>
    </dxf>
    <dxf>
      <alignment horizontal="left"/>
    </dxf>
    <dxf>
      <alignment horizontal="left"/>
    </dxf>
    <dxf>
      <font>
        <name val="黑体"/>
        <scheme val="none"/>
      </font>
    </dxf>
    <dxf>
      <font>
        <sz val="11"/>
      </font>
    </dxf>
    <dxf>
      <alignment horizontal="left"/>
    </dxf>
    <dxf>
      <alignment horizontal="left"/>
    </dxf>
    <dxf>
      <font>
        <name val="黑体"/>
        <scheme val="none"/>
      </font>
    </dxf>
    <dxf>
      <font>
        <sz val="11"/>
      </font>
    </dxf>
    <dxf>
      <alignment horizontal="left"/>
    </dxf>
    <dxf>
      <alignment horizontal="left"/>
    </dxf>
    <dxf>
      <font>
        <name val="黑体"/>
        <scheme val="none"/>
      </font>
    </dxf>
    <dxf>
      <font>
        <sz val="11"/>
      </font>
    </dxf>
    <dxf>
      <alignment horizontal="left"/>
    </dxf>
    <dxf>
      <alignment horizontal="left"/>
    </dxf>
    <dxf>
      <font>
        <name val="黑体"/>
        <scheme val="none"/>
      </font>
    </dxf>
    <dxf>
      <font>
        <sz val="11"/>
      </font>
    </dxf>
    <dxf>
      <alignment horizontal="left"/>
    </dxf>
    <dxf>
      <alignment horizontal="left"/>
    </dxf>
    <dxf>
      <font>
        <name val="黑体"/>
        <scheme val="none"/>
      </font>
    </dxf>
    <dxf>
      <font>
        <sz val="11"/>
      </font>
    </dxf>
    <dxf>
      <alignment horizontal="lef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pivotCacheDefinition" Target="pivotCache/pivotCacheDefinition2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790575</xdr:colOff>
      <xdr:row>6</xdr:row>
      <xdr:rowOff>142875</xdr:rowOff>
    </xdr:from>
    <xdr:to>
      <xdr:col>12</xdr:col>
      <xdr:colOff>619125</xdr:colOff>
      <xdr:row>17</xdr:row>
      <xdr:rowOff>104775</xdr:rowOff>
    </xdr:to>
    <xdr:pic>
      <xdr:nvPicPr>
        <xdr:cNvPr id="12581" name="Picture 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90575" y="1609725"/>
          <a:ext cx="9665970" cy="1952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edVersion="3" refreshedDate="42471.5329012731" refreshedBy="db2admin" recordCount="950">
  <cacheSource type="worksheet">
    <worksheetSource ref="A1:BT64756" sheet="车间信息表"/>
  </cacheSource>
  <cacheFields count="72">
    <cacheField name="序号" numFmtId="0"/>
    <cacheField name="派工单号" numFmtId="0"/>
    <cacheField name="月份" numFmtId="177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客户" numFmtId="0"/>
    <cacheField name="机型" numFmtId="0"/>
    <cacheField name="机号" numFmtId="0"/>
    <cacheField name="入场SMR" numFmtId="0"/>
    <cacheField name="电话" numFmtId="0"/>
    <cacheField name="分公司" numFmtId="0"/>
    <cacheField name="区域" numFmtId="0"/>
    <cacheField name="维修场地" numFmtId="0"/>
    <cacheField name="详细地点" numFmtId="0"/>
    <cacheField name="业务担当" numFmtId="0"/>
    <cacheField name="主修担当1" numFmtId="0"/>
    <cacheField name="主修担当2" numFmtId="0"/>
    <cacheField name="辅修担当1" numFmtId="0"/>
    <cacheField name="辅修担当2" numFmtId="0"/>
    <cacheField name="辅修担当3" numFmtId="0"/>
    <cacheField name="辅修担当4" numFmtId="0"/>
    <cacheField name="辅修担当5" numFmtId="0"/>
    <cacheField name="辅修担当6" numFmtId="0"/>
    <cacheField name="辅修担当7" numFmtId="0"/>
    <cacheField name="辅修担当8" numFmtId="0"/>
    <cacheField name="辅修担当9" numFmtId="0"/>
    <cacheField name="辅修担当10" numFmtId="0"/>
    <cacheField name="维修内容" numFmtId="0"/>
    <cacheField name="ENG是否按KC标准进行大修" numFmtId="0"/>
    <cacheField name="PPM是否按KC标准进行大修" numFmtId="0"/>
    <cacheField name="发动机" numFmtId="0">
      <sharedItems containsBlank="1" count="3">
        <s v="否"/>
        <s v="是"/>
        <m/>
      </sharedItems>
    </cacheField>
    <cacheField name="主泵" numFmtId="0">
      <sharedItems containsBlank="1" count="3">
        <s v="是"/>
        <s v="否"/>
        <m/>
      </sharedItems>
    </cacheField>
    <cacheField name="主控阀" numFmtId="0"/>
    <cacheField name="行走马达" numFmtId="0">
      <sharedItems containsBlank="1" count="3">
        <s v="否"/>
        <m/>
        <s v="是" u="1"/>
      </sharedItems>
    </cacheField>
    <cacheField name="回转马达" numFmtId="0">
      <sharedItems containsBlank="1" count="3">
        <s v="否"/>
        <s v="是"/>
        <m/>
      </sharedItems>
    </cacheField>
    <cacheField name="钣金" numFmtId="0"/>
    <cacheField name="底盘" numFmtId="0"/>
    <cacheField name="焊修" numFmtId="0"/>
    <cacheField name="其他" numFmtId="0"/>
    <cacheField name="报价零件" numFmtId="0"/>
    <cacheField name="报价工时费" numFmtId="0"/>
    <cacheField name="维修类别" numFmtId="0"/>
    <cacheField name="结算部门" numFmtId="0"/>
    <cacheField name="零件费" numFmtId="0"/>
    <cacheField name="工时费" numFmtId="0"/>
    <cacheField name="车间工时费" numFmtId="0"/>
    <cacheField name="现场工时费" numFmtId="0"/>
    <cacheField name="车间奖励总工时" numFmtId="0"/>
    <cacheField name="是否外加工" numFmtId="0"/>
    <cacheField name="系统外加工费" numFmtId="0"/>
    <cacheField name="吊装费金额" numFmtId="0"/>
    <cacheField name="汽油领用量" numFmtId="0"/>
    <cacheField name="汽油领用主担当" numFmtId="0"/>
    <cacheField name="入厂时间" numFmtId="14"/>
    <cacheField name="开始维修时间" numFmtId="0"/>
    <cacheField name="承诺出厂时间" numFmtId="0"/>
    <cacheField name="维修完毕时间" numFmtId="0"/>
    <cacheField name="出厂时间" numFmtId="0"/>
    <cacheField name="是否及时交货" numFmtId="0"/>
    <cacheField name="是否付清款项" numFmtId="0"/>
    <cacheField name="付款方式" numFmtId="0"/>
    <cacheField name="是否签订合同" numFmtId="0"/>
    <cacheField name="签订时间" numFmtId="0"/>
    <cacheField name="质保期" numFmtId="0"/>
    <cacheField name="有无质保" numFmtId="0"/>
    <cacheField name="质保截止日" numFmtId="0"/>
    <cacheField name="质保大概内容" numFmtId="0"/>
    <cacheField name="返修日期" numFmtId="0"/>
    <cacheField name="返修零件费" numFmtId="0"/>
    <cacheField name="返修人工+里程+其他" numFmtId="0"/>
    <cacheField name="返修日期2" numFmtId="0"/>
    <cacheField name="返修零件费2" numFmtId="0"/>
    <cacheField name="合计返修零件费" numFmtId="0"/>
    <cacheField name="合计返修人工+里程+其他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3" refreshedVersion="3" minRefreshableVersion="3" refreshedDate="42471.5847266204" refreshedBy="db2admin" recordCount="148">
  <cacheSource type="worksheet">
    <worksheetSource name="车间信息表"/>
  </cacheSource>
  <cacheFields count="77">
    <cacheField name="序号" numFmtId="0"/>
    <cacheField name="派工单号" numFmtId="0"/>
    <cacheField name="月份" numFmtId="0">
      <sharedItems containsSemiMixedTypes="0" containsString="0" containsNumber="1" containsInteger="1" minValue="1" maxValue="3" count="3">
        <n v="1"/>
        <n v="2"/>
        <n v="3"/>
      </sharedItems>
    </cacheField>
    <cacheField name="客户" numFmtId="0"/>
    <cacheField name="机型" numFmtId="0"/>
    <cacheField name="机号" numFmtId="0"/>
    <cacheField name="入场SMR" numFmtId="0"/>
    <cacheField name="电话" numFmtId="0"/>
    <cacheField name="分公司" numFmtId="0"/>
    <cacheField name="区域" numFmtId="0">
      <sharedItems count="17">
        <s v="阿坝"/>
        <s v="甘孜"/>
        <s v="遂宁"/>
        <s v="眉山"/>
        <s v="广元"/>
        <s v="南充"/>
        <s v="达州"/>
        <s v="乐山"/>
        <s v="广安"/>
        <s v="资阳"/>
        <s v="成都"/>
        <s v="雅安"/>
        <s v="车间"/>
        <s v="巴中"/>
        <s v="德阳"/>
        <s v="绵阳"/>
        <s v="公司"/>
      </sharedItems>
    </cacheField>
    <cacheField name="维修场地" numFmtId="0"/>
    <cacheField name="详细地点" numFmtId="0"/>
    <cacheField name="业务担当" numFmtId="0"/>
    <cacheField name="主修担当1" numFmtId="0"/>
    <cacheField name="主修担当2" numFmtId="0"/>
    <cacheField name="辅修担当1" numFmtId="0"/>
    <cacheField name="辅修担当2" numFmtId="0"/>
    <cacheField name="辅修担当3" numFmtId="0"/>
    <cacheField name="辅修担当4" numFmtId="0"/>
    <cacheField name="辅修担当5" numFmtId="0"/>
    <cacheField name="辅修担当6" numFmtId="0"/>
    <cacheField name="辅修担当7" numFmtId="0"/>
    <cacheField name="辅修担当8" numFmtId="0"/>
    <cacheField name="辅修担当9" numFmtId="0"/>
    <cacheField name="辅修担当10" numFmtId="0"/>
    <cacheField name="维修内容" numFmtId="0"/>
    <cacheField name="ENG是否按KC标准进行大修" numFmtId="0"/>
    <cacheField name="PPM是否按KC标准进行大修" numFmtId="0"/>
    <cacheField name="发动机" numFmtId="0"/>
    <cacheField name="主泵" numFmtId="0"/>
    <cacheField name="主控阀" numFmtId="0"/>
    <cacheField name="行走马达" numFmtId="0"/>
    <cacheField name="回转马达" numFmtId="0"/>
    <cacheField name="钣金" numFmtId="0"/>
    <cacheField name="底盘" numFmtId="0"/>
    <cacheField name="焊修" numFmtId="0"/>
    <cacheField name="其他" numFmtId="0"/>
    <cacheField name="报价零件" numFmtId="0"/>
    <cacheField name="报价工时费" numFmtId="0"/>
    <cacheField name="维修类别" numFmtId="0"/>
    <cacheField name="结算部门" numFmtId="0"/>
    <cacheField name="零件费" numFmtId="0"/>
    <cacheField name="工时费" numFmtId="0"/>
    <cacheField name="车间工时费" numFmtId="0"/>
    <cacheField name="现场工时费" numFmtId="0"/>
    <cacheField name="车间奖励总工时" numFmtId="0"/>
    <cacheField name="是否外加工" numFmtId="0"/>
    <cacheField name="系统外加工费" numFmtId="0"/>
    <cacheField name="吊装费金额" numFmtId="0"/>
    <cacheField name="汽油领用量" numFmtId="0"/>
    <cacheField name="汽油领用主担当" numFmtId="0"/>
    <cacheField name="入厂时间" numFmtId="0"/>
    <cacheField name="开始维修时间" numFmtId="0"/>
    <cacheField name="承诺出厂时间" numFmtId="0"/>
    <cacheField name="维修完毕时间" numFmtId="0"/>
    <cacheField name="出厂时间" numFmtId="0"/>
    <cacheField name="是否及时交货" numFmtId="0"/>
    <cacheField name="是否付清款项" numFmtId="0"/>
    <cacheField name="付款方式" numFmtId="0"/>
    <cacheField name="是否签订合同" numFmtId="0"/>
    <cacheField name="签订时间" numFmtId="0"/>
    <cacheField name="质保期" numFmtId="0"/>
    <cacheField name="有无质保" numFmtId="0"/>
    <cacheField name="质保截止日" numFmtId="0"/>
    <cacheField name="质保大概内容" numFmtId="0"/>
    <cacheField name="返修日期" numFmtId="0"/>
    <cacheField name="返修零件费" numFmtId="0"/>
    <cacheField name="返修人工+里程+其他" numFmtId="0"/>
    <cacheField name="返修日期2" numFmtId="0"/>
    <cacheField name="返修零件费2" numFmtId="0"/>
    <cacheField name="合计返修零件费" numFmtId="0"/>
    <cacheField name="合计返修人工+里程+其他" numFmtId="0"/>
    <cacheField name="ENG台数" numFmtId="0"/>
    <cacheField name="PPM台数" numFmtId="0"/>
    <cacheField name="单据编号" numFmtId="0"/>
    <cacheField name="提交台数" numFmtId="0"/>
    <cacheField name="系数台数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50">
  <r>
    <n v="1"/>
    <s v="PG610016010241"/>
    <x v="0"/>
    <s v="刘仁忠（中铁十一局集团第五工程有限公司）"/>
    <s v="PC210-8"/>
    <s v="DBBF0548"/>
    <n v="10156"/>
    <n v="15978076888"/>
    <s v="三州区域"/>
    <s v="阿坝"/>
    <s v="车间"/>
    <s v="阿坝"/>
    <s v="杨林岗"/>
    <s v="罗开强"/>
    <s v="无"/>
    <s v="何凤君"/>
    <m/>
    <m/>
    <m/>
    <m/>
    <m/>
    <m/>
    <m/>
    <m/>
    <m/>
    <s v="清洗液压系统，更换管路"/>
    <s v="未修"/>
    <s v="是"/>
    <x v="0"/>
    <x v="0"/>
    <s v="否"/>
    <x v="0"/>
    <x v="0"/>
    <s v="否"/>
    <s v="否"/>
    <s v="否"/>
    <s v="是"/>
    <n v="62718.89"/>
    <n v="13000"/>
    <s v="客户付款"/>
    <s v="无"/>
    <n v="63742"/>
    <n v="13000"/>
    <n v="13000"/>
    <n v="0"/>
    <n v="13000"/>
    <s v="是"/>
    <n v="0"/>
    <n v="0"/>
    <n v="18"/>
    <s v="罗开强"/>
    <d v="2015-12-24T00:00:00"/>
    <d v="2015-12-28T00:00:00"/>
    <d v="2016-01-06T00:00:00"/>
    <d v="2015-12-31T00:00:00"/>
    <d v="2015-12-31T00:00:00"/>
    <s v="及时"/>
    <s v="是"/>
    <s v="刷卡"/>
    <s v="是"/>
    <d v="2015-12-31T00:00:00"/>
    <s v="6月"/>
    <s v="有"/>
    <d v="2016-05-31T00:00:00"/>
    <s v="甲方给予乙方该台挖机所更换的部件（以清单为准）出现漏油半年或1000H质保期"/>
    <m/>
    <m/>
    <m/>
    <m/>
    <m/>
    <m/>
    <m/>
  </r>
  <r>
    <n v="2"/>
    <s v="PG612116010326"/>
    <x v="0"/>
    <s v="林承辉（中国水利水电第十二工程局有限公司）"/>
    <s v="PC360-7"/>
    <s v="DZ53621"/>
    <n v="6537"/>
    <n v="13959149849"/>
    <s v="三州区域"/>
    <s v="甘孜"/>
    <s v="车间"/>
    <s v="甘孜"/>
    <s v="刘连文"/>
    <s v="樊祖彬"/>
    <s v="无"/>
    <s v="杨永洪"/>
    <s v="王林"/>
    <s v="魏强"/>
    <m/>
    <m/>
    <m/>
    <m/>
    <m/>
    <m/>
    <m/>
    <s v="发动机大修，烧机油"/>
    <s v="是"/>
    <s v="未修"/>
    <x v="1"/>
    <x v="1"/>
    <s v="否"/>
    <x v="0"/>
    <x v="0"/>
    <s v="否"/>
    <s v="否"/>
    <s v="否"/>
    <s v="否"/>
    <n v="41222.78"/>
    <n v="34000"/>
    <s v="客户付款"/>
    <s v="无"/>
    <n v="41712"/>
    <n v="34000"/>
    <n v="27000"/>
    <n v="7000"/>
    <n v="4500"/>
    <s v="是"/>
    <n v="18000"/>
    <n v="0"/>
    <n v="36"/>
    <s v="樊祖彬"/>
    <d v="2015-12-26T00:00:00"/>
    <d v="2015-12-28T00:00:00"/>
    <d v="2016-01-06T00:00:00"/>
    <d v="2016-01-05T00:00:00"/>
    <d v="2016-01-05T00:00:00"/>
    <s v="及时"/>
    <s v="是"/>
    <s v="刷卡"/>
    <s v="是"/>
    <d v="2016-01-06T00:00:00"/>
    <s v="6月"/>
    <s v="有"/>
    <d v="2016-06-06T00:00:00"/>
    <s v="甲方给予乙方发动机所更换的部件（以清单为准）半年或1000H质保"/>
    <m/>
    <m/>
    <m/>
    <m/>
    <m/>
    <m/>
    <m/>
  </r>
  <r>
    <n v="3"/>
    <s v="PG612116010327"/>
    <x v="0"/>
    <s v="邓昌荣"/>
    <s v="PC130-7"/>
    <s v="DBM4499"/>
    <n v="5349"/>
    <n v="13551760016"/>
    <s v="南充分公司"/>
    <s v="遂宁"/>
    <s v="车间"/>
    <s v="遂宁"/>
    <s v="邓勇军"/>
    <s v="樊祖彬"/>
    <s v="无"/>
    <s v="杨永洪"/>
    <s v="王林"/>
    <s v="魏强"/>
    <m/>
    <m/>
    <m/>
    <m/>
    <m/>
    <m/>
    <m/>
    <s v="发动机大修，下排气大"/>
    <s v="是"/>
    <s v="未修"/>
    <x v="1"/>
    <x v="1"/>
    <s v="否"/>
    <x v="0"/>
    <x v="0"/>
    <s v="否"/>
    <s v="否"/>
    <s v="否"/>
    <s v="否"/>
    <n v="24314"/>
    <n v="6500"/>
    <s v="客户付款"/>
    <s v="无"/>
    <n v="19314"/>
    <n v="6500"/>
    <n v="5500"/>
    <n v="1000"/>
    <n v="2500"/>
    <s v="是"/>
    <n v="3000"/>
    <n v="0"/>
    <n v="36"/>
    <s v="樊祖彬"/>
    <d v="2015-12-29T00:00:00"/>
    <d v="2015-12-29T00:00:00"/>
    <d v="2016-01-06T00:00:00"/>
    <d v="2016-01-06T00:00:00"/>
    <d v="2015-12-31T00:00:00"/>
    <s v="及时"/>
    <s v="是"/>
    <s v="刷卡"/>
    <s v="是"/>
    <d v="2015-12-31T00:00:00"/>
    <s v="6月"/>
    <s v="有"/>
    <d v="2016-05-31T00:00:00"/>
    <s v="甲方给予乙方发动机所更换的部件（以清单为准）半年或1000H质保"/>
    <m/>
    <m/>
    <m/>
    <m/>
    <m/>
    <m/>
    <m/>
  </r>
  <r>
    <n v="4"/>
    <s v="PG612116010328"/>
    <x v="0"/>
    <s v="仁寿县汪洋镇兄弟辅料供销部"/>
    <s v="PC240LC-8"/>
    <s v="DBBJ1644"/>
    <n v="9125"/>
    <n v="13778831264"/>
    <s v="成都分公司"/>
    <s v="眉山"/>
    <s v="车间"/>
    <s v="眉山"/>
    <s v="王晓祥"/>
    <s v="张波"/>
    <s v="无"/>
    <s v="姚茂斌"/>
    <s v="佘玉龙"/>
    <s v="姜勇"/>
    <m/>
    <m/>
    <m/>
    <m/>
    <m/>
    <m/>
    <m/>
    <s v="清洗液压系统"/>
    <s v="未修"/>
    <s v="是"/>
    <x v="0"/>
    <x v="0"/>
    <s v="否"/>
    <x v="0"/>
    <x v="0"/>
    <s v="否"/>
    <s v="否"/>
    <s v="否"/>
    <s v="否"/>
    <n v="72450"/>
    <n v="12000"/>
    <s v="客户付款"/>
    <s v="无"/>
    <n v="69362"/>
    <n v="12000"/>
    <n v="12000"/>
    <n v="0"/>
    <n v="12000"/>
    <s v="否"/>
    <n v="0"/>
    <n v="0"/>
    <n v="54"/>
    <s v="张波"/>
    <d v="2015-12-26T00:00:00"/>
    <d v="2015-12-29T00:00:00"/>
    <d v="2016-01-06T00:00:00"/>
    <d v="2016-01-06T00:00:00"/>
    <d v="2016-01-06T00:00:00"/>
    <s v="及时"/>
    <s v="是"/>
    <s v="刷卡"/>
    <s v="是"/>
    <d v="2016-01-06T00:00:00"/>
    <s v="3月"/>
    <s v="有"/>
    <d v="2016-03-06T00:00:00"/>
    <s v="甲方给予乙方该台挖机所更换的部件（以清单为准）质保三个月"/>
    <m/>
    <m/>
    <m/>
    <m/>
    <m/>
    <m/>
    <m/>
  </r>
  <r>
    <n v="5"/>
    <s v="PG612116010329"/>
    <x v="0"/>
    <s v="中铁十九局集团第二工程公司西成铁路项目部"/>
    <s v="PC210-8M0"/>
    <s v="DBBE1568"/>
    <n v="3562"/>
    <n v="18011165049"/>
    <s v="绵阳分公司"/>
    <s v="广元"/>
    <s v="车间"/>
    <s v="广元"/>
    <s v="左茂呈"/>
    <s v="姚茂斌"/>
    <s v="无"/>
    <s v="张波"/>
    <s v="佘玉龙"/>
    <s v="姜勇"/>
    <m/>
    <m/>
    <m/>
    <m/>
    <m/>
    <m/>
    <m/>
    <s v="清洗液压系统、大臂油缸、小臂油缸电镀、更换H连杆套子"/>
    <s v="未修"/>
    <s v="否"/>
    <x v="0"/>
    <x v="0"/>
    <s v="否"/>
    <x v="0"/>
    <x v="0"/>
    <s v="否"/>
    <s v="否"/>
    <s v="否"/>
    <s v="否"/>
    <n v="83532"/>
    <n v="27500"/>
    <s v="客户付款"/>
    <s v="无"/>
    <n v="84032"/>
    <n v="27500"/>
    <n v="27500"/>
    <n v="0"/>
    <n v="12500"/>
    <s v="是"/>
    <n v="14500"/>
    <n v="0"/>
    <n v="54"/>
    <s v="姚茂斌"/>
    <d v="2015-12-26T00:00:00"/>
    <d v="2015-12-30T00:00:00"/>
    <d v="2016-01-09T00:00:00"/>
    <d v="2016-01-09T00:00:00"/>
    <d v="2016-01-17T00:00:00"/>
    <s v="及时"/>
    <s v="是"/>
    <s v="打款"/>
    <s v="是"/>
    <d v="2016-01-12T00:00:00"/>
    <s v="6月"/>
    <s v="有"/>
    <d v="2016-06-12T00:00:00"/>
    <s v="甲方给予乙方该台挖机所更换的零件（以清单为准）半年或1000H质保期，以先到为准"/>
    <m/>
    <m/>
    <m/>
    <m/>
    <m/>
    <m/>
    <m/>
  </r>
  <r>
    <n v="6"/>
    <s v="PG612116010336"/>
    <x v="0"/>
    <s v="刘玲"/>
    <s v="PC360-7"/>
    <s v="DZ47040"/>
    <n v="11486"/>
    <n v="15808435999"/>
    <s v="南充分公司"/>
    <s v="南充"/>
    <s v="车间"/>
    <s v="南充"/>
    <s v="胡旺林"/>
    <s v="姜勇"/>
    <s v="无"/>
    <s v="姚茂斌"/>
    <s v="佘玉龙"/>
    <s v="张波"/>
    <m/>
    <m/>
    <m/>
    <m/>
    <m/>
    <m/>
    <m/>
    <s v="主控阀大修、主控阀、中心接头漏油"/>
    <s v="未修"/>
    <s v="未修"/>
    <x v="0"/>
    <x v="1"/>
    <s v="是"/>
    <x v="0"/>
    <x v="0"/>
    <s v="否"/>
    <s v="否"/>
    <s v="否"/>
    <s v="是"/>
    <n v="11558.26"/>
    <n v="7000"/>
    <s v="客户付款"/>
    <s v="无"/>
    <n v="11600"/>
    <n v="7000"/>
    <n v="4500"/>
    <n v="2500"/>
    <n v="4500"/>
    <s v="否"/>
    <n v="0"/>
    <n v="0"/>
    <n v="18"/>
    <s v="姜勇"/>
    <d v="2016-01-08T00:00:00"/>
    <d v="2016-01-08T00:00:00"/>
    <d v="2016-01-15T00:00:00"/>
    <d v="2016-01-11T00:00:00"/>
    <d v="2016-01-11T00:00:00"/>
    <s v="及时"/>
    <s v="否"/>
    <s v="担当收"/>
    <s v="是"/>
    <d v="2016-01-11T00:00:00"/>
    <s v="6月"/>
    <s v="有"/>
    <d v="2016-06-11T00:00:00"/>
    <s v="甲方给予乙方该台挖机所更换的密封件出现漏油（以清单为准）质保半年或1000H，以先到为准"/>
    <m/>
    <m/>
    <m/>
    <m/>
    <m/>
    <m/>
    <m/>
  </r>
  <r>
    <n v="7"/>
    <s v="PG612116010337"/>
    <x v="0"/>
    <s v="任才英"/>
    <s v="PC360-7"/>
    <s v="DZ46652"/>
    <n v="6865"/>
    <n v="18681792275"/>
    <s v="南充分公司"/>
    <s v="南充"/>
    <s v="车间"/>
    <s v="南充"/>
    <s v="胡旺林"/>
    <s v="佘玉龙"/>
    <s v="无"/>
    <s v="姚茂斌"/>
    <s v="姜勇"/>
    <s v="张波"/>
    <m/>
    <m/>
    <m/>
    <m/>
    <m/>
    <m/>
    <m/>
    <s v="主控阀大修"/>
    <s v="未修"/>
    <s v="未修"/>
    <x v="0"/>
    <x v="1"/>
    <s v="是"/>
    <x v="0"/>
    <x v="0"/>
    <s v="否"/>
    <s v="否"/>
    <s v="否"/>
    <s v="否"/>
    <n v="8244.59"/>
    <n v="6000"/>
    <s v="客户付款"/>
    <s v="无"/>
    <n v="8500"/>
    <n v="5500"/>
    <n v="4000"/>
    <n v="1500"/>
    <n v="4000"/>
    <s v="否"/>
    <n v="0"/>
    <n v="0"/>
    <n v="18"/>
    <s v="佘玉龙"/>
    <d v="2016-01-08T00:00:00"/>
    <d v="2016-01-09T00:00:00"/>
    <d v="2016-01-16T00:00:00"/>
    <d v="2016-01-11T00:00:00"/>
    <d v="2016-01-11T00:00:00"/>
    <s v="及时"/>
    <s v="否"/>
    <s v="担当收"/>
    <s v="是"/>
    <d v="2016-01-11T00:00:00"/>
    <s v="6月"/>
    <s v="有"/>
    <d v="2016-06-11T00:00:00"/>
    <s v="甲方给予乙方该台挖机所更换的密封件出现漏油（以清单为准）质保半年或1000H，以先到为准"/>
    <m/>
    <m/>
    <m/>
    <m/>
    <m/>
    <m/>
    <m/>
  </r>
  <r>
    <n v="8"/>
    <s v="PG610016010334"/>
    <x v="0"/>
    <s v="四川启扬建筑工程有限公司"/>
    <s v="PC60-7"/>
    <s v="DBK3879"/>
    <n v="8575"/>
    <n v="15881139445"/>
    <s v="三州区域"/>
    <s v="阿坝"/>
    <s v="车间"/>
    <s v="阿坝"/>
    <s v="杨林岗"/>
    <s v="梁志辉"/>
    <s v="无"/>
    <s v="陈正祥"/>
    <s v="刘从辉"/>
    <s v="何勇明"/>
    <m/>
    <m/>
    <m/>
    <m/>
    <m/>
    <m/>
    <m/>
    <s v="发动机大修，更换PPC阀油封"/>
    <s v="是"/>
    <s v="未修"/>
    <x v="1"/>
    <x v="1"/>
    <s v="否"/>
    <x v="0"/>
    <x v="0"/>
    <s v="否"/>
    <s v="否"/>
    <s v="否"/>
    <s v="否"/>
    <n v="22400"/>
    <n v="10100"/>
    <s v="客户付款"/>
    <s v="无"/>
    <n v="24648"/>
    <n v="10052"/>
    <n v="10052"/>
    <n v="0"/>
    <n v="3600"/>
    <s v="是"/>
    <n v="6462"/>
    <n v="0"/>
    <n v="36"/>
    <s v="梁志辉"/>
    <d v="2015-12-16T00:00:00"/>
    <d v="2015-12-25T00:00:00"/>
    <d v="2016-01-03T00:00:00"/>
    <d v="2015-12-30T00:00:00"/>
    <m/>
    <s v="及时"/>
    <s v="是"/>
    <s v="打款"/>
    <s v="否"/>
    <m/>
    <m/>
    <m/>
    <m/>
    <m/>
    <m/>
    <m/>
    <m/>
    <m/>
    <m/>
    <m/>
    <m/>
  </r>
  <r>
    <n v="9"/>
    <s v="PG612116010330"/>
    <x v="0"/>
    <s v="邓志宏"/>
    <s v="PC130-7"/>
    <s v="DBM4938"/>
    <n v="3688"/>
    <n v="13698112032"/>
    <s v="达州分公司"/>
    <s v="达州"/>
    <s v="车间"/>
    <s v="达州"/>
    <s v="孙凌云"/>
    <s v="杨永洪"/>
    <s v="无"/>
    <s v="樊祖彬"/>
    <s v="王林"/>
    <s v="魏强"/>
    <m/>
    <m/>
    <m/>
    <m/>
    <m/>
    <m/>
    <m/>
    <s v="发动机大修、出险车、保险拒赔、"/>
    <s v="否"/>
    <s v="未修"/>
    <x v="1"/>
    <x v="1"/>
    <s v="否"/>
    <x v="0"/>
    <x v="0"/>
    <s v="否"/>
    <s v="否"/>
    <s v="否"/>
    <s v="否"/>
    <n v="9470.6"/>
    <n v="5000"/>
    <s v="客户付款"/>
    <s v="无"/>
    <n v="9470"/>
    <n v="5000"/>
    <n v="3000"/>
    <n v="2000"/>
    <n v="3000"/>
    <s v="否"/>
    <n v="0"/>
    <n v="0"/>
    <n v="36"/>
    <s v="杨永洪"/>
    <d v="2016-01-07T00:00:00"/>
    <d v="2016-01-08T00:00:00"/>
    <d v="2016-01-15T00:00:00"/>
    <d v="2016-01-10T00:00:00"/>
    <d v="2016-01-10T00:00:00"/>
    <s v="及时"/>
    <s v="是"/>
    <s v="现金"/>
    <s v="是"/>
    <d v="2016-01-10T00:00:00"/>
    <s v="无"/>
    <s v="无"/>
    <s v="无"/>
    <s v="无"/>
    <m/>
    <m/>
    <m/>
    <m/>
    <m/>
    <m/>
    <m/>
  </r>
  <r>
    <n v="10"/>
    <s v="PG612116010331"/>
    <x v="0"/>
    <s v="陈立先"/>
    <s v="WA380Z-6"/>
    <s v="DZAA0318"/>
    <n v="3717"/>
    <n v="13458726666"/>
    <s v="三州区域"/>
    <s v="阿坝"/>
    <s v="车间"/>
    <s v="阿坝"/>
    <s v="梁绍家"/>
    <s v="黄云"/>
    <s v="无"/>
    <s v="李江"/>
    <m/>
    <m/>
    <m/>
    <m/>
    <m/>
    <m/>
    <m/>
    <m/>
    <m/>
    <s v="敲补两道边门"/>
    <s v="未修"/>
    <s v="未修"/>
    <x v="0"/>
    <x v="1"/>
    <s v="否"/>
    <x v="0"/>
    <x v="0"/>
    <s v="否"/>
    <s v="否"/>
    <s v="是"/>
    <s v="否"/>
    <n v="0"/>
    <n v="1400"/>
    <s v="客户付款"/>
    <s v="无"/>
    <n v="0"/>
    <n v="1400"/>
    <n v="1400"/>
    <n v="0"/>
    <n v="1400"/>
    <s v="否"/>
    <n v="0"/>
    <n v="0"/>
    <n v="0"/>
    <s v="无"/>
    <d v="2015-12-10T00:00:00"/>
    <d v="2015-12-10T00:00:00"/>
    <d v="2016-01-08T00:00:00"/>
    <d v="2016-01-08T00:00:00"/>
    <d v="2016-01-08T00:00:00"/>
    <s v="及时"/>
    <s v="是"/>
    <s v="担当收"/>
    <s v="否"/>
    <m/>
    <s v="无"/>
    <s v="无"/>
    <s v="无"/>
    <s v="无"/>
    <m/>
    <m/>
    <m/>
    <m/>
    <m/>
    <m/>
    <m/>
  </r>
  <r>
    <n v="11"/>
    <s v="PG612116010419"/>
    <x v="0"/>
    <s v="王莉全"/>
    <s v="PC220-8"/>
    <s v="DBBG7102"/>
    <n v="5300"/>
    <n v="13438102494"/>
    <s v="三州区域"/>
    <s v="阿坝"/>
    <s v="车间"/>
    <s v="阿坝"/>
    <s v="张梁"/>
    <s v="姜勇"/>
    <s v="无"/>
    <s v="姚茂斌"/>
    <s v="佘玉龙"/>
    <s v="张波"/>
    <s v="黄云"/>
    <s v="李江"/>
    <m/>
    <m/>
    <m/>
    <m/>
    <m/>
    <s v="清洗液压系统、柴油油路及油箱清洗、拆装油箱、焊修油箱"/>
    <s v="未修"/>
    <s v="是"/>
    <x v="0"/>
    <x v="0"/>
    <s v="否"/>
    <x v="0"/>
    <x v="0"/>
    <s v="否"/>
    <s v="否"/>
    <s v="否"/>
    <s v="是"/>
    <n v="67844.999999999971"/>
    <n v="14600"/>
    <s v="客户付款"/>
    <s v="无"/>
    <n v="65666"/>
    <n v="13000"/>
    <n v="13000"/>
    <n v="0"/>
    <n v="13000"/>
    <s v="否"/>
    <n v="0"/>
    <n v="0"/>
    <n v="36"/>
    <s v="姜勇"/>
    <d v="2015-12-11T00:00:00"/>
    <d v="2015-12-28T00:00:00"/>
    <d v="2016-01-05T00:00:00"/>
    <d v="2016-01-08T00:00:00"/>
    <d v="2016-01-19T00:00:00"/>
    <s v="及时"/>
    <s v="是"/>
    <s v="刷卡"/>
    <s v="是"/>
    <d v="2016-01-19T00:00:00"/>
    <s v="6月"/>
    <s v="有"/>
    <d v="2016-07-19T00:00:00"/>
    <s v="甲方给予乙方该台挖机所更换的零件（以清单为准）半年或1000H质保期，以先到为准"/>
    <m/>
    <m/>
    <m/>
    <m/>
    <m/>
    <m/>
    <m/>
  </r>
  <r>
    <n v="12"/>
    <s v="PG612116010335"/>
    <x v="0"/>
    <s v="王群燕"/>
    <s v="PC360-7"/>
    <s v="DZ42565"/>
    <n v="6169"/>
    <n v="13981363193"/>
    <s v="雅安分公司"/>
    <s v="乐山"/>
    <s v="车间"/>
    <s v="乐山"/>
    <s v="周治辉"/>
    <s v="樊祖彬"/>
    <s v="无"/>
    <s v="杨永洪"/>
    <s v="王林"/>
    <s v="魏强"/>
    <m/>
    <m/>
    <m/>
    <m/>
    <m/>
    <m/>
    <m/>
    <s v="发动机大修"/>
    <s v="是"/>
    <s v="未修"/>
    <x v="1"/>
    <x v="1"/>
    <s v="否"/>
    <x v="0"/>
    <x v="0"/>
    <s v="否"/>
    <s v="否"/>
    <s v="否"/>
    <s v="否"/>
    <n v="38210.439999999995"/>
    <n v="10400"/>
    <s v="客户付款"/>
    <s v="无"/>
    <n v="37048"/>
    <n v="10900"/>
    <n v="10100"/>
    <n v="800"/>
    <n v="5600"/>
    <s v="是"/>
    <n v="4500"/>
    <n v="0"/>
    <n v="36"/>
    <s v="杨永洪"/>
    <d v="2016-01-11T00:00:00"/>
    <d v="2016-01-11T00:00:00"/>
    <d v="2016-01-18T00:00:00"/>
    <d v="2016-01-15T00:00:00"/>
    <d v="2016-01-15T00:00:00"/>
    <s v="及时"/>
    <s v="是"/>
    <s v="代收"/>
    <s v="是"/>
    <d v="2016-01-15T00:00:00"/>
    <s v="12月"/>
    <s v="有"/>
    <d v="2017-01-15T00:00:00"/>
    <s v="甲方给予乙方该台发动机所更换的部件（以清单为准）壹年或2000H质保期，以先到为准"/>
    <m/>
    <m/>
    <m/>
    <m/>
    <m/>
    <m/>
    <m/>
  </r>
  <r>
    <n v="13"/>
    <s v="PG612116010420"/>
    <x v="0"/>
    <s v="唐成亮"/>
    <s v="PC360-7"/>
    <s v="DZ44000"/>
    <n v="9543"/>
    <n v="13980337225"/>
    <s v="南充分公司"/>
    <s v="广安"/>
    <s v="车间"/>
    <s v="广安"/>
    <s v="廖建"/>
    <s v="梁志辉"/>
    <s v="无"/>
    <s v="陈正祥"/>
    <s v="何勇明"/>
    <s v="刘从辉"/>
    <m/>
    <m/>
    <m/>
    <m/>
    <m/>
    <m/>
    <m/>
    <s v="发动机大修、主控阀、电磁阀"/>
    <s v="否"/>
    <s v="未修"/>
    <x v="1"/>
    <x v="1"/>
    <s v="是"/>
    <x v="0"/>
    <x v="0"/>
    <s v="否"/>
    <s v="否"/>
    <s v="否"/>
    <s v="是"/>
    <n v="37612.999999999993"/>
    <n v="27200"/>
    <s v="客户付款"/>
    <s v="无"/>
    <n v="33173"/>
    <n v="34000"/>
    <n v="31500"/>
    <n v="2500"/>
    <n v="10200"/>
    <s v="是"/>
    <n v="20500"/>
    <n v="0"/>
    <n v="54"/>
    <s v="梁志辉"/>
    <d v="2016-01-08T00:00:00"/>
    <d v="2016-01-08T00:00:00"/>
    <d v="2016-01-18T00:00:00"/>
    <d v="2016-01-18T00:00:00"/>
    <d v="2016-01-18T00:00:00"/>
    <s v="及时"/>
    <s v="是"/>
    <s v="担当收"/>
    <s v="是"/>
    <d v="2016-01-18T00:00:00"/>
    <s v="6月"/>
    <s v="有"/>
    <d v="2016-07-18T00:00:00"/>
    <s v="甲方给予乙方该台挖机所更换的清单（以清单为准）半年年或1000H质保期，以先到为准"/>
    <m/>
    <m/>
    <m/>
    <m/>
    <m/>
    <m/>
    <m/>
  </r>
  <r>
    <n v="14"/>
    <s v="PG612116010421"/>
    <x v="0"/>
    <s v="曾永成"/>
    <s v="PC56-7"/>
    <s v="DJB01650"/>
    <n v="11360"/>
    <n v="15282225818"/>
    <s v="成都分公司"/>
    <s v="资阳"/>
    <s v="车间"/>
    <s v="资阳"/>
    <s v="杨欢"/>
    <s v="罗开强"/>
    <s v="无"/>
    <s v="何凤君"/>
    <m/>
    <m/>
    <m/>
    <m/>
    <m/>
    <m/>
    <m/>
    <m/>
    <m/>
    <s v="主泵大修"/>
    <s v="未修"/>
    <s v="是"/>
    <x v="0"/>
    <x v="0"/>
    <s v="否"/>
    <x v="0"/>
    <x v="0"/>
    <s v="否"/>
    <s v="否"/>
    <s v="否"/>
    <s v="否"/>
    <n v="15895.000000000002"/>
    <n v="3000"/>
    <s v="客户付款"/>
    <s v="无"/>
    <n v="14955"/>
    <n v="3000"/>
    <n v="2000"/>
    <n v="1000"/>
    <n v="2000"/>
    <s v="否"/>
    <n v="0"/>
    <n v="0"/>
    <n v="0"/>
    <s v="无"/>
    <d v="2016-01-13T00:00:00"/>
    <d v="2016-01-13T00:00:00"/>
    <d v="2016-01-20T00:00:00"/>
    <d v="2016-01-15T00:00:00"/>
    <d v="2016-01-15T00:00:00"/>
    <s v="及时"/>
    <s v="是"/>
    <s v="刷卡"/>
    <s v="是"/>
    <d v="2016-01-15T00:00:00"/>
    <m/>
    <s v="无"/>
    <m/>
    <m/>
    <m/>
    <m/>
    <m/>
    <m/>
    <m/>
    <m/>
    <m/>
  </r>
  <r>
    <n v="15"/>
    <s v="PG612116010422"/>
    <x v="0"/>
    <s v="李勇(机械租赁费中铁二十五局集团第一工程有限公司)"/>
    <s v="PC220-8"/>
    <s v="DBBG4928"/>
    <n v="4025"/>
    <n v="15082501380"/>
    <s v="三州区域"/>
    <s v="阿坝"/>
    <s v="车间"/>
    <s v="阿坝"/>
    <s v="张波2"/>
    <s v="樊祖彬"/>
    <s v="无"/>
    <s v="杨永洪"/>
    <s v="王林"/>
    <s v="魏强"/>
    <m/>
    <m/>
    <m/>
    <m/>
    <m/>
    <m/>
    <m/>
    <s v="发动机大修"/>
    <s v="是"/>
    <s v="未修"/>
    <x v="1"/>
    <x v="1"/>
    <s v="否"/>
    <x v="0"/>
    <x v="0"/>
    <s v="否"/>
    <s v="否"/>
    <s v="否"/>
    <s v="否"/>
    <n v="103218.57"/>
    <n v="13500"/>
    <s v="客户付款"/>
    <s v="无"/>
    <n v="111406"/>
    <n v="14740"/>
    <n v="9740"/>
    <n v="5000"/>
    <n v="4000"/>
    <s v="是"/>
    <n v="4540"/>
    <n v="0"/>
    <n v="0"/>
    <s v="无"/>
    <d v="2016-01-14T00:00:00"/>
    <d v="2016-01-14T00:00:00"/>
    <d v="2016-01-21T00:00:00"/>
    <d v="2016-01-18T00:00:00"/>
    <d v="2016-01-18T00:00:00"/>
    <s v="及时"/>
    <s v="是"/>
    <s v="担当收"/>
    <s v="是"/>
    <d v="2016-01-18T00:00:00"/>
    <s v="6月"/>
    <s v="有"/>
    <d v="2016-07-18T00:00:00"/>
    <s v="甲方给予乙方该台发动机所更换的部件（以清单为准）半年年或1000H质保期，以先到为准"/>
    <m/>
    <m/>
    <m/>
    <m/>
    <m/>
    <m/>
    <m/>
  </r>
  <r>
    <n v="16"/>
    <s v="PG612116010529"/>
    <x v="0"/>
    <s v="杨斌"/>
    <s v="PC450-7"/>
    <s v="DZ50096"/>
    <n v="4163"/>
    <n v="13908101800"/>
    <s v="成都分公司"/>
    <s v="成都"/>
    <s v="车间"/>
    <s v="东南"/>
    <s v="高成洪"/>
    <s v="梁志辉"/>
    <s v="无"/>
    <s v="陈正祥"/>
    <s v="何勇明"/>
    <s v="刘从辉"/>
    <m/>
    <m/>
    <m/>
    <m/>
    <m/>
    <m/>
    <m/>
    <s v="发动动机大修、液压大修"/>
    <s v="是"/>
    <s v="是"/>
    <x v="1"/>
    <x v="0"/>
    <s v="否"/>
    <x v="0"/>
    <x v="0"/>
    <s v="否"/>
    <s v="否"/>
    <s v="否"/>
    <s v="否"/>
    <n v="176790.18999999997"/>
    <n v="16700"/>
    <s v="客户付款"/>
    <s v="无"/>
    <n v="182041"/>
    <n v="15700"/>
    <n v="15700"/>
    <n v="0"/>
    <n v="15000"/>
    <s v="否"/>
    <n v="0"/>
    <n v="0"/>
    <n v="54"/>
    <s v="梁志辉"/>
    <d v="2015-12-26T00:00:00"/>
    <d v="2015-12-31T00:00:00"/>
    <d v="2016-01-15T00:00:00"/>
    <d v="2016-01-30T00:00:00"/>
    <m/>
    <s v="及时"/>
    <s v="否"/>
    <m/>
    <m/>
    <m/>
    <m/>
    <m/>
    <m/>
    <m/>
    <m/>
    <m/>
    <m/>
    <m/>
    <m/>
    <m/>
    <m/>
  </r>
  <r>
    <n v="17"/>
    <s v="PG612116010528"/>
    <x v="0"/>
    <s v="四川贡嘎雪新材料股份有限公司"/>
    <s v="PC220LC-7"/>
    <s v="DBJ0520"/>
    <n v="15629"/>
    <n v="1377860333"/>
    <s v="雅安分公司"/>
    <s v="雅安"/>
    <s v="车间"/>
    <s v="雅安"/>
    <s v="廖建武"/>
    <s v="姜勇"/>
    <s v="无"/>
    <s v="姚茂斌"/>
    <s v="佘玉龙"/>
    <s v="张波"/>
    <m/>
    <m/>
    <m/>
    <m/>
    <m/>
    <m/>
    <m/>
    <s v="主控阀及回转马达漏油，主控阀密封件、回转马达、回转减速机构"/>
    <s v="未修"/>
    <s v="未修"/>
    <x v="0"/>
    <x v="1"/>
    <s v="否"/>
    <x v="0"/>
    <x v="1"/>
    <s v="否"/>
    <s v="否"/>
    <s v="否"/>
    <s v="否"/>
    <n v="31565.000000000004"/>
    <n v="9500"/>
    <s v="客户付款"/>
    <s v="无"/>
    <n v="10618"/>
    <n v="9500"/>
    <n v="9500"/>
    <n v="0"/>
    <n v="9000"/>
    <s v="否"/>
    <n v="0"/>
    <n v="0"/>
    <n v="36"/>
    <s v="姜勇"/>
    <d v="2016-01-15T00:00:00"/>
    <d v="2016-01-19T00:00:00"/>
    <d v="2001-02-08T00:00:00"/>
    <d v="2016-01-22T00:00:00"/>
    <d v="2016-01-22T00:00:00"/>
    <s v="及时"/>
    <s v="否"/>
    <s v="担当收"/>
    <s v="是"/>
    <d v="2016-01-22T00:00:00"/>
    <s v="6月"/>
    <s v="有"/>
    <d v="2016-07-22T00:00:00"/>
    <s v="甲方给予乙方该台挖机所更换的部件（以清单为准）出现漏油半年或1000H质保期，以先到为准"/>
    <m/>
    <m/>
    <m/>
    <m/>
    <m/>
    <m/>
    <m/>
  </r>
  <r>
    <n v="18"/>
    <s v="PG612116010530"/>
    <x v="0"/>
    <s v="芮法俊"/>
    <s v="PC240-8"/>
    <s v="DBBJ4993"/>
    <n v="11538"/>
    <n v="15259735577"/>
    <s v="三州区域"/>
    <s v="阿坝"/>
    <s v="车间"/>
    <s v="阿坝"/>
    <s v="张波2"/>
    <s v="姚茂斌"/>
    <s v="无"/>
    <s v="佘玉龙"/>
    <s v="姜勇"/>
    <s v="张波"/>
    <m/>
    <m/>
    <m/>
    <m/>
    <m/>
    <m/>
    <m/>
    <s v="主控阀更换密封件、多路阀漏油、"/>
    <s v="未修"/>
    <s v="未修"/>
    <x v="0"/>
    <x v="1"/>
    <s v="是"/>
    <x v="0"/>
    <x v="0"/>
    <s v="否"/>
    <s v="否"/>
    <s v="否"/>
    <s v="否"/>
    <n v="9232"/>
    <n v="7800"/>
    <s v="客户付款"/>
    <s v="无"/>
    <n v="19272"/>
    <n v="13800"/>
    <n v="10000"/>
    <n v="3800"/>
    <n v="10000"/>
    <s v="否"/>
    <n v="0"/>
    <n v="0"/>
    <n v="18"/>
    <s v="姚茂斌"/>
    <d v="2016-01-21T00:00:00"/>
    <d v="2016-01-21T00:00:00"/>
    <d v="2016-01-28T00:00:00"/>
    <d v="2016-01-22T00:00:00"/>
    <d v="2016-01-22T00:00:00"/>
    <s v="及时"/>
    <s v="是"/>
    <s v="担当收"/>
    <s v="是"/>
    <d v="2016-01-22T00:00:00"/>
    <s v="6月"/>
    <s v="有"/>
    <d v="2016-07-22T00:00:00"/>
    <s v="甲方给予乙方该台主阀所更换的部件（以清单为准）出现漏油半年或1000H质保期，以先到为准"/>
    <m/>
    <m/>
    <m/>
    <m/>
    <m/>
    <m/>
    <m/>
  </r>
  <r>
    <n v="19"/>
    <s v="CJ612116010021"/>
    <x v="0"/>
    <s v="林承辉(中国水利水电第二十工程局有限公司"/>
    <s v="PC360-7"/>
    <s v="DZ54756"/>
    <n v="8516"/>
    <n v="13959149849"/>
    <s v="三州区域"/>
    <s v="甘孜"/>
    <s v="车间"/>
    <s v="甘孜"/>
    <s v="刘连文"/>
    <s v="杨永洪"/>
    <s v="无"/>
    <s v="樊祖彬"/>
    <s v="王林"/>
    <s v="魏强"/>
    <m/>
    <m/>
    <m/>
    <m/>
    <m/>
    <m/>
    <m/>
    <s v="发动机大修、小松质量问题、返修"/>
    <s v="否"/>
    <s v="未修"/>
    <x v="1"/>
    <x v="1"/>
    <s v="否"/>
    <x v="0"/>
    <x v="0"/>
    <s v="否"/>
    <s v="否"/>
    <s v="否"/>
    <s v="否"/>
    <n v="24021"/>
    <n v="9369"/>
    <s v="小松索赔"/>
    <s v="无"/>
    <n v="2492"/>
    <n v="0"/>
    <n v="0"/>
    <n v="0"/>
    <n v="0"/>
    <s v="是"/>
    <n v="0"/>
    <n v="0"/>
    <n v="0"/>
    <s v="无"/>
    <d v="2016-01-11T00:00:00"/>
    <d v="2016-01-12T00:00:00"/>
    <d v="2016-01-18T00:00:00"/>
    <d v="2016-01-18T00:00:00"/>
    <d v="2016-01-18T00:00:00"/>
    <s v="及时"/>
    <s v="否"/>
    <s v="无"/>
    <s v="否"/>
    <s v="无"/>
    <s v="无"/>
    <s v="无"/>
    <s v="无"/>
    <s v="无"/>
    <d v="2016-01-12T00:00:00"/>
    <m/>
    <m/>
    <m/>
    <m/>
    <m/>
    <m/>
  </r>
  <r>
    <n v="20"/>
    <s v="PG612116010332"/>
    <x v="0"/>
    <s v="母明彬（四川省威克特气垫车运输有限公司）"/>
    <s v="PC270-7"/>
    <s v="DZ28674"/>
    <n v="7529"/>
    <n v="13982020682"/>
    <s v="成都分公司"/>
    <s v="成都"/>
    <s v="车间"/>
    <s v="公司"/>
    <s v="肖诚操"/>
    <s v="罗开强"/>
    <s v="黄云"/>
    <s v="何凤君"/>
    <s v="王福太"/>
    <s v="李江 "/>
    <s v="邓邦林"/>
    <m/>
    <m/>
    <m/>
    <m/>
    <m/>
    <m/>
    <s v="整机清洗、敲电瓶箱、两个边门、换前大玻、换铲斗油缸油封、换马头套、H连杆套销、八字连杆、配重、边门打磨补漆喷漆、更换铲斗耳板衬套、更换大小臂连接销、油门调节、处理液压泵及液压油箱漏油、更换机油管、大臂镗孔"/>
    <s v="未修"/>
    <s v="未修"/>
    <x v="0"/>
    <x v="1"/>
    <s v="否"/>
    <x v="0"/>
    <x v="0"/>
    <s v="否"/>
    <s v="否"/>
    <s v="否"/>
    <s v="是"/>
    <n v="4952.96"/>
    <n v="1800"/>
    <s v="客户付款"/>
    <s v="无"/>
    <n v="4952.96"/>
    <n v="1800"/>
    <n v="1800"/>
    <n v="0"/>
    <n v="1800"/>
    <s v="否"/>
    <n v="0"/>
    <n v="0"/>
    <n v="54"/>
    <s v="罗开强"/>
    <d v="2016-01-01T00:00:00"/>
    <d v="2016-01-01T00:00:00"/>
    <d v="2016-01-15T00:00:00"/>
    <d v="2016-01-15T00:00:00"/>
    <d v="2016-01-15T00:00:00"/>
    <s v="及时"/>
    <s v="是"/>
    <s v="刷卡"/>
    <s v="否"/>
    <s v="无"/>
    <s v="无"/>
    <s v="无"/>
    <s v="无"/>
    <s v="无"/>
    <m/>
    <m/>
    <m/>
    <m/>
    <m/>
    <m/>
    <m/>
  </r>
  <r>
    <n v="21"/>
    <s v="CJ612116010001"/>
    <x v="0"/>
    <s v="倪香明"/>
    <s v="PC360-7"/>
    <s v="DZ49251"/>
    <n v="0"/>
    <n v="0"/>
    <s v="车间"/>
    <s v="车间"/>
    <s v="公司"/>
    <s v="公司"/>
    <s v="无"/>
    <s v="佘玉龙"/>
    <s v="无"/>
    <s v="张波"/>
    <s v="姜勇"/>
    <m/>
    <m/>
    <m/>
    <m/>
    <m/>
    <m/>
    <m/>
    <m/>
    <s v="清洗"/>
    <s v="未修"/>
    <s v="未修"/>
    <x v="0"/>
    <x v="1"/>
    <s v="否"/>
    <x v="0"/>
    <x v="0"/>
    <s v="否"/>
    <s v="否"/>
    <s v="否"/>
    <s v="是"/>
    <n v="0"/>
    <n v="0"/>
    <s v="部门结算"/>
    <s v="债权部"/>
    <n v="0"/>
    <n v="0"/>
    <n v="0"/>
    <n v="0"/>
    <n v="1000"/>
    <s v="否"/>
    <n v="0"/>
    <n v="0"/>
    <n v="18"/>
    <s v="佘玉龙"/>
    <d v="2016-01-13T00:00:00"/>
    <d v="2016-01-13T00:00:00"/>
    <d v="2016-01-13T00:00:00"/>
    <d v="2016-01-13T00:00:00"/>
    <d v="2016-01-13T00:00:00"/>
    <s v="及时"/>
    <s v="内部结算"/>
    <s v="无"/>
    <s v="否"/>
    <s v="无"/>
    <s v="无"/>
    <s v="无"/>
    <s v="无"/>
    <s v="无"/>
    <m/>
    <m/>
    <m/>
    <m/>
    <m/>
    <m/>
    <m/>
  </r>
  <r>
    <n v="22"/>
    <s v="CJ612116010002"/>
    <x v="0"/>
    <s v="李族奎"/>
    <s v="WA380Z-6"/>
    <s v="DZAA0144"/>
    <n v="0"/>
    <n v="0"/>
    <s v="车间"/>
    <s v="车间"/>
    <s v="公司"/>
    <s v="公司"/>
    <s v="无"/>
    <s v="何勇明"/>
    <s v="无"/>
    <m/>
    <m/>
    <m/>
    <m/>
    <m/>
    <m/>
    <m/>
    <m/>
    <m/>
    <m/>
    <s v="检查空调漏氟，更换空调管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3000"/>
    <n v="3000"/>
    <n v="0"/>
    <n v="3000"/>
    <s v="否"/>
    <n v="0"/>
    <n v="0"/>
    <n v="0"/>
    <s v="无"/>
    <d v="2015-12-30T00:00:00"/>
    <d v="2015-12-31T00:00:00"/>
    <d v="2015-12-31T00:00:00"/>
    <d v="2015-12-31T00:00:00"/>
    <d v="2015-12-31T00:00:00"/>
    <s v="及时"/>
    <s v="内部结算"/>
    <s v="无"/>
    <s v="否"/>
    <s v="无"/>
    <s v="无"/>
    <s v="无"/>
    <s v="无"/>
    <s v="无"/>
    <m/>
    <m/>
    <m/>
    <m/>
    <m/>
    <m/>
    <m/>
  </r>
  <r>
    <n v="23"/>
    <s v="CJ612116010003"/>
    <x v="0"/>
    <s v="张桂红"/>
    <s v="PC450-8"/>
    <s v="DZCZ1083"/>
    <n v="0"/>
    <n v="0"/>
    <s v="车间"/>
    <s v="车间"/>
    <s v="公司"/>
    <s v="公司"/>
    <s v="无"/>
    <s v="杨永洪"/>
    <s v="无"/>
    <s v="魏强"/>
    <s v="王林"/>
    <s v="樊祖彬"/>
    <m/>
    <m/>
    <m/>
    <m/>
    <m/>
    <m/>
    <m/>
    <s v="安装配重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1000"/>
    <n v="1000"/>
    <n v="0"/>
    <n v="1000"/>
    <s v="否"/>
    <n v="0"/>
    <n v="0"/>
    <n v="0"/>
    <s v="无"/>
    <d v="2016-01-11T00:00:00"/>
    <d v="2016-01-11T00:00:00"/>
    <d v="2016-01-11T00:00:00"/>
    <d v="2016-01-11T00:00:00"/>
    <d v="2016-01-11T00:00:00"/>
    <s v="及时"/>
    <s v="内部结算"/>
    <s v="无"/>
    <s v="否"/>
    <s v="无"/>
    <s v="无"/>
    <s v="无"/>
    <s v="无"/>
    <s v="无"/>
    <m/>
    <m/>
    <m/>
    <m/>
    <m/>
    <m/>
    <m/>
  </r>
  <r>
    <n v="24"/>
    <s v="CJ612116010005"/>
    <x v="0"/>
    <s v="郎加"/>
    <s v="PC220-8M0"/>
    <s v="DBBG8974"/>
    <n v="0"/>
    <n v="0"/>
    <s v="车间"/>
    <s v="车间"/>
    <s v="公司"/>
    <s v="公司"/>
    <s v="无"/>
    <s v="王福太"/>
    <s v="无"/>
    <s v="李江"/>
    <s v="黄云"/>
    <m/>
    <m/>
    <m/>
    <m/>
    <m/>
    <m/>
    <m/>
    <m/>
    <s v="保养发动机、240贴纸换成270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1-14T00:00:00"/>
    <d v="2016-01-14T00:00:00"/>
    <d v="2016-01-14T00:00:00"/>
    <d v="2016-01-14T00:00:00"/>
    <d v="2016-01-14T00:00:00"/>
    <s v="及时"/>
    <s v="内部结算"/>
    <s v="无"/>
    <s v="否"/>
    <s v="无"/>
    <s v="无"/>
    <s v="无"/>
    <s v="无"/>
    <s v="无"/>
    <m/>
    <m/>
    <m/>
    <m/>
    <m/>
    <m/>
    <m/>
  </r>
  <r>
    <n v="25"/>
    <s v="CJ612116010008"/>
    <x v="0"/>
    <s v="债权机"/>
    <s v="PC160LC-7"/>
    <s v="DBAL0829"/>
    <n v="0"/>
    <n v="0"/>
    <s v="车间"/>
    <s v="车间"/>
    <s v="公司"/>
    <s v="公司"/>
    <s v="无"/>
    <s v="佘玉龙"/>
    <s v="无"/>
    <s v="姚茂斌"/>
    <s v="张波"/>
    <s v="姜勇"/>
    <m/>
    <m/>
    <m/>
    <m/>
    <m/>
    <m/>
    <m/>
    <s v="电瓶充电，整机清洗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1000"/>
    <s v="否"/>
    <n v="0"/>
    <n v="0"/>
    <n v="18"/>
    <s v="佘玉龙"/>
    <d v="2016-01-14T00:00:00"/>
    <d v="2016-01-18T00:00:00"/>
    <d v="2016-01-18T00:00:00"/>
    <d v="2016-01-18T00:00:00"/>
    <d v="2016-01-18T00:00:00"/>
    <s v="及时"/>
    <s v="内部结算"/>
    <s v="无"/>
    <s v="否"/>
    <s v="无"/>
    <s v="无"/>
    <s v="无"/>
    <s v="无"/>
    <s v="无"/>
    <m/>
    <m/>
    <m/>
    <m/>
    <m/>
    <m/>
    <m/>
  </r>
  <r>
    <n v="26"/>
    <s v="CJ612116010009"/>
    <x v="0"/>
    <s v="债权机"/>
    <s v="PC220-8"/>
    <s v="DBBG5969"/>
    <n v="0"/>
    <n v="0"/>
    <s v="车间"/>
    <s v="车间"/>
    <s v="公司"/>
    <s v="公司"/>
    <s v="无"/>
    <s v="佘玉龙"/>
    <s v="无"/>
    <s v="姜勇"/>
    <s v="姚茂斌"/>
    <s v="张波"/>
    <m/>
    <m/>
    <m/>
    <m/>
    <m/>
    <m/>
    <m/>
    <s v="电瓶充电，系统升级，整机清洗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4000"/>
    <s v="否"/>
    <n v="0"/>
    <n v="0"/>
    <n v="0"/>
    <s v="无"/>
    <d v="2016-01-14T00:00:00"/>
    <d v="2016-01-14T00:00:00"/>
    <d v="2016-01-14T00:00:00"/>
    <d v="2016-01-14T00:00:00"/>
    <d v="2016-01-14T00:00:00"/>
    <s v="及时"/>
    <s v="内部结算"/>
    <s v="无"/>
    <s v="否"/>
    <s v="无"/>
    <s v="无"/>
    <s v="无"/>
    <s v="无"/>
    <s v="无"/>
    <m/>
    <m/>
    <m/>
    <m/>
    <m/>
    <m/>
    <m/>
  </r>
  <r>
    <n v="27"/>
    <s v="CJ612116010010"/>
    <x v="0"/>
    <s v="债权机-童爱梅"/>
    <s v="PC220-8"/>
    <s v="DBBG5969"/>
    <n v="0"/>
    <n v="0"/>
    <s v="车间"/>
    <s v="车间"/>
    <s v="公司"/>
    <s v="公司"/>
    <s v="无"/>
    <s v="佘玉龙"/>
    <s v="无"/>
    <s v="姜勇"/>
    <s v="姚茂斌"/>
    <s v="张波"/>
    <m/>
    <m/>
    <m/>
    <m/>
    <m/>
    <m/>
    <m/>
    <s v="挖机启动不了，协助检查、维修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1050"/>
    <s v="否"/>
    <n v="0"/>
    <n v="0"/>
    <n v="0"/>
    <s v="无"/>
    <d v="2016-01-22T00:00:00"/>
    <d v="2016-01-22T00:00:00"/>
    <d v="2016-01-22T00:00:00"/>
    <d v="2016-01-22T00:00:00"/>
    <d v="2016-01-22T00:00:00"/>
    <s v="及时"/>
    <s v="内部结算"/>
    <s v="无"/>
    <s v="否"/>
    <s v="无"/>
    <s v="无"/>
    <s v="无"/>
    <s v="无"/>
    <s v="无"/>
    <m/>
    <m/>
    <m/>
    <m/>
    <m/>
    <m/>
    <m/>
  </r>
  <r>
    <n v="28"/>
    <s v="CJ612116010011"/>
    <x v="0"/>
    <s v="罗布顶真"/>
    <s v="PC56-7"/>
    <s v="DJB07865"/>
    <n v="0"/>
    <n v="0"/>
    <s v="车间"/>
    <s v="车间"/>
    <s v="公司"/>
    <s v="公司"/>
    <s v="无"/>
    <s v="佘玉龙"/>
    <s v="无"/>
    <s v="姜勇"/>
    <s v="姚茂斌"/>
    <s v="张波"/>
    <m/>
    <m/>
    <m/>
    <m/>
    <m/>
    <m/>
    <m/>
    <s v="电瓶充电、整机清洗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1-22T00:00:00"/>
    <d v="2016-01-22T00:00:00"/>
    <d v="2016-01-22T00:00:00"/>
    <d v="2016-01-22T00:00:00"/>
    <d v="2016-01-22T00:00:00"/>
    <s v="及时"/>
    <s v="内部结算"/>
    <s v="无"/>
    <s v="否"/>
    <s v="无"/>
    <s v="无"/>
    <s v="无"/>
    <s v="无"/>
    <s v="无"/>
    <m/>
    <m/>
    <m/>
    <m/>
    <m/>
    <m/>
    <m/>
  </r>
  <r>
    <n v="29"/>
    <s v="CJ612116010012"/>
    <x v="0"/>
    <s v="债权机童爱梅、鲜劲松、寄售车尹显成"/>
    <s v="PC220-8"/>
    <s v="DBBG5969"/>
    <n v="0"/>
    <n v="0"/>
    <s v="车间"/>
    <s v="车间"/>
    <s v="公司"/>
    <s v="公司"/>
    <s v="无"/>
    <s v="佘玉龙"/>
    <s v="无"/>
    <s v="姜勇"/>
    <s v="姚茂斌"/>
    <s v="张波"/>
    <m/>
    <m/>
    <m/>
    <m/>
    <m/>
    <m/>
    <m/>
    <s v="PC160LC-7/DBAK0829/PC360-7/DZ41983,三台车整机清洗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1-22T00:00:00"/>
    <d v="2016-01-22T00:00:00"/>
    <d v="2016-01-22T00:00:00"/>
    <d v="2016-01-22T00:00:00"/>
    <d v="2016-01-22T00:00:00"/>
    <s v="及时"/>
    <s v="内部结算"/>
    <s v="无"/>
    <s v="否"/>
    <s v="无"/>
    <s v="无"/>
    <s v="无"/>
    <s v="无"/>
    <s v="无"/>
    <m/>
    <m/>
    <m/>
    <m/>
    <m/>
    <m/>
    <m/>
  </r>
  <r>
    <n v="30"/>
    <s v="CJ612116010013"/>
    <x v="0"/>
    <s v="销售部"/>
    <s v="PC56-7"/>
    <s v="DJB07865"/>
    <n v="0"/>
    <n v="0"/>
    <s v="车间"/>
    <s v="车间"/>
    <s v="公司"/>
    <s v="公司"/>
    <s v="无"/>
    <s v="佘玉龙"/>
    <s v="无"/>
    <s v="姜勇"/>
    <s v="姚茂斌"/>
    <s v="张波"/>
    <m/>
    <m/>
    <m/>
    <m/>
    <m/>
    <m/>
    <m/>
    <s v="安装铲斗、拆除破碎器、全车保养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1-21T00:00:00"/>
    <d v="2016-01-21T00:00:00"/>
    <d v="2016-01-21T00:00:00"/>
    <d v="2016-01-21T00:00:00"/>
    <d v="2016-01-21T00:00:00"/>
    <s v="及时"/>
    <s v="内部结算"/>
    <s v="无"/>
    <s v="否"/>
    <s v="无"/>
    <s v="无"/>
    <s v="无"/>
    <s v="无"/>
    <s v="无"/>
    <m/>
    <m/>
    <m/>
    <m/>
    <m/>
    <m/>
    <m/>
  </r>
  <r>
    <n v="31"/>
    <s v="CJ612116010014"/>
    <x v="0"/>
    <s v="零件部"/>
    <s v="无"/>
    <s v="无"/>
    <n v="0"/>
    <n v="0"/>
    <s v="车间"/>
    <s v="车间"/>
    <s v="公司"/>
    <s v="公司"/>
    <s v="无"/>
    <s v="佘玉龙"/>
    <s v="无"/>
    <m/>
    <m/>
    <m/>
    <m/>
    <m/>
    <m/>
    <m/>
    <m/>
    <m/>
    <m/>
    <s v="压制液压软管49根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980"/>
    <s v="否"/>
    <n v="0"/>
    <n v="0"/>
    <n v="0"/>
    <s v="无"/>
    <d v="2016-01-31T00:00:00"/>
    <d v="2016-01-31T00:00:00"/>
    <d v="2016-01-31T00:00:00"/>
    <d v="2016-01-31T00:00:00"/>
    <d v="2016-01-31T00:00:00"/>
    <s v="及时"/>
    <s v="内部结算"/>
    <s v="无"/>
    <s v="否"/>
    <s v="无"/>
    <s v="无"/>
    <s v="无"/>
    <s v="无"/>
    <s v="无"/>
    <m/>
    <m/>
    <m/>
    <m/>
    <m/>
    <m/>
    <m/>
  </r>
  <r>
    <n v="32"/>
    <s v="CJ612116010006"/>
    <x v="0"/>
    <s v="杨明丽"/>
    <s v="PC450-8"/>
    <s v="DZCZ1083"/>
    <n v="10"/>
    <n v="0"/>
    <s v="车间"/>
    <s v="车间"/>
    <s v="现场"/>
    <s v="理县"/>
    <s v="无"/>
    <s v="邓邦林"/>
    <s v="无"/>
    <s v="何凤君"/>
    <m/>
    <m/>
    <m/>
    <m/>
    <m/>
    <m/>
    <m/>
    <m/>
    <m/>
    <s v="扩履带及更换配重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400"/>
    <s v="否"/>
    <n v="0"/>
    <n v="0"/>
    <n v="0"/>
    <s v="无"/>
    <d v="2016-01-13T00:00:00"/>
    <d v="2016-01-13T00:00:00"/>
    <d v="2016-01-15T00:00:00"/>
    <d v="2016-01-15T00:00:00"/>
    <d v="2016-01-15T00:00:00"/>
    <s v="及时"/>
    <s v="现场派工"/>
    <s v="无"/>
    <s v="否"/>
    <s v="无"/>
    <s v="无"/>
    <s v="无"/>
    <s v="无"/>
    <s v="无"/>
    <m/>
    <m/>
    <m/>
    <m/>
    <m/>
    <m/>
    <m/>
  </r>
  <r>
    <n v="33"/>
    <s v="CJ612116010007"/>
    <x v="0"/>
    <s v="达州海螺水泥有限责任公司"/>
    <s v="PC1250-7"/>
    <n v="20708"/>
    <n v="0"/>
    <n v="0"/>
    <s v="车间"/>
    <s v="车间"/>
    <s v="现场"/>
    <s v="达州"/>
    <s v="无"/>
    <s v="梁志辉"/>
    <s v="无"/>
    <s v="陈正祥"/>
    <s v="刘从辉"/>
    <m/>
    <m/>
    <m/>
    <m/>
    <m/>
    <m/>
    <m/>
    <m/>
    <s v="到现场拆卸1250发动机回公司大修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5000"/>
    <n v="5000"/>
    <n v="0"/>
    <n v="5000"/>
    <s v="否"/>
    <n v="0"/>
    <n v="0"/>
    <n v="18"/>
    <s v="梁志辉"/>
    <d v="2016-01-05T00:00:00"/>
    <d v="2016-01-05T00:00:00"/>
    <d v="2016-01-07T00:00:00"/>
    <d v="2016-01-07T00:00:00"/>
    <d v="2016-01-07T00:00:00"/>
    <s v="及时"/>
    <s v="现场派工"/>
    <s v="无"/>
    <s v="否"/>
    <s v="无"/>
    <s v="无"/>
    <s v="无"/>
    <s v="无"/>
    <s v="无"/>
    <m/>
    <m/>
    <m/>
    <m/>
    <m/>
    <m/>
    <m/>
  </r>
  <r>
    <n v="34"/>
    <s v="CJ612116010015"/>
    <x v="0"/>
    <s v="郎加"/>
    <s v="PC220-8M0"/>
    <s v="DBBG8974"/>
    <n v="0"/>
    <n v="0"/>
    <s v="车间"/>
    <s v="车间"/>
    <s v="现场"/>
    <s v="阿坝"/>
    <s v="无"/>
    <s v="邓邦林"/>
    <s v="无"/>
    <m/>
    <m/>
    <m/>
    <m/>
    <m/>
    <m/>
    <m/>
    <m/>
    <m/>
    <m/>
    <s v="铲斗修复"/>
    <s v="未修"/>
    <s v="未修"/>
    <x v="0"/>
    <x v="1"/>
    <s v="否"/>
    <x v="0"/>
    <x v="0"/>
    <s v="否"/>
    <s v="否"/>
    <s v="否"/>
    <s v="是"/>
    <n v="0"/>
    <n v="0"/>
    <s v="小松索赔"/>
    <s v="无"/>
    <n v="0"/>
    <n v="2495"/>
    <n v="2495"/>
    <n v="0"/>
    <n v="2495"/>
    <s v="否"/>
    <n v="0"/>
    <n v="0"/>
    <n v="0"/>
    <s v="无"/>
    <d v="2016-01-28T00:00:00"/>
    <d v="2016-01-28T00:00:00"/>
    <d v="2016-01-28T00:00:00"/>
    <d v="2016-01-28T00:00:00"/>
    <d v="2016-01-28T00:00:00"/>
    <s v="及时"/>
    <s v="现场派工"/>
    <s v="无"/>
    <s v="否"/>
    <s v="无"/>
    <s v="无"/>
    <s v="无"/>
    <s v="无"/>
    <s v="无"/>
    <m/>
    <m/>
    <m/>
    <m/>
    <m/>
    <m/>
    <m/>
  </r>
  <r>
    <n v="35"/>
    <s v="CJ612116010016"/>
    <x v="0"/>
    <s v="巴中海螺"/>
    <s v="PC1250-7"/>
    <n v="20809"/>
    <n v="0"/>
    <n v="0"/>
    <s v="车间"/>
    <s v="车间"/>
    <s v="现场"/>
    <s v="巴中"/>
    <s v="无"/>
    <s v="陈正祥"/>
    <s v="无"/>
    <s v="刘从辉"/>
    <m/>
    <m/>
    <m/>
    <m/>
    <m/>
    <m/>
    <m/>
    <m/>
    <m/>
    <s v="喷油嘴已更换，发动机护板已改装完成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d v="2016-01-18T00:00:00"/>
    <d v="2016-01-18T00:00:00"/>
    <d v="2016-01-18T00:00:00"/>
    <d v="2016-01-18T00:00:00"/>
    <d v="2016-01-18T00:00:00"/>
    <s v="及时"/>
    <s v="现场派工"/>
    <s v="无"/>
    <s v="否"/>
    <s v="无"/>
    <s v="无"/>
    <s v="无"/>
    <s v="无"/>
    <s v="无"/>
    <m/>
    <m/>
    <m/>
    <m/>
    <m/>
    <m/>
    <m/>
  </r>
  <r>
    <n v="36"/>
    <s v="CJ612116010017"/>
    <x v="0"/>
    <s v="巴中海螺"/>
    <s v="PC400-8"/>
    <s v="DBBK0229"/>
    <n v="0"/>
    <n v="0"/>
    <s v="车间"/>
    <s v="车间"/>
    <s v="现场"/>
    <s v="南江"/>
    <s v="无"/>
    <s v="章岱烽"/>
    <s v="无"/>
    <m/>
    <m/>
    <m/>
    <m/>
    <m/>
    <m/>
    <m/>
    <m/>
    <m/>
    <m/>
    <s v="大臂座镗孔，加固"/>
    <s v="未修"/>
    <s v="未修"/>
    <x v="0"/>
    <x v="1"/>
    <s v="否"/>
    <x v="0"/>
    <x v="0"/>
    <s v="否"/>
    <s v="否"/>
    <s v="是"/>
    <s v="否"/>
    <n v="0"/>
    <n v="0"/>
    <s v="现场派工"/>
    <s v="无"/>
    <n v="0"/>
    <n v="12000"/>
    <n v="12000"/>
    <n v="0"/>
    <n v="12000"/>
    <s v="否"/>
    <n v="0"/>
    <n v="0"/>
    <n v="0"/>
    <s v="无"/>
    <d v="2016-01-10T00:00:00"/>
    <d v="2016-01-10T00:00:00"/>
    <d v="2016-01-10T00:00:00"/>
    <d v="2016-01-13T00:00:00"/>
    <d v="2016-01-13T00:00:00"/>
    <s v="及时"/>
    <s v="现场派工"/>
    <s v="无"/>
    <s v="否"/>
    <s v="无"/>
    <s v="无"/>
    <s v="无"/>
    <s v="无"/>
    <s v="无"/>
    <m/>
    <m/>
    <m/>
    <m/>
    <m/>
    <m/>
    <m/>
  </r>
  <r>
    <n v="37"/>
    <s v="CJ612116010018"/>
    <x v="0"/>
    <s v="巴中海螺"/>
    <s v="PC400-8"/>
    <s v="DBBK0230"/>
    <n v="0"/>
    <n v="0"/>
    <s v="车间"/>
    <s v="车间"/>
    <s v="现场"/>
    <s v="南江"/>
    <s v="无"/>
    <s v="章岱烽"/>
    <s v="无"/>
    <m/>
    <m/>
    <m/>
    <m/>
    <m/>
    <m/>
    <m/>
    <m/>
    <m/>
    <m/>
    <s v="取回转支承断螺丝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7000"/>
    <n v="7000"/>
    <n v="0"/>
    <n v="7000"/>
    <s v="否"/>
    <n v="0"/>
    <n v="0"/>
    <n v="0"/>
    <s v="无"/>
    <d v="2016-01-10T00:00:00"/>
    <d v="2016-01-10T00:00:00"/>
    <d v="2016-01-10T00:00:00"/>
    <d v="2016-01-13T00:00:00"/>
    <d v="2016-01-13T00:00:00"/>
    <s v="及时"/>
    <s v="现场派工"/>
    <s v="无"/>
    <s v="否"/>
    <s v="无"/>
    <s v="无"/>
    <s v="无"/>
    <s v="无"/>
    <s v="无"/>
    <m/>
    <m/>
    <m/>
    <m/>
    <m/>
    <m/>
    <m/>
  </r>
  <r>
    <n v="38"/>
    <s v="CJ612116010019"/>
    <x v="0"/>
    <s v="中铁十九局集团第二工程公司西成铁路项目部"/>
    <s v="PC200-8"/>
    <s v="DBBA4427"/>
    <n v="0"/>
    <n v="0"/>
    <s v="车间"/>
    <s v="车间"/>
    <s v="现场"/>
    <s v="广元"/>
    <s v="无"/>
    <s v="王林"/>
    <s v="无"/>
    <s v="何凤君"/>
    <s v="魏强"/>
    <m/>
    <m/>
    <m/>
    <m/>
    <m/>
    <m/>
    <m/>
    <m/>
    <s v="拆备用发动机、装发动机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d v="2016-01-10T00:00:00"/>
    <d v="2016-01-10T00:00:00"/>
    <d v="2016-01-10T00:00:00"/>
    <d v="2016-01-10T00:00:00"/>
    <d v="2016-01-10T00:00:00"/>
    <s v="及时"/>
    <s v="现场派工"/>
    <s v="无"/>
    <s v="否"/>
    <s v="无"/>
    <s v="无"/>
    <s v="无"/>
    <s v="无"/>
    <s v="无"/>
    <m/>
    <m/>
    <m/>
    <m/>
    <m/>
    <m/>
    <m/>
  </r>
  <r>
    <n v="39"/>
    <s v="CJ612116010020"/>
    <x v="0"/>
    <s v="唐成亮"/>
    <s v="PC360-7"/>
    <s v="DZ44000"/>
    <n v="0"/>
    <n v="0"/>
    <s v="车间"/>
    <s v="车间"/>
    <s v="现场"/>
    <s v="广安"/>
    <s v="无"/>
    <s v="邓邦林"/>
    <s v="无"/>
    <m/>
    <m/>
    <m/>
    <m/>
    <m/>
    <m/>
    <m/>
    <m/>
    <m/>
    <m/>
    <s v="拉发动机到广安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d v="2016-01-20T00:00:00"/>
    <d v="2016-01-20T00:00:00"/>
    <d v="2016-01-20T00:00:00"/>
    <d v="2016-01-20T00:00:00"/>
    <d v="2016-01-20T00:00:00"/>
    <s v="及时"/>
    <s v="现场派工"/>
    <s v="无"/>
    <s v="否"/>
    <s v="无"/>
    <s v="无"/>
    <s v="无"/>
    <s v="无"/>
    <s v="无"/>
    <m/>
    <m/>
    <m/>
    <m/>
    <m/>
    <m/>
    <m/>
  </r>
  <r>
    <n v="40"/>
    <s v="CJ612116010021"/>
    <x v="0"/>
    <s v="水电五局"/>
    <s v="PC360-7"/>
    <s v="DZ53261"/>
    <n v="0"/>
    <n v="0"/>
    <s v="车间"/>
    <s v="车间"/>
    <s v="现场"/>
    <s v="甘孜"/>
    <s v="无"/>
    <s v="覃大俊"/>
    <m/>
    <m/>
    <m/>
    <m/>
    <m/>
    <m/>
    <m/>
    <m/>
    <m/>
    <m/>
    <m/>
    <s v="送发动机到现场安装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d v="2016-01-18T00:00:00"/>
    <d v="2016-01-18T00:00:00"/>
    <d v="2016-01-18T00:00:00"/>
    <d v="2016-01-18T00:00:00"/>
    <d v="2016-01-18T00:00:00"/>
    <s v="及时"/>
    <s v="现场派工"/>
    <s v="无"/>
    <s v="否"/>
    <s v="无"/>
    <s v="无"/>
    <s v="无"/>
    <s v="无"/>
    <s v="无"/>
    <m/>
    <m/>
    <m/>
    <m/>
    <m/>
    <m/>
    <m/>
  </r>
  <r>
    <n v="41"/>
    <s v="CJ612116010022"/>
    <x v="0"/>
    <s v="王群燕"/>
    <s v="PC360-7"/>
    <s v="DZ42565"/>
    <n v="0"/>
    <n v="0"/>
    <s v="车间"/>
    <s v="车间"/>
    <s v="现场"/>
    <s v="乐山"/>
    <s v="无"/>
    <s v="覃大俊"/>
    <m/>
    <m/>
    <m/>
    <m/>
    <m/>
    <m/>
    <m/>
    <m/>
    <m/>
    <m/>
    <m/>
    <s v="送发动机到现场安装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d v="2016-01-15T00:00:00"/>
    <d v="2016-01-15T00:00:00"/>
    <d v="2016-01-15T00:00:00"/>
    <d v="2016-01-15T00:00:00"/>
    <d v="2016-01-15T00:00:00"/>
    <s v="及时"/>
    <s v="现场派工"/>
    <s v="无"/>
    <s v="否"/>
    <s v="无"/>
    <s v="无"/>
    <s v="无"/>
    <s v="无"/>
    <s v="无"/>
    <m/>
    <m/>
    <m/>
    <m/>
    <m/>
    <m/>
    <m/>
  </r>
  <r>
    <n v="42"/>
    <s v="CJ612116010023"/>
    <x v="0"/>
    <s v="台泥（广安）水泥有限公司"/>
    <s v="PC400-7"/>
    <s v="DBAK0529"/>
    <n v="0"/>
    <n v="0"/>
    <s v="车间"/>
    <s v="车间"/>
    <s v="现场"/>
    <s v="广安"/>
    <s v="无"/>
    <s v="覃大俊"/>
    <m/>
    <m/>
    <m/>
    <m/>
    <m/>
    <m/>
    <m/>
    <m/>
    <m/>
    <m/>
    <m/>
    <s v="送旧件到现场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d v="2015-12-30T00:00:00"/>
    <d v="2015-12-30T00:00:00"/>
    <d v="2015-12-30T00:00:00"/>
    <d v="2015-12-30T00:00:00"/>
    <d v="2015-12-30T00:00:00"/>
    <s v="及时"/>
    <s v="现场派工"/>
    <s v="无"/>
    <s v="否"/>
    <s v="无"/>
    <s v="无"/>
    <s v="无"/>
    <s v="无"/>
    <s v="无"/>
    <m/>
    <m/>
    <m/>
    <m/>
    <m/>
    <m/>
    <m/>
  </r>
  <r>
    <n v="43"/>
    <s v="CJ612116010024"/>
    <x v="0"/>
    <s v="水电五局"/>
    <s v="PC360-7"/>
    <s v="DZ55393"/>
    <n v="0"/>
    <n v="0"/>
    <s v="车间"/>
    <s v="车间"/>
    <s v="现场"/>
    <s v="甘孜"/>
    <s v="无"/>
    <s v="覃大俊"/>
    <m/>
    <m/>
    <m/>
    <m/>
    <m/>
    <m/>
    <m/>
    <m/>
    <m/>
    <m/>
    <m/>
    <s v="送小臂到甘孜州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d v="2016-01-11T00:00:00"/>
    <d v="2016-01-11T00:00:00"/>
    <d v="2016-01-11T00:00:00"/>
    <d v="2016-01-11T00:00:00"/>
    <d v="2016-01-11T00:00:00"/>
    <s v="及时"/>
    <s v="现场派工"/>
    <s v="无"/>
    <s v="否"/>
    <s v="无"/>
    <s v="无"/>
    <s v="无"/>
    <s v="无"/>
    <s v="无"/>
    <m/>
    <m/>
    <m/>
    <m/>
    <m/>
    <m/>
    <m/>
  </r>
  <r>
    <n v="44"/>
    <s v="CJ612116010025"/>
    <x v="0"/>
    <s v="中国水利水电第十"/>
    <s v="PC360-7"/>
    <s v="DZ53621"/>
    <n v="0"/>
    <n v="0"/>
    <s v="车间"/>
    <s v="车间"/>
    <s v="现场"/>
    <s v="甘孜"/>
    <s v="无"/>
    <s v="覃大俊"/>
    <m/>
    <m/>
    <m/>
    <m/>
    <m/>
    <m/>
    <m/>
    <m/>
    <m/>
    <m/>
    <m/>
    <s v="送发动机到现场安装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d v="2016-01-18T00:00:00"/>
    <d v="2016-01-18T00:00:00"/>
    <d v="2016-01-18T00:00:00"/>
    <d v="2016-01-18T00:00:00"/>
    <d v="2016-01-18T00:00:00"/>
    <s v="及时"/>
    <s v="现场派工"/>
    <s v="无"/>
    <s v="否"/>
    <s v="无"/>
    <s v="无"/>
    <s v="无"/>
    <s v="无"/>
    <s v="无"/>
    <m/>
    <m/>
    <m/>
    <m/>
    <m/>
    <m/>
    <m/>
  </r>
  <r>
    <n v="45"/>
    <s v="CJ612116010026"/>
    <x v="0"/>
    <s v="赵从志"/>
    <s v="PC130-7"/>
    <s v="DBM3396"/>
    <n v="0"/>
    <n v="0"/>
    <s v="车间"/>
    <s v="车间"/>
    <s v="现场"/>
    <s v="广元"/>
    <s v="无"/>
    <s v="邓邦林"/>
    <m/>
    <m/>
    <m/>
    <m/>
    <m/>
    <m/>
    <m/>
    <m/>
    <m/>
    <m/>
    <m/>
    <s v="大臂镗孔"/>
    <s v="未修"/>
    <s v="未修"/>
    <x v="0"/>
    <x v="1"/>
    <s v="否"/>
    <x v="0"/>
    <x v="0"/>
    <s v="否"/>
    <s v="否"/>
    <s v="否"/>
    <s v="是"/>
    <n v="0"/>
    <n v="0"/>
    <s v="现场派工"/>
    <s v="无"/>
    <n v="0"/>
    <n v="0"/>
    <n v="0"/>
    <n v="0"/>
    <n v="6000"/>
    <s v="否"/>
    <n v="0"/>
    <n v="0"/>
    <n v="0"/>
    <s v="无"/>
    <d v="2016-01-28T00:00:00"/>
    <d v="2016-01-28T00:00:00"/>
    <d v="2016-01-28T00:00:00"/>
    <d v="2016-01-28T00:00:00"/>
    <d v="2016-01-28T00:00:00"/>
    <s v="及时"/>
    <s v="现场派工"/>
    <s v="无"/>
    <s v="否"/>
    <s v="无"/>
    <s v="无"/>
    <s v="无"/>
    <s v="无"/>
    <s v="无"/>
    <m/>
    <m/>
    <m/>
    <m/>
    <m/>
    <m/>
    <m/>
  </r>
  <r>
    <n v="46"/>
    <s v="CJ612116010004"/>
    <x v="0"/>
    <s v="周厚冬"/>
    <s v="PC240-8"/>
    <s v="DBBJ4772"/>
    <n v="0"/>
    <n v="0"/>
    <s v="车间"/>
    <s v="车间"/>
    <s v="公司"/>
    <s v="公司"/>
    <s v="无"/>
    <s v="黄云"/>
    <s v="无"/>
    <s v="佘玉龙"/>
    <s v="姜勇"/>
    <s v="王福太"/>
    <m/>
    <m/>
    <m/>
    <m/>
    <m/>
    <m/>
    <m/>
    <s v="取破碎器管路、大小臂焊疤处理、电瓶箱喷漆、安装边门、拆除护网、处理液压系统、配重敲补喷漆、整机检测修理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54"/>
    <s v="佘玉龙"/>
    <d v="2016-01-14T00:00:00"/>
    <d v="2016-01-14T00:00:00"/>
    <d v="2016-01-14T00:00:00"/>
    <d v="2016-01-14T00:00:00"/>
    <d v="2016-01-14T00:00:00"/>
    <s v="及时"/>
    <s v="内部结算"/>
    <s v="无"/>
    <s v="否"/>
    <s v="无"/>
    <s v="无"/>
    <s v="无"/>
    <s v="无"/>
    <s v="无"/>
    <m/>
    <m/>
    <m/>
    <m/>
    <m/>
    <m/>
    <m/>
  </r>
  <r>
    <n v="47"/>
    <s v="PG612116020233"/>
    <x v="1"/>
    <s v="易立"/>
    <s v="PC360-7"/>
    <s v="DZ40461"/>
    <n v="27558"/>
    <n v="13881330906"/>
    <s v="雅安分公司"/>
    <s v="乐山"/>
    <s v="车间"/>
    <s v="乐山"/>
    <s v="付洪"/>
    <s v="姜勇"/>
    <s v="姚茂斌"/>
    <s v="佘玉龙"/>
    <s v="张波"/>
    <m/>
    <m/>
    <m/>
    <m/>
    <m/>
    <m/>
    <m/>
    <m/>
    <s v="主控阀更换密封件、分配阀漏油"/>
    <s v="否"/>
    <s v="未修"/>
    <x v="0"/>
    <x v="1"/>
    <s v="是"/>
    <x v="0"/>
    <x v="0"/>
    <s v="否"/>
    <s v="否"/>
    <s v="否"/>
    <s v="否"/>
    <n v="12975"/>
    <n v="6000"/>
    <s v="客户付款"/>
    <s v="无"/>
    <n v="12480"/>
    <n v="6000"/>
    <n v="6000"/>
    <n v="500"/>
    <n v="5500"/>
    <s v="否"/>
    <n v="0"/>
    <n v="0"/>
    <n v="18"/>
    <s v="姜勇"/>
    <d v="2016-01-30T00:00:00"/>
    <d v="2016-01-30T00:00:00"/>
    <d v="2016-02-02T00:00:00"/>
    <d v="2016-02-01T00:00:00"/>
    <d v="2016-02-01T00:00:00"/>
    <s v="及时"/>
    <s v="否"/>
    <s v="担当收"/>
    <s v="是"/>
    <d v="2016-02-01T00:00:00"/>
    <s v="6月"/>
    <s v="有"/>
    <d v="2016-08-01T00:00:00"/>
    <s v="甲方给予乙方该台分配阀所更换的部件（以清单为准）出现漏油半年或1000H质保期，以先到为准"/>
    <m/>
    <m/>
    <m/>
    <m/>
    <m/>
    <m/>
    <m/>
  </r>
  <r>
    <n v="48"/>
    <s v="PG612116020234"/>
    <x v="1"/>
    <s v="达州市雄鹰运输服务有限公司"/>
    <s v="PC200-8"/>
    <s v="DBBA8724"/>
    <n v="9680"/>
    <n v="15182813749"/>
    <s v="达州分公司"/>
    <s v="达州"/>
    <s v="车间"/>
    <s v="达州"/>
    <s v="孙凌云"/>
    <s v="梁志辉"/>
    <m/>
    <m/>
    <m/>
    <m/>
    <m/>
    <m/>
    <m/>
    <m/>
    <m/>
    <m/>
    <m/>
    <s v="发动机大修、发动机排气支管4.5.6有机油漏出、冒蓝烟"/>
    <s v="是"/>
    <s v="未修"/>
    <x v="1"/>
    <x v="1"/>
    <s v="否"/>
    <x v="0"/>
    <x v="0"/>
    <s v="否"/>
    <s v="否"/>
    <s v="否"/>
    <s v="否"/>
    <n v="42446.58"/>
    <n v="4500"/>
    <s v="客户付款"/>
    <s v="无"/>
    <n v="44243"/>
    <n v="7500"/>
    <n v="7000"/>
    <n v="500"/>
    <n v="4000"/>
    <s v="是"/>
    <n v="3000"/>
    <n v="0"/>
    <n v="36"/>
    <s v="梁志辉"/>
    <d v="2016-01-29T00:00:00"/>
    <d v="2016-01-29T00:00:00"/>
    <d v="2016-02-07T00:00:00"/>
    <d v="2016-02-01T00:00:00"/>
    <d v="2016-02-01T00:00:00"/>
    <s v="及时"/>
    <s v="是"/>
    <s v="打款"/>
    <s v="是"/>
    <d v="2016-02-01T00:00:00"/>
    <s v="6月"/>
    <s v="有"/>
    <d v="2016-08-01T00:00:00"/>
    <s v="甲方给予乙方该台挖机所更换的零件（以清单为准）半年年或1000H质保期，以先到为准"/>
    <m/>
    <m/>
    <m/>
    <m/>
    <m/>
    <m/>
    <m/>
  </r>
  <r>
    <n v="49"/>
    <s v="PG612116020235"/>
    <x v="1"/>
    <s v="梁铄引(周锋)"/>
    <s v="PC220LC-7"/>
    <s v="DBH2889"/>
    <n v="9828"/>
    <n v="13698125882"/>
    <s v="成都分公司"/>
    <s v="成都"/>
    <s v="车间"/>
    <s v="成都"/>
    <s v="高成洪"/>
    <s v="杨永洪"/>
    <s v="樊祖彬"/>
    <s v="王林"/>
    <s v="魏强"/>
    <s v="章岱烽"/>
    <m/>
    <m/>
    <m/>
    <m/>
    <m/>
    <m/>
    <m/>
    <s v="发动机大修"/>
    <s v="是"/>
    <s v="未修"/>
    <x v="1"/>
    <x v="1"/>
    <s v="否"/>
    <x v="0"/>
    <x v="0"/>
    <s v="否"/>
    <s v="否"/>
    <s v="否"/>
    <s v="否"/>
    <n v="37283"/>
    <n v="16600"/>
    <s v="客户付款"/>
    <s v="无"/>
    <n v="35115"/>
    <n v="10800"/>
    <n v="10800"/>
    <n v="0"/>
    <n v="6300"/>
    <s v="是"/>
    <n v="4000"/>
    <n v="0"/>
    <n v="54"/>
    <s v="杨永洪"/>
    <d v="2016-01-27T00:00:00"/>
    <d v="2016-01-29T00:00:00"/>
    <d v="2016-02-15T00:00:00"/>
    <d v="2016-02-15T00:00:00"/>
    <d v="2016-02-22T00:00:00"/>
    <s v="及时"/>
    <s v="是"/>
    <s v="刷卡"/>
    <s v="是"/>
    <d v="2016-02-22T00:00:00"/>
    <s v="6月"/>
    <s v="有"/>
    <d v="2016-08-22T00:00:00"/>
    <s v="甲方给予乙方该台挖机所更换的零件（以清单为准）半年年或1000H质保期，以先到为准"/>
    <m/>
    <m/>
    <m/>
    <m/>
    <m/>
    <m/>
    <m/>
  </r>
  <r>
    <n v="50"/>
    <s v="PG612116020236"/>
    <x v="1"/>
    <s v="邓贤伟"/>
    <s v="PC360-7"/>
    <s v="DZ46463"/>
    <n v="7224"/>
    <n v="13882574389"/>
    <s v="成都分公司"/>
    <s v="成都"/>
    <s v="车间"/>
    <s v="成都"/>
    <s v="高成洪"/>
    <s v="姜勇"/>
    <s v="张波"/>
    <s v="佘玉龙"/>
    <m/>
    <m/>
    <m/>
    <m/>
    <m/>
    <m/>
    <m/>
    <m/>
    <m/>
    <s v="主控阀更换密封件，分配阀漏油"/>
    <s v="未修"/>
    <s v="未修"/>
    <x v="0"/>
    <x v="1"/>
    <s v="是"/>
    <x v="0"/>
    <x v="0"/>
    <s v="否"/>
    <s v="否"/>
    <s v="否"/>
    <s v="否"/>
    <n v="17594.439999999999"/>
    <n v="6500"/>
    <s v="客户付款"/>
    <s v="无"/>
    <n v="17855"/>
    <n v="4000"/>
    <n v="4000"/>
    <n v="0"/>
    <n v="4000"/>
    <s v="否"/>
    <n v="0"/>
    <n v="0"/>
    <n v="36"/>
    <s v="姜勇"/>
    <d v="2016-02-03T00:00:00"/>
    <d v="2016-02-16T00:00:00"/>
    <d v="2016-02-19T00:00:00"/>
    <d v="2016-02-19T00:00:00"/>
    <d v="2016-02-19T00:00:00"/>
    <s v="及时"/>
    <s v="是"/>
    <s v="担当收"/>
    <s v="是"/>
    <d v="2016-02-19T00:00:00"/>
    <s v="6月"/>
    <s v="有"/>
    <d v="2016-08-19T00:00:00"/>
    <s v="甲方给予乙方该台挖机所更换的零件（以清单为准）半年年或1001H质保期，以先到为准"/>
    <m/>
    <m/>
    <m/>
    <m/>
    <m/>
    <m/>
    <m/>
  </r>
  <r>
    <n v="51"/>
    <s v="PG612116020238"/>
    <x v="1"/>
    <s v="尹显成"/>
    <s v="PC360-7"/>
    <s v="DZ41983"/>
    <n v="12572"/>
    <n v="13708203238"/>
    <s v="成都分公司"/>
    <s v="成都"/>
    <s v="车间"/>
    <s v="都江堰"/>
    <s v="黄迅"/>
    <s v="佘玉龙"/>
    <s v="张波"/>
    <m/>
    <m/>
    <m/>
    <m/>
    <m/>
    <m/>
    <m/>
    <m/>
    <m/>
    <m/>
    <s v="右侧动臂油缸漏油，右回转无，处理故障及更换油缸油封"/>
    <s v="未修"/>
    <s v="未修"/>
    <x v="0"/>
    <x v="1"/>
    <s v="否"/>
    <x v="0"/>
    <x v="0"/>
    <s v="否"/>
    <s v="否"/>
    <s v="否"/>
    <s v="是"/>
    <n v="0"/>
    <n v="800"/>
    <s v="客户付款"/>
    <s v="无"/>
    <n v="630"/>
    <n v="800"/>
    <n v="800"/>
    <n v="0"/>
    <n v="800"/>
    <s v="否"/>
    <n v="0"/>
    <n v="0"/>
    <n v="0"/>
    <s v="无"/>
    <d v="2016-02-17T00:00:00"/>
    <d v="2016-02-17T00:00:00"/>
    <d v="2016-02-19T00:00:00"/>
    <d v="2016-02-19T00:00:00"/>
    <d v="2016-02-19T00:00:00"/>
    <s v="及时"/>
    <s v="是"/>
    <s v="刷卡"/>
    <s v="是"/>
    <d v="2016-02-19T00:00:00"/>
    <s v="无"/>
    <s v="无"/>
    <m/>
    <m/>
    <m/>
    <m/>
    <m/>
    <m/>
    <m/>
    <m/>
    <m/>
  </r>
  <r>
    <n v="52"/>
    <s v="PG612116020239"/>
    <x v="1"/>
    <s v="卿伟国"/>
    <s v="PC240LC-8"/>
    <s v="DBBJ3694"/>
    <n v="11022"/>
    <n v="15802838865"/>
    <s v="成都分公司"/>
    <s v="成都"/>
    <s v="车间"/>
    <s v="成都"/>
    <s v="高成洪"/>
    <s v="邓邦林"/>
    <s v="张波"/>
    <s v="佘玉龙"/>
    <m/>
    <m/>
    <m/>
    <m/>
    <m/>
    <m/>
    <m/>
    <m/>
    <m/>
    <s v="回转支承密封脱落、检查引导轮架变形、检查门锁打不开"/>
    <s v="未修"/>
    <s v="未修"/>
    <x v="0"/>
    <x v="1"/>
    <s v="否"/>
    <x v="0"/>
    <x v="0"/>
    <s v="否"/>
    <s v="否"/>
    <s v="否"/>
    <s v="是"/>
    <n v="2580"/>
    <n v="8920"/>
    <s v="客户付款"/>
    <s v="无"/>
    <n v="2580"/>
    <n v="8920"/>
    <n v="8920"/>
    <n v="0"/>
    <n v="8920"/>
    <s v="否"/>
    <n v="0"/>
    <n v="0"/>
    <n v="18"/>
    <s v="邓邦林"/>
    <d v="2016-02-01T00:00:00"/>
    <d v="2016-02-01T00:00:00"/>
    <d v="2016-02-15T00:00:00"/>
    <d v="2016-02-15T00:00:00"/>
    <d v="2016-02-15T00:00:00"/>
    <s v="及时"/>
    <s v="是"/>
    <s v="刷卡"/>
    <s v="是"/>
    <d v="2016-02-15T00:00:00"/>
    <s v="无"/>
    <s v="无"/>
    <m/>
    <m/>
    <m/>
    <m/>
    <m/>
    <m/>
    <m/>
    <m/>
    <m/>
  </r>
  <r>
    <n v="53"/>
    <s v="PG612116020240"/>
    <x v="1"/>
    <s v="朱静"/>
    <s v="PC240LC-8"/>
    <s v="DBBJ5732"/>
    <m/>
    <n v="18095018773"/>
    <s v="达州分公司"/>
    <s v="巴中"/>
    <s v="车间"/>
    <s v="巴中"/>
    <s v="张凯"/>
    <s v="罗开强"/>
    <s v="姚茂斌"/>
    <s v="陈正祥"/>
    <m/>
    <m/>
    <m/>
    <m/>
    <m/>
    <m/>
    <m/>
    <m/>
    <m/>
    <s v="主泵大修"/>
    <s v="否"/>
    <s v="是"/>
    <x v="0"/>
    <x v="0"/>
    <s v="否"/>
    <x v="0"/>
    <x v="0"/>
    <s v="否"/>
    <s v="否"/>
    <s v="否"/>
    <s v="否"/>
    <n v="38500"/>
    <n v="4500"/>
    <s v="客户付款"/>
    <s v="无"/>
    <n v="38500"/>
    <n v="4500"/>
    <n v="3500"/>
    <n v="1000"/>
    <n v="3500"/>
    <s v="否"/>
    <n v="0"/>
    <n v="0"/>
    <n v="0"/>
    <s v="无"/>
    <d v="2016-02-05T00:00:00"/>
    <d v="2016-02-05T00:00:00"/>
    <d v="2016-02-05T00:00:00"/>
    <d v="2016-02-05T00:00:00"/>
    <d v="2016-02-13T00:00:00"/>
    <s v="及时"/>
    <s v="是"/>
    <s v="代收"/>
    <s v="是"/>
    <d v="2016-02-13T00:00:00"/>
    <s v="12月"/>
    <s v="有"/>
    <d v="2017-02-13T00:00:00"/>
    <s v="甲方给予乙方该台挖机所更换的零件（以清单为准）壹年年或2000H质保期，以先到为准"/>
    <m/>
    <m/>
    <m/>
    <m/>
    <m/>
    <m/>
    <m/>
  </r>
  <r>
    <n v="54"/>
    <s v="PG612116020241"/>
    <x v="1"/>
    <s v="何明星"/>
    <s v="PC220-8"/>
    <s v="DBBG7336"/>
    <n v="5543"/>
    <n v="15928392183"/>
    <s v="达州分公司"/>
    <s v="巴中"/>
    <s v="车间"/>
    <s v="巴中"/>
    <s v="赵春连"/>
    <s v="罗开强"/>
    <s v="姚茂斌"/>
    <s v="陈正祥"/>
    <m/>
    <m/>
    <m/>
    <m/>
    <m/>
    <m/>
    <m/>
    <m/>
    <m/>
    <s v="主泵大修"/>
    <s v="否"/>
    <s v="是"/>
    <x v="0"/>
    <x v="0"/>
    <s v="否"/>
    <x v="0"/>
    <x v="0"/>
    <s v="否"/>
    <s v="否"/>
    <s v="否"/>
    <s v="否"/>
    <n v="37500"/>
    <n v="4500"/>
    <s v="客户付款"/>
    <s v="无"/>
    <n v="37500"/>
    <n v="4500"/>
    <n v="3500"/>
    <n v="1000"/>
    <n v="3500"/>
    <s v="否"/>
    <n v="0"/>
    <n v="0"/>
    <n v="0"/>
    <s v="无"/>
    <d v="2016-02-05T00:00:00"/>
    <d v="2016-02-05T00:00:00"/>
    <d v="2016-02-05T00:00:00"/>
    <d v="2016-02-05T00:00:00"/>
    <d v="2016-02-13T00:00:00"/>
    <s v="及时"/>
    <s v="是"/>
    <s v="代收"/>
    <s v="是"/>
    <d v="2016-02-13T00:00:00"/>
    <s v="12月"/>
    <s v="有"/>
    <d v="2017-02-13T00:00:00"/>
    <s v="甲方给予乙方该台挖机所更换的零件（以清单为准）壹年年或2000H质保期，以先到为准"/>
    <m/>
    <m/>
    <m/>
    <m/>
    <m/>
    <m/>
    <m/>
  </r>
  <r>
    <n v="55"/>
    <s v="PG612116020242"/>
    <x v="1"/>
    <s v="四川蜀峰路桥工程有限公司"/>
    <s v="PC210LC-8M0"/>
    <s v="DBBF4729"/>
    <n v="2380"/>
    <n v="18982050888"/>
    <s v="三州区域"/>
    <s v="甘孜"/>
    <s v="车间"/>
    <s v="甘孜"/>
    <s v="张晓光"/>
    <s v="黄云"/>
    <s v="李江"/>
    <s v="王福太"/>
    <s v="邓邦林"/>
    <m/>
    <m/>
    <m/>
    <m/>
    <m/>
    <m/>
    <m/>
    <m/>
    <s v="敲驾驶室、右侧及车门、敲两个边门、驾驶室右侧、两个边门、配重喷漆、焊修铲斗、及保养"/>
    <s v="未修"/>
    <s v="未修"/>
    <x v="0"/>
    <x v="1"/>
    <s v="否"/>
    <x v="0"/>
    <x v="0"/>
    <s v="是"/>
    <s v="否"/>
    <s v="否"/>
    <s v="是"/>
    <n v="3513"/>
    <n v="7000"/>
    <s v="客户付款"/>
    <s v="无"/>
    <n v="10480"/>
    <n v="9600"/>
    <n v="9600"/>
    <n v="0"/>
    <n v="9600"/>
    <s v="否"/>
    <n v="0"/>
    <n v="0"/>
    <n v="0"/>
    <s v="无"/>
    <d v="2016-01-29T00:00:00"/>
    <d v="2016-01-29T00:00:00"/>
    <d v="2016-02-05T00:00:00"/>
    <d v="2016-02-05T00:00:00"/>
    <d v="2016-02-25T00:00:00"/>
    <s v="及时"/>
    <s v="是"/>
    <s v="刷卡"/>
    <s v="是"/>
    <d v="2016-02-23T00:00:00"/>
    <s v="无"/>
    <s v="无"/>
    <m/>
    <m/>
    <m/>
    <m/>
    <m/>
    <m/>
    <m/>
    <m/>
    <m/>
  </r>
  <r>
    <n v="56"/>
    <s v="PG612116020243"/>
    <x v="1"/>
    <s v="冯建政"/>
    <s v="PC360-7"/>
    <s v="DZ47605"/>
    <n v="12095"/>
    <n v="13378245599"/>
    <s v="南充分公司"/>
    <s v="南充"/>
    <s v="车间"/>
    <s v="南充"/>
    <s v="胡旺林"/>
    <s v="姜勇"/>
    <s v="张波"/>
    <s v="佘玉龙"/>
    <m/>
    <m/>
    <m/>
    <m/>
    <m/>
    <m/>
    <m/>
    <m/>
    <m/>
    <s v="主控阀更换密封件"/>
    <s v="未修"/>
    <s v="未修"/>
    <x v="0"/>
    <x v="1"/>
    <s v="是"/>
    <x v="0"/>
    <x v="0"/>
    <s v="否"/>
    <s v="否"/>
    <s v="否"/>
    <s v="否"/>
    <n v="8111"/>
    <n v="6000"/>
    <s v="客户付款"/>
    <s v="无"/>
    <n v="8111"/>
    <n v="6000"/>
    <n v="4000"/>
    <n v="2000"/>
    <n v="4000"/>
    <s v="否"/>
    <n v="0"/>
    <n v="0"/>
    <n v="0"/>
    <s v="无"/>
    <d v="2016-02-20T00:00:00"/>
    <d v="2016-02-20T00:00:00"/>
    <d v="2016-02-23T00:00:00"/>
    <d v="2016-02-22T00:00:00"/>
    <d v="2016-02-22T00:00:00"/>
    <s v="及时"/>
    <s v="是"/>
    <s v="代收"/>
    <s v="是"/>
    <d v="2016-02-22T00:00:00"/>
    <s v="6月"/>
    <s v="有"/>
    <d v="2016-08-22T00:00:00"/>
    <s v="甲方给予乙方该台挖机所更换的零件（以清单为准）半年年或1000H质保期，以先到为准"/>
    <m/>
    <m/>
    <m/>
    <m/>
    <m/>
    <m/>
    <m/>
  </r>
  <r>
    <n v="57"/>
    <s v="PG610016030002"/>
    <x v="1"/>
    <s v="杭州铁藤道路设施安装工程有限公司"/>
    <s v="PC200-8"/>
    <s v="DBBB1314"/>
    <n v="6827"/>
    <n v="15183669910"/>
    <s v="绵阳分公司"/>
    <s v="德阳"/>
    <s v="车间"/>
    <s v="德阳"/>
    <s v="覃小春"/>
    <s v="樊祖彬"/>
    <s v="杨永洪"/>
    <s v="王林"/>
    <s v="魏强"/>
    <m/>
    <m/>
    <m/>
    <m/>
    <m/>
    <m/>
    <m/>
    <m/>
    <s v="发动机大修"/>
    <s v="否"/>
    <s v="未修"/>
    <x v="1"/>
    <x v="1"/>
    <s v="否"/>
    <x v="0"/>
    <x v="0"/>
    <s v="否"/>
    <s v="否"/>
    <s v="否"/>
    <s v="否"/>
    <n v="37597.72"/>
    <n v="4000"/>
    <s v="客户付款"/>
    <s v="无"/>
    <m/>
    <n v="4000"/>
    <n v="4000"/>
    <n v="0"/>
    <n v="4000"/>
    <s v="否"/>
    <n v="0"/>
    <n v="0"/>
    <n v="0"/>
    <s v="樊祖彬"/>
    <d v="2016-01-18T00:00:00"/>
    <d v="2016-01-18T00:00:00"/>
    <d v="2016-02-15T00:00:00"/>
    <d v="2016-02-14T00:00:00"/>
    <d v="2016-03-02T00:00:00"/>
    <s v="及时"/>
    <s v="是"/>
    <s v="刷卡"/>
    <s v="是"/>
    <d v="2016-03-02T00:00:00"/>
    <s v="6月"/>
    <s v="有"/>
    <d v="2016-09-02T00:00:00"/>
    <s v="甲方给予乙方该台挖机所更换的零件（以清单为准）半年年或1000H质保期，以先到为准"/>
    <m/>
    <m/>
    <m/>
    <m/>
    <m/>
    <m/>
    <m/>
  </r>
  <r>
    <n v="58"/>
    <s v="PG610016030001"/>
    <x v="1"/>
    <s v="安县顺达公路养护有限责任公司"/>
    <s v="PC240LC-8"/>
    <s v="DBBJ4668"/>
    <n v="8700"/>
    <n v="13980111937"/>
    <s v="绵阳分公司"/>
    <s v="绵阳"/>
    <s v="车间"/>
    <s v="绵阳"/>
    <s v="李蕾"/>
    <s v="杨永洪"/>
    <s v="樊祖彬"/>
    <s v="王林"/>
    <s v="魏强"/>
    <m/>
    <m/>
    <m/>
    <m/>
    <m/>
    <m/>
    <m/>
    <m/>
    <s v="发动机大修，被冻后漏水"/>
    <s v="是"/>
    <s v="未修"/>
    <x v="1"/>
    <x v="1"/>
    <s v="否"/>
    <x v="0"/>
    <x v="0"/>
    <s v="否"/>
    <s v="否"/>
    <s v="否"/>
    <s v="否"/>
    <n v="42828.83"/>
    <n v="12430"/>
    <s v="客户付款"/>
    <s v="无"/>
    <n v="45445"/>
    <n v="12430"/>
    <n v="11430"/>
    <n v="1000"/>
    <n v="5000"/>
    <s v="是"/>
    <n v="6430"/>
    <n v="0"/>
    <n v="36"/>
    <s v="杨永洪"/>
    <d v="2016-02-21T00:00:00"/>
    <d v="2016-02-22T00:00:00"/>
    <d v="2016-02-26T00:00:00"/>
    <d v="2016-02-26T00:00:00"/>
    <d v="2016-02-29T00:00:00"/>
    <s v="及时"/>
    <s v="是"/>
    <s v="打款"/>
    <s v="是"/>
    <d v="2016-02-26T00:00:00"/>
    <s v="6月"/>
    <s v="有"/>
    <d v="2016-08-26T00:00:00"/>
    <s v="甲方给予乙方该台挖机所更换的零件（以清单为准）半年年或1001H质保期，以先到为准"/>
    <m/>
    <m/>
    <m/>
    <m/>
    <m/>
    <m/>
    <m/>
  </r>
  <r>
    <n v="59"/>
    <s v="PG610016020251"/>
    <x v="1"/>
    <s v="何锡金"/>
    <s v="PC220-7"/>
    <s v="000000"/>
    <n v="11000"/>
    <n v="13568797647"/>
    <s v="三州区域"/>
    <s v="阿坝"/>
    <s v="车间"/>
    <s v="阿坝"/>
    <s v="张波2"/>
    <s v="樊祖彬"/>
    <s v="杨永洪"/>
    <s v="王林"/>
    <s v="魏强"/>
    <m/>
    <m/>
    <m/>
    <m/>
    <m/>
    <m/>
    <m/>
    <m/>
    <s v="发动机大修、液压泵大修"/>
    <s v="是"/>
    <s v="是"/>
    <x v="1"/>
    <x v="0"/>
    <s v="否"/>
    <x v="0"/>
    <x v="0"/>
    <s v="否"/>
    <s v="否"/>
    <s v="否"/>
    <s v="否"/>
    <n v="57048.2"/>
    <n v="20500"/>
    <s v="客户付款"/>
    <s v="无"/>
    <n v="56940"/>
    <n v="20000"/>
    <n v="15000"/>
    <n v="5000"/>
    <n v="7000"/>
    <s v="是"/>
    <n v="8000"/>
    <n v="0"/>
    <n v="36"/>
    <s v="樊祖彬"/>
    <d v="2016-02-22T00:00:00"/>
    <d v="2016-02-22T00:00:00"/>
    <d v="2016-02-26T00:00:00"/>
    <d v="2016-02-26T00:00:00"/>
    <d v="2016-02-26T00:00:00"/>
    <s v="及时"/>
    <s v="否"/>
    <s v="担当收"/>
    <s v="是"/>
    <d v="2016-02-26T00:00:00"/>
    <s v="6月"/>
    <s v="有"/>
    <d v="2016-08-26T00:00:00"/>
    <s v="甲方给予乙方该台挖机所更换的零件（以清单为准）半年年或1000H质保期，以先到为准，"/>
    <m/>
    <m/>
    <m/>
    <m/>
    <m/>
    <m/>
    <m/>
  </r>
  <r>
    <n v="60"/>
    <s v="PG610016030012"/>
    <x v="1"/>
    <s v="李严"/>
    <s v="PC240LC-8"/>
    <s v="DBBJ1053"/>
    <n v="12311"/>
    <n v="1321919332"/>
    <s v="达州分公司"/>
    <s v="达州"/>
    <s v="车间"/>
    <s v="达州"/>
    <s v="肖统"/>
    <s v="罗开强"/>
    <s v="何凤君"/>
    <s v="姚茂斌"/>
    <s v="张波"/>
    <s v="佘玉龙"/>
    <m/>
    <m/>
    <m/>
    <m/>
    <m/>
    <m/>
    <m/>
    <s v="液压泵、主阀大修"/>
    <s v="未修"/>
    <s v="是"/>
    <x v="0"/>
    <x v="0"/>
    <s v="是"/>
    <x v="0"/>
    <x v="0"/>
    <s v="否"/>
    <s v="否"/>
    <s v="否"/>
    <s v="否"/>
    <n v="35425"/>
    <n v="7500"/>
    <s v="客户付款"/>
    <s v="无"/>
    <n v="35425"/>
    <n v="7500"/>
    <n v="7500"/>
    <n v="0"/>
    <n v="7500"/>
    <s v="否"/>
    <n v="0"/>
    <n v="0"/>
    <n v="36"/>
    <s v="罗开强"/>
    <d v="2016-02-25T00:00:00"/>
    <d v="2016-02-25T00:00:00"/>
    <d v="2016-02-26T00:00:00"/>
    <d v="2016-02-26T00:00:00"/>
    <d v="2016-02-26T00:00:00"/>
    <s v="及时"/>
    <s v="否"/>
    <s v="担当收"/>
    <s v="是"/>
    <d v="2016-02-26T00:00:00"/>
    <s v="6月"/>
    <s v="有"/>
    <d v="2016-08-26T00:00:00"/>
    <s v="甲方给予乙方该台液压泵、主阀所更换的零件出现漏油质保（以清单为准）半年或1000H质保期，以先到为准"/>
    <m/>
    <m/>
    <m/>
    <m/>
    <m/>
    <m/>
    <m/>
  </r>
  <r>
    <n v="61"/>
    <s v="PG612116030017"/>
    <x v="1"/>
    <s v="鲍现红"/>
    <s v="PC220-8"/>
    <s v="DBBG4060"/>
    <n v="14086"/>
    <n v="13956065188"/>
    <s v="绵阳分公司"/>
    <s v="绵阳"/>
    <s v="车间"/>
    <s v="德阳"/>
    <s v="覃小春"/>
    <s v="罗开强"/>
    <s v="何凤君"/>
    <m/>
    <m/>
    <m/>
    <m/>
    <m/>
    <m/>
    <m/>
    <m/>
    <m/>
    <m/>
    <s v="主阀更换密封圈"/>
    <s v="未修"/>
    <s v="未修"/>
    <x v="0"/>
    <x v="1"/>
    <s v="是"/>
    <x v="0"/>
    <x v="0"/>
    <s v="否"/>
    <s v="否"/>
    <s v="否"/>
    <s v="否"/>
    <n v="4881"/>
    <n v="4500"/>
    <s v="客户付款"/>
    <s v="无"/>
    <n v="6065"/>
    <n v="4500"/>
    <n v="4500"/>
    <n v="0"/>
    <n v="4500"/>
    <s v="否"/>
    <n v="0"/>
    <n v="0"/>
    <n v="18"/>
    <s v="罗开强"/>
    <d v="2016-02-28T00:00:00"/>
    <d v="2016-02-28T00:00:00"/>
    <d v="2016-02-29T00:00:00"/>
    <d v="2016-02-29T00:00:00"/>
    <d v="2016-02-29T00:00:00"/>
    <s v="及时"/>
    <s v="是"/>
    <s v="刷卡"/>
    <s v="是"/>
    <d v="2016-02-29T00:00:00"/>
    <s v="6月"/>
    <s v="有"/>
    <d v="2016-08-29T00:00:00"/>
    <s v="甲方给予乙方该台主控阀所更换的零件出现漏油（以清单为准）半年或1000H质保期，以先到为准"/>
    <m/>
    <m/>
    <m/>
    <m/>
    <m/>
    <m/>
    <m/>
  </r>
  <r>
    <n v="62"/>
    <s v="CJ612116020001"/>
    <x v="1"/>
    <s v="徐浪"/>
    <s v="PC360-7"/>
    <s v="DZ51145"/>
    <n v="0"/>
    <n v="0"/>
    <s v="车间"/>
    <s v="车间"/>
    <s v="公司"/>
    <s v="公司"/>
    <s v="无"/>
    <s v="何勇明"/>
    <s v="无"/>
    <m/>
    <m/>
    <m/>
    <m/>
    <m/>
    <m/>
    <m/>
    <m/>
    <m/>
    <m/>
    <s v="更换空调压缩机、空调高压管两条、更换冷却器及清洗空调蒸发器、安装空调皮带、抽真空加氟"/>
    <s v="未修"/>
    <s v="未修"/>
    <x v="0"/>
    <x v="1"/>
    <s v="否"/>
    <x v="0"/>
    <x v="0"/>
    <s v="否"/>
    <s v="否"/>
    <s v="否"/>
    <s v="是"/>
    <n v="0"/>
    <n v="0"/>
    <s v="部门结算"/>
    <s v="无"/>
    <n v="0"/>
    <n v="0"/>
    <n v="0"/>
    <n v="0"/>
    <n v="0"/>
    <s v="否"/>
    <n v="0"/>
    <n v="0"/>
    <n v="0"/>
    <s v="无"/>
    <d v="2016-02-01T00:00:00"/>
    <d v="2016-02-01T00:00:00"/>
    <d v="2016-02-01T00:00:00"/>
    <d v="2016-02-01T00:00:00"/>
    <d v="2016-02-01T00:00:00"/>
    <s v="及时"/>
    <s v="内部结算"/>
    <s v="无"/>
    <s v="否"/>
    <s v="无"/>
    <s v="无"/>
    <s v="无"/>
    <s v="无"/>
    <s v="无"/>
    <m/>
    <m/>
    <m/>
    <m/>
    <m/>
    <m/>
    <m/>
  </r>
  <r>
    <n v="63"/>
    <s v="CJ612116020005"/>
    <x v="1"/>
    <s v="郎加"/>
    <s v="PC220-8M0"/>
    <s v="DBBG9105"/>
    <n v="0"/>
    <n v="0"/>
    <s v="车间"/>
    <s v="车间"/>
    <s v="公司"/>
    <s v="公司"/>
    <s v="高成洪"/>
    <s v="罗开强"/>
    <s v="何凤君"/>
    <m/>
    <m/>
    <m/>
    <m/>
    <m/>
    <m/>
    <m/>
    <m/>
    <m/>
    <m/>
    <s v="清洗挖机八台（PC220-8M0/DBBG9105、PC160LC-7/DBAL0829、PC210LC-8M0/DBBF4847、PC360-/DZ49251、PC240LC-8M0/DBBJ7148、PC200LC-8M0/DBBB3815"/>
    <s v="未修"/>
    <s v="未修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8000"/>
    <s v="否"/>
    <n v="0"/>
    <n v="0"/>
    <n v="36"/>
    <s v="罗开强"/>
    <d v="2016-02-16T00:00:00"/>
    <d v="2016-02-17T00:00:00"/>
    <d v="2016-02-18T00:00:00"/>
    <d v="2016-02-19T00:00:00"/>
    <d v="2016-02-20T00:00:00"/>
    <s v="及时"/>
    <s v="内部结算"/>
    <s v="无"/>
    <s v="否"/>
    <m/>
    <m/>
    <m/>
    <m/>
    <m/>
    <m/>
    <m/>
    <m/>
    <m/>
    <m/>
    <m/>
    <m/>
  </r>
  <r>
    <n v="64"/>
    <s v="CJ612116020010"/>
    <x v="1"/>
    <s v="乐山市沙湾亨利来石灰石厂"/>
    <s v="PC200-8M0"/>
    <s v="DBBB3815"/>
    <n v="0"/>
    <n v="0"/>
    <s v="车间"/>
    <s v="车间"/>
    <s v="公司"/>
    <s v="公司"/>
    <s v="无"/>
    <s v="黄云"/>
    <s v="王福太"/>
    <s v="李江"/>
    <m/>
    <m/>
    <m/>
    <m/>
    <m/>
    <m/>
    <m/>
    <m/>
    <m/>
    <s v="换右边边梁及敲补右前踏脚板、敲补电瓶箱、敲补驾驶室前下玻、配重、边门、边梁、驾驶室、大小臂、大臂油缸2个喷漆、整机清洗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16T00:00:00"/>
    <d v="2016-02-16T00:00:00"/>
    <d v="2016-02-16T00:00:00"/>
    <d v="2016-02-16T00:00:00"/>
    <d v="2016-02-16T00:00:00"/>
    <s v="及时"/>
    <s v="内部结算"/>
    <s v="无"/>
    <s v="否"/>
    <m/>
    <m/>
    <m/>
    <m/>
    <m/>
    <m/>
    <m/>
    <m/>
    <m/>
    <m/>
    <m/>
    <m/>
  </r>
  <r>
    <n v="65"/>
    <s v="CJ612116020011"/>
    <x v="1"/>
    <s v="倪香明"/>
    <s v="PC360-7"/>
    <s v="DZ49251"/>
    <n v="0"/>
    <n v="0"/>
    <s v="车间"/>
    <s v="车间"/>
    <s v="公司"/>
    <s v="公司"/>
    <s v="无"/>
    <s v="黄云"/>
    <s v="王福太"/>
    <s v="李江"/>
    <s v="邓邦林"/>
    <m/>
    <m/>
    <m/>
    <m/>
    <m/>
    <m/>
    <m/>
    <m/>
    <s v="大臂焊修3处、换前大玻引擎盖、大臂补漆、整车清洗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18T00:00:00"/>
    <d v="2016-02-18T00:00:00"/>
    <d v="2016-02-18T00:00:00"/>
    <d v="2016-02-18T00:00:00"/>
    <d v="2016-02-18T00:00:00"/>
    <s v="及时"/>
    <s v="内部结算"/>
    <s v="无"/>
    <s v="否"/>
    <m/>
    <m/>
    <m/>
    <m/>
    <m/>
    <m/>
    <m/>
    <m/>
    <m/>
    <m/>
    <m/>
    <m/>
  </r>
  <r>
    <n v="66"/>
    <s v="CJ612116020009"/>
    <x v="1"/>
    <s v="四川住贸"/>
    <m/>
    <m/>
    <n v="0"/>
    <n v="0"/>
    <s v="车间"/>
    <s v="车间"/>
    <s v="公司"/>
    <s v="公司"/>
    <s v="无"/>
    <s v="罗开强"/>
    <s v="何凤君"/>
    <m/>
    <m/>
    <m/>
    <m/>
    <m/>
    <m/>
    <m/>
    <m/>
    <m/>
    <m/>
    <s v="10台车简单清洗 DBBF4928/DBBF4948/DBBG9266/DBBJ8233/DJA20168/DJB10626/DJB10623/DJB10632/DJB10683/DJB10688/DJA20205 /DJB10689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17T00:00:00"/>
    <d v="2016-02-17T00:00:00"/>
    <d v="2016-02-17T00:00:00"/>
    <d v="2016-02-17T00:00:00"/>
    <d v="2016-02-17T00:00:00"/>
    <s v="及时"/>
    <s v="内部结算"/>
    <s v="无"/>
    <s v="否"/>
    <m/>
    <m/>
    <m/>
    <m/>
    <m/>
    <m/>
    <m/>
    <m/>
    <m/>
    <m/>
    <m/>
    <m/>
  </r>
  <r>
    <n v="67"/>
    <s v="CJ612116020017"/>
    <x v="1"/>
    <s v="普布次仁"/>
    <s v="PC240LC-8M0"/>
    <s v="DBBJ7148"/>
    <n v="0"/>
    <n v="0"/>
    <s v="车间"/>
    <s v="车间"/>
    <s v="公司"/>
    <s v="公司"/>
    <s v="无"/>
    <s v="姜勇"/>
    <s v="黄云"/>
    <s v="李江"/>
    <m/>
    <m/>
    <m/>
    <m/>
    <m/>
    <m/>
    <m/>
    <m/>
    <m/>
    <s v="保养、高原改装、安装防护网、更换锁芯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29T00:00:00"/>
    <d v="2016-02-29T00:00:00"/>
    <d v="2016-02-29T00:00:00"/>
    <d v="2016-02-29T00:00:00"/>
    <d v="2016-02-29T00:00:00"/>
    <s v="及时"/>
    <s v="内部结算"/>
    <s v="无"/>
    <s v="否"/>
    <m/>
    <m/>
    <m/>
    <m/>
    <m/>
    <m/>
    <m/>
    <m/>
    <m/>
    <m/>
    <m/>
    <m/>
  </r>
  <r>
    <n v="68"/>
    <s v="CJ612116020019"/>
    <x v="1"/>
    <s v="广元海螺水泥有限责任公司"/>
    <s v="PC1250-7"/>
    <n v="20707"/>
    <n v="21245"/>
    <n v="15282091609"/>
    <s v="绵阳分公司"/>
    <s v="广元"/>
    <s v="车间"/>
    <s v="广元"/>
    <s v="左茂呈"/>
    <s v="梁志辉"/>
    <m/>
    <m/>
    <m/>
    <m/>
    <m/>
    <m/>
    <m/>
    <m/>
    <m/>
    <m/>
    <m/>
    <s v="打气泵维修"/>
    <s v="未修"/>
    <s v="未修"/>
    <x v="0"/>
    <x v="1"/>
    <s v="否"/>
    <x v="0"/>
    <x v="0"/>
    <s v="否"/>
    <s v="否"/>
    <s v="否"/>
    <s v="是"/>
    <n v="1530"/>
    <n v="0"/>
    <s v="返修客户"/>
    <s v="无"/>
    <n v="1530"/>
    <n v="0"/>
    <n v="0"/>
    <n v="0"/>
    <n v="0"/>
    <s v="否"/>
    <n v="0"/>
    <n v="0"/>
    <n v="36"/>
    <s v="梁志辉"/>
    <d v="2016-02-16T00:00:00"/>
    <d v="2016-02-16T00:00:00"/>
    <d v="2016-02-23T00:00:00"/>
    <d v="2016-02-23T00:00:00"/>
    <d v="2016-02-23T00:00:00"/>
    <s v="及时"/>
    <s v="其他"/>
    <s v="无"/>
    <s v="否"/>
    <m/>
    <m/>
    <m/>
    <m/>
    <m/>
    <m/>
    <m/>
    <m/>
    <m/>
    <m/>
    <m/>
    <m/>
  </r>
  <r>
    <n v="69"/>
    <s v="CJ612116020020"/>
    <x v="1"/>
    <s v="严信圆"/>
    <s v="PC400-7"/>
    <s v="DBBK0082"/>
    <n v="0"/>
    <n v="13518135987"/>
    <s v="雅安分公司"/>
    <s v="雅安"/>
    <s v="车间"/>
    <s v="雅安"/>
    <s v="刘双彬"/>
    <s v="樊祖彬"/>
    <m/>
    <m/>
    <m/>
    <m/>
    <m/>
    <m/>
    <m/>
    <m/>
    <m/>
    <m/>
    <m/>
    <s v="后未维修，更换发动机总成"/>
    <s v="未修"/>
    <s v="未修"/>
    <x v="0"/>
    <x v="1"/>
    <s v="否"/>
    <x v="0"/>
    <x v="0"/>
    <s v="否"/>
    <s v="否"/>
    <s v="否"/>
    <s v="否"/>
    <n v="321486.5199999999"/>
    <n v="0"/>
    <s v="客户付款"/>
    <s v="无"/>
    <n v="0"/>
    <n v="0"/>
    <n v="0"/>
    <n v="0"/>
    <n v="0"/>
    <s v="否"/>
    <n v="0"/>
    <n v="0"/>
    <n v="0"/>
    <s v="无"/>
    <d v="2016-02-16T00:00:00"/>
    <d v="2016-02-16T00:00:00"/>
    <d v="2016-02-16T00:00:00"/>
    <d v="2016-02-16T00:00:00"/>
    <d v="2016-02-16T00:00:00"/>
    <s v="及时"/>
    <s v="其他"/>
    <s v="无"/>
    <s v="否"/>
    <m/>
    <m/>
    <m/>
    <m/>
    <m/>
    <m/>
    <m/>
    <m/>
    <m/>
    <m/>
    <m/>
    <m/>
  </r>
  <r>
    <n v="70"/>
    <s v="CJ612116020022"/>
    <x v="1"/>
    <s v="唐卫忠"/>
    <s v="PC220-8"/>
    <s v="DBBG6704"/>
    <n v="0"/>
    <n v="17780705593"/>
    <s v="成都分公司"/>
    <s v="成都"/>
    <s v="车间"/>
    <s v="茶店镇"/>
    <s v="高成洪"/>
    <s v="罗开强"/>
    <m/>
    <m/>
    <m/>
    <m/>
    <m/>
    <m/>
    <m/>
    <m/>
    <m/>
    <m/>
    <m/>
    <s v="后未维修，全车保养、全车喷漆、更换大臂油缸油封、检查底盘、检查灯、空调、配重螺栓"/>
    <s v="未修"/>
    <s v="未修"/>
    <x v="0"/>
    <x v="1"/>
    <s v="否"/>
    <x v="0"/>
    <x v="0"/>
    <s v="否"/>
    <s v="否"/>
    <s v="否"/>
    <s v="否"/>
    <n v="39523.260000000009"/>
    <n v="13400"/>
    <s v="客户付款"/>
    <s v="销售部"/>
    <n v="0"/>
    <n v="0"/>
    <n v="0"/>
    <n v="0"/>
    <n v="0"/>
    <s v="否"/>
    <n v="0"/>
    <n v="0"/>
    <n v="0"/>
    <s v="无"/>
    <d v="2016-02-16T00:00:00"/>
    <d v="2016-02-16T00:00:00"/>
    <d v="2016-02-16T00:00:00"/>
    <d v="2016-02-16T00:00:00"/>
    <d v="2016-02-16T00:00:00"/>
    <s v="及时"/>
    <s v="其他"/>
    <s v="无"/>
    <s v="否"/>
    <m/>
    <m/>
    <m/>
    <m/>
    <m/>
    <m/>
    <m/>
    <m/>
    <m/>
    <m/>
    <m/>
    <m/>
  </r>
  <r>
    <n v="71"/>
    <s v="CJ612116020023"/>
    <x v="1"/>
    <s v="陈绍燕"/>
    <s v="PC360-7"/>
    <s v="DZ54265"/>
    <n v="0"/>
    <n v="0"/>
    <s v="车间"/>
    <s v="雅安"/>
    <s v="现场"/>
    <s v="雅安"/>
    <s v="无"/>
    <s v="覃大俊"/>
    <m/>
    <m/>
    <m/>
    <m/>
    <m/>
    <m/>
    <m/>
    <m/>
    <m/>
    <m/>
    <m/>
    <s v="拉发动机回公司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03T00:00:00"/>
    <d v="2016-02-03T00:00:00"/>
    <d v="2016-02-03T00:00:00"/>
    <d v="2016-02-03T00:00:00"/>
    <d v="2016-02-03T00:00:00"/>
    <s v="及时"/>
    <s v="内部结算"/>
    <s v="无"/>
    <s v="否"/>
    <m/>
    <m/>
    <m/>
    <m/>
    <m/>
    <m/>
    <m/>
    <m/>
    <m/>
    <m/>
    <m/>
    <m/>
  </r>
  <r>
    <n v="72"/>
    <s v="CJ612116020024"/>
    <x v="1"/>
    <s v="广元海螺水泥有限责任公司"/>
    <s v="PC1250-7"/>
    <n v="20707"/>
    <n v="0"/>
    <n v="0"/>
    <s v="车间"/>
    <s v="广元"/>
    <s v="现场"/>
    <s v="广元"/>
    <s v="无"/>
    <s v="覃大俊"/>
    <m/>
    <m/>
    <m/>
    <m/>
    <m/>
    <m/>
    <m/>
    <m/>
    <m/>
    <m/>
    <m/>
    <s v="发动机送到广元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23T00:00:00"/>
    <d v="2016-02-23T00:00:00"/>
    <d v="2016-02-23T00:00:00"/>
    <d v="2016-02-23T00:00:00"/>
    <d v="2016-02-23T00:00:00"/>
    <s v="及时"/>
    <s v="内部结算"/>
    <s v="无"/>
    <s v="否"/>
    <m/>
    <m/>
    <m/>
    <m/>
    <m/>
    <m/>
    <m/>
    <m/>
    <m/>
    <m/>
    <m/>
    <m/>
  </r>
  <r>
    <n v="73"/>
    <s v="CJ612116020025"/>
    <x v="1"/>
    <s v="广元海螺水泥有限责任公司"/>
    <s v="PC1250-7"/>
    <n v="20707"/>
    <n v="0"/>
    <n v="0"/>
    <s v="车间"/>
    <s v="广元"/>
    <s v="现场"/>
    <s v="广元"/>
    <s v="无"/>
    <s v="覃大俊"/>
    <m/>
    <m/>
    <m/>
    <m/>
    <m/>
    <m/>
    <m/>
    <m/>
    <m/>
    <m/>
    <m/>
    <s v="公司到广元海螺拉发动机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16T00:00:00"/>
    <d v="2016-02-16T00:00:00"/>
    <d v="2016-02-16T00:00:00"/>
    <d v="2016-02-16T00:00:00"/>
    <d v="2016-02-16T00:00:00"/>
    <s v="及时"/>
    <s v="内部结算"/>
    <s v="无"/>
    <s v="否"/>
    <m/>
    <m/>
    <m/>
    <m/>
    <m/>
    <m/>
    <m/>
    <m/>
    <m/>
    <m/>
    <m/>
    <m/>
  </r>
  <r>
    <n v="74"/>
    <s v="CJ612116020026"/>
    <x v="1"/>
    <s v="谭政"/>
    <s v="PC60-8"/>
    <s v="DJA20208"/>
    <n v="0"/>
    <n v="0"/>
    <s v="车间"/>
    <s v="遂宁"/>
    <s v="现场"/>
    <s v="遂宁"/>
    <s v="无"/>
    <s v="覃大俊"/>
    <m/>
    <m/>
    <m/>
    <m/>
    <m/>
    <m/>
    <m/>
    <m/>
    <m/>
    <m/>
    <m/>
    <s v="送破碎器到遂宁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14T00:00:00"/>
    <d v="2016-02-14T00:00:00"/>
    <d v="2016-02-14T00:00:00"/>
    <d v="2016-02-14T00:00:00"/>
    <d v="2016-02-14T00:00:00"/>
    <s v="及时"/>
    <s v="内部结算"/>
    <s v="无"/>
    <s v="否"/>
    <m/>
    <m/>
    <m/>
    <m/>
    <m/>
    <m/>
    <m/>
    <m/>
    <m/>
    <m/>
    <m/>
    <m/>
  </r>
  <r>
    <n v="75"/>
    <s v="CJ612116020027"/>
    <x v="1"/>
    <s v="达州市雄鹰运输服务有限公司"/>
    <s v="PC200-8"/>
    <s v="DBBA8724"/>
    <n v="0"/>
    <n v="0"/>
    <s v="车间"/>
    <s v="达州"/>
    <s v="现场"/>
    <s v="达州"/>
    <s v="无"/>
    <s v="覃大俊"/>
    <m/>
    <m/>
    <m/>
    <m/>
    <m/>
    <m/>
    <m/>
    <m/>
    <m/>
    <m/>
    <m/>
    <s v="发动机送到达州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01T00:00:00"/>
    <d v="2016-02-01T00:00:00"/>
    <d v="2016-02-01T00:00:00"/>
    <d v="2016-02-01T00:00:00"/>
    <d v="2016-02-01T00:00:00"/>
    <s v="及时"/>
    <s v="内部结算"/>
    <s v="无"/>
    <s v="否"/>
    <m/>
    <m/>
    <m/>
    <m/>
    <m/>
    <m/>
    <m/>
    <m/>
    <m/>
    <m/>
    <m/>
    <m/>
  </r>
  <r>
    <n v="76"/>
    <s v="CJ612116020028"/>
    <x v="1"/>
    <s v="严信圆"/>
    <s v="PC400-7"/>
    <s v="DBBK0082"/>
    <n v="0"/>
    <n v="0"/>
    <s v="车间"/>
    <s v="雅安"/>
    <s v="现场"/>
    <s v="雅安"/>
    <s v="无"/>
    <s v="邓邦林"/>
    <m/>
    <m/>
    <m/>
    <m/>
    <m/>
    <m/>
    <m/>
    <m/>
    <m/>
    <m/>
    <m/>
    <s v="拉发动机到雅安装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22T00:00:00"/>
    <d v="2016-02-22T00:00:00"/>
    <d v="2016-02-22T00:00:00"/>
    <d v="2016-02-22T00:00:00"/>
    <d v="2016-02-22T00:00:00"/>
    <s v="及时"/>
    <s v="内部结算"/>
    <s v="无"/>
    <s v="否"/>
    <m/>
    <m/>
    <m/>
    <m/>
    <m/>
    <m/>
    <m/>
    <m/>
    <m/>
    <m/>
    <m/>
    <m/>
  </r>
  <r>
    <n v="77"/>
    <s v="CJ612116020028"/>
    <x v="1"/>
    <s v="何锡金"/>
    <s v="PC220-7"/>
    <s v="000000"/>
    <n v="0"/>
    <n v="0"/>
    <s v="车间"/>
    <s v="阿坝"/>
    <s v="现场"/>
    <s v="阿坝"/>
    <s v="无"/>
    <s v="覃大俊"/>
    <m/>
    <m/>
    <m/>
    <m/>
    <m/>
    <m/>
    <m/>
    <m/>
    <m/>
    <m/>
    <m/>
    <s v="送发动机到公司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26T00:00:00"/>
    <d v="2016-02-26T00:00:00"/>
    <d v="2016-02-26T00:00:00"/>
    <d v="2016-02-26T00:00:00"/>
    <d v="2016-02-26T00:00:00"/>
    <s v="及时"/>
    <s v="内部结算"/>
    <s v="无"/>
    <s v="否"/>
    <m/>
    <m/>
    <m/>
    <m/>
    <m/>
    <m/>
    <m/>
    <m/>
    <m/>
    <m/>
    <m/>
    <m/>
  </r>
  <r>
    <n v="78"/>
    <s v="CJ612116020029"/>
    <x v="1"/>
    <s v="易立"/>
    <s v="PC360-7"/>
    <s v="DZ40461"/>
    <n v="0"/>
    <n v="0"/>
    <s v="车间"/>
    <s v="乐山"/>
    <s v="现场"/>
    <s v="乐山"/>
    <s v="无"/>
    <s v="姜勇"/>
    <s v="姚茂斌"/>
    <m/>
    <m/>
    <m/>
    <m/>
    <m/>
    <m/>
    <m/>
    <m/>
    <m/>
    <m/>
    <s v="主泵、主阀安装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d v="2016-02-01T00:00:00"/>
    <d v="2016-02-01T00:00:00"/>
    <d v="2016-02-01T00:00:00"/>
    <d v="2016-02-01T00:00:00"/>
    <d v="2016-02-01T00:00:00"/>
    <s v="及时"/>
    <s v="内部结算"/>
    <s v="无"/>
    <s v="否"/>
    <m/>
    <m/>
    <m/>
    <m/>
    <m/>
    <m/>
    <m/>
    <m/>
    <m/>
    <m/>
    <m/>
    <m/>
  </r>
  <r>
    <n v="79"/>
    <s v="CJ612116020030"/>
    <x v="1"/>
    <s v="何刚"/>
    <s v="PC240LC-8"/>
    <s v="DBBJ3848"/>
    <n v="8747"/>
    <n v="13340936786"/>
    <s v="成都分公司"/>
    <s v="眉山"/>
    <s v="车间"/>
    <s v="眉山"/>
    <s v="王晓祥"/>
    <s v="姚茂斌"/>
    <m/>
    <m/>
    <m/>
    <m/>
    <m/>
    <m/>
    <m/>
    <m/>
    <m/>
    <m/>
    <m/>
    <s v="后未维修，主泵主阀修理"/>
    <s v="否"/>
    <s v="否"/>
    <x v="0"/>
    <x v="1"/>
    <s v="否"/>
    <x v="0"/>
    <x v="0"/>
    <s v="否"/>
    <s v="否"/>
    <s v="否"/>
    <s v="否"/>
    <n v="0"/>
    <n v="0"/>
    <s v="客户付款"/>
    <s v="无"/>
    <n v="0"/>
    <n v="0"/>
    <n v="0"/>
    <n v="0"/>
    <n v="0"/>
    <n v="0"/>
    <n v="0"/>
    <n v="0"/>
    <n v="0"/>
    <s v="无"/>
    <d v="2016-02-25T00:00:00"/>
    <d v="2016-02-26T00:00:00"/>
    <d v="2016-02-27T00:00:00"/>
    <d v="2016-02-28T00:00:00"/>
    <d v="2016-02-29T00:00:00"/>
    <s v="及时"/>
    <s v="内部结算"/>
    <s v="无"/>
    <s v="否"/>
    <m/>
    <m/>
    <m/>
    <m/>
    <m/>
    <m/>
    <m/>
    <m/>
    <m/>
    <m/>
    <m/>
    <m/>
  </r>
  <r>
    <n v="80"/>
    <s v="PG612116030799"/>
    <x v="2"/>
    <s v="九江中福采掘有限公司彭州分公司"/>
    <s v="PC450-7"/>
    <s v="DZ50262"/>
    <m/>
    <n v="13980862177"/>
    <s v="成都分公司"/>
    <s v="资阳"/>
    <s v="车间"/>
    <s v="资阳"/>
    <s v="杨欢"/>
    <s v="章岱烽"/>
    <m/>
    <m/>
    <m/>
    <m/>
    <m/>
    <m/>
    <m/>
    <m/>
    <m/>
    <m/>
    <m/>
    <s v="更换回转齿圈、检查底盘、检查油管、全车做漆"/>
    <s v="未修"/>
    <s v="未修"/>
    <x v="0"/>
    <x v="1"/>
    <s v="否"/>
    <x v="0"/>
    <x v="0"/>
    <s v="否"/>
    <s v="否"/>
    <s v="否"/>
    <s v="是"/>
    <n v="22398.620000000003"/>
    <n v="60000"/>
    <s v="客户付款"/>
    <s v="无"/>
    <n v="50375"/>
    <n v="43000"/>
    <n v="43000"/>
    <n v="0"/>
    <n v="41523"/>
    <s v="是"/>
    <n v="1470"/>
    <n v="0"/>
    <n v="72"/>
    <s v="章岱烽"/>
    <d v="2016-01-18T00:00:00"/>
    <d v="2016-01-19T00:00:00"/>
    <d v="2016-03-25T00:00:00"/>
    <d v="2016-03-25T00:00:00"/>
    <d v="2016-03-24T00:00:00"/>
    <s v="及时"/>
    <s v="内部结算"/>
    <s v="无"/>
    <s v="否"/>
    <m/>
    <m/>
    <m/>
    <m/>
    <m/>
    <m/>
    <m/>
    <m/>
    <m/>
    <m/>
    <m/>
    <m/>
  </r>
  <r>
    <n v="81"/>
    <s v="PG610016030800"/>
    <x v="2"/>
    <s v="陈绍燕"/>
    <s v="PC360-7"/>
    <s v="DZ54265"/>
    <n v="4274"/>
    <n v="13981633062"/>
    <s v="雅安分公司"/>
    <s v="雅安"/>
    <s v="车间"/>
    <s v="雅安"/>
    <s v="廖建武"/>
    <s v="樊祖彬"/>
    <m/>
    <m/>
    <m/>
    <m/>
    <m/>
    <m/>
    <m/>
    <m/>
    <m/>
    <m/>
    <m/>
    <s v="发动机大修，下排气滴机油"/>
    <s v="否"/>
    <s v="未修"/>
    <x v="1"/>
    <x v="1"/>
    <s v="否"/>
    <x v="0"/>
    <x v="0"/>
    <s v="否"/>
    <s v="否"/>
    <s v="否"/>
    <s v="否"/>
    <n v="30451.420000000002"/>
    <n v="5940"/>
    <s v="客户付款"/>
    <s v="无"/>
    <n v="27475.79"/>
    <n v="11475"/>
    <n v="11475"/>
    <m/>
    <m/>
    <s v="是"/>
    <n v="2159"/>
    <n v="0"/>
    <n v="36"/>
    <s v="樊祖彬"/>
    <d v="2016-02-23T00:00:00"/>
    <d v="2016-02-28T00:00:00"/>
    <d v="2016-03-05T00:00:00"/>
    <d v="2016-03-03T00:00:00"/>
    <d v="2016-03-03T00:00:00"/>
    <s v="及时"/>
    <s v="内部结算"/>
    <s v="无"/>
    <s v="否"/>
    <m/>
    <m/>
    <m/>
    <m/>
    <m/>
    <m/>
    <m/>
    <m/>
    <m/>
    <m/>
    <m/>
    <m/>
  </r>
  <r>
    <n v="82"/>
    <s v="PG610016030802"/>
    <x v="2"/>
    <s v="达州海螺水泥有限责任公司"/>
    <s v="PC1250-7"/>
    <n v="20708"/>
    <n v="18000"/>
    <m/>
    <s v="达州分公司"/>
    <s v="达州"/>
    <s v="车间"/>
    <s v="达州"/>
    <s v="肖统"/>
    <s v="梁志辉"/>
    <m/>
    <m/>
    <m/>
    <m/>
    <m/>
    <m/>
    <m/>
    <m/>
    <m/>
    <m/>
    <m/>
    <s v="发动机大修"/>
    <s v="是"/>
    <s v="未修"/>
    <x v="1"/>
    <x v="1"/>
    <s v="否"/>
    <x v="0"/>
    <x v="0"/>
    <s v="否"/>
    <s v="否"/>
    <s v="否"/>
    <s v="否"/>
    <n v="568735.14999999991"/>
    <n v="75950"/>
    <s v="客户付款"/>
    <s v="无"/>
    <m/>
    <n v="74514"/>
    <n v="74514"/>
    <n v="0"/>
    <n v="35000"/>
    <s v="是"/>
    <n v="30900"/>
    <n v="500"/>
    <n v="108"/>
    <s v="梁志辉"/>
    <d v="2016-01-09T00:00:00"/>
    <d v="2016-01-15T00:00:00"/>
    <m/>
    <m/>
    <m/>
    <s v="及时"/>
    <s v="内部结算"/>
    <s v="无"/>
    <s v="否"/>
    <m/>
    <m/>
    <m/>
    <m/>
    <m/>
    <m/>
    <m/>
    <m/>
    <m/>
    <m/>
    <m/>
    <m/>
  </r>
  <r>
    <n v="83"/>
    <s v="PG610016030803"/>
    <x v="2"/>
    <s v="贡觉台西公钦钨金桑丁林寺卫生所（伍圆）"/>
    <s v="PC220-8"/>
    <s v="DBBG1321"/>
    <n v="8348"/>
    <n v="18837262676"/>
    <s v="成都分公司"/>
    <s v="成都"/>
    <s v="车间"/>
    <s v="成都"/>
    <s v="高成洪"/>
    <s v="罗开强"/>
    <s v="樊祖彬"/>
    <m/>
    <m/>
    <m/>
    <m/>
    <m/>
    <m/>
    <m/>
    <m/>
    <m/>
    <m/>
    <s v="清洗液压系统，大修发动机、整车无力，水温高，废气大，"/>
    <s v="是"/>
    <s v="是"/>
    <x v="1"/>
    <x v="0"/>
    <s v="否"/>
    <x v="0"/>
    <x v="0"/>
    <s v="否"/>
    <s v="否"/>
    <s v="否"/>
    <s v="否"/>
    <n v="127421"/>
    <n v="28400"/>
    <s v="客户付款"/>
    <s v="无"/>
    <n v="110828"/>
    <n v="27625"/>
    <n v="27625"/>
    <n v="0"/>
    <n v="16000"/>
    <s v="是"/>
    <n v="0"/>
    <n v="0"/>
    <n v="72"/>
    <s v="罗开强"/>
    <d v="2016-01-14T00:00:00"/>
    <d v="2016-03-04T00:00:00"/>
    <d v="2016-03-20T00:00:00"/>
    <d v="2016-03-20T00:00:00"/>
    <d v="2016-03-27T00:00:00"/>
    <s v="及时"/>
    <s v="内部结算"/>
    <s v="无"/>
    <s v="是"/>
    <d v="2016-03-27T00:00:00"/>
    <n v="0"/>
    <s v="无"/>
    <m/>
    <m/>
    <m/>
    <m/>
    <m/>
    <m/>
    <m/>
    <m/>
    <m/>
  </r>
  <r>
    <n v="84"/>
    <s v="PG610016030804"/>
    <x v="2"/>
    <s v="闵海利"/>
    <s v="PC360-7"/>
    <s v="DZ48384"/>
    <n v="5683"/>
    <n v="13808268709"/>
    <s v="成都分公司"/>
    <s v="成都"/>
    <s v="车间"/>
    <s v="成都"/>
    <s v="高成洪"/>
    <s v="梁志辉"/>
    <m/>
    <m/>
    <m/>
    <m/>
    <m/>
    <m/>
    <m/>
    <m/>
    <m/>
    <m/>
    <m/>
    <s v="液压泵更换密封件、更换铲斗油封、更换中臂油封、全车保养"/>
    <s v="未修"/>
    <s v="否"/>
    <x v="0"/>
    <x v="0"/>
    <s v="否"/>
    <x v="0"/>
    <x v="0"/>
    <s v="否"/>
    <s v="否"/>
    <s v="否"/>
    <s v="否"/>
    <n v="20893"/>
    <n v="9200"/>
    <s v="客户付款"/>
    <s v="无"/>
    <n v="18746"/>
    <n v="7600"/>
    <n v="7600"/>
    <n v="0"/>
    <n v="4400"/>
    <s v="是"/>
    <n v="3200"/>
    <n v="0"/>
    <n v="36"/>
    <s v="梁志辉"/>
    <d v="2016-02-26T00:00:00"/>
    <d v="2016-02-26T00:00:00"/>
    <d v="2016-03-03T00:00:00"/>
    <d v="2016-03-01T00:00:00"/>
    <d v="2016-03-01T00:00:00"/>
    <s v="及时"/>
    <s v="是"/>
    <s v="打款"/>
    <s v="是"/>
    <d v="2016-03-01T00:00:00"/>
    <n v="0"/>
    <s v="无"/>
    <m/>
    <m/>
    <m/>
    <m/>
    <m/>
    <m/>
    <m/>
    <m/>
    <m/>
  </r>
  <r>
    <n v="85"/>
    <s v="PG610016030805"/>
    <x v="2"/>
    <s v="黄建林"/>
    <s v="PC300-7"/>
    <s v="DBP3803"/>
    <n v="15000"/>
    <n v="13688266999"/>
    <s v="达州分公司"/>
    <s v="达州"/>
    <s v="车间"/>
    <s v="达州"/>
    <s v="孙凌云"/>
    <s v="樊祖彬"/>
    <m/>
    <m/>
    <m/>
    <m/>
    <m/>
    <m/>
    <m/>
    <m/>
    <m/>
    <m/>
    <m/>
    <s v="发动机大修"/>
    <s v="是"/>
    <s v="未修"/>
    <x v="1"/>
    <x v="1"/>
    <s v="否"/>
    <x v="0"/>
    <x v="0"/>
    <s v="否"/>
    <s v="否"/>
    <s v="否"/>
    <s v="否"/>
    <n v="46488"/>
    <n v="18000"/>
    <s v="客户付款"/>
    <s v="无"/>
    <n v="52628"/>
    <n v="19300"/>
    <n v="18358"/>
    <n v="942"/>
    <n v="4500"/>
    <s v="是"/>
    <n v="12558"/>
    <n v="0"/>
    <n v="72"/>
    <s v="杨永洪"/>
    <d v="2016-02-28T00:00:00"/>
    <d v="2016-02-28T00:00:00"/>
    <d v="2016-03-05T00:00:00"/>
    <d v="2016-03-04T00:00:00"/>
    <d v="2016-03-04T00:00:00"/>
    <s v="及时"/>
    <s v="是"/>
    <s v="打款"/>
    <s v="是"/>
    <d v="2016-03-04T00:00:00"/>
    <n v="6"/>
    <s v="有"/>
    <d v="2016-09-04T00:00:00"/>
    <s v="甲方给予乙方该台挖机所更换的零件（以清单为准）半年年或1000H质保期，以先到为准"/>
    <m/>
    <m/>
    <m/>
    <m/>
    <m/>
    <m/>
    <m/>
  </r>
  <r>
    <n v="86"/>
    <s v="PG610016030806"/>
    <x v="2"/>
    <s v="胡建民"/>
    <s v="PC450-7"/>
    <s v="DZ50133"/>
    <n v="8556"/>
    <n v="13708084352"/>
    <s v="成都分公司"/>
    <s v="成都"/>
    <s v="车间"/>
    <s v="成都"/>
    <s v="高成洪"/>
    <s v="梁志辉"/>
    <m/>
    <m/>
    <m/>
    <m/>
    <m/>
    <m/>
    <m/>
    <m/>
    <m/>
    <m/>
    <m/>
    <s v="发动机第三缸四缸维修"/>
    <s v="否"/>
    <s v="未修"/>
    <x v="1"/>
    <x v="1"/>
    <s v="否"/>
    <x v="0"/>
    <x v="0"/>
    <s v="否"/>
    <s v="否"/>
    <s v="否"/>
    <s v="否"/>
    <n v="3344.67"/>
    <n v="0"/>
    <s v="客户付款"/>
    <s v="无"/>
    <n v="11888"/>
    <n v="3000"/>
    <n v="3000"/>
    <n v="0"/>
    <n v="3000"/>
    <s v="否"/>
    <n v="0"/>
    <n v="0"/>
    <n v="36"/>
    <s v="梁志辉"/>
    <d v="2016-03-07T00:00:00"/>
    <d v="2016-03-07T00:00:00"/>
    <d v="2016-03-14T00:00:00"/>
    <d v="2016-03-12T00:00:00"/>
    <d v="2016-03-12T00:00:00"/>
    <s v="及时"/>
    <s v="是"/>
    <s v="打款"/>
    <s v="是"/>
    <d v="2016-03-12T00:00:00"/>
    <n v="0"/>
    <s v="无"/>
    <m/>
    <m/>
    <m/>
    <m/>
    <m/>
    <m/>
    <m/>
    <m/>
    <m/>
  </r>
  <r>
    <n v="87"/>
    <s v="PG610016030807"/>
    <x v="2"/>
    <s v="蒲小林"/>
    <s v="PC360-7"/>
    <s v="DZ49694"/>
    <n v="6727"/>
    <n v="18628303677"/>
    <s v="南充分公司"/>
    <s v="南充"/>
    <s v="车间"/>
    <s v="南充"/>
    <s v="胡旺林"/>
    <s v="樊祖彬"/>
    <m/>
    <m/>
    <m/>
    <m/>
    <m/>
    <m/>
    <m/>
    <m/>
    <m/>
    <m/>
    <m/>
    <s v="发动机大修"/>
    <s v="否"/>
    <s v="未修"/>
    <x v="1"/>
    <x v="1"/>
    <s v="否"/>
    <x v="0"/>
    <x v="0"/>
    <s v="否"/>
    <s v="否"/>
    <s v="否"/>
    <s v="否"/>
    <n v="25089"/>
    <n v="10500"/>
    <s v="客户付款"/>
    <s v="无"/>
    <n v="45435"/>
    <n v="6000"/>
    <n v="4500"/>
    <n v="1500"/>
    <n v="4500"/>
    <s v="是"/>
    <n v="0"/>
    <n v="0"/>
    <n v="54"/>
    <s v="杨永洪"/>
    <d v="2016-03-07T00:00:00"/>
    <d v="2016-03-07T00:00:00"/>
    <d v="2016-03-14T00:00:00"/>
    <d v="2016-03-14T00:00:00"/>
    <d v="2016-03-16T00:00:00"/>
    <s v="及时"/>
    <s v="是"/>
    <s v="现金"/>
    <s v="是"/>
    <d v="2016-03-16T00:00:00"/>
    <n v="3"/>
    <s v="有"/>
    <d v="2016-09-16T00:00:00"/>
    <s v="甲方给予乙方该台发动机所更换的零件3个月质保"/>
    <m/>
    <m/>
    <m/>
    <m/>
    <m/>
    <m/>
    <m/>
  </r>
  <r>
    <n v="88"/>
    <s v="PG610016030808"/>
    <x v="2"/>
    <s v="罗强"/>
    <s v="PC300-7"/>
    <s v="DBP3609"/>
    <n v="11250"/>
    <n v="13647666883"/>
    <s v="成都分公司"/>
    <s v="眉山"/>
    <s v="车间"/>
    <s v="眉山"/>
    <s v="王晓祥"/>
    <s v="梁志辉"/>
    <m/>
    <m/>
    <m/>
    <m/>
    <m/>
    <m/>
    <m/>
    <m/>
    <m/>
    <m/>
    <m/>
    <s v="清洗液压系统"/>
    <s v="未修"/>
    <s v="是"/>
    <x v="0"/>
    <x v="0"/>
    <s v="否"/>
    <x v="0"/>
    <x v="0"/>
    <s v="否"/>
    <s v="否"/>
    <s v="否"/>
    <s v="否"/>
    <n v="23646"/>
    <n v="11200"/>
    <s v="客户付款"/>
    <s v="无"/>
    <n v="23682"/>
    <n v="11200"/>
    <n v="11200"/>
    <n v="0"/>
    <n v="11200"/>
    <s v="否"/>
    <n v="0"/>
    <n v="0"/>
    <n v="18"/>
    <s v="梁志辉"/>
    <d v="2016-03-03T00:00:00"/>
    <d v="2016-03-07T00:00:00"/>
    <d v="2016-03-14T00:00:00"/>
    <d v="2016-03-11T00:00:00"/>
    <d v="2016-03-11T00:00:00"/>
    <s v="及时"/>
    <s v="是"/>
    <s v="打款"/>
    <s v="是"/>
    <d v="2016-03-11T00:00:00"/>
    <s v="6月"/>
    <s v="有"/>
    <d v="2016-09-11T00:00:00"/>
    <s v="甲方给予乙方该台主泵所更换的零件出现漏油（以清单为准）半年或1000H质保期，以先到为准"/>
    <m/>
    <m/>
    <m/>
    <m/>
    <m/>
    <m/>
    <m/>
  </r>
  <r>
    <n v="89"/>
    <s v="PG610016030809"/>
    <x v="2"/>
    <s v="范显洪"/>
    <s v="PC130-7"/>
    <s v="DBM1816"/>
    <m/>
    <n v="13568023949"/>
    <s v="达州分公司"/>
    <s v="达州"/>
    <s v="车间"/>
    <s v="达州"/>
    <s v="张健"/>
    <s v="樊祖彬"/>
    <m/>
    <m/>
    <m/>
    <m/>
    <m/>
    <m/>
    <m/>
    <m/>
    <m/>
    <m/>
    <m/>
    <s v="发动机大修"/>
    <s v="是"/>
    <s v="未修"/>
    <x v="1"/>
    <x v="1"/>
    <s v="否"/>
    <x v="0"/>
    <x v="0"/>
    <s v="否"/>
    <s v="否"/>
    <s v="否"/>
    <s v="否"/>
    <n v="16037"/>
    <n v="10000"/>
    <s v="客户付款"/>
    <s v="无"/>
    <n v="16037"/>
    <n v="8582"/>
    <n v="2800"/>
    <n v="0"/>
    <n v="2800"/>
    <s v="否"/>
    <n v="0"/>
    <n v="0"/>
    <n v="36"/>
    <s v="杨永洪"/>
    <d v="2016-03-07T00:00:00"/>
    <d v="2016-03-07T00:00:00"/>
    <d v="2016-03-14T00:00:00"/>
    <d v="2016-03-10T00:00:00"/>
    <d v="2016-03-10T00:00:00"/>
    <s v="及时"/>
    <s v="是"/>
    <s v="担当收"/>
    <s v="是"/>
    <d v="2016-03-10T00:00:00"/>
    <s v="12月"/>
    <s v="有"/>
    <d v="2017-03-10T00:00:00"/>
    <s v="甲方给予乙方该台发动机所更换的零件（以清单为准）壹年或2000H质保期，以先到为准"/>
    <m/>
    <m/>
    <m/>
    <m/>
    <m/>
    <m/>
    <m/>
  </r>
  <r>
    <n v="90"/>
    <s v="PG610016030810"/>
    <x v="2"/>
    <s v="何太伯"/>
    <s v="PC70-8"/>
    <s v="DJC02800"/>
    <n v="6202"/>
    <n v="18782775281"/>
    <s v="绵阳分公司"/>
    <s v="绵阳"/>
    <s v="现场"/>
    <s v="绵阳"/>
    <s v="李蕾"/>
    <s v="姜勇"/>
    <m/>
    <m/>
    <m/>
    <m/>
    <m/>
    <m/>
    <m/>
    <m/>
    <m/>
    <m/>
    <m/>
    <s v="主泵大修"/>
    <s v="未修"/>
    <s v="是"/>
    <x v="0"/>
    <x v="0"/>
    <s v="否"/>
    <x v="0"/>
    <x v="0"/>
    <s v="否"/>
    <s v="否"/>
    <s v="否"/>
    <s v="否"/>
    <n v="33600"/>
    <n v="3000"/>
    <s v="客户付款"/>
    <s v="无"/>
    <n v="33600"/>
    <n v="3000"/>
    <n v="0"/>
    <n v="1500"/>
    <n v="1500"/>
    <s v="否"/>
    <n v="0"/>
    <n v="0"/>
    <n v="0"/>
    <s v="无"/>
    <d v="2016-02-29T00:00:00"/>
    <d v="2016-02-29T00:00:00"/>
    <d v="2016-03-03T00:00:00"/>
    <d v="2016-03-03T00:00:00"/>
    <d v="2016-03-03T00:00:00"/>
    <s v="及时"/>
    <s v="是"/>
    <s v="现金"/>
    <s v="是"/>
    <d v="2016-02-29T00:00:00"/>
    <s v="12月"/>
    <s v="有"/>
    <s v="2017-2-29"/>
    <s v="甲方给予乙方该台主泵所更换的零件（以清单为准）壹年或1000H质保期，以先到为准"/>
    <m/>
    <m/>
    <m/>
    <m/>
    <m/>
    <m/>
    <m/>
  </r>
  <r>
    <n v="91"/>
    <s v="PG610016030811"/>
    <x v="2"/>
    <s v="丁争亚平  "/>
    <s v="CT307C"/>
    <s v="BPR01349"/>
    <n v="13000"/>
    <n v="18383629010"/>
    <s v="雅安分公司"/>
    <s v="雅安"/>
    <s v="车间"/>
    <s v="雅安"/>
    <s v="刘双彬"/>
    <s v="杨永洪"/>
    <m/>
    <m/>
    <m/>
    <m/>
    <m/>
    <m/>
    <m/>
    <m/>
    <m/>
    <m/>
    <m/>
    <s v="发动机大修"/>
    <s v="否"/>
    <s v="未修"/>
    <x v="1"/>
    <x v="1"/>
    <s v="否"/>
    <x v="0"/>
    <x v="0"/>
    <s v="否"/>
    <s v="否"/>
    <s v="否"/>
    <s v="否"/>
    <n v="9580"/>
    <n v="10800"/>
    <s v="客户付款"/>
    <s v="无"/>
    <n v="13342"/>
    <n v="10108"/>
    <n v="10108"/>
    <n v="0"/>
    <n v="3008"/>
    <s v="是"/>
    <n v="6800"/>
    <n v="0"/>
    <n v="36"/>
    <s v="樊祖彬"/>
    <d v="2016-03-11T00:00:00"/>
    <d v="2016-03-11T00:00:00"/>
    <d v="2016-03-25T00:00:00"/>
    <d v="2016-03-24T00:00:00"/>
    <d v="2016-03-24T00:00:00"/>
    <s v="及时"/>
    <s v="是"/>
    <s v="打款"/>
    <s v="是"/>
    <d v="2016-03-24T00:00:00"/>
    <n v="0"/>
    <s v="无"/>
    <m/>
    <m/>
    <m/>
    <m/>
    <m/>
    <m/>
    <m/>
    <m/>
    <m/>
  </r>
  <r>
    <n v="92"/>
    <s v="PG610016030812"/>
    <x v="2"/>
    <s v="泸定县炉发砂石有限公司"/>
    <s v="PC220-7"/>
    <s v="DBH3212"/>
    <n v="2982"/>
    <n v="18030905999"/>
    <s v="三州区域"/>
    <s v="甘孜"/>
    <s v="车间"/>
    <s v="甘孜"/>
    <s v="刘连文"/>
    <s v="姚茂斌"/>
    <m/>
    <m/>
    <m/>
    <m/>
    <m/>
    <m/>
    <m/>
    <m/>
    <m/>
    <m/>
    <m/>
    <s v="液压泵修理，回油滤芯有铜片"/>
    <s v="否"/>
    <s v="否"/>
    <x v="0"/>
    <x v="0"/>
    <s v="否"/>
    <x v="0"/>
    <x v="0"/>
    <s v="否"/>
    <s v="否"/>
    <s v="否"/>
    <s v="否"/>
    <n v="42983"/>
    <n v="3500"/>
    <s v="客户付款"/>
    <s v="无"/>
    <n v="39807"/>
    <n v="3500"/>
    <n v="3500"/>
    <n v="0"/>
    <n v="3500"/>
    <s v="否"/>
    <n v="0"/>
    <n v="0"/>
    <n v="18"/>
    <s v="姚茂斌"/>
    <d v="2016-03-17T00:00:00"/>
    <d v="2016-03-18T00:00:00"/>
    <d v="2016-03-24T00:00:00"/>
    <d v="2016-03-21T00:00:00"/>
    <d v="2016-03-22T00:00:00"/>
    <s v="及时"/>
    <s v="是"/>
    <s v="打款"/>
    <s v="是"/>
    <d v="2016-03-22T00:00:00"/>
    <s v="6月"/>
    <s v="有"/>
    <d v="2016-09-22T00:00:00"/>
    <s v="甲方给予乙方该台主泵所更换的零件出现漏油（以清单为准）半年或1000H质保期，以先到为准"/>
    <m/>
    <m/>
    <m/>
    <m/>
    <m/>
    <m/>
    <m/>
  </r>
  <r>
    <n v="93"/>
    <s v="PG610016030813"/>
    <x v="2"/>
    <s v="冯军（资阳）"/>
    <s v="PC450-8"/>
    <s v="DZCZ0345"/>
    <n v="10276"/>
    <n v="15378666307"/>
    <s v="成都分公司"/>
    <s v="资阳"/>
    <s v="车间"/>
    <s v="资阳"/>
    <s v="杨欢"/>
    <s v="梁志辉"/>
    <m/>
    <m/>
    <m/>
    <m/>
    <m/>
    <m/>
    <m/>
    <m/>
    <m/>
    <m/>
    <m/>
    <s v="发动机修理"/>
    <s v="是"/>
    <s v="否"/>
    <x v="1"/>
    <x v="1"/>
    <s v="否"/>
    <x v="0"/>
    <x v="0"/>
    <s v="否"/>
    <s v="否"/>
    <s v="否"/>
    <s v="否"/>
    <n v="76059.95"/>
    <n v="6000"/>
    <s v="客户付款"/>
    <s v="无"/>
    <n v="73930"/>
    <n v="10817"/>
    <n v="10817"/>
    <n v="0"/>
    <n v="6000"/>
    <s v="是"/>
    <n v="4817"/>
    <n v="0"/>
    <n v="36"/>
    <s v="梁志辉"/>
    <d v="2016-03-17T00:00:00"/>
    <d v="2016-03-18T00:00:00"/>
    <d v="2016-03-25T00:00:00"/>
    <d v="2016-03-25T00:00:00"/>
    <d v="2016-03-25T00:00:00"/>
    <s v="及时"/>
    <s v="是"/>
    <s v="刷卡"/>
    <s v="是"/>
    <d v="2016-03-25T00:00:00"/>
    <s v="12月"/>
    <s v="有"/>
    <d v="2017-03-25T00:00:00"/>
    <s v="甲方给予乙方该台发动机所更换的零件（以清单为准）壹年或2000H质保期，以先到为准，"/>
    <m/>
    <m/>
    <m/>
    <m/>
    <m/>
    <m/>
    <m/>
  </r>
  <r>
    <n v="94"/>
    <s v="PG610016030814"/>
    <x v="2"/>
    <s v="张洪生"/>
    <s v="PC360-7"/>
    <s v="DZ50641"/>
    <n v="3765"/>
    <n v="13982600910"/>
    <s v="南充分公司"/>
    <s v="广安"/>
    <s v="车间"/>
    <s v="广安"/>
    <s v="郭良"/>
    <s v="樊祖彬"/>
    <m/>
    <m/>
    <m/>
    <m/>
    <m/>
    <m/>
    <m/>
    <m/>
    <m/>
    <m/>
    <m/>
    <s v="发动机大修"/>
    <s v="否"/>
    <s v="否"/>
    <x v="1"/>
    <x v="1"/>
    <s v="否"/>
    <x v="0"/>
    <x v="0"/>
    <s v="否"/>
    <s v="否"/>
    <s v="否"/>
    <s v="否"/>
    <n v="27270.84"/>
    <n v="10500"/>
    <s v="客户付款"/>
    <s v="无"/>
    <n v="27270"/>
    <n v="10500"/>
    <n v="9500"/>
    <n v="1000"/>
    <n v="5500"/>
    <s v="是"/>
    <n v="4000"/>
    <n v="0"/>
    <n v="0"/>
    <s v="无"/>
    <d v="2016-03-17T00:00:00"/>
    <d v="2016-03-17T00:00:00"/>
    <d v="2016-03-24T00:00:00"/>
    <d v="2016-03-22T00:00:00"/>
    <d v="2016-03-22T00:00:00"/>
    <s v="及时"/>
    <s v="是"/>
    <s v="担当收"/>
    <s v="是"/>
    <d v="2016-03-22T00:00:00"/>
    <s v="6月"/>
    <s v="有"/>
    <m/>
    <m/>
    <m/>
    <m/>
    <m/>
    <m/>
    <m/>
    <m/>
    <m/>
  </r>
  <r>
    <n v="95"/>
    <s v="PG610016030815"/>
    <x v="2"/>
    <s v="王群枝"/>
    <s v="PC360-7"/>
    <s v="DZ42183"/>
    <n v="6949"/>
    <n v="15983384129"/>
    <s v="雅安分公司"/>
    <s v="乐山"/>
    <s v="车间"/>
    <s v="乐山"/>
    <s v="周治辉"/>
    <s v="佘玉龙"/>
    <m/>
    <m/>
    <m/>
    <m/>
    <m/>
    <m/>
    <m/>
    <m/>
    <m/>
    <m/>
    <m/>
    <s v="主阀大修"/>
    <s v="否"/>
    <s v="否"/>
    <x v="0"/>
    <x v="1"/>
    <s v="是"/>
    <x v="0"/>
    <x v="0"/>
    <s v="否"/>
    <s v="否"/>
    <s v="否"/>
    <s v="否"/>
    <n v="8302.18"/>
    <n v="4000"/>
    <s v="客户付款"/>
    <s v="无"/>
    <n v="7072"/>
    <n v="4000"/>
    <n v="4000"/>
    <n v="0"/>
    <n v="4000"/>
    <s v="否"/>
    <n v="0"/>
    <n v="0"/>
    <n v="18"/>
    <s v="佘玉龙"/>
    <d v="2016-03-19T00:00:00"/>
    <d v="2016-03-21T00:00:00"/>
    <d v="2016-03-28T00:00:00"/>
    <d v="2016-03-22T00:00:00"/>
    <d v="2016-03-22T00:00:00"/>
    <s v="及时"/>
    <s v="是"/>
    <s v="担当收"/>
    <s v="是"/>
    <d v="2016-03-22T00:00:00"/>
    <s v="6月"/>
    <s v="有"/>
    <m/>
    <m/>
    <m/>
    <m/>
    <m/>
    <m/>
    <m/>
    <m/>
    <m/>
  </r>
  <r>
    <n v="96"/>
    <s v="PG610016030816"/>
    <x v="2"/>
    <s v="康华宁（丹巴美河）"/>
    <s v="PC200-8"/>
    <s v="DBBA2059"/>
    <n v="5525.35"/>
    <n v="13350453001"/>
    <s v="三州区域"/>
    <s v="甘孜"/>
    <s v="车间"/>
    <s v="甘孜"/>
    <s v="张晓光"/>
    <s v="樊祖彬"/>
    <m/>
    <m/>
    <m/>
    <m/>
    <m/>
    <m/>
    <m/>
    <m/>
    <m/>
    <m/>
    <m/>
    <s v="发动机大修"/>
    <s v="是"/>
    <s v="否"/>
    <x v="1"/>
    <x v="1"/>
    <s v="否"/>
    <x v="0"/>
    <x v="0"/>
    <s v="否"/>
    <s v="否"/>
    <s v="否"/>
    <s v="否"/>
    <n v="145952"/>
    <n v="12000"/>
    <s v="客户付款"/>
    <s v="无"/>
    <n v="147056"/>
    <n v="12000"/>
    <n v="6500"/>
    <n v="5500"/>
    <n v="4000"/>
    <s v="有"/>
    <m/>
    <m/>
    <m/>
    <m/>
    <d v="2016-03-20T00:00:00"/>
    <d v="2016-03-21T00:00:00"/>
    <d v="2016-03-28T00:00:00"/>
    <d v="2016-03-28T00:00:00"/>
    <d v="2016-03-28T00:00:00"/>
    <s v="及时"/>
    <s v="是"/>
    <s v="现金"/>
    <s v="是"/>
    <d v="2016-03-28T00:00:00"/>
    <s v="6月"/>
    <s v="有"/>
    <d v="2016-09-28T00:00:00"/>
    <s v="甲方给予乙方该台发动机所更换的零件（以清单为准）半年或1000H质保期，以先到为准"/>
    <m/>
    <m/>
    <m/>
    <m/>
    <m/>
    <m/>
    <m/>
  </r>
  <r>
    <n v="97"/>
    <s v="PG610016030817"/>
    <x v="2"/>
    <s v="刘雪莲"/>
    <s v="PC450-7"/>
    <s v="DZ50631"/>
    <n v="2566"/>
    <s v="15281712557苏"/>
    <s v="南充分公司"/>
    <s v="南充"/>
    <s v="车间"/>
    <s v="南充"/>
    <s v="胡旺林"/>
    <s v="姜勇"/>
    <m/>
    <m/>
    <m/>
    <m/>
    <m/>
    <m/>
    <m/>
    <m/>
    <m/>
    <m/>
    <m/>
    <s v="主阀更换密封圈"/>
    <s v="否"/>
    <s v="否"/>
    <x v="0"/>
    <x v="1"/>
    <s v="是"/>
    <x v="0"/>
    <x v="0"/>
    <s v="否"/>
    <s v="否"/>
    <s v="否"/>
    <s v="否"/>
    <n v="7527.3600000000006"/>
    <n v="6500"/>
    <s v="客户付款"/>
    <s v="无"/>
    <n v="7527"/>
    <n v="6500"/>
    <n v="4500"/>
    <n v="2000"/>
    <n v="4500"/>
    <s v="否"/>
    <n v="0"/>
    <n v="0"/>
    <n v="0"/>
    <s v="无"/>
    <d v="2016-03-21T00:00:00"/>
    <d v="2016-03-21T00:00:00"/>
    <d v="2016-03-28T00:00:00"/>
    <d v="2016-03-24T00:00:00"/>
    <d v="2016-03-24T00:00:00"/>
    <s v="及时"/>
    <s v="是"/>
    <s v="担当收"/>
    <s v="是"/>
    <d v="2016-03-24T00:00:00"/>
    <s v="6月"/>
    <s v="有"/>
    <d v="2016-09-24T00:00:00"/>
    <s v="甲方给予乙方该台主控阀所更换的零件（以清单为准）出现漏油质保半年或1000H质保期，以先到为准，"/>
    <m/>
    <m/>
    <m/>
    <m/>
    <m/>
    <m/>
    <m/>
  </r>
  <r>
    <n v="98"/>
    <s v="PG610016030818"/>
    <x v="2"/>
    <s v="罗才顺"/>
    <s v="PC40MP-3"/>
    <n v="15362"/>
    <n v="2599"/>
    <n v="18982283572"/>
    <s v="南充分公司"/>
    <s v="南充"/>
    <s v="车间"/>
    <s v="南充"/>
    <s v="邓勇军"/>
    <s v="姚茂斌"/>
    <m/>
    <m/>
    <m/>
    <m/>
    <m/>
    <m/>
    <m/>
    <m/>
    <m/>
    <m/>
    <m/>
    <s v="主阀更换密封件及改装"/>
    <s v="否"/>
    <s v="否"/>
    <x v="0"/>
    <x v="1"/>
    <s v="是"/>
    <x v="0"/>
    <x v="0"/>
    <s v="否"/>
    <s v="否"/>
    <s v="否"/>
    <s v="否"/>
    <n v="0"/>
    <n v="8700"/>
    <s v="客户付款"/>
    <s v="无"/>
    <m/>
    <n v="8400"/>
    <n v="8400"/>
    <n v="0"/>
    <n v="8400"/>
    <s v="否"/>
    <n v="0"/>
    <n v="0"/>
    <n v="0"/>
    <s v="无"/>
    <d v="2016-03-18T00:00:00"/>
    <d v="2016-03-22T00:00:00"/>
    <d v="2016-03-23T00:00:00"/>
    <d v="2016-03-22T00:00:00"/>
    <d v="2016-03-23T00:00:00"/>
    <s v="及时"/>
    <s v="是"/>
    <s v="现金"/>
    <s v="否"/>
    <m/>
    <m/>
    <m/>
    <m/>
    <m/>
    <m/>
    <m/>
    <m/>
    <m/>
    <m/>
    <m/>
    <m/>
  </r>
  <r>
    <n v="99"/>
    <s v="PG612115030065"/>
    <x v="2"/>
    <s v="何天朋"/>
    <s v="PC70-8"/>
    <s v="DJC02281"/>
    <n v="9500"/>
    <n v="18990320666"/>
    <s v="成都分公司"/>
    <s v="眉山"/>
    <s v="车间"/>
    <s v="眉山"/>
    <s v="廖加春"/>
    <s v="姜勇"/>
    <m/>
    <m/>
    <m/>
    <m/>
    <m/>
    <m/>
    <m/>
    <m/>
    <m/>
    <m/>
    <m/>
    <s v="憋车处理"/>
    <s v="否"/>
    <s v="否"/>
    <x v="0"/>
    <x v="1"/>
    <s v="否"/>
    <x v="0"/>
    <x v="0"/>
    <s v="否"/>
    <s v="否"/>
    <s v="否"/>
    <s v="是"/>
    <n v="1796.8"/>
    <n v="3000"/>
    <s v="客户付款"/>
    <s v="无"/>
    <n v="2297"/>
    <n v="3000"/>
    <n v="3000"/>
    <n v="0"/>
    <n v="3000"/>
    <s v="否"/>
    <n v="0"/>
    <n v="0"/>
    <n v="0"/>
    <s v="无"/>
    <d v="2016-03-22T00:00:00"/>
    <d v="2016-03-24T00:00:00"/>
    <d v="2016-04-01T00:00:00"/>
    <d v="2016-03-27T00:00:00"/>
    <d v="2016-03-27T00:00:00"/>
    <s v="及时"/>
    <s v="是"/>
    <s v="现金"/>
    <s v="是"/>
    <d v="2016-03-27T00:00:00"/>
    <n v="0"/>
    <s v="无"/>
    <m/>
    <m/>
    <m/>
    <m/>
    <m/>
    <m/>
    <m/>
    <m/>
    <m/>
  </r>
  <r>
    <n v="100"/>
    <s v="PG612115100094"/>
    <x v="2"/>
    <s v="鲜季汇"/>
    <s v="PC360-7"/>
    <s v="DZ44961"/>
    <n v="13048"/>
    <n v="13990796030"/>
    <s v="南充分公司"/>
    <s v="南充"/>
    <s v="车间"/>
    <s v="南充"/>
    <s v="陈斌"/>
    <s v="姚茂斌"/>
    <m/>
    <m/>
    <m/>
    <m/>
    <m/>
    <m/>
    <m/>
    <m/>
    <m/>
    <m/>
    <m/>
    <s v="主控阀修理"/>
    <s v="否"/>
    <s v="否"/>
    <x v="0"/>
    <x v="1"/>
    <s v="是"/>
    <x v="0"/>
    <x v="0"/>
    <s v="否"/>
    <s v="否"/>
    <s v="否"/>
    <s v="否"/>
    <n v="8011"/>
    <n v="6000"/>
    <s v="客户付款"/>
    <s v="无"/>
    <n v="8000"/>
    <n v="6000"/>
    <n v="4000"/>
    <n v="2000"/>
    <n v="4000"/>
    <s v="否"/>
    <n v="0"/>
    <s v="无"/>
    <n v="0"/>
    <s v="无"/>
    <d v="2016-03-23T00:00:00"/>
    <d v="2016-03-23T00:00:00"/>
    <d v="2016-03-30T00:00:00"/>
    <d v="2016-03-25T00:00:00"/>
    <d v="2016-03-24T00:00:00"/>
    <s v="及时"/>
    <s v="是"/>
    <s v="刷卡"/>
    <s v="是"/>
    <d v="2016-03-24T00:00:00"/>
    <s v="6月"/>
    <m/>
    <d v="2016-09-24T00:00:00"/>
    <s v="甲方给予乙方该台主控阀所更换的零件（以清单为准）出现漏油质保半年或1000H质保期，以先到为准，"/>
    <m/>
    <m/>
    <m/>
    <m/>
    <m/>
    <m/>
    <m/>
  </r>
  <r>
    <n v="101"/>
    <s v="PG610016030821"/>
    <x v="2"/>
    <s v="周利祥"/>
    <s v="PC220-8"/>
    <s v="DBBG1208"/>
    <n v="8055"/>
    <n v="18908064577"/>
    <s v="雅安分公司"/>
    <s v="雅安"/>
    <s v="车间"/>
    <s v="雅安"/>
    <s v="杨光磊"/>
    <s v="佘玉龙"/>
    <m/>
    <m/>
    <m/>
    <m/>
    <m/>
    <m/>
    <m/>
    <m/>
    <m/>
    <m/>
    <m/>
    <s v="更换主阀密封件"/>
    <s v="否"/>
    <s v="否"/>
    <x v="0"/>
    <x v="1"/>
    <s v="是"/>
    <x v="0"/>
    <x v="0"/>
    <s v="否"/>
    <s v="否"/>
    <s v="否"/>
    <s v="否"/>
    <n v="7292"/>
    <n v="4000"/>
    <s v="客户付款"/>
    <s v="无"/>
    <n v="7152"/>
    <n v="4000"/>
    <n v="4000"/>
    <n v="0"/>
    <n v="4000"/>
    <s v="否"/>
    <n v="0"/>
    <s v="无"/>
    <n v="0"/>
    <s v="无"/>
    <d v="2016-03-24T00:00:00"/>
    <d v="2016-03-24T00:00:00"/>
    <d v="2016-03-26T00:00:00"/>
    <d v="2016-03-28T00:00:00"/>
    <d v="2016-03-25T00:00:00"/>
    <s v="及时"/>
    <s v="是"/>
    <s v="担当收"/>
    <s v="是"/>
    <d v="2016-03-25T00:00:00"/>
    <s v="6月"/>
    <s v="有"/>
    <d v="2016-09-25T00:00:00"/>
    <s v="甲方给予乙方该台主控阀所更换的零件（以清单为准）出现漏油质保半年或1000H质保期，以先到为准"/>
    <m/>
    <m/>
    <m/>
    <m/>
    <m/>
    <m/>
    <m/>
  </r>
  <r>
    <n v="102"/>
    <s v="PG610016030822"/>
    <x v="2"/>
    <s v="（唐银东）深圳市交运工程集团有限公司永川分公司"/>
    <s v="PC200-8"/>
    <s v="DBBA8449"/>
    <n v="5410"/>
    <n v="13908231026"/>
    <s v="成都分公司"/>
    <s v="成都"/>
    <s v="车间"/>
    <s v="成都"/>
    <s v="高成洪"/>
    <s v="黄云"/>
    <m/>
    <m/>
    <m/>
    <m/>
    <m/>
    <m/>
    <m/>
    <m/>
    <m/>
    <m/>
    <m/>
    <s v="链轨、支重轮更换、引导轮架修复人工费"/>
    <s v="否"/>
    <s v="否"/>
    <x v="0"/>
    <x v="1"/>
    <s v="否"/>
    <x v="0"/>
    <x v="0"/>
    <s v="否"/>
    <s v="否"/>
    <s v="否"/>
    <s v="是"/>
    <n v="52194"/>
    <n v="12000"/>
    <s v="客户付款"/>
    <s v="无"/>
    <n v="51654"/>
    <n v="11000"/>
    <n v="11000"/>
    <n v="0"/>
    <n v="11000"/>
    <s v="否"/>
    <n v="0"/>
    <s v="无"/>
    <n v="0"/>
    <s v="无"/>
    <d v="2016-03-24T00:00:00"/>
    <d v="2016-03-24T00:00:00"/>
    <d v="2016-03-28T00:00:00"/>
    <d v="2016-03-28T00:00:00"/>
    <d v="2016-03-28T00:00:00"/>
    <s v="及时"/>
    <s v="是"/>
    <s v="担当收"/>
    <s v="否"/>
    <m/>
    <m/>
    <m/>
    <m/>
    <m/>
    <m/>
    <m/>
    <m/>
    <m/>
    <m/>
    <m/>
    <m/>
  </r>
  <r>
    <n v="103"/>
    <s v="PG612114121188"/>
    <x v="2"/>
    <s v="李跃春"/>
    <s v="PC240LC-8"/>
    <s v="DBBJ0935"/>
    <n v="12576"/>
    <n v="13980481083"/>
    <s v="成都分公司"/>
    <s v="成都"/>
    <s v="车间"/>
    <s v="成都"/>
    <s v="赵俊"/>
    <s v="杨林岗"/>
    <m/>
    <m/>
    <m/>
    <m/>
    <m/>
    <m/>
    <m/>
    <m/>
    <m/>
    <m/>
    <m/>
    <s v="更换链轨、更换支重轮、全车保养、更换发动机气门罩密封、大臂油封、处理漏油"/>
    <s v="否"/>
    <s v="否"/>
    <x v="0"/>
    <x v="1"/>
    <s v="否"/>
    <x v="0"/>
    <x v="0"/>
    <s v="否"/>
    <s v="否"/>
    <s v="否"/>
    <s v="是"/>
    <n v="32128"/>
    <n v="5050"/>
    <s v="客户付款"/>
    <s v="无"/>
    <n v="32130"/>
    <n v="4500"/>
    <n v="4500"/>
    <n v="0"/>
    <n v="4500"/>
    <s v="否"/>
    <n v="0"/>
    <s v="无"/>
    <n v="0"/>
    <s v="无"/>
    <d v="2016-03-25T00:00:00"/>
    <d v="2016-03-25T00:00:00"/>
    <d v="2016-03-28T00:00:00"/>
    <d v="2016-03-28T00:00:00"/>
    <d v="2016-03-28T00:00:00"/>
    <s v="及时"/>
    <s v="是"/>
    <s v="担当收"/>
    <s v="是"/>
    <d v="2016-03-28T00:00:00"/>
    <s v="6月"/>
    <s v="有"/>
    <d v="2016-09-28T00:00:00"/>
    <s v="赵俊要求给予客户甲方提供的链轨保质期为12个月，保质期以2016年03月28日起计算，2017年03月28日质保结束。甲方给予乙方该台挖机所更换的零件（以清单为准）半年或1000H质保期，以先到为准， 保质期以2016年03月28日起计算，2016年09月28日质保结束。"/>
    <m/>
    <m/>
    <m/>
    <m/>
    <m/>
    <m/>
    <m/>
  </r>
  <r>
    <n v="104"/>
    <s v="CJ612116030021"/>
    <x v="2"/>
    <s v="程相翔"/>
    <s v="PC240LC-8"/>
    <s v="DBBJ5123"/>
    <n v="8452"/>
    <n v="13548453963"/>
    <s v="达州分公司"/>
    <s v="达州"/>
    <s v="现场"/>
    <s v="达州"/>
    <s v="张健"/>
    <s v="张健"/>
    <m/>
    <m/>
    <m/>
    <m/>
    <m/>
    <m/>
    <m/>
    <m/>
    <m/>
    <m/>
    <m/>
    <s v="主泵大修"/>
    <s v="未修"/>
    <s v="是"/>
    <x v="0"/>
    <x v="0"/>
    <s v="否"/>
    <x v="0"/>
    <x v="0"/>
    <s v="否"/>
    <s v="否"/>
    <s v="否"/>
    <s v="否"/>
    <n v="42455"/>
    <n v="3000"/>
    <s v="客户付款"/>
    <s v="无"/>
    <n v="42455"/>
    <n v="0"/>
    <n v="0"/>
    <n v="0"/>
    <n v="0"/>
    <s v="否"/>
    <n v="0"/>
    <n v="0"/>
    <n v="0"/>
    <s v="无"/>
    <d v="2016-03-09T00:00:00"/>
    <d v="2016-03-09T00:00:00"/>
    <d v="2016-03-10T00:00:00"/>
    <d v="2016-03-11T00:00:00"/>
    <d v="2016-03-12T00:00:00"/>
    <s v="及时"/>
    <s v="是"/>
    <s v="担当收"/>
    <s v="是"/>
    <d v="2016-03-09T00:00:00"/>
    <s v="6月"/>
    <s v="有"/>
    <d v="2016-09-09T00:00:00"/>
    <s v="甲方给予乙方该台主泵所更换的零件出现漏油（以清单为准）半年或1000H质保期，以先到为准"/>
    <m/>
    <m/>
    <m/>
    <m/>
    <m/>
    <m/>
    <m/>
  </r>
  <r>
    <n v="105"/>
    <s v="CJ612116030022"/>
    <x v="2"/>
    <s v="王强"/>
    <s v="PC130-7"/>
    <s v="DJE00683"/>
    <n v="2444"/>
    <n v="13989164435"/>
    <s v="达州分公司"/>
    <s v="达州"/>
    <s v="现场"/>
    <s v="达州"/>
    <s v="张健"/>
    <s v="张健"/>
    <m/>
    <m/>
    <m/>
    <m/>
    <m/>
    <m/>
    <m/>
    <m/>
    <m/>
    <m/>
    <m/>
    <s v="主泵大修"/>
    <s v="未修"/>
    <s v="是"/>
    <x v="0"/>
    <x v="0"/>
    <s v="否"/>
    <x v="0"/>
    <x v="0"/>
    <s v="否"/>
    <s v="否"/>
    <s v="否"/>
    <s v="否"/>
    <n v="19602"/>
    <m/>
    <s v="客户付款"/>
    <s v="无"/>
    <n v="19602"/>
    <n v="0"/>
    <n v="0"/>
    <n v="0"/>
    <n v="0"/>
    <s v="否"/>
    <n v="0"/>
    <n v="0"/>
    <n v="0"/>
    <s v="无"/>
    <d v="2016-02-29T00:00:00"/>
    <d v="2016-02-29T00:00:00"/>
    <d v="2016-03-08T00:00:00"/>
    <d v="2016-03-08T00:00:00"/>
    <d v="2016-03-08T00:00:00"/>
    <s v="及时"/>
    <s v="是"/>
    <s v="担当收"/>
    <s v="是"/>
    <m/>
    <m/>
    <m/>
    <m/>
    <m/>
    <m/>
    <m/>
    <m/>
    <m/>
    <m/>
    <m/>
    <m/>
  </r>
  <r>
    <n v="106"/>
    <s v="CJ612116030023"/>
    <x v="2"/>
    <s v="张星光（赵贵财）"/>
    <s v="PC220-8"/>
    <s v="DBBG0858"/>
    <n v="10667"/>
    <n v="13882820477"/>
    <s v="达州分公司"/>
    <s v="达州"/>
    <s v="车间"/>
    <s v="达州"/>
    <s v="孙凌云"/>
    <s v="樊祖彬"/>
    <m/>
    <m/>
    <m/>
    <m/>
    <m/>
    <m/>
    <m/>
    <m/>
    <m/>
    <m/>
    <m/>
    <s v="发动机大修、液压泵大修"/>
    <s v="否"/>
    <s v="否"/>
    <x v="1"/>
    <x v="0"/>
    <s v="否"/>
    <x v="0"/>
    <x v="0"/>
    <s v="否"/>
    <s v="否"/>
    <s v="否"/>
    <s v="否"/>
    <n v="60000"/>
    <n v="0"/>
    <s v="客户付款"/>
    <s v="无"/>
    <n v="60000"/>
    <n v="0"/>
    <n v="0"/>
    <n v="0"/>
    <n v="0"/>
    <s v="有"/>
    <m/>
    <n v="0"/>
    <n v="54"/>
    <s v="樊祖彬"/>
    <d v="2016-03-14T00:00:00"/>
    <d v="2016-03-15T00:00:00"/>
    <d v="2016-03-26T00:00:00"/>
    <d v="2016-03-25T00:00:00"/>
    <d v="2016-03-26T00:00:00"/>
    <s v="及时"/>
    <s v="内部结算"/>
    <s v="无"/>
    <s v="否"/>
    <m/>
    <m/>
    <m/>
    <m/>
    <m/>
    <m/>
    <m/>
    <m/>
    <m/>
    <m/>
    <m/>
    <m/>
  </r>
  <r>
    <n v="107"/>
    <s v="CJ612116010004"/>
    <x v="2"/>
    <s v="周厚冬"/>
    <s v="PC240-8"/>
    <s v="DBBJ4772"/>
    <n v="0"/>
    <n v="0"/>
    <s v="车间"/>
    <s v="车间"/>
    <s v="公司"/>
    <s v="公司"/>
    <s v="无"/>
    <s v="黄云"/>
    <m/>
    <m/>
    <m/>
    <m/>
    <m/>
    <m/>
    <m/>
    <m/>
    <m/>
    <m/>
    <m/>
    <s v="取破碎器管路、大小臂焊疤处理、电瓶箱喷漆、安装边门、拆除护网、处理液压系统、配重敲补喷漆、整机检测修理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21638"/>
    <m/>
    <m/>
    <m/>
    <s v="否"/>
    <n v="0"/>
    <n v="0"/>
    <n v="0"/>
    <s v="无"/>
    <d v="2016-01-14T00:00:00"/>
    <d v="2016-01-14T00:00:00"/>
    <d v="2016-01-14T00:00:00"/>
    <d v="2016-01-14T00:00:00"/>
    <d v="2016-01-14T00:00:00"/>
    <s v="及时"/>
    <s v="内部结算"/>
    <s v="无"/>
    <s v="否"/>
    <m/>
    <m/>
    <m/>
    <m/>
    <m/>
    <m/>
    <m/>
    <m/>
    <m/>
    <m/>
    <m/>
    <m/>
  </r>
  <r>
    <n v="108"/>
    <s v="CJ612116020004"/>
    <x v="2"/>
    <s v="谭政"/>
    <s v="PC60-8"/>
    <s v="DJA20208"/>
    <n v="0"/>
    <n v="0"/>
    <s v="车间"/>
    <s v="车间"/>
    <s v="公司"/>
    <s v="公司"/>
    <s v="无"/>
    <s v="章岱烽、姜勇"/>
    <m/>
    <m/>
    <m/>
    <m/>
    <m/>
    <m/>
    <m/>
    <m/>
    <m/>
    <m/>
    <m/>
    <s v="到遂宁安装破碎器将铲斗0.25方更换为0.37方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1200"/>
    <m/>
    <m/>
    <m/>
    <s v="否"/>
    <n v="0"/>
    <n v="0"/>
    <n v="0"/>
    <s v="无"/>
    <d v="2016-02-03T00:00:00"/>
    <d v="2016-02-03T00:00:00"/>
    <d v="2016-02-03T00:00:00"/>
    <d v="2016-02-03T00:00:00"/>
    <d v="2016-02-03T00:00:00"/>
    <s v="及时"/>
    <s v="内部结算"/>
    <s v="无"/>
    <s v="否"/>
    <m/>
    <m/>
    <m/>
    <m/>
    <m/>
    <m/>
    <m/>
    <m/>
    <m/>
    <m/>
    <m/>
    <m/>
  </r>
  <r>
    <n v="109"/>
    <s v="CJ612116020006"/>
    <x v="2"/>
    <s v="闫鹏"/>
    <s v="PC220-8"/>
    <s v="DBBG5969"/>
    <n v="0"/>
    <n v="0"/>
    <s v="车间"/>
    <s v="车间"/>
    <s v="公司"/>
    <s v="公司"/>
    <s v="无"/>
    <s v="罗开强、何凤君、章岱烽"/>
    <m/>
    <m/>
    <m/>
    <m/>
    <m/>
    <m/>
    <m/>
    <m/>
    <m/>
    <m/>
    <m/>
    <s v="更换机油及机油滤芯、柴油粗、细、液压油、液压油滤芯，X架底板拆除、液压油泵漏油处理，主控阀上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2850"/>
    <m/>
    <m/>
    <m/>
    <s v="否"/>
    <n v="0"/>
    <n v="0"/>
    <n v="0"/>
    <s v="无"/>
    <d v="2016-02-16T00:00:00"/>
    <d v="2016-02-16T00:00:00"/>
    <d v="2016-02-16T00:00:00"/>
    <d v="2016-02-16T00:00:00"/>
    <d v="2016-02-16T00:00:00"/>
    <s v="及时"/>
    <s v="内部结算"/>
    <s v="无"/>
    <s v="否"/>
    <m/>
    <m/>
    <m/>
    <m/>
    <m/>
    <m/>
    <m/>
    <m/>
    <m/>
    <m/>
    <m/>
    <m/>
  </r>
  <r>
    <n v="110"/>
    <s v="CJ612116020013"/>
    <x v="2"/>
    <s v="王友全"/>
    <s v="PC210LC-8M0"/>
    <s v="DBBF5000"/>
    <n v="0"/>
    <n v="0"/>
    <s v="车间"/>
    <s v="车间"/>
    <s v="公司"/>
    <s v="公司"/>
    <s v="无"/>
    <s v="佘玉龙、张波、姚茂斌、姜勇"/>
    <m/>
    <m/>
    <m/>
    <m/>
    <m/>
    <m/>
    <m/>
    <m/>
    <m/>
    <m/>
    <m/>
    <s v="拆卸安装石泰克TR26G破碎器，装铲斗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90"/>
    <m/>
    <m/>
    <m/>
    <s v="否"/>
    <n v="0"/>
    <n v="0"/>
    <n v="0"/>
    <s v="无"/>
    <d v="2016-02-24T00:00:00"/>
    <d v="2016-02-24T00:00:00"/>
    <d v="2016-02-24T00:00:00"/>
    <d v="2016-02-24T00:00:00"/>
    <d v="2016-02-24T00:00:00"/>
    <s v="及时"/>
    <s v="内部结算"/>
    <s v="无"/>
    <s v="否"/>
    <m/>
    <m/>
    <m/>
    <m/>
    <m/>
    <m/>
    <m/>
    <m/>
    <m/>
    <m/>
    <m/>
    <m/>
  </r>
  <r>
    <n v="111"/>
    <s v="CJ612116020016"/>
    <x v="2"/>
    <s v="刘汉勇"/>
    <s v="PC160LC-7"/>
    <s v="DBAL0829"/>
    <n v="0"/>
    <n v="0"/>
    <s v="车间"/>
    <s v="车间"/>
    <s v="公司"/>
    <s v="公司"/>
    <s v="无"/>
    <s v="何勇明、梁志辉、陈正祥、刘从辉"/>
    <m/>
    <m/>
    <m/>
    <m/>
    <m/>
    <m/>
    <m/>
    <m/>
    <m/>
    <m/>
    <m/>
    <s v="全车保养、更换钥匙开关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300"/>
    <m/>
    <m/>
    <m/>
    <s v="否"/>
    <n v="0"/>
    <n v="0"/>
    <n v="0"/>
    <s v="无"/>
    <d v="2016-02-29T00:00:00"/>
    <d v="2016-02-29T00:00:00"/>
    <d v="2016-02-29T00:00:00"/>
    <d v="2016-02-29T00:00:00"/>
    <d v="2016-02-29T00:00:00"/>
    <s v="及时"/>
    <s v="内部结算"/>
    <s v="无"/>
    <s v="否"/>
    <m/>
    <m/>
    <m/>
    <m/>
    <m/>
    <m/>
    <m/>
    <m/>
    <m/>
    <m/>
    <m/>
    <m/>
  </r>
  <r>
    <n v="112"/>
    <s v="CJ612116020018"/>
    <x v="2"/>
    <s v="坤定昌"/>
    <s v="PC56-7"/>
    <s v="DJB10626"/>
    <n v="0"/>
    <n v="0"/>
    <s v="车间"/>
    <s v="车间"/>
    <s v="公司"/>
    <s v="公司"/>
    <s v="无"/>
    <s v="张波、佘玉龙、姜勇"/>
    <m/>
    <m/>
    <m/>
    <m/>
    <m/>
    <m/>
    <m/>
    <m/>
    <m/>
    <m/>
    <m/>
    <s v="安装管路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900"/>
    <m/>
    <m/>
    <m/>
    <s v="否"/>
    <n v="0"/>
    <n v="0"/>
    <n v="0"/>
    <s v="无"/>
    <d v="2016-02-20T00:00:00"/>
    <d v="2016-02-20T00:00:00"/>
    <d v="2016-02-20T00:00:00"/>
    <d v="2016-02-20T00:00:00"/>
    <d v="2016-02-20T00:00:00"/>
    <s v="及时"/>
    <s v="内部结算"/>
    <s v="无"/>
    <s v="否"/>
    <m/>
    <m/>
    <m/>
    <m/>
    <m/>
    <m/>
    <m/>
    <m/>
    <m/>
    <m/>
    <m/>
    <m/>
  </r>
  <r>
    <n v="113"/>
    <s v="CJ612116030002"/>
    <x v="2"/>
    <s v="倪香明"/>
    <s v="PC360-7"/>
    <s v="DZ49251"/>
    <n v="0"/>
    <n v="0"/>
    <s v="车间"/>
    <s v="车间"/>
    <s v="公司"/>
    <s v="公司"/>
    <s v="无"/>
    <s v="姜勇、张波、章岱烽、王福太"/>
    <m/>
    <m/>
    <m/>
    <m/>
    <m/>
    <m/>
    <m/>
    <m/>
    <m/>
    <m/>
    <m/>
    <s v="全车保养、换管子、装防护网、更换气门罩盖、敲电瓶箱、电焊刀板、两车互换引擎盖、边门、前大玻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6139"/>
    <m/>
    <m/>
    <m/>
    <s v="否"/>
    <n v="0"/>
    <n v="0"/>
    <n v="0"/>
    <s v="无"/>
    <d v="2016-03-09T00:00:00"/>
    <d v="2016-03-09T00:00:00"/>
    <d v="2016-03-09T00:00:00"/>
    <d v="2016-03-09T00:00:00"/>
    <d v="2016-03-09T00:00:00"/>
    <s v="及时"/>
    <s v="内部结算"/>
    <s v="无"/>
    <s v="否"/>
    <m/>
    <m/>
    <m/>
    <m/>
    <m/>
    <m/>
    <m/>
    <m/>
    <m/>
    <m/>
    <m/>
    <m/>
  </r>
  <r>
    <n v="114"/>
    <s v="CJ612116030003"/>
    <x v="2"/>
    <s v="乐山沙湾区昌顺物流"/>
    <s v="PC360-7"/>
    <s v="DZ45924"/>
    <n v="0"/>
    <n v="0"/>
    <s v="车间"/>
    <s v="车间"/>
    <s v="公司"/>
    <s v="公司"/>
    <s v="无"/>
    <s v="姚茂斌、佘玉龙、黄云"/>
    <m/>
    <m/>
    <m/>
    <m/>
    <m/>
    <m/>
    <m/>
    <m/>
    <m/>
    <m/>
    <m/>
    <s v="整车清洗、整车检测维修、全车保养、更换前大玻、更换斗齿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3025"/>
    <m/>
    <m/>
    <m/>
    <s v="否"/>
    <n v="0"/>
    <n v="0"/>
    <n v="0"/>
    <s v="无"/>
    <d v="2016-03-09T00:00:00"/>
    <d v="2016-03-09T00:00:00"/>
    <d v="2016-03-09T00:00:00"/>
    <d v="2016-03-09T00:00:00"/>
    <d v="2016-03-09T00:00:00"/>
    <s v="及时"/>
    <s v="内部结算"/>
    <s v="无"/>
    <s v="否"/>
    <m/>
    <m/>
    <m/>
    <m/>
    <m/>
    <m/>
    <m/>
    <m/>
    <m/>
    <m/>
    <m/>
    <m/>
  </r>
  <r>
    <n v="115"/>
    <s v="CJ612116030004"/>
    <x v="2"/>
    <s v="李加群"/>
    <s v="PC270-7"/>
    <s v="DZ29071"/>
    <n v="0"/>
    <n v="0"/>
    <s v="车间"/>
    <s v="车间"/>
    <s v="公司"/>
    <s v="公司"/>
    <s v="无"/>
    <s v="梁志辉、邓邦林、王福太"/>
    <m/>
    <m/>
    <m/>
    <m/>
    <m/>
    <m/>
    <m/>
    <m/>
    <m/>
    <m/>
    <m/>
    <s v="1、整车清洗、检测 2、各大件漏油处理，发动机检修；3、更换链条、损坏托链轮1个、驱动齿圈2个3、大臂做漆4、大臂焊疤补漆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4680"/>
    <m/>
    <m/>
    <m/>
    <s v="否"/>
    <n v="0"/>
    <n v="0"/>
    <n v="0"/>
    <s v="无"/>
    <d v="2016-03-01T00:00:00"/>
    <d v="2016-03-01T00:00:00"/>
    <d v="2016-03-01T00:00:00"/>
    <d v="2016-03-01T00:00:00"/>
    <d v="2016-03-01T00:00:00"/>
    <s v="及时"/>
    <s v="内部结算"/>
    <s v="无"/>
    <s v="否"/>
    <m/>
    <m/>
    <m/>
    <m/>
    <m/>
    <m/>
    <m/>
    <m/>
    <m/>
    <m/>
    <m/>
    <m/>
  </r>
  <r>
    <n v="116"/>
    <s v="CJ612116030005"/>
    <x v="2"/>
    <s v="乐学军"/>
    <s v="PC120-8/PC56-7"/>
    <s v="83687/DJB10496"/>
    <n v="0"/>
    <n v="0"/>
    <s v="车间"/>
    <s v="车间"/>
    <s v="公司"/>
    <s v="公司"/>
    <s v="无"/>
    <s v="佘玉龙、姚茂斌、姜勇、张波"/>
    <m/>
    <m/>
    <m/>
    <m/>
    <m/>
    <m/>
    <m/>
    <m/>
    <m/>
    <m/>
    <m/>
    <s v="样机清洗"/>
    <s v="否"/>
    <s v="否"/>
    <x v="0"/>
    <x v="1"/>
    <s v="否"/>
    <x v="0"/>
    <x v="0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d v="2016-03-01T00:00:00"/>
    <d v="2016-03-01T00:00:00"/>
    <d v="2016-03-01T00:00:00"/>
    <d v="2016-03-01T00:00:00"/>
    <d v="2016-03-01T00:00:00"/>
    <s v="及时"/>
    <s v="内部结算"/>
    <s v="无"/>
    <s v="否"/>
    <m/>
    <m/>
    <m/>
    <m/>
    <m/>
    <m/>
    <m/>
    <m/>
    <m/>
    <m/>
    <m/>
    <m/>
  </r>
  <r>
    <n v="117"/>
    <s v="CJ612116030006"/>
    <x v="2"/>
    <s v="倪勇"/>
    <s v="PC56-7"/>
    <s v="DJB01657"/>
    <n v="0"/>
    <n v="0"/>
    <s v="车间"/>
    <s v="车间"/>
    <s v="公司"/>
    <s v="公司"/>
    <s v="无"/>
    <s v="罗开强、何凤君"/>
    <m/>
    <m/>
    <m/>
    <m/>
    <m/>
    <m/>
    <m/>
    <m/>
    <m/>
    <m/>
    <m/>
    <s v="1、拆破碎器管路2、整机清洗3、现场安装破碎器4、斗杆油缸更换油封5、斗杆油封活塞杆电镀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2400"/>
    <m/>
    <m/>
    <m/>
    <s v="否"/>
    <n v="0"/>
    <n v="0"/>
    <n v="0"/>
    <s v="无"/>
    <d v="2016-03-09T00:00:00"/>
    <d v="2016-03-09T00:00:00"/>
    <d v="2016-03-09T00:00:00"/>
    <d v="2016-03-09T00:00:00"/>
    <d v="2016-03-09T00:00:00"/>
    <s v="及时"/>
    <s v="内部结算"/>
    <s v="无"/>
    <s v="否"/>
    <m/>
    <m/>
    <m/>
    <m/>
    <m/>
    <m/>
    <m/>
    <m/>
    <m/>
    <m/>
    <m/>
    <m/>
  </r>
  <r>
    <n v="118"/>
    <s v="CJ612116030008"/>
    <x v="2"/>
    <s v="曹洪建"/>
    <s v="PC360-7"/>
    <s v="DZ54900"/>
    <n v="0"/>
    <n v="0"/>
    <s v="车间"/>
    <s v="车间"/>
    <s v="公司"/>
    <s v="公司"/>
    <s v="无"/>
    <s v="梁志辉、陈正祥、何勇明、刘从辉、章岱烽"/>
    <m/>
    <m/>
    <m/>
    <m/>
    <m/>
    <m/>
    <m/>
    <m/>
    <m/>
    <m/>
    <m/>
    <s v="整机清洗、检测、整备、更换齿根和斗齿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3000"/>
    <m/>
    <m/>
    <m/>
    <s v="否"/>
    <n v="0"/>
    <n v="0"/>
    <n v="0"/>
    <s v="无"/>
    <d v="2016-03-01T00:00:00"/>
    <d v="2016-03-01T00:00:00"/>
    <d v="2016-03-01T00:00:00"/>
    <d v="2016-03-01T00:00:00"/>
    <d v="2016-03-01T00:00:00"/>
    <s v="及时"/>
    <s v="内部结算"/>
    <s v="无"/>
    <s v="否"/>
    <m/>
    <m/>
    <m/>
    <m/>
    <m/>
    <m/>
    <m/>
    <m/>
    <m/>
    <m/>
    <m/>
    <m/>
  </r>
  <r>
    <n v="119"/>
    <s v="CJ612116030009"/>
    <x v="2"/>
    <s v="鲜勇章"/>
    <s v="PC210LC-8M0"/>
    <s v="DBBF4677"/>
    <n v="0"/>
    <n v="0"/>
    <s v="车间"/>
    <s v="车间"/>
    <s v="公司"/>
    <s v="公司"/>
    <s v="无"/>
    <s v="王福太、李江"/>
    <m/>
    <m/>
    <m/>
    <m/>
    <m/>
    <m/>
    <m/>
    <m/>
    <m/>
    <m/>
    <m/>
    <s v="样机清洗、配重做漆、铲斗油缸、小臂油缸、小臂做漆、边门有贴纸的做漆、铲斗油缸硬管更换、取断螺丝、取焊疤、打磨、车架开裂重新焊接补漆、上车扶手焊接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2850"/>
    <m/>
    <m/>
    <m/>
    <s v="否"/>
    <n v="0"/>
    <n v="0"/>
    <n v="0"/>
    <s v="无"/>
    <d v="2016-03-08T00:00:00"/>
    <d v="2016-03-08T00:00:00"/>
    <d v="2016-03-08T00:00:00"/>
    <d v="2016-03-08T00:00:00"/>
    <d v="2016-03-08T00:00:00"/>
    <s v="及时"/>
    <s v="内部结算"/>
    <s v="无"/>
    <s v="否"/>
    <m/>
    <m/>
    <m/>
    <m/>
    <m/>
    <m/>
    <m/>
    <m/>
    <m/>
    <m/>
    <m/>
    <m/>
  </r>
  <r>
    <n v="120"/>
    <s v="CJ612116030010"/>
    <x v="2"/>
    <s v="邓凯凌"/>
    <s v="PC110-8M0"/>
    <s v="DJD10213"/>
    <n v="0"/>
    <n v="0"/>
    <s v="车间"/>
    <s v="车间"/>
    <s v="公司"/>
    <s v="公司"/>
    <s v="无"/>
    <s v="王福太"/>
    <m/>
    <m/>
    <m/>
    <m/>
    <m/>
    <m/>
    <m/>
    <m/>
    <m/>
    <m/>
    <m/>
    <s v="更换PC130-8M0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150"/>
    <m/>
    <m/>
    <m/>
    <s v="否"/>
    <n v="0"/>
    <n v="0"/>
    <n v="0"/>
    <s v="无"/>
    <d v="2016-03-07T00:00:00"/>
    <d v="2016-03-07T00:00:00"/>
    <d v="2016-03-07T00:00:00"/>
    <d v="2016-03-07T00:00:00"/>
    <d v="2016-03-07T00:00:00"/>
    <s v="及时"/>
    <s v="内部结算"/>
    <s v="无"/>
    <s v="否"/>
    <m/>
    <m/>
    <m/>
    <m/>
    <m/>
    <m/>
    <m/>
    <m/>
    <m/>
    <m/>
    <m/>
    <m/>
  </r>
  <r>
    <n v="121"/>
    <s v="CJ612116030013"/>
    <x v="2"/>
    <s v="徐颖"/>
    <s v="PC300-8M0"/>
    <s v="DBBL0082"/>
    <n v="0"/>
    <n v="0"/>
    <s v="车间"/>
    <s v="车间"/>
    <s v="公司"/>
    <s v="公司"/>
    <s v="无"/>
    <s v="邓邦林"/>
    <m/>
    <m/>
    <m/>
    <m/>
    <m/>
    <m/>
    <m/>
    <m/>
    <m/>
    <m/>
    <m/>
    <s v="准备强化转台的边条，准备大小臂强化钢板、护网5付、铭牌、斗换成1.6m³、边梁大小臂做漆、铲斗做漆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13980"/>
    <m/>
    <m/>
    <m/>
    <s v="否"/>
    <n v="0"/>
    <n v="0"/>
    <n v="0"/>
    <s v="无"/>
    <d v="2016-03-03T00:00:00"/>
    <d v="2016-03-03T00:00:00"/>
    <d v="2016-03-03T00:00:00"/>
    <d v="2016-03-03T00:00:00"/>
    <d v="2016-03-03T00:00:00"/>
    <s v="及时"/>
    <s v="内部结算"/>
    <s v="无"/>
    <s v="否"/>
    <m/>
    <m/>
    <m/>
    <m/>
    <m/>
    <m/>
    <m/>
    <m/>
    <m/>
    <m/>
    <m/>
    <m/>
  </r>
  <r>
    <n v="122"/>
    <s v="CJ612116030014"/>
    <x v="2"/>
    <s v="样机"/>
    <m/>
    <m/>
    <n v="0"/>
    <n v="0"/>
    <s v="车间"/>
    <s v="车间"/>
    <s v="公司"/>
    <s v="公司"/>
    <s v="无"/>
    <s v="邓庆伟"/>
    <m/>
    <m/>
    <m/>
    <m/>
    <m/>
    <m/>
    <m/>
    <m/>
    <m/>
    <m/>
    <m/>
    <s v="DBBF4928、DBBG9266、DBBJ8258、DBBG9318、DJA20301、DJC04855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840"/>
    <m/>
    <m/>
    <m/>
    <s v="否"/>
    <n v="0"/>
    <n v="0"/>
    <n v="0"/>
    <s v="无"/>
    <d v="2016-03-20T00:00:00"/>
    <d v="2016-03-20T00:00:00"/>
    <d v="2016-03-20T00:00:00"/>
    <d v="2016-03-20T00:00:00"/>
    <d v="2016-03-20T00:00:00"/>
    <s v="及时"/>
    <s v="内部结算"/>
    <s v="无"/>
    <s v="否"/>
    <m/>
    <m/>
    <m/>
    <m/>
    <m/>
    <m/>
    <m/>
    <m/>
    <m/>
    <m/>
    <m/>
    <m/>
  </r>
  <r>
    <n v="123"/>
    <s v="CJ612116030015"/>
    <x v="2"/>
    <s v="四川住贸"/>
    <s v="PC240LC-8M0"/>
    <s v="DBBJ8258"/>
    <n v="0"/>
    <n v="0"/>
    <s v="车间"/>
    <s v="车间"/>
    <s v="公司"/>
    <s v="公司"/>
    <s v="无"/>
    <s v="王福太"/>
    <m/>
    <m/>
    <m/>
    <m/>
    <m/>
    <m/>
    <m/>
    <m/>
    <m/>
    <m/>
    <m/>
    <s v="改标成PC300-8M0/DBBG9105、配重补漆做旧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600"/>
    <m/>
    <m/>
    <m/>
    <s v="否"/>
    <n v="0"/>
    <n v="0"/>
    <n v="0"/>
    <s v="无"/>
    <d v="2016-03-22T00:00:00"/>
    <d v="2016-03-22T00:00:00"/>
    <d v="2016-03-22T00:00:00"/>
    <d v="2016-03-22T00:00:00"/>
    <d v="2016-03-22T00:00:00"/>
    <s v="及时"/>
    <s v="内部结算"/>
    <s v="无"/>
    <s v="否"/>
    <m/>
    <m/>
    <m/>
    <m/>
    <m/>
    <m/>
    <m/>
    <m/>
    <m/>
    <m/>
    <m/>
    <m/>
  </r>
  <r>
    <n v="124"/>
    <s v="CJ612116030016"/>
    <x v="2"/>
    <s v="倪勇"/>
    <s v="PC56-7"/>
    <s v="DJB01657"/>
    <n v="0"/>
    <n v="0"/>
    <s v="车间"/>
    <s v="车间"/>
    <s v="公司"/>
    <s v="公司"/>
    <s v="无"/>
    <s v="朱元林"/>
    <m/>
    <m/>
    <m/>
    <m/>
    <m/>
    <m/>
    <m/>
    <m/>
    <m/>
    <m/>
    <m/>
    <s v="1、处理油门拉杆；2、处理更换空调开关；3、更换4个支重轮、4、更换8块链条护板、更换大臂油缸两根管子（定管夹）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1560"/>
    <m/>
    <m/>
    <m/>
    <s v="否"/>
    <n v="0"/>
    <n v="0"/>
    <n v="0"/>
    <s v="无"/>
    <d v="2016-03-18T00:00:00"/>
    <d v="2016-03-18T00:00:00"/>
    <d v="2016-03-18T00:00:00"/>
    <d v="2016-03-18T00:00:00"/>
    <d v="2016-03-18T00:00:00"/>
    <s v="及时"/>
    <s v="内部结算"/>
    <s v="无"/>
    <s v="否"/>
    <m/>
    <m/>
    <m/>
    <m/>
    <m/>
    <m/>
    <m/>
    <m/>
    <m/>
    <m/>
    <m/>
    <m/>
  </r>
  <r>
    <n v="125"/>
    <s v="CJ612116030017"/>
    <x v="2"/>
    <s v="郑德凤"/>
    <s v="PC240LC-8M0"/>
    <s v="DBBJ8271"/>
    <n v="0"/>
    <n v="0"/>
    <s v="车间"/>
    <s v="车间"/>
    <s v="公司"/>
    <s v="公司"/>
    <s v="无"/>
    <s v="姜勇"/>
    <m/>
    <m/>
    <m/>
    <m/>
    <m/>
    <m/>
    <m/>
    <m/>
    <m/>
    <m/>
    <m/>
    <s v="高原改装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300"/>
    <m/>
    <m/>
    <m/>
    <s v="否"/>
    <n v="0"/>
    <n v="0"/>
    <n v="0"/>
    <s v="无"/>
    <d v="2016-03-18T00:00:00"/>
    <d v="2016-03-18T00:00:00"/>
    <d v="2016-03-18T00:00:00"/>
    <d v="2016-03-18T00:00:00"/>
    <d v="2016-03-18T00:00:00"/>
    <s v="及时"/>
    <s v="内部结算"/>
    <s v="无"/>
    <s v="否"/>
    <m/>
    <m/>
    <m/>
    <m/>
    <m/>
    <m/>
    <m/>
    <m/>
    <m/>
    <m/>
    <m/>
    <m/>
  </r>
  <r>
    <n v="126"/>
    <s v="CJ612116030018"/>
    <x v="2"/>
    <s v="朱方勤"/>
    <s v="PC60-8"/>
    <s v="DJA20307"/>
    <n v="0"/>
    <n v="0"/>
    <s v="车间"/>
    <s v="车间"/>
    <s v="公司"/>
    <s v="公司"/>
    <s v="无"/>
    <s v="姚茂斌、邓邦林"/>
    <m/>
    <m/>
    <m/>
    <m/>
    <m/>
    <m/>
    <m/>
    <m/>
    <m/>
    <m/>
    <m/>
    <s v="安装副厂管路1套含回油滤芯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900"/>
    <m/>
    <m/>
    <m/>
    <s v="否"/>
    <n v="0"/>
    <n v="0"/>
    <n v="0"/>
    <s v="无"/>
    <d v="2016-03-29T00:00:00"/>
    <d v="2016-03-29T00:00:00"/>
    <d v="2016-03-29T00:00:00"/>
    <d v="2016-03-29T00:00:00"/>
    <d v="2016-03-29T00:00:00"/>
    <s v="及时"/>
    <s v="内部结算"/>
    <s v="无"/>
    <s v="否"/>
    <m/>
    <m/>
    <m/>
    <m/>
    <m/>
    <m/>
    <m/>
    <m/>
    <m/>
    <m/>
    <m/>
    <m/>
  </r>
  <r>
    <n v="127"/>
    <s v="CJ612116030019"/>
    <x v="2"/>
    <s v="洪国柱"/>
    <s v="PC56-7"/>
    <s v="DJB09331"/>
    <n v="0"/>
    <n v="0"/>
    <s v="车间"/>
    <s v="车间"/>
    <s v="公司"/>
    <s v="公司"/>
    <s v="无"/>
    <s v="姜勇、张波、姚茂斌"/>
    <m/>
    <m/>
    <m/>
    <m/>
    <m/>
    <m/>
    <m/>
    <m/>
    <m/>
    <m/>
    <m/>
    <s v="安装破碎器管路、工作灯、整车清洗、更换黄油嘴、安装铲斗销锁片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1200"/>
    <m/>
    <m/>
    <m/>
    <s v="否"/>
    <n v="0"/>
    <n v="0"/>
    <n v="0"/>
    <s v="无"/>
    <d v="2016-03-30T00:00:00"/>
    <d v="2016-03-30T00:00:00"/>
    <d v="2016-03-30T00:00:00"/>
    <d v="2016-03-30T00:00:00"/>
    <d v="2016-03-30T00:00:00"/>
    <s v="及时"/>
    <s v="内部结算"/>
    <s v="无"/>
    <s v="否"/>
    <m/>
    <m/>
    <m/>
    <m/>
    <m/>
    <m/>
    <m/>
    <m/>
    <m/>
    <m/>
    <m/>
    <m/>
  </r>
  <r>
    <n v="128"/>
    <s v="CJ612116030020"/>
    <x v="2"/>
    <s v="中国水利水电第十工程局有限公司"/>
    <s v="PC210LC-8M0"/>
    <s v="DBBF4948"/>
    <n v="0"/>
    <n v="0"/>
    <s v="车间"/>
    <s v="车间"/>
    <s v="公司"/>
    <s v="公司"/>
    <s v="无"/>
    <s v="黄云"/>
    <m/>
    <m/>
    <m/>
    <m/>
    <m/>
    <m/>
    <m/>
    <m/>
    <m/>
    <m/>
    <m/>
    <s v="绑斗、两侧横着绑斗、底部竖着绑斗"/>
    <s v="否"/>
    <s v="否"/>
    <x v="0"/>
    <x v="1"/>
    <s v="否"/>
    <x v="0"/>
    <x v="0"/>
    <s v="否"/>
    <s v="否"/>
    <s v="否"/>
    <s v="是"/>
    <n v="0"/>
    <n v="0"/>
    <s v="部门结算"/>
    <s v="销售部"/>
    <m/>
    <n v="1050"/>
    <m/>
    <m/>
    <m/>
    <s v="否"/>
    <n v="0"/>
    <n v="0"/>
    <n v="0"/>
    <s v="无"/>
    <d v="2016-03-30T00:00:00"/>
    <d v="2016-03-30T00:00:00"/>
    <d v="2016-03-30T00:00:00"/>
    <d v="2016-03-30T00:00:00"/>
    <d v="2016-03-30T00:00:00"/>
    <s v="及时"/>
    <s v="内部结算"/>
    <s v="无"/>
    <s v="否"/>
    <m/>
    <m/>
    <m/>
    <m/>
    <m/>
    <m/>
    <m/>
    <m/>
    <m/>
    <m/>
    <m/>
    <m/>
  </r>
  <r>
    <n v="129"/>
    <s v="CJ612116030001"/>
    <x v="2"/>
    <s v="许宏林"/>
    <s v="PC70-8"/>
    <s v="DJC02735"/>
    <n v="0"/>
    <n v="0"/>
    <s v="车间"/>
    <s v="车间"/>
    <s v="公司"/>
    <s v="公司"/>
    <s v="无"/>
    <s v="罗开强、何凤君"/>
    <m/>
    <m/>
    <m/>
    <m/>
    <m/>
    <m/>
    <m/>
    <m/>
    <m/>
    <m/>
    <m/>
    <s v="主泵大修、整机清洗、整机性能检测"/>
    <s v="否"/>
    <s v="否"/>
    <x v="0"/>
    <x v="1"/>
    <s v="否"/>
    <x v="0"/>
    <x v="0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d v="2016-03-09T00:00:00"/>
    <d v="2016-03-09T00:00:00"/>
    <d v="2016-03-09T00:00:00"/>
    <d v="2016-03-09T00:00:00"/>
    <d v="2016-03-09T00:00:00"/>
    <s v="及时"/>
    <s v="内部结算"/>
    <s v="无"/>
    <s v="否"/>
    <m/>
    <m/>
    <m/>
    <m/>
    <m/>
    <m/>
    <m/>
    <m/>
    <m/>
    <m/>
    <m/>
    <m/>
  </r>
  <r>
    <n v="130"/>
    <s v="CJ612116020014"/>
    <x v="2"/>
    <s v="闫鹏"/>
    <s v="PC220-8"/>
    <s v="DBBG5969"/>
    <n v="0"/>
    <n v="0"/>
    <s v="车间"/>
    <s v="车间"/>
    <s v="公司"/>
    <s v="公司"/>
    <s v="无"/>
    <m/>
    <m/>
    <m/>
    <m/>
    <m/>
    <m/>
    <m/>
    <m/>
    <m/>
    <m/>
    <m/>
    <m/>
    <s v="更换H连杆、销、套、更换机油及机油滤芯，柴油粗、细滤芯、液压油、液压油滤芯、X架底板拆除、液压泵漏油处理，主控阀上脚踏板盖板订件安装，回转马达加油口盖订件安装"/>
    <s v="否"/>
    <s v="否"/>
    <x v="0"/>
    <x v="1"/>
    <s v="否"/>
    <x v="0"/>
    <x v="0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d v="2016-02-16T00:00:00"/>
    <d v="2016-02-16T00:00:00"/>
    <d v="2016-02-16T00:00:00"/>
    <d v="2016-02-16T00:00:00"/>
    <d v="2016-02-16T00:00:00"/>
    <s v="及时"/>
    <s v="内部结算"/>
    <s v="无"/>
    <s v="否"/>
    <m/>
    <m/>
    <m/>
    <m/>
    <m/>
    <m/>
    <m/>
    <m/>
    <m/>
    <m/>
    <m/>
    <m/>
  </r>
  <r>
    <n v="131"/>
    <s v="CJ612116020012"/>
    <x v="2"/>
    <s v="李伟"/>
    <s v="PC360-7"/>
    <s v="DZ42948"/>
    <n v="0"/>
    <n v="0"/>
    <s v="车间"/>
    <s v="车间"/>
    <s v="公司"/>
    <s v="公司"/>
    <s v="无"/>
    <s v="黄云、王福太"/>
    <m/>
    <m/>
    <m/>
    <m/>
    <m/>
    <m/>
    <m/>
    <m/>
    <m/>
    <m/>
    <m/>
    <s v="整车清洗、换门锁引擎盖、大臂油缸补漆、大臂底座补漆"/>
    <s v="否"/>
    <s v="否"/>
    <x v="0"/>
    <x v="1"/>
    <s v="否"/>
    <x v="0"/>
    <x v="0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d v="2016-02-18T00:00:00"/>
    <d v="2016-02-18T00:00:00"/>
    <d v="2016-02-18T00:00:00"/>
    <d v="2016-02-18T00:00:00"/>
    <d v="2016-02-18T00:00:00"/>
    <s v="及时"/>
    <s v="内部结算"/>
    <s v="无"/>
    <s v="否"/>
    <m/>
    <m/>
    <m/>
    <m/>
    <m/>
    <m/>
    <m/>
    <m/>
    <m/>
    <m/>
    <m/>
    <m/>
  </r>
  <r>
    <n v="132"/>
    <s v="CJ612116030007"/>
    <x v="2"/>
    <s v="乐山市沙湾区昌顺物流有限公司"/>
    <s v="PC360-7"/>
    <s v="DZ45924"/>
    <n v="0"/>
    <n v="0"/>
    <s v="车间"/>
    <s v="车间"/>
    <s v="公司"/>
    <s v="公司"/>
    <s v="无"/>
    <s v="黄云、姚茂斌"/>
    <m/>
    <m/>
    <m/>
    <m/>
    <m/>
    <m/>
    <m/>
    <m/>
    <m/>
    <m/>
    <m/>
    <s v="更换前大玻、更换斗齿斗根、更换齿轮油、发动机保养、更换液压油、驾驶室补漆"/>
    <s v="否"/>
    <s v="否"/>
    <x v="0"/>
    <x v="1"/>
    <s v="否"/>
    <x v="0"/>
    <x v="0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d v="2016-03-14T00:00:00"/>
    <d v="2016-03-14T00:00:00"/>
    <d v="2016-03-14T00:00:00"/>
    <d v="2016-03-14T00:00:00"/>
    <d v="2016-03-14T00:00:00"/>
    <s v="及时"/>
    <s v="内部结算"/>
    <s v="无"/>
    <s v="否"/>
    <m/>
    <m/>
    <m/>
    <m/>
    <m/>
    <m/>
    <m/>
    <m/>
    <m/>
    <m/>
    <m/>
    <m/>
  </r>
  <r>
    <n v="133"/>
    <s v="CJ612116030011"/>
    <x v="2"/>
    <s v="任斌"/>
    <s v="PC160-7"/>
    <s v="DBAL0609"/>
    <n v="0"/>
    <n v="0"/>
    <s v="车间"/>
    <s v="车间"/>
    <s v="公司"/>
    <s v="公司"/>
    <s v="无"/>
    <s v="何勇明"/>
    <m/>
    <m/>
    <m/>
    <m/>
    <m/>
    <m/>
    <m/>
    <m/>
    <m/>
    <m/>
    <m/>
    <s v="协助现场拖挖机"/>
    <s v="否"/>
    <s v="否"/>
    <x v="0"/>
    <x v="1"/>
    <s v="否"/>
    <x v="0"/>
    <x v="0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d v="2016-03-01T00:00:00"/>
    <d v="2016-03-01T00:00:00"/>
    <d v="2016-03-01T00:00:00"/>
    <d v="2016-03-01T00:00:00"/>
    <d v="2016-03-01T00:00:00"/>
    <s v="及时"/>
    <s v="内部结算"/>
    <s v="无"/>
    <s v="否"/>
    <m/>
    <m/>
    <m/>
    <m/>
    <m/>
    <m/>
    <m/>
    <m/>
    <m/>
    <m/>
    <m/>
    <m/>
  </r>
  <r>
    <n v="134"/>
    <s v="CJ612116030012"/>
    <x v="2"/>
    <s v="廖越东"/>
    <s v="PC220-7"/>
    <s v="DBJ0934"/>
    <n v="0"/>
    <n v="0"/>
    <s v="车间"/>
    <s v="车间"/>
    <s v="公司"/>
    <s v="公司"/>
    <s v="无"/>
    <s v="何勇明"/>
    <m/>
    <m/>
    <m/>
    <m/>
    <m/>
    <m/>
    <m/>
    <m/>
    <m/>
    <m/>
    <m/>
    <s v="协助现场拖挖机"/>
    <s v="否"/>
    <s v="否"/>
    <x v="0"/>
    <x v="1"/>
    <s v="否"/>
    <x v="0"/>
    <x v="0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d v="2016-03-01T00:00:00"/>
    <d v="2016-03-01T00:00:00"/>
    <d v="2016-03-01T00:00:00"/>
    <d v="2016-03-01T00:00:00"/>
    <d v="2016-03-01T00:00:00"/>
    <s v="及时"/>
    <s v="内部结算"/>
    <s v="无"/>
    <s v="否"/>
    <m/>
    <m/>
    <m/>
    <m/>
    <m/>
    <m/>
    <m/>
    <m/>
    <m/>
    <m/>
    <m/>
    <m/>
  </r>
  <r>
    <n v="135"/>
    <s v="CJ612116030021"/>
    <x v="2"/>
    <s v="张洪生"/>
    <s v="PC360-7"/>
    <s v="DZ50641"/>
    <n v="0"/>
    <n v="0"/>
    <s v="车间"/>
    <s v="广安"/>
    <s v="现场"/>
    <s v="广安"/>
    <s v="无"/>
    <s v="覃大俊"/>
    <m/>
    <m/>
    <m/>
    <m/>
    <m/>
    <m/>
    <m/>
    <m/>
    <m/>
    <m/>
    <m/>
    <s v="拉发动机回公司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16T00:00:00"/>
    <d v="2016-03-16T00:00:00"/>
    <d v="2016-03-16T00:00:00"/>
    <d v="2016-03-16T00:00:00"/>
    <d v="2016-03-17T00:00:00"/>
    <s v="及时"/>
    <s v="内部结算"/>
    <s v="无"/>
    <s v="否"/>
    <m/>
    <m/>
    <m/>
    <m/>
    <m/>
    <m/>
    <m/>
    <m/>
    <m/>
    <m/>
    <m/>
    <m/>
  </r>
  <r>
    <n v="136"/>
    <s v="CJ612116030022"/>
    <x v="2"/>
    <s v="荥经县励承贸易有限公司"/>
    <s v="PC240LC-8M0"/>
    <s v="DBBJ8111"/>
    <n v="0"/>
    <n v="0"/>
    <s v="车间"/>
    <s v="雅安"/>
    <s v="现场"/>
    <s v="荥经"/>
    <s v="无"/>
    <s v="覃大俊"/>
    <m/>
    <m/>
    <m/>
    <m/>
    <m/>
    <m/>
    <m/>
    <m/>
    <m/>
    <m/>
    <m/>
    <s v="回转齿圈已更换底盘件已送到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16T00:00:00"/>
    <d v="2016-03-16T00:00:00"/>
    <d v="2016-03-16T00:00:00"/>
    <d v="2016-03-16T00:00:00"/>
    <d v="2016-03-17T00:00:00"/>
    <s v="及时"/>
    <s v="内部结算"/>
    <s v="无"/>
    <s v="否"/>
    <m/>
    <m/>
    <m/>
    <m/>
    <m/>
    <m/>
    <m/>
    <m/>
    <m/>
    <m/>
    <m/>
    <m/>
  </r>
  <r>
    <n v="137"/>
    <s v="CJ612116030023"/>
    <x v="2"/>
    <s v="张洪生"/>
    <s v="PC360-7"/>
    <s v="DZ50641"/>
    <n v="0"/>
    <n v="0"/>
    <s v="车间"/>
    <s v="广安"/>
    <s v="现场"/>
    <s v="广安"/>
    <s v="无"/>
    <s v="覃大俊"/>
    <m/>
    <m/>
    <m/>
    <m/>
    <m/>
    <m/>
    <m/>
    <m/>
    <m/>
    <m/>
    <m/>
    <s v="送发动机到广安安装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22T00:00:00"/>
    <d v="2016-03-22T00:00:00"/>
    <d v="2016-03-22T00:00:00"/>
    <d v="2016-03-22T00:00:00"/>
    <d v="2016-03-23T00:00:00"/>
    <s v="及时"/>
    <s v="内部结算"/>
    <s v="无"/>
    <s v="否"/>
    <m/>
    <m/>
    <m/>
    <m/>
    <m/>
    <m/>
    <m/>
    <m/>
    <m/>
    <m/>
    <m/>
    <m/>
  </r>
  <r>
    <n v="138"/>
    <s v="CJ612116030024"/>
    <x v="2"/>
    <s v="康华宁（丹巴美河）"/>
    <s v="PC200-8"/>
    <s v="DBBA2059"/>
    <n v="0"/>
    <n v="0"/>
    <s v="车间"/>
    <s v="广安"/>
    <s v="现场"/>
    <s v="丹巴"/>
    <s v="无"/>
    <s v="覃大俊"/>
    <m/>
    <m/>
    <m/>
    <m/>
    <m/>
    <m/>
    <m/>
    <m/>
    <m/>
    <m/>
    <m/>
    <s v="送发动机到工地安装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29T00:00:00"/>
    <d v="2016-03-29T00:00:00"/>
    <d v="2016-03-29T00:00:00"/>
    <d v="2016-03-29T00:00:00"/>
    <d v="2016-04-02T00:00:00"/>
    <s v="及时"/>
    <s v="内部结算"/>
    <s v="无"/>
    <s v="否"/>
    <m/>
    <m/>
    <m/>
    <m/>
    <m/>
    <m/>
    <m/>
    <m/>
    <m/>
    <m/>
    <m/>
    <m/>
  </r>
  <r>
    <n v="139"/>
    <s v="CJ612116030025"/>
    <x v="2"/>
    <s v="王群燕"/>
    <s v="PC360-7"/>
    <s v="DZ42565"/>
    <n v="0"/>
    <n v="0"/>
    <s v="车间"/>
    <s v="乐山"/>
    <s v="现场"/>
    <s v="乐山"/>
    <s v="无"/>
    <s v="覃大俊"/>
    <m/>
    <m/>
    <m/>
    <m/>
    <m/>
    <m/>
    <m/>
    <m/>
    <m/>
    <m/>
    <m/>
    <s v="发动机检查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15T00:00:00"/>
    <d v="2016-03-15T00:00:00"/>
    <d v="2016-03-16T00:00:00"/>
    <d v="2016-03-17T00:00:00"/>
    <d v="2016-03-18T00:00:00"/>
    <s v="及时"/>
    <s v="内部结算"/>
    <s v="无"/>
    <s v="否"/>
    <m/>
    <m/>
    <m/>
    <m/>
    <m/>
    <m/>
    <m/>
    <m/>
    <m/>
    <m/>
    <m/>
    <m/>
  </r>
  <r>
    <n v="140"/>
    <s v="CJ612116030026"/>
    <x v="2"/>
    <s v="乐山梓宇机械"/>
    <s v="PC360-7"/>
    <s v="DZ36893"/>
    <n v="0"/>
    <n v="0"/>
    <s v="车间"/>
    <s v="乐山"/>
    <s v="现场"/>
    <s v="乐山"/>
    <s v="无"/>
    <s v="覃大俊"/>
    <m/>
    <m/>
    <m/>
    <m/>
    <m/>
    <m/>
    <m/>
    <m/>
    <m/>
    <m/>
    <m/>
    <s v="发动机拉回公司大修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11T00:00:00"/>
    <d v="2016-03-11T00:00:00"/>
    <d v="2016-03-11T00:00:00"/>
    <d v="2016-03-11T00:00:00"/>
    <d v="2016-03-11T00:00:00"/>
    <s v="及时"/>
    <s v="内部结算"/>
    <s v="无"/>
    <s v="否"/>
    <m/>
    <m/>
    <m/>
    <m/>
    <m/>
    <m/>
    <m/>
    <m/>
    <m/>
    <m/>
    <m/>
    <m/>
  </r>
  <r>
    <n v="141"/>
    <s v="CJ612116030027"/>
    <x v="2"/>
    <s v="丁争亚平  "/>
    <s v="CT307C"/>
    <s v="BPR01349"/>
    <n v="0"/>
    <n v="0"/>
    <s v="车间"/>
    <s v="甘孜"/>
    <s v="现场"/>
    <s v="甘孜"/>
    <s v="无"/>
    <s v="覃大俊"/>
    <m/>
    <m/>
    <m/>
    <m/>
    <m/>
    <m/>
    <m/>
    <m/>
    <m/>
    <m/>
    <m/>
    <s v="到彭立停车厂拉发动机回公司修理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10T00:00:00"/>
    <d v="2016-03-10T00:00:00"/>
    <d v="2016-03-10T00:00:00"/>
    <d v="2016-03-10T00:00:00"/>
    <d v="2016-03-10T00:00:00"/>
    <s v="及时"/>
    <s v="内部结算"/>
    <s v="无"/>
    <s v="否"/>
    <m/>
    <m/>
    <m/>
    <m/>
    <m/>
    <m/>
    <m/>
    <m/>
    <m/>
    <m/>
    <m/>
    <m/>
  </r>
  <r>
    <n v="142"/>
    <s v="CJ612116030028"/>
    <x v="2"/>
    <s v="黄建林"/>
    <s v="PC300-7"/>
    <s v="DBP3803"/>
    <n v="0"/>
    <n v="0"/>
    <s v="车间"/>
    <s v="达州"/>
    <s v="现场"/>
    <s v="达州"/>
    <s v="无"/>
    <s v="覃大俊"/>
    <m/>
    <m/>
    <m/>
    <m/>
    <m/>
    <m/>
    <m/>
    <m/>
    <m/>
    <m/>
    <m/>
    <s v="送发动机到工地安装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05T00:00:00"/>
    <d v="2016-03-05T00:00:00"/>
    <d v="2016-03-05T00:00:00"/>
    <d v="2016-03-05T00:00:00"/>
    <d v="2016-03-05T00:00:00"/>
    <s v="及时"/>
    <s v="内部结算"/>
    <s v="无"/>
    <s v="否"/>
    <m/>
    <m/>
    <m/>
    <m/>
    <m/>
    <m/>
    <m/>
    <m/>
    <m/>
    <m/>
    <m/>
    <m/>
  </r>
  <r>
    <n v="143"/>
    <s v="CJ612116030029"/>
    <x v="2"/>
    <s v="杭州铁藤道路设施安装工程有限公司"/>
    <s v="PC200-8"/>
    <s v="DBBB1314"/>
    <n v="0"/>
    <n v="0"/>
    <s v="车间"/>
    <s v="绵阳"/>
    <s v="现场"/>
    <s v="清平镇"/>
    <s v="无"/>
    <s v="覃大俊"/>
    <m/>
    <m/>
    <m/>
    <m/>
    <m/>
    <m/>
    <m/>
    <m/>
    <m/>
    <m/>
    <m/>
    <s v="送发动机到现场安装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03T00:00:00"/>
    <d v="2016-03-03T00:00:00"/>
    <d v="2016-03-03T00:00:00"/>
    <d v="2016-03-03T00:00:00"/>
    <d v="2016-03-03T00:00:00"/>
    <s v="及时"/>
    <s v="内部结算"/>
    <s v="无"/>
    <s v="否"/>
    <m/>
    <m/>
    <m/>
    <m/>
    <m/>
    <m/>
    <m/>
    <m/>
    <m/>
    <m/>
    <m/>
    <m/>
  </r>
  <r>
    <n v="144"/>
    <s v="CJ612116030030"/>
    <x v="2"/>
    <s v="安县顺达公路养护有限责任公司"/>
    <s v="PC240LC-8"/>
    <s v="DBBJ4668"/>
    <n v="0"/>
    <n v="0"/>
    <s v="车间"/>
    <s v="绵阳"/>
    <s v="现场"/>
    <s v="绵阳"/>
    <s v="无"/>
    <s v="覃大俊"/>
    <m/>
    <m/>
    <m/>
    <m/>
    <m/>
    <m/>
    <m/>
    <m/>
    <m/>
    <m/>
    <m/>
    <s v="送发动机到现场安装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d v="2016-03-01T00:00:00"/>
    <d v="2016-03-01T00:00:00"/>
    <d v="2016-03-01T00:00:00"/>
    <d v="2016-03-01T00:00:00"/>
    <d v="2016-03-01T00:00:00"/>
    <s v="及时"/>
    <s v="内部结算"/>
    <s v="无"/>
    <s v="否"/>
    <m/>
    <m/>
    <m/>
    <m/>
    <m/>
    <m/>
    <m/>
    <m/>
    <m/>
    <m/>
    <m/>
    <m/>
  </r>
  <r>
    <n v="145"/>
    <s v="CJ612116030031"/>
    <x v="2"/>
    <s v="四川住贸"/>
    <m/>
    <m/>
    <m/>
    <m/>
    <s v="车间"/>
    <s v="公司"/>
    <s v="公司"/>
    <s v="公司"/>
    <s v="无"/>
    <s v="佘玉龙"/>
    <m/>
    <m/>
    <m/>
    <m/>
    <m/>
    <m/>
    <m/>
    <m/>
    <m/>
    <m/>
    <m/>
    <s v="压制液压管27根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540"/>
    <s v="否"/>
    <n v="0"/>
    <n v="0"/>
    <n v="0"/>
    <s v="无"/>
    <d v="2016-03-01T00:00:00"/>
    <d v="2016-03-02T00:00:00"/>
    <d v="2016-03-03T00:00:00"/>
    <d v="2016-03-04T00:00:00"/>
    <d v="2016-03-29T00:00:00"/>
    <s v="及时"/>
    <s v="内部结算"/>
    <s v="无"/>
    <m/>
    <m/>
    <m/>
    <m/>
    <m/>
    <m/>
    <m/>
    <m/>
    <m/>
    <m/>
    <m/>
    <m/>
    <m/>
  </r>
  <r>
    <n v="146"/>
    <s v="CJ612116030032"/>
    <x v="2"/>
    <s v="四川住贸"/>
    <m/>
    <m/>
    <m/>
    <m/>
    <s v="车间"/>
    <s v="公司"/>
    <s v="公司"/>
    <s v="公司"/>
    <s v="无"/>
    <s v="何勇明"/>
    <m/>
    <m/>
    <m/>
    <m/>
    <m/>
    <m/>
    <m/>
    <m/>
    <m/>
    <m/>
    <m/>
    <s v="启动挖机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1000"/>
    <s v="否"/>
    <n v="0"/>
    <n v="0"/>
    <n v="0"/>
    <s v="无"/>
    <d v="2016-03-29T00:00:00"/>
    <d v="2016-03-30T00:00:00"/>
    <d v="2016-03-31T00:00:00"/>
    <d v="2016-04-01T00:00:00"/>
    <d v="2016-04-02T00:00:00"/>
    <s v="及时"/>
    <s v="内部结算"/>
    <s v="无"/>
    <m/>
    <m/>
    <m/>
    <m/>
    <m/>
    <m/>
    <m/>
    <m/>
    <m/>
    <m/>
    <m/>
    <m/>
    <m/>
  </r>
  <r>
    <n v="147"/>
    <s v="CJ612116030033"/>
    <x v="2"/>
    <s v="四川住贸"/>
    <m/>
    <m/>
    <m/>
    <m/>
    <s v="车间"/>
    <s v="公司"/>
    <s v="公司"/>
    <s v="公司"/>
    <s v="无"/>
    <s v="何勇明"/>
    <m/>
    <m/>
    <m/>
    <m/>
    <m/>
    <m/>
    <m/>
    <m/>
    <m/>
    <m/>
    <m/>
    <s v="到盐亭协助拖挖机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4000"/>
    <s v="否"/>
    <n v="0"/>
    <n v="0"/>
    <n v="0"/>
    <s v="无"/>
    <d v="2016-03-01T00:00:00"/>
    <d v="2016-03-01T00:00:00"/>
    <d v="2016-03-01T00:00:00"/>
    <d v="2016-03-01T00:00:00"/>
    <d v="2016-03-01T00:00:00"/>
    <s v="及时"/>
    <s v="内部结算"/>
    <s v="无"/>
    <m/>
    <m/>
    <m/>
    <m/>
    <m/>
    <m/>
    <m/>
    <m/>
    <m/>
    <m/>
    <m/>
    <m/>
    <m/>
  </r>
  <r>
    <n v="148"/>
    <s v="CJ612116030034"/>
    <x v="2"/>
    <s v="四川住贸"/>
    <m/>
    <m/>
    <m/>
    <m/>
    <s v="车间"/>
    <s v="公司"/>
    <s v="公司"/>
    <s v="公司"/>
    <s v="无"/>
    <s v="何勇明"/>
    <m/>
    <m/>
    <m/>
    <m/>
    <m/>
    <m/>
    <m/>
    <m/>
    <m/>
    <m/>
    <m/>
    <s v="到彭州协助拖挖机"/>
    <s v="否"/>
    <s v="否"/>
    <x v="0"/>
    <x v="1"/>
    <s v="否"/>
    <x v="0"/>
    <x v="0"/>
    <s v="否"/>
    <s v="否"/>
    <s v="否"/>
    <s v="是"/>
    <n v="0"/>
    <n v="0"/>
    <s v="部门结算"/>
    <s v="销售部"/>
    <n v="0"/>
    <n v="0"/>
    <n v="0"/>
    <n v="0"/>
    <n v="4000"/>
    <s v="否"/>
    <n v="0"/>
    <n v="0"/>
    <n v="0"/>
    <s v="无"/>
    <d v="2016-03-01T00:00:00"/>
    <d v="2016-03-01T00:00:00"/>
    <d v="2016-03-01T00:00:00"/>
    <d v="2016-03-01T00:00:00"/>
    <d v="2016-03-01T00:00:00"/>
    <s v="及时"/>
    <s v="内部结算"/>
    <s v="无"/>
    <m/>
    <m/>
    <m/>
    <m/>
    <m/>
    <m/>
    <m/>
    <m/>
    <m/>
    <m/>
    <m/>
    <m/>
    <m/>
  </r>
  <r>
    <n v="149"/>
    <m/>
    <x v="3"/>
    <s v="何世立"/>
    <s v="PC360-7"/>
    <s v="DZ53826"/>
    <n v="6840.78"/>
    <n v="13541359308"/>
    <s v="三州区域"/>
    <s v="阿坝"/>
    <s v="车间"/>
    <s v="阿坝"/>
    <s v="张梁"/>
    <s v="杨永洪"/>
    <m/>
    <m/>
    <m/>
    <m/>
    <m/>
    <m/>
    <m/>
    <m/>
    <m/>
    <m/>
    <m/>
    <s v="整机大修，出险车"/>
    <s v="否"/>
    <s v="未修"/>
    <x v="1"/>
    <x v="1"/>
    <s v="否"/>
    <x v="0"/>
    <x v="0"/>
    <s v="否"/>
    <s v="否"/>
    <s v="否"/>
    <s v="否"/>
    <n v="0"/>
    <n v="0"/>
    <s v="保险客户"/>
    <s v="无"/>
    <m/>
    <m/>
    <m/>
    <m/>
    <m/>
    <m/>
    <m/>
    <n v="2100"/>
    <n v="72"/>
    <s v="樊祖彬"/>
    <d v="2015-10-12T00:00:00"/>
    <d v="2015-12-23T00:00:00"/>
    <m/>
    <m/>
    <m/>
    <m/>
    <s v="内部结算"/>
    <s v="无"/>
    <m/>
    <m/>
    <m/>
    <m/>
    <m/>
    <m/>
    <m/>
    <m/>
    <m/>
    <m/>
    <m/>
    <m/>
    <m/>
  </r>
  <r>
    <n v="150"/>
    <m/>
    <x v="3"/>
    <s v="四川鑫和矿业有限责任公司"/>
    <s v="PC360-7"/>
    <s v="DZ49309"/>
    <n v="11831"/>
    <m/>
    <s v="三州区域"/>
    <s v="甘孜"/>
    <s v="车间"/>
    <s v="甘孜"/>
    <s v="刘连文"/>
    <s v="朱元林"/>
    <m/>
    <m/>
    <m/>
    <m/>
    <m/>
    <m/>
    <m/>
    <m/>
    <m/>
    <m/>
    <m/>
    <s v="主泵大修"/>
    <s v="否"/>
    <s v="未修"/>
    <x v="0"/>
    <x v="0"/>
    <s v="否"/>
    <x v="0"/>
    <x v="0"/>
    <s v="否"/>
    <s v="否"/>
    <s v="否"/>
    <s v="否"/>
    <n v="59200"/>
    <n v="9500"/>
    <s v="客户付款"/>
    <s v="无"/>
    <n v="59200"/>
    <n v="9500"/>
    <n v="4500"/>
    <n v="5000"/>
    <n v="4500"/>
    <s v="否"/>
    <n v="0"/>
    <n v="0"/>
    <n v="18"/>
    <s v="姜勇"/>
    <d v="2016-03-31T00:00:00"/>
    <d v="2016-03-31T00:00:00"/>
    <d v="2016-04-07T00:00:00"/>
    <d v="2016-04-06T00:00:00"/>
    <d v="2016-04-06T00:00:00"/>
    <s v="及时"/>
    <s v="否"/>
    <s v="担当收"/>
    <s v="是"/>
    <d v="2016-04-06T00:00:00"/>
    <s v="6月"/>
    <s v="有"/>
    <d v="2016-10-06T00:00:00"/>
    <s v="甲方给予乙方该台主泵所更换的零件（以清单为准）出现漏油质保半年或1000H质保期，以先到为准"/>
    <m/>
    <m/>
    <m/>
    <m/>
    <m/>
    <m/>
    <m/>
  </r>
  <r>
    <n v="151"/>
    <m/>
    <x v="3"/>
    <s v="卢有富"/>
    <s v="PC55MR-2"/>
    <m/>
    <m/>
    <m/>
    <s v="成都分公司"/>
    <s v="成都"/>
    <s v="车间"/>
    <s v="成都"/>
    <s v="黄迅"/>
    <s v="朱元林"/>
    <m/>
    <m/>
    <m/>
    <m/>
    <m/>
    <m/>
    <m/>
    <m/>
    <m/>
    <m/>
    <m/>
    <s v="后未维修，主控阀修理"/>
    <s v="否"/>
    <s v="否"/>
    <x v="0"/>
    <x v="1"/>
    <s v="否"/>
    <x v="0"/>
    <x v="0"/>
    <s v="否"/>
    <s v="否"/>
    <s v="否"/>
    <s v="是"/>
    <n v="0"/>
    <n v="1000"/>
    <s v="客户付款"/>
    <s v="无"/>
    <n v="0"/>
    <n v="1000"/>
    <n v="1000"/>
    <n v="0"/>
    <n v="1000"/>
    <s v="否"/>
    <n v="0"/>
    <n v="0"/>
    <n v="0"/>
    <s v="无"/>
    <d v="2016-04-01T00:00:00"/>
    <d v="2016-04-01T00:00:00"/>
    <d v="2016-04-03T00:00:00"/>
    <d v="2016-04-03T00:00:00"/>
    <d v="2016-04-03T00:00:00"/>
    <s v="及时"/>
    <s v="是"/>
    <s v="无"/>
    <s v="否"/>
    <m/>
    <m/>
    <m/>
    <m/>
    <m/>
    <m/>
    <m/>
    <m/>
    <m/>
    <m/>
    <m/>
    <m/>
  </r>
  <r>
    <n v="152"/>
    <m/>
    <x v="3"/>
    <s v="肖燕雪"/>
    <s v="PC450-8"/>
    <s v="DZCZ0548"/>
    <n v="10500"/>
    <n v="18982508337"/>
    <s v="南充分公司"/>
    <s v="广安"/>
    <s v="车间"/>
    <s v="广安"/>
    <s v="邓勇军"/>
    <s v="梁志辉"/>
    <m/>
    <m/>
    <m/>
    <m/>
    <m/>
    <m/>
    <m/>
    <m/>
    <m/>
    <m/>
    <m/>
    <s v="主控阀修理"/>
    <s v="否"/>
    <s v="否"/>
    <x v="0"/>
    <x v="1"/>
    <s v="是"/>
    <x v="0"/>
    <x v="0"/>
    <s v="否"/>
    <s v="否"/>
    <s v="否"/>
    <s v="否"/>
    <n v="6700"/>
    <n v="4500"/>
    <s v="客户付款"/>
    <s v="无"/>
    <n v="6700"/>
    <n v="4500"/>
    <n v="4500"/>
    <n v="0"/>
    <n v="4500"/>
    <s v="否"/>
    <n v="0"/>
    <n v="0"/>
    <n v="0"/>
    <s v="无"/>
    <d v="2016-04-03T00:00:00"/>
    <d v="2016-04-03T00:00:00"/>
    <d v="2016-04-10T00:00:00"/>
    <d v="2016-04-05T00:00:00"/>
    <d v="2016-04-05T00:00:00"/>
    <s v="及时"/>
    <s v="否"/>
    <s v="担当收"/>
    <s v="是"/>
    <d v="2016-04-05T00:00:00"/>
    <s v="6月"/>
    <s v="有"/>
    <d v="2016-10-05T00:00:00"/>
    <s v="甲方给予乙方该台主控阀所更换的零件（以清单为准）出现漏油质保半年或1000H质保期，以先到为准，"/>
    <m/>
    <m/>
    <m/>
    <m/>
    <m/>
    <m/>
    <m/>
  </r>
  <r>
    <n v="153"/>
    <m/>
    <x v="3"/>
    <s v="何智"/>
    <s v="PC300-7"/>
    <s v="DBP3772"/>
    <n v="8184"/>
    <n v="17780703469"/>
    <s v="成都分公司"/>
    <s v="成都"/>
    <s v="车间"/>
    <s v="成都"/>
    <s v="赵俊"/>
    <s v="梁志辉"/>
    <m/>
    <m/>
    <m/>
    <m/>
    <m/>
    <m/>
    <m/>
    <m/>
    <m/>
    <m/>
    <m/>
    <s v="更换油、更换液压油、更换电磁阀密封件"/>
    <s v="否"/>
    <s v="否"/>
    <x v="0"/>
    <x v="1"/>
    <s v="否"/>
    <x v="0"/>
    <x v="0"/>
    <s v="否"/>
    <s v="否"/>
    <s v="否"/>
    <s v="是"/>
    <n v="9286.93"/>
    <n v="4000"/>
    <s v="客户付款"/>
    <s v="无"/>
    <n v="4000"/>
    <n v="7274"/>
    <n v="4000"/>
    <n v="0"/>
    <n v="4000"/>
    <s v="否"/>
    <n v="0"/>
    <n v="0"/>
    <n v="18"/>
    <s v="梁志辉"/>
    <d v="2016-04-05T00:00:00"/>
    <d v="2016-04-05T00:00:00"/>
    <d v="2016-04-10T00:00:00"/>
    <m/>
    <m/>
    <m/>
    <m/>
    <m/>
    <m/>
    <m/>
    <m/>
    <m/>
    <m/>
    <m/>
    <m/>
    <m/>
    <m/>
    <m/>
    <m/>
    <m/>
    <m/>
  </r>
  <r>
    <n v="154"/>
    <m/>
    <x v="3"/>
    <s v="荣凡超"/>
    <s v="PC220-8"/>
    <s v="DBBA7087"/>
    <n v="7000"/>
    <m/>
    <s v="三州区域"/>
    <s v="阿坝"/>
    <s v="车间"/>
    <s v="阿坝松潘"/>
    <s v="张波2"/>
    <s v="姚茂斌"/>
    <m/>
    <m/>
    <m/>
    <m/>
    <m/>
    <m/>
    <m/>
    <m/>
    <m/>
    <m/>
    <m/>
    <s v="液压泵修理"/>
    <s v="否"/>
    <s v="否"/>
    <x v="0"/>
    <x v="0"/>
    <s v="否"/>
    <x v="0"/>
    <x v="0"/>
    <s v="否"/>
    <s v="否"/>
    <s v="否"/>
    <s v="否"/>
    <n v="72122.16"/>
    <n v="10800"/>
    <s v="客户付款"/>
    <s v="无"/>
    <m/>
    <m/>
    <m/>
    <m/>
    <m/>
    <m/>
    <m/>
    <m/>
    <n v="18"/>
    <s v="佘玉龙"/>
    <d v="2016-04-05T00:00:00"/>
    <d v="2016-04-08T00:00:00"/>
    <m/>
    <m/>
    <m/>
    <m/>
    <m/>
    <m/>
    <m/>
    <m/>
    <m/>
    <m/>
    <m/>
    <m/>
    <m/>
    <m/>
    <m/>
    <m/>
    <m/>
    <m/>
    <m/>
  </r>
  <r>
    <n v="155"/>
    <m/>
    <x v="3"/>
    <s v="龙兴江"/>
    <s v="PC220-7"/>
    <s v="DBH3700"/>
    <n v="11742"/>
    <n v="13908245613"/>
    <s v="达州分公司"/>
    <s v="达州"/>
    <s v="车间"/>
    <s v="达州"/>
    <s v="罗军"/>
    <s v="樊祖彬"/>
    <m/>
    <m/>
    <m/>
    <m/>
    <m/>
    <m/>
    <m/>
    <m/>
    <m/>
    <m/>
    <m/>
    <s v="发动机大修、液压泵大修"/>
    <s v="否"/>
    <s v="否"/>
    <x v="1"/>
    <x v="0"/>
    <s v="否"/>
    <x v="0"/>
    <x v="0"/>
    <s v="否"/>
    <s v="否"/>
    <s v="否"/>
    <s v="否"/>
    <n v="14200"/>
    <n v="9287"/>
    <s v="客户付款"/>
    <s v="无"/>
    <n v="14200"/>
    <n v="9100"/>
    <n v="6500"/>
    <n v="2600"/>
    <n v="3500"/>
    <m/>
    <m/>
    <m/>
    <n v="36"/>
    <s v="杨永洪"/>
    <d v="2016-03-25T00:00:00"/>
    <d v="2016-03-25T00:00:00"/>
    <d v="2016-04-02T00:00:00"/>
    <d v="2016-03-30T00:00:00"/>
    <m/>
    <s v="是"/>
    <s v="是"/>
    <s v="担当收"/>
    <s v="是"/>
    <d v="2016-04-06T00:00:00"/>
    <s v="6月"/>
    <s v="有"/>
    <d v="2016-10-06T00:00:00"/>
    <s v="甲方给予乙方该台发动机所更换的零件（以清单为准）半年或1000H质保期，以先到为准，"/>
    <m/>
    <m/>
    <m/>
    <m/>
    <m/>
    <m/>
    <m/>
  </r>
  <r>
    <n v="156"/>
    <m/>
    <x v="3"/>
    <s v="中国水利水电第一工程局"/>
    <s v="WA470-3"/>
    <s v="DK25025"/>
    <m/>
    <m/>
    <s v="三州区域"/>
    <s v="甘孜"/>
    <s v="车间"/>
    <s v="甘孜"/>
    <s v="刘连文"/>
    <s v="梁志辉"/>
    <m/>
    <m/>
    <m/>
    <m/>
    <m/>
    <m/>
    <m/>
    <m/>
    <m/>
    <m/>
    <m/>
    <s v="发动机大修"/>
    <s v="否"/>
    <s v="否"/>
    <x v="1"/>
    <x v="1"/>
    <s v="否"/>
    <x v="0"/>
    <x v="0"/>
    <s v="否"/>
    <s v="否"/>
    <s v="否"/>
    <s v="否"/>
    <n v="95117.449999999939"/>
    <n v="30000"/>
    <s v="客户付款"/>
    <s v="无"/>
    <n v="94945.61"/>
    <n v="27564.39"/>
    <n v="6000"/>
    <n v="8000"/>
    <n v="6000"/>
    <s v="是"/>
    <n v="13564.39"/>
    <n v="0"/>
    <n v="0"/>
    <s v="无"/>
    <d v="2016-03-25T00:00:00"/>
    <d v="2016-03-25T00:00:00"/>
    <d v="2016-04-02T00:00:00"/>
    <d v="2016-04-02T00:00:00"/>
    <d v="2016-04-03T00:00:00"/>
    <s v="是"/>
    <s v="是"/>
    <s v="担当收"/>
    <s v="是"/>
    <d v="2016-04-05T00:00:00"/>
    <s v="6月"/>
    <s v="有"/>
    <d v="2016-10-05T00:00:00"/>
    <s v="甲方给予乙方该台发动机所更换的零件（以清单为准）半年或1000H质保期，以先到为准"/>
    <m/>
    <m/>
    <m/>
    <m/>
    <m/>
    <m/>
    <m/>
  </r>
  <r>
    <n v="157"/>
    <m/>
    <x v="3"/>
    <s v="林性雄（东莞市福强建筑工程劳务分仓有限公司）"/>
    <s v="PC200-8"/>
    <s v="DBBA9286"/>
    <n v="8726"/>
    <n v="1867690999"/>
    <s v="三州区域"/>
    <s v="阿坝"/>
    <s v="车间"/>
    <s v="阿坝"/>
    <s v="张波2"/>
    <s v="梁志辉"/>
    <m/>
    <m/>
    <m/>
    <m/>
    <m/>
    <m/>
    <m/>
    <m/>
    <m/>
    <m/>
    <m/>
    <s v="发动机大修、清洗液压系统、清洗散热器"/>
    <s v="否"/>
    <s v="否"/>
    <x v="1"/>
    <x v="0"/>
    <s v="否"/>
    <x v="0"/>
    <x v="0"/>
    <s v="否"/>
    <s v="否"/>
    <s v="否"/>
    <s v="否"/>
    <n v="87544.65"/>
    <n v="22300"/>
    <s v="客户付款"/>
    <s v="无"/>
    <m/>
    <m/>
    <m/>
    <m/>
    <m/>
    <m/>
    <m/>
    <m/>
    <n v="36"/>
    <s v="梁志辉"/>
    <d v="2016-04-06T00:00:00"/>
    <m/>
    <m/>
    <m/>
    <m/>
    <m/>
    <m/>
    <m/>
    <m/>
    <m/>
    <m/>
    <m/>
    <m/>
    <m/>
    <m/>
    <m/>
    <m/>
    <m/>
    <m/>
    <m/>
    <m/>
  </r>
  <r>
    <n v="158"/>
    <m/>
    <x v="3"/>
    <s v="肖建"/>
    <s v="PC110-7"/>
    <s v="DBAM1354"/>
    <m/>
    <m/>
    <s v="南充分公司"/>
    <s v="南充"/>
    <s v="车间"/>
    <s v="营山"/>
    <s v="陈斌"/>
    <s v="樊祖彬"/>
    <m/>
    <m/>
    <m/>
    <m/>
    <m/>
    <m/>
    <m/>
    <m/>
    <m/>
    <m/>
    <m/>
    <s v="发动机大修"/>
    <s v="否"/>
    <s v="否"/>
    <x v="1"/>
    <x v="1"/>
    <s v="否"/>
    <x v="0"/>
    <x v="0"/>
    <s v="否"/>
    <s v="否"/>
    <s v="否"/>
    <s v="否"/>
    <n v="8500"/>
    <n v="18024"/>
    <s v="客户付款"/>
    <s v="无"/>
    <n v="8500"/>
    <n v="19314"/>
    <n v="5500"/>
    <n v="3000"/>
    <n v="2500"/>
    <s v="是"/>
    <n v="3000"/>
    <n v="0"/>
    <n v="18"/>
    <s v="魏强"/>
    <d v="2016-04-07T00:00:00"/>
    <d v="2016-04-07T00:00:00"/>
    <d v="2016-04-14T00:00:00"/>
    <d v="2016-04-09T00:00:00"/>
    <d v="2016-04-09T00:00:00"/>
    <s v="是"/>
    <s v="是"/>
    <s v="刷卡"/>
    <s v="是"/>
    <d v="2016-04-09T00:00:00"/>
    <s v="6月"/>
    <s v="有"/>
    <d v="2016-10-09T00:00:00"/>
    <s v="甲方给予乙方该台发动机所更换的零件（以清单为准）半年或1000H质保期，以先到为准"/>
    <m/>
    <m/>
    <m/>
    <m/>
    <m/>
    <m/>
    <m/>
  </r>
  <r>
    <n v="159"/>
    <m/>
    <x v="3"/>
    <s v="游理强"/>
    <s v="PC200-8M0"/>
    <s v="DBBB2788"/>
    <m/>
    <m/>
    <s v="三州区域"/>
    <s v="阿坝"/>
    <s v="车间"/>
    <s v="茂县"/>
    <s v="张波2"/>
    <s v="黄云"/>
    <m/>
    <m/>
    <m/>
    <m/>
    <m/>
    <m/>
    <m/>
    <m/>
    <m/>
    <m/>
    <m/>
    <s v="敲驾驶室、左后边门、电瓶箱、油箱护板、换左后边梁、换引擎盖、换右后边门、换铲斗油缸、马脑壳套子、销子、清洗空调"/>
    <s v="否"/>
    <s v="否"/>
    <x v="0"/>
    <x v="1"/>
    <s v="否"/>
    <x v="0"/>
    <x v="0"/>
    <s v="否"/>
    <s v="否"/>
    <s v="否"/>
    <s v="是"/>
    <n v="84033.03"/>
    <n v="38400"/>
    <s v="客户付款"/>
    <s v="无"/>
    <m/>
    <m/>
    <m/>
    <m/>
    <m/>
    <m/>
    <m/>
    <m/>
    <m/>
    <s v="黄云"/>
    <d v="2016-04-07T00:00:00"/>
    <m/>
    <m/>
    <m/>
    <m/>
    <m/>
    <m/>
    <m/>
    <m/>
    <m/>
    <m/>
    <m/>
    <m/>
    <m/>
    <m/>
    <m/>
    <m/>
    <m/>
    <m/>
    <m/>
    <m/>
  </r>
  <r>
    <n v="160"/>
    <m/>
    <x v="3"/>
    <s v="达州海螺水泥有限责任公司"/>
    <s v="PC400-7"/>
    <s v="DBAK0267"/>
    <m/>
    <m/>
    <s v="达州分公司"/>
    <s v="达州"/>
    <s v="车间"/>
    <s v="达州"/>
    <s v="肖统"/>
    <s v="樊祖彬"/>
    <m/>
    <m/>
    <m/>
    <m/>
    <m/>
    <m/>
    <m/>
    <m/>
    <m/>
    <m/>
    <m/>
    <s v="发动机大修"/>
    <s v="否"/>
    <s v="否"/>
    <x v="0"/>
    <x v="1"/>
    <s v="否"/>
    <x v="0"/>
    <x v="0"/>
    <s v="否"/>
    <s v="否"/>
    <s v="否"/>
    <s v="否"/>
    <m/>
    <m/>
    <s v="客户付款"/>
    <s v="无"/>
    <m/>
    <m/>
    <m/>
    <m/>
    <m/>
    <m/>
    <m/>
    <m/>
    <n v="18"/>
    <s v="罗开强"/>
    <d v="2016-04-08T00:00:00"/>
    <m/>
    <m/>
    <m/>
    <m/>
    <m/>
    <m/>
    <m/>
    <m/>
    <m/>
    <m/>
    <m/>
    <m/>
    <m/>
    <m/>
    <m/>
    <m/>
    <m/>
    <m/>
    <m/>
    <m/>
  </r>
  <r>
    <n v="161"/>
    <m/>
    <x v="3"/>
    <s v="广元市恒达矿产有限责任公司"/>
    <s v="PC240-8"/>
    <s v="DBBJ2988"/>
    <n v="5500"/>
    <n v="13778107966"/>
    <s v="绵阳分公司"/>
    <s v="广元"/>
    <s v="车间"/>
    <s v="广元"/>
    <s v="彭海军"/>
    <s v="罗开强"/>
    <m/>
    <m/>
    <m/>
    <m/>
    <m/>
    <m/>
    <m/>
    <m/>
    <m/>
    <m/>
    <m/>
    <s v="发动机、主泵、钣金维修"/>
    <s v="否"/>
    <s v="否"/>
    <x v="1"/>
    <x v="0"/>
    <s v="否"/>
    <x v="0"/>
    <x v="0"/>
    <s v="否"/>
    <s v="否"/>
    <s v="否"/>
    <s v="否"/>
    <n v="94677.89999999998"/>
    <n v="45500"/>
    <s v="客户付款"/>
    <s v="无"/>
    <m/>
    <m/>
    <m/>
    <m/>
    <m/>
    <m/>
    <m/>
    <m/>
    <m/>
    <m/>
    <d v="2016-04-07T00:00:00"/>
    <d v="2016-04-08T00:00:00"/>
    <m/>
    <m/>
    <m/>
    <m/>
    <m/>
    <m/>
    <m/>
    <m/>
    <m/>
    <m/>
    <m/>
    <m/>
    <m/>
    <m/>
    <m/>
    <m/>
    <m/>
    <m/>
    <m/>
  </r>
  <r>
    <n v="162"/>
    <m/>
    <x v="3"/>
    <s v="经小平"/>
    <s v="PC240LC-8"/>
    <s v="DBBJ1450"/>
    <m/>
    <n v="13881153160"/>
    <s v="绵阳分公司"/>
    <s v="绵阳"/>
    <s v="车间"/>
    <s v="绵阳"/>
    <s v="李蕾"/>
    <s v="罗开强"/>
    <m/>
    <m/>
    <m/>
    <m/>
    <m/>
    <m/>
    <m/>
    <m/>
    <m/>
    <m/>
    <m/>
    <s v="清洗液压系、发动机大修"/>
    <s v="否"/>
    <s v="否"/>
    <x v="1"/>
    <x v="0"/>
    <s v="否"/>
    <x v="0"/>
    <x v="0"/>
    <s v="否"/>
    <s v="否"/>
    <s v="否"/>
    <s v="否"/>
    <n v="60558.5"/>
    <n v="29500"/>
    <s v="客户付款"/>
    <s v="无"/>
    <m/>
    <m/>
    <m/>
    <m/>
    <m/>
    <m/>
    <m/>
    <m/>
    <m/>
    <m/>
    <d v="2016-03-24T00:00:00"/>
    <d v="2016-03-28T00:00:00"/>
    <m/>
    <m/>
    <m/>
    <m/>
    <m/>
    <m/>
    <m/>
    <m/>
    <m/>
    <m/>
    <m/>
    <m/>
    <m/>
    <m/>
    <m/>
    <m/>
    <m/>
    <m/>
    <m/>
  </r>
  <r>
    <n v="163"/>
    <m/>
    <x v="3"/>
    <s v="杜理才"/>
    <s v="PC220LC-7"/>
    <s v="DBJ0437"/>
    <n v="7835"/>
    <m/>
    <s v="三州区域"/>
    <s v="阿坝"/>
    <s v="车间"/>
    <s v="阿坝"/>
    <s v="张波2"/>
    <s v="姚茂斌"/>
    <m/>
    <m/>
    <m/>
    <m/>
    <m/>
    <m/>
    <m/>
    <m/>
    <m/>
    <m/>
    <m/>
    <s v="主控阀修理"/>
    <s v="否"/>
    <s v="否"/>
    <x v="0"/>
    <x v="1"/>
    <s v="是"/>
    <x v="0"/>
    <x v="0"/>
    <s v="否"/>
    <s v="否"/>
    <s v="否"/>
    <s v="否"/>
    <n v="3200"/>
    <n v="3500"/>
    <s v="客户付款"/>
    <s v="无"/>
    <n v="3200"/>
    <n v="3500"/>
    <n v="3500"/>
    <n v="0"/>
    <n v="3500"/>
    <s v="否"/>
    <n v="0"/>
    <n v="0"/>
    <n v="0"/>
    <s v="无"/>
    <d v="2016-03-28T00:00:00"/>
    <d v="2016-03-31T00:00:00"/>
    <d v="2016-04-07T00:00:00"/>
    <d v="2016-04-05T00:00:00"/>
    <d v="2016-04-05T00:00:00"/>
    <m/>
    <m/>
    <m/>
    <m/>
    <m/>
    <m/>
    <m/>
    <m/>
    <m/>
    <m/>
    <m/>
    <m/>
    <m/>
    <m/>
    <m/>
    <m/>
  </r>
  <r>
    <n v="164"/>
    <m/>
    <x v="3"/>
    <s v="辜小林"/>
    <s v="PC240LC-8"/>
    <s v="DBBJ3087"/>
    <n v="10015"/>
    <n v="15183605125"/>
    <s v="三州区域"/>
    <s v="甘孜"/>
    <s v="车间"/>
    <s v="康定"/>
    <s v="刘连文"/>
    <s v="张波"/>
    <m/>
    <m/>
    <m/>
    <m/>
    <m/>
    <m/>
    <m/>
    <m/>
    <m/>
    <m/>
    <m/>
    <s v="清洗液压系、钣金维修"/>
    <s v="否"/>
    <s v="否"/>
    <x v="0"/>
    <x v="0"/>
    <s v="否"/>
    <x v="0"/>
    <x v="0"/>
    <s v="否"/>
    <s v="否"/>
    <s v="否"/>
    <s v="是"/>
    <n v="101945"/>
    <n v="14420"/>
    <s v="客户付款"/>
    <s v="无"/>
    <n v="101945"/>
    <n v="14420"/>
    <n v="14420"/>
    <n v="0"/>
    <n v="14300"/>
    <s v="否"/>
    <n v="0"/>
    <n v="0"/>
    <n v="0"/>
    <s v="无"/>
    <d v="2016-03-29T00:00:00"/>
    <d v="2016-03-31T00:00:00"/>
    <d v="2016-04-10T00:00:00"/>
    <d v="2016-04-09T00:00:00"/>
    <d v="2016-04-09T00:00:00"/>
    <s v="及时"/>
    <s v="是"/>
    <s v="刷卡"/>
    <s v="是"/>
    <d v="2016-04-09T00:00:00"/>
    <s v="6月"/>
    <s v="有"/>
    <d v="2016-10-09T00:00:00"/>
    <s v="甲方给予乙方该台挖机所更换的零件（以清单为准）半年或1000H质保期，以先到为准"/>
    <m/>
    <m/>
    <m/>
    <m/>
    <m/>
    <m/>
    <m/>
  </r>
  <r>
    <n v="165"/>
    <m/>
    <x v="3"/>
    <s v="乐山市梓宇机械化施工有限公司"/>
    <s v="PC360-7"/>
    <s v="DZ36893"/>
    <n v="13146"/>
    <m/>
    <s v="雅安分公司"/>
    <s v="乐山"/>
    <s v="车间"/>
    <s v="乐山"/>
    <s v="周治辉"/>
    <s v="姚茂斌"/>
    <m/>
    <m/>
    <m/>
    <m/>
    <m/>
    <m/>
    <m/>
    <m/>
    <m/>
    <m/>
    <m/>
    <s v="主阀、发动机、主泵大修"/>
    <s v="否"/>
    <s v="否"/>
    <x v="1"/>
    <x v="0"/>
    <s v="是"/>
    <x v="0"/>
    <x v="0"/>
    <s v="否"/>
    <s v="否"/>
    <s v="否"/>
    <s v="否"/>
    <n v="131091"/>
    <n v="25875"/>
    <s v="客户付款"/>
    <s v="无"/>
    <n v="131091"/>
    <n v="25875"/>
    <n v="25575"/>
    <n v="300"/>
    <n v="25575"/>
    <s v="是"/>
    <n v="4875"/>
    <n v="0"/>
    <n v="54"/>
    <s v="姚茂斌"/>
    <d v="2016-03-12T00:00:00"/>
    <d v="2016-03-22T00:00:00"/>
    <d v="2016-04-07T00:00:00"/>
    <d v="2016-04-05T00:00:00"/>
    <d v="2016-04-11T00:00:00"/>
    <s v="及时"/>
    <s v="是"/>
    <s v="打款"/>
    <s v="是"/>
    <d v="2016-04-11T00:00:00"/>
    <s v="6月"/>
    <s v="有"/>
    <d v="2016-10-11T00:00:00"/>
    <s v="甲方给予乙方该台挖机所更换的零件（以清单为准）半年或1000H质保期，以先到为准"/>
    <m/>
    <m/>
    <m/>
    <m/>
    <m/>
    <m/>
    <m/>
  </r>
  <r>
    <n v="166"/>
    <m/>
    <x v="3"/>
    <s v="何毅"/>
    <s v="PC70-8"/>
    <s v="DJC00246"/>
    <n v="7696"/>
    <n v="13890783052"/>
    <s v="南充分公司"/>
    <s v="南充"/>
    <s v="车间"/>
    <s v="南充"/>
    <s v="陈斌"/>
    <s v="佘玉龙"/>
    <m/>
    <m/>
    <m/>
    <m/>
    <m/>
    <m/>
    <m/>
    <m/>
    <m/>
    <m/>
    <m/>
    <s v="清洗液压系统，更换管路"/>
    <s v="否"/>
    <s v="否"/>
    <x v="0"/>
    <x v="0"/>
    <s v="否"/>
    <x v="0"/>
    <x v="0"/>
    <s v="否"/>
    <s v="否"/>
    <s v="否"/>
    <s v="否"/>
    <n v="60000"/>
    <n v="10000"/>
    <s v="客户付款"/>
    <s v="无"/>
    <n v="60000"/>
    <n v="10000"/>
    <n v="10000"/>
    <n v="0"/>
    <n v="10000"/>
    <s v="否"/>
    <n v="0"/>
    <n v="0"/>
    <n v="36"/>
    <s v="佘玉龙"/>
    <d v="2016-03-18T00:00:00"/>
    <d v="2016-03-21T00:00:00"/>
    <d v="2016-04-06T00:00:00"/>
    <d v="2016-04-01T00:00:00"/>
    <d v="2016-04-01T00:00:00"/>
    <s v="及时"/>
    <s v="是"/>
    <s v="代收"/>
    <s v="是"/>
    <d v="2016-04-01T00:00:00"/>
    <s v="6月"/>
    <s v="有"/>
    <d v="2016-10-01T00:00:00"/>
    <s v="甲方给予乙方该台主泵、回转马达所更换的零件（以清单为准）半年或1000H质保期，以先到为准，主阀所更换的零件出现漏油（以清单为准）半年或1000H质保期，以先到为准，"/>
    <m/>
    <m/>
    <m/>
    <m/>
    <m/>
    <m/>
    <m/>
  </r>
  <r>
    <n v="167"/>
    <m/>
    <x v="3"/>
    <s v="薛孝善"/>
    <s v="PC400-8"/>
    <s v="DBBK0481"/>
    <m/>
    <m/>
    <s v="达州分公司"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n v="54"/>
    <s v="罗开强"/>
    <d v="2016-03-14T00:00:00"/>
    <m/>
    <m/>
    <m/>
    <m/>
    <m/>
    <m/>
    <m/>
    <m/>
    <m/>
    <m/>
    <m/>
    <m/>
    <m/>
    <m/>
    <m/>
    <m/>
    <m/>
    <m/>
    <m/>
    <m/>
  </r>
  <r>
    <n v="168"/>
    <m/>
    <x v="3"/>
    <s v="刘志琼"/>
    <m/>
    <m/>
    <m/>
    <m/>
    <s v="车间"/>
    <s v="车间"/>
    <s v="现场"/>
    <s v="西藏"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n v="18"/>
    <s v="罗开强"/>
    <d v="2016-03-23T00:00:00"/>
    <m/>
    <m/>
    <m/>
    <m/>
    <m/>
    <m/>
    <m/>
    <m/>
    <m/>
    <m/>
    <m/>
    <m/>
    <m/>
    <m/>
    <m/>
    <m/>
    <m/>
    <m/>
    <m/>
    <m/>
  </r>
  <r>
    <n v="169"/>
    <m/>
    <x v="3"/>
    <s v="红狮水泥"/>
    <s v="PC360-7"/>
    <s v="DZ4155"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0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1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2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3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4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5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6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7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8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9"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4"/>
    <m/>
    <m/>
    <m/>
    <m/>
    <m/>
    <m/>
    <m/>
    <m/>
    <m/>
    <m/>
    <m/>
    <m/>
    <m/>
    <m/>
    <m/>
    <m/>
    <m/>
    <m/>
    <m/>
    <m/>
    <m/>
    <m/>
    <m/>
    <m/>
    <m/>
    <x v="2"/>
    <x v="2"/>
    <m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8">
  <r>
    <n v="1"/>
    <s v="PG610016010241"/>
    <x v="0"/>
    <s v="刘仁忠（中铁十一局集团第五工程有限公司）"/>
    <s v="PC210-8"/>
    <s v="DBBF0548"/>
    <n v="10156"/>
    <n v="15978076888"/>
    <s v="三州区域"/>
    <x v="0"/>
    <s v="车间"/>
    <s v="阿坝"/>
    <s v="杨林岗"/>
    <s v="罗开强"/>
    <s v="无"/>
    <s v="何凤君"/>
    <m/>
    <m/>
    <m/>
    <m/>
    <m/>
    <m/>
    <m/>
    <m/>
    <m/>
    <s v="清洗液压系统，更换管路"/>
    <s v="未修"/>
    <s v="是"/>
    <s v="否"/>
    <s v="是"/>
    <s v="否"/>
    <s v="否"/>
    <s v="否"/>
    <s v="否"/>
    <s v="否"/>
    <s v="否"/>
    <s v="是"/>
    <n v="62718.89"/>
    <n v="13000"/>
    <s v="客户付款"/>
    <s v="无"/>
    <n v="63742"/>
    <n v="13000"/>
    <n v="13000"/>
    <n v="0"/>
    <n v="13000"/>
    <s v="是"/>
    <n v="0"/>
    <n v="0"/>
    <n v="18"/>
    <s v="罗开强"/>
    <n v="42362"/>
    <n v="42366"/>
    <n v="42375"/>
    <n v="42369"/>
    <n v="42369"/>
    <s v="及时"/>
    <s v="是"/>
    <s v="刷卡"/>
    <s v="是"/>
    <n v="42369"/>
    <s v="6月"/>
    <s v="有"/>
    <n v="42521"/>
    <s v="甲方给予乙方该台挖机所更换的部件（以清单为准）出现漏油半年或1000H质保期"/>
    <m/>
    <m/>
    <m/>
    <m/>
    <m/>
    <m/>
    <m/>
    <n v="0"/>
    <n v="1"/>
    <m/>
    <n v="0"/>
    <n v="0"/>
  </r>
  <r>
    <n v="2"/>
    <s v="PG612116010326"/>
    <x v="0"/>
    <s v="林承辉（中国水利水电第十二工程局有限公司）"/>
    <s v="PC360-7"/>
    <s v="DZ53621"/>
    <n v="6537"/>
    <n v="13959149849"/>
    <s v="三州区域"/>
    <x v="1"/>
    <s v="车间"/>
    <s v="甘孜"/>
    <s v="刘连文"/>
    <s v="樊祖彬"/>
    <s v="无"/>
    <s v="杨永洪"/>
    <s v="王林"/>
    <s v="魏强"/>
    <m/>
    <m/>
    <m/>
    <m/>
    <m/>
    <m/>
    <m/>
    <s v="发动机大修，烧机油"/>
    <s v="是"/>
    <s v="未修"/>
    <s v="是"/>
    <s v="否"/>
    <s v="否"/>
    <s v="否"/>
    <s v="否"/>
    <s v="否"/>
    <s v="否"/>
    <s v="否"/>
    <s v="否"/>
    <n v="41222.78"/>
    <n v="34000"/>
    <s v="客户付款"/>
    <s v="无"/>
    <n v="41712"/>
    <n v="34000"/>
    <n v="27000"/>
    <n v="7000"/>
    <n v="4500"/>
    <s v="是"/>
    <n v="18000"/>
    <n v="0"/>
    <n v="36"/>
    <s v="樊祖彬"/>
    <n v="42364"/>
    <n v="42366"/>
    <n v="42375"/>
    <n v="42374"/>
    <n v="42374"/>
    <s v="及时"/>
    <s v="是"/>
    <s v="刷卡"/>
    <s v="是"/>
    <n v="42375"/>
    <s v="6月"/>
    <s v="有"/>
    <n v="42527"/>
    <s v="甲方给予乙方发动机所更换的部件（以清单为准）半年或1000H质保"/>
    <m/>
    <m/>
    <m/>
    <m/>
    <m/>
    <m/>
    <m/>
    <n v="1"/>
    <n v="0"/>
    <m/>
    <n v="0"/>
    <n v="0"/>
  </r>
  <r>
    <n v="3"/>
    <s v="PG612116010327"/>
    <x v="0"/>
    <s v="邓昌荣"/>
    <s v="PC130-7"/>
    <s v="DBM4499"/>
    <n v="5349"/>
    <n v="13551760016"/>
    <s v="南充分公司"/>
    <x v="2"/>
    <s v="车间"/>
    <s v="遂宁"/>
    <s v="邓勇军"/>
    <s v="樊祖彬"/>
    <s v="无"/>
    <s v="杨永洪"/>
    <s v="王林"/>
    <s v="魏强"/>
    <m/>
    <m/>
    <m/>
    <m/>
    <m/>
    <m/>
    <m/>
    <s v="发动机大修，下排气大"/>
    <s v="是"/>
    <s v="未修"/>
    <s v="是"/>
    <s v="否"/>
    <s v="否"/>
    <s v="否"/>
    <s v="否"/>
    <s v="否"/>
    <s v="否"/>
    <s v="否"/>
    <s v="否"/>
    <n v="24314"/>
    <n v="6500"/>
    <s v="客户付款"/>
    <s v="无"/>
    <n v="19314"/>
    <n v="6500"/>
    <n v="5500"/>
    <n v="1000"/>
    <n v="2500"/>
    <s v="是"/>
    <n v="3000"/>
    <n v="0"/>
    <n v="36"/>
    <s v="樊祖彬"/>
    <n v="42367"/>
    <n v="42367"/>
    <n v="42375"/>
    <n v="42375"/>
    <n v="42369"/>
    <s v="及时"/>
    <s v="是"/>
    <s v="刷卡"/>
    <s v="是"/>
    <n v="42369"/>
    <s v="6月"/>
    <s v="有"/>
    <n v="42521"/>
    <s v="甲方给予乙方发动机所更换的部件（以清单为准）半年或1000H质保"/>
    <m/>
    <m/>
    <m/>
    <m/>
    <m/>
    <m/>
    <m/>
    <n v="1"/>
    <n v="0"/>
    <m/>
    <n v="0"/>
    <n v="0"/>
  </r>
  <r>
    <n v="4"/>
    <s v="PG612116010328"/>
    <x v="0"/>
    <s v="仁寿县汪洋镇兄弟辅料供销部"/>
    <s v="PC240LC-8"/>
    <s v="DBBJ1644"/>
    <n v="9125"/>
    <n v="13778831264"/>
    <s v="成都分公司"/>
    <x v="3"/>
    <s v="车间"/>
    <s v="眉山"/>
    <s v="王晓祥"/>
    <s v="张波"/>
    <s v="无"/>
    <s v="姚茂斌"/>
    <s v="佘玉龙"/>
    <s v="姜勇"/>
    <m/>
    <m/>
    <m/>
    <m/>
    <m/>
    <m/>
    <m/>
    <s v="清洗液压系统"/>
    <s v="未修"/>
    <s v="是"/>
    <s v="否"/>
    <s v="是"/>
    <s v="否"/>
    <s v="否"/>
    <s v="否"/>
    <s v="否"/>
    <s v="否"/>
    <s v="否"/>
    <s v="否"/>
    <n v="72450"/>
    <n v="12000"/>
    <s v="客户付款"/>
    <s v="无"/>
    <n v="69362"/>
    <n v="12000"/>
    <n v="12000"/>
    <n v="0"/>
    <n v="12000"/>
    <s v="否"/>
    <n v="0"/>
    <n v="0"/>
    <n v="54"/>
    <s v="张波"/>
    <n v="42364"/>
    <n v="42367"/>
    <n v="42375"/>
    <n v="42375"/>
    <n v="42375"/>
    <s v="及时"/>
    <s v="是"/>
    <s v="刷卡"/>
    <s v="是"/>
    <n v="42375"/>
    <s v="3月"/>
    <s v="有"/>
    <n v="42435"/>
    <s v="甲方给予乙方该台挖机所更换的部件（以清单为准）质保三个月"/>
    <m/>
    <m/>
    <m/>
    <m/>
    <m/>
    <m/>
    <m/>
    <n v="0"/>
    <n v="1"/>
    <m/>
    <n v="0"/>
    <n v="0"/>
  </r>
  <r>
    <n v="5"/>
    <s v="PG612116010329"/>
    <x v="0"/>
    <s v="中铁十九局集团第二工程公司西成铁路项目部"/>
    <s v="PC210-8M0"/>
    <s v="DBBE1568"/>
    <n v="3562"/>
    <n v="18011165049"/>
    <s v="绵阳分公司"/>
    <x v="4"/>
    <s v="车间"/>
    <s v="广元"/>
    <s v="左茂呈"/>
    <s v="姚茂斌"/>
    <s v="无"/>
    <s v="张波"/>
    <s v="佘玉龙"/>
    <s v="姜勇"/>
    <m/>
    <m/>
    <m/>
    <m/>
    <m/>
    <m/>
    <m/>
    <s v="清洗液压系统、大臂油缸、小臂油缸电镀、更换H连杆套子"/>
    <s v="未修"/>
    <s v="否"/>
    <s v="否"/>
    <s v="是"/>
    <s v="否"/>
    <s v="否"/>
    <s v="否"/>
    <s v="否"/>
    <s v="否"/>
    <s v="否"/>
    <s v="否"/>
    <n v="83532"/>
    <n v="27500"/>
    <s v="客户付款"/>
    <s v="无"/>
    <n v="84032"/>
    <n v="27500"/>
    <n v="27500"/>
    <n v="0"/>
    <n v="12500"/>
    <s v="是"/>
    <n v="14500"/>
    <n v="0"/>
    <n v="54"/>
    <s v="姚茂斌"/>
    <n v="42364"/>
    <n v="42368"/>
    <n v="42378"/>
    <n v="42378"/>
    <n v="42386"/>
    <s v="及时"/>
    <s v="是"/>
    <s v="打款"/>
    <s v="是"/>
    <n v="42381"/>
    <s v="6月"/>
    <s v="有"/>
    <n v="42533"/>
    <s v="甲方给予乙方该台挖机所更换的零件（以清单为准）半年或1000H质保期，以先到为准"/>
    <m/>
    <m/>
    <m/>
    <m/>
    <m/>
    <m/>
    <m/>
    <n v="0"/>
    <n v="1"/>
    <m/>
    <n v="0"/>
    <n v="0"/>
  </r>
  <r>
    <n v="6"/>
    <s v="PG612116010336"/>
    <x v="0"/>
    <s v="刘玲"/>
    <s v="PC360-7"/>
    <s v="DZ47040"/>
    <n v="11486"/>
    <n v="15808435999"/>
    <s v="南充分公司"/>
    <x v="5"/>
    <s v="车间"/>
    <s v="南充"/>
    <s v="胡旺林"/>
    <s v="姜勇"/>
    <s v="无"/>
    <s v="姚茂斌"/>
    <s v="佘玉龙"/>
    <s v="张波"/>
    <m/>
    <m/>
    <m/>
    <m/>
    <m/>
    <m/>
    <m/>
    <s v="主控阀大修、主控阀、中心接头漏油"/>
    <s v="未修"/>
    <s v="未修"/>
    <s v="否"/>
    <s v="否"/>
    <s v="是"/>
    <s v="否"/>
    <s v="否"/>
    <s v="否"/>
    <s v="否"/>
    <s v="否"/>
    <s v="是"/>
    <n v="11558.26"/>
    <n v="7000"/>
    <s v="客户付款"/>
    <s v="无"/>
    <n v="11600"/>
    <n v="7000"/>
    <n v="4500"/>
    <n v="2500"/>
    <n v="4500"/>
    <s v="否"/>
    <n v="0"/>
    <n v="0"/>
    <n v="18"/>
    <s v="姜勇"/>
    <n v="42377"/>
    <n v="42377"/>
    <n v="42384"/>
    <n v="42380"/>
    <n v="42380"/>
    <s v="及时"/>
    <s v="否"/>
    <s v="担当收"/>
    <s v="是"/>
    <n v="42380"/>
    <s v="6月"/>
    <s v="有"/>
    <n v="42532"/>
    <s v="甲方给予乙方该台挖机所更换的密封件出现漏油（以清单为准）质保半年或1000H，以先到为准"/>
    <m/>
    <m/>
    <m/>
    <m/>
    <m/>
    <m/>
    <m/>
    <n v="0"/>
    <n v="0"/>
    <m/>
    <n v="0"/>
    <n v="0"/>
  </r>
  <r>
    <n v="7"/>
    <s v="PG612116010337"/>
    <x v="0"/>
    <s v="任才英"/>
    <s v="PC360-7"/>
    <s v="DZ46652"/>
    <n v="6865"/>
    <n v="18681792275"/>
    <s v="南充分公司"/>
    <x v="5"/>
    <s v="车间"/>
    <s v="南充"/>
    <s v="胡旺林"/>
    <s v="佘玉龙"/>
    <s v="无"/>
    <s v="姚茂斌"/>
    <s v="姜勇"/>
    <s v="张波"/>
    <m/>
    <m/>
    <m/>
    <m/>
    <m/>
    <m/>
    <m/>
    <s v="主控阀大修"/>
    <s v="未修"/>
    <s v="未修"/>
    <s v="否"/>
    <s v="否"/>
    <s v="是"/>
    <s v="否"/>
    <s v="否"/>
    <s v="否"/>
    <s v="否"/>
    <s v="否"/>
    <s v="否"/>
    <n v="8244.59"/>
    <n v="6000"/>
    <s v="客户付款"/>
    <s v="无"/>
    <n v="8500"/>
    <n v="5500"/>
    <n v="4000"/>
    <n v="1500"/>
    <n v="4000"/>
    <s v="否"/>
    <n v="0"/>
    <n v="0"/>
    <n v="18"/>
    <s v="佘玉龙"/>
    <n v="42377"/>
    <n v="42378"/>
    <n v="42385"/>
    <n v="42380"/>
    <n v="42380"/>
    <s v="及时"/>
    <s v="否"/>
    <s v="担当收"/>
    <s v="是"/>
    <n v="42380"/>
    <s v="6月"/>
    <s v="有"/>
    <n v="42532"/>
    <s v="甲方给予乙方该台挖机所更换的密封件出现漏油（以清单为准）质保半年或1000H，以先到为准"/>
    <m/>
    <m/>
    <m/>
    <m/>
    <m/>
    <m/>
    <m/>
    <n v="0"/>
    <n v="0"/>
    <m/>
    <n v="0"/>
    <n v="0"/>
  </r>
  <r>
    <n v="8"/>
    <s v="PG610016010334"/>
    <x v="0"/>
    <s v="四川启扬建筑工程有限公司"/>
    <s v="PC60-7"/>
    <s v="DBK3879"/>
    <n v="8575"/>
    <n v="15881139445"/>
    <s v="三州区域"/>
    <x v="0"/>
    <s v="车间"/>
    <s v="阿坝"/>
    <s v="杨林岗"/>
    <s v="梁志辉"/>
    <s v="无"/>
    <s v="陈正祥"/>
    <s v="刘从辉"/>
    <s v="何勇明"/>
    <m/>
    <m/>
    <m/>
    <m/>
    <m/>
    <m/>
    <m/>
    <s v="发动机大修，更换PPC阀油封"/>
    <s v="是"/>
    <s v="未修"/>
    <s v="是"/>
    <s v="否"/>
    <s v="否"/>
    <s v="否"/>
    <s v="否"/>
    <s v="否"/>
    <s v="否"/>
    <s v="否"/>
    <s v="否"/>
    <n v="22400"/>
    <n v="10100"/>
    <s v="客户付款"/>
    <s v="无"/>
    <n v="24648"/>
    <n v="10052"/>
    <n v="10052"/>
    <n v="0"/>
    <n v="3600"/>
    <s v="是"/>
    <n v="6462"/>
    <n v="0"/>
    <n v="36"/>
    <s v="梁志辉"/>
    <n v="42354"/>
    <n v="42363"/>
    <n v="42372"/>
    <n v="42368"/>
    <m/>
    <s v="及时"/>
    <s v="是"/>
    <s v="打款"/>
    <s v="否"/>
    <m/>
    <m/>
    <m/>
    <m/>
    <m/>
    <m/>
    <m/>
    <m/>
    <m/>
    <m/>
    <m/>
    <m/>
    <n v="1"/>
    <n v="0"/>
    <m/>
    <n v="0"/>
    <n v="0"/>
  </r>
  <r>
    <n v="9"/>
    <s v="PG612116010330"/>
    <x v="0"/>
    <s v="邓志宏"/>
    <s v="PC130-7"/>
    <s v="DBM4938"/>
    <n v="3688"/>
    <n v="13698112032"/>
    <s v="达州分公司"/>
    <x v="6"/>
    <s v="车间"/>
    <s v="达州"/>
    <s v="孙凌云"/>
    <s v="杨永洪"/>
    <s v="无"/>
    <s v="樊祖彬"/>
    <s v="王林"/>
    <s v="魏强"/>
    <m/>
    <m/>
    <m/>
    <m/>
    <m/>
    <m/>
    <m/>
    <s v="发动机大修、出险车、保险拒赔、"/>
    <s v="否"/>
    <s v="未修"/>
    <s v="是"/>
    <s v="否"/>
    <s v="否"/>
    <s v="否"/>
    <s v="否"/>
    <s v="否"/>
    <s v="否"/>
    <s v="否"/>
    <s v="否"/>
    <n v="9470.6"/>
    <n v="5000"/>
    <s v="客户付款"/>
    <s v="无"/>
    <n v="9470"/>
    <n v="5000"/>
    <n v="3000"/>
    <n v="2000"/>
    <n v="3000"/>
    <s v="否"/>
    <n v="0"/>
    <n v="0"/>
    <n v="36"/>
    <s v="杨永洪"/>
    <n v="42376"/>
    <n v="42377"/>
    <n v="42384"/>
    <n v="42379"/>
    <n v="42379"/>
    <s v="及时"/>
    <s v="是"/>
    <s v="现金"/>
    <s v="是"/>
    <n v="42379"/>
    <s v="无"/>
    <s v="无"/>
    <s v="无"/>
    <s v="无"/>
    <m/>
    <m/>
    <m/>
    <m/>
    <m/>
    <m/>
    <m/>
    <n v="1"/>
    <n v="0"/>
    <m/>
    <n v="0"/>
    <n v="0"/>
  </r>
  <r>
    <n v="10"/>
    <s v="PG612116010331"/>
    <x v="0"/>
    <s v="陈立先"/>
    <s v="WA380Z-6"/>
    <s v="DZAA0318"/>
    <n v="3717"/>
    <n v="13458726666"/>
    <s v="三州区域"/>
    <x v="0"/>
    <s v="车间"/>
    <s v="阿坝"/>
    <s v="梁绍家"/>
    <s v="黄云"/>
    <s v="无"/>
    <s v="李江"/>
    <m/>
    <m/>
    <m/>
    <m/>
    <m/>
    <m/>
    <m/>
    <m/>
    <m/>
    <s v="敲补两道边门"/>
    <s v="未修"/>
    <s v="未修"/>
    <s v="否"/>
    <s v="否"/>
    <s v="否"/>
    <s v="否"/>
    <s v="否"/>
    <s v="否"/>
    <s v="否"/>
    <s v="是"/>
    <s v="否"/>
    <n v="0"/>
    <n v="1400"/>
    <s v="客户付款"/>
    <s v="无"/>
    <n v="0"/>
    <n v="1400"/>
    <n v="1400"/>
    <n v="0"/>
    <n v="1400"/>
    <s v="否"/>
    <n v="0"/>
    <n v="0"/>
    <n v="0"/>
    <s v="无"/>
    <n v="42348"/>
    <n v="42348"/>
    <n v="42377"/>
    <n v="42377"/>
    <n v="42377"/>
    <s v="及时"/>
    <s v="是"/>
    <s v="担当收"/>
    <s v="否"/>
    <m/>
    <s v="无"/>
    <s v="无"/>
    <s v="无"/>
    <s v="无"/>
    <m/>
    <m/>
    <m/>
    <m/>
    <m/>
    <m/>
    <m/>
    <n v="0"/>
    <n v="0"/>
    <m/>
    <n v="0"/>
    <n v="0"/>
  </r>
  <r>
    <n v="11"/>
    <s v="PG612116010419"/>
    <x v="0"/>
    <s v="王莉全"/>
    <s v="PC220-8"/>
    <s v="DBBG7102"/>
    <n v="5300"/>
    <n v="13438102494"/>
    <s v="三州区域"/>
    <x v="0"/>
    <s v="车间"/>
    <s v="阿坝"/>
    <s v="张梁"/>
    <s v="姜勇"/>
    <s v="无"/>
    <s v="姚茂斌"/>
    <s v="佘玉龙"/>
    <s v="张波"/>
    <s v="黄云"/>
    <s v="李江"/>
    <m/>
    <m/>
    <m/>
    <m/>
    <m/>
    <s v="清洗液压系统、柴油油路及油箱清洗、拆装油箱、焊修油箱"/>
    <s v="未修"/>
    <s v="是"/>
    <s v="否"/>
    <s v="是"/>
    <s v="否"/>
    <s v="否"/>
    <s v="否"/>
    <s v="否"/>
    <s v="否"/>
    <s v="否"/>
    <s v="是"/>
    <n v="67844.999999999971"/>
    <n v="14600"/>
    <s v="客户付款"/>
    <s v="无"/>
    <n v="65666"/>
    <n v="13000"/>
    <n v="13000"/>
    <n v="0"/>
    <n v="13000"/>
    <s v="否"/>
    <n v="0"/>
    <n v="0"/>
    <n v="36"/>
    <s v="姜勇"/>
    <n v="42349"/>
    <n v="42366"/>
    <n v="42374"/>
    <n v="42377"/>
    <n v="42388"/>
    <s v="及时"/>
    <s v="是"/>
    <s v="刷卡"/>
    <s v="是"/>
    <n v="42388"/>
    <s v="6月"/>
    <s v="有"/>
    <n v="42570"/>
    <s v="甲方给予乙方该台挖机所更换的零件（以清单为准）半年或1000H质保期，以先到为准"/>
    <m/>
    <m/>
    <m/>
    <m/>
    <m/>
    <m/>
    <m/>
    <n v="0"/>
    <n v="1"/>
    <m/>
    <n v="0"/>
    <n v="0"/>
  </r>
  <r>
    <n v="12"/>
    <s v="PG612116010335"/>
    <x v="0"/>
    <s v="王群燕"/>
    <s v="PC360-7"/>
    <s v="DZ42565"/>
    <n v="6169"/>
    <n v="13981363193"/>
    <s v="雅安分公司"/>
    <x v="7"/>
    <s v="车间"/>
    <s v="乐山"/>
    <s v="周治辉"/>
    <s v="樊祖彬"/>
    <s v="无"/>
    <s v="杨永洪"/>
    <s v="王林"/>
    <s v="魏强"/>
    <m/>
    <m/>
    <m/>
    <m/>
    <m/>
    <m/>
    <m/>
    <s v="发动机大修"/>
    <s v="是"/>
    <s v="未修"/>
    <s v="是"/>
    <s v="否"/>
    <s v="否"/>
    <s v="否"/>
    <s v="否"/>
    <s v="否"/>
    <s v="否"/>
    <s v="否"/>
    <s v="否"/>
    <n v="38210.439999999995"/>
    <n v="10400"/>
    <s v="客户付款"/>
    <s v="无"/>
    <n v="37048"/>
    <n v="10900"/>
    <n v="10100"/>
    <n v="800"/>
    <n v="5600"/>
    <s v="是"/>
    <n v="4500"/>
    <n v="0"/>
    <n v="36"/>
    <s v="杨永洪"/>
    <n v="42380"/>
    <n v="42380"/>
    <n v="42387"/>
    <n v="42384"/>
    <n v="42384"/>
    <s v="及时"/>
    <s v="是"/>
    <s v="代收"/>
    <s v="是"/>
    <n v="42384"/>
    <s v="12月"/>
    <s v="有"/>
    <n v="42750"/>
    <s v="甲方给予乙方该台发动机所更换的部件（以清单为准）壹年或2000H质保期，以先到为准"/>
    <m/>
    <m/>
    <m/>
    <m/>
    <m/>
    <m/>
    <m/>
    <n v="1"/>
    <n v="0"/>
    <m/>
    <n v="0"/>
    <n v="0"/>
  </r>
  <r>
    <n v="13"/>
    <s v="PG612116010420"/>
    <x v="0"/>
    <s v="唐成亮"/>
    <s v="PC360-7"/>
    <s v="DZ44000"/>
    <n v="9543"/>
    <n v="13980337225"/>
    <s v="南充分公司"/>
    <x v="8"/>
    <s v="车间"/>
    <s v="广安"/>
    <s v="廖建"/>
    <s v="梁志辉"/>
    <s v="无"/>
    <s v="陈正祥"/>
    <s v="何勇明"/>
    <s v="刘从辉"/>
    <m/>
    <m/>
    <m/>
    <m/>
    <m/>
    <m/>
    <m/>
    <s v="发动机大修、主控阀、电磁阀"/>
    <s v="否"/>
    <s v="未修"/>
    <s v="是"/>
    <s v="否"/>
    <s v="是"/>
    <s v="否"/>
    <s v="否"/>
    <s v="否"/>
    <s v="否"/>
    <s v="否"/>
    <s v="是"/>
    <n v="37612.999999999993"/>
    <n v="27200"/>
    <s v="客户付款"/>
    <s v="无"/>
    <n v="33173"/>
    <n v="34000"/>
    <n v="31500"/>
    <n v="2500"/>
    <n v="10200"/>
    <s v="是"/>
    <n v="20500"/>
    <n v="0"/>
    <n v="54"/>
    <s v="梁志辉"/>
    <n v="42377"/>
    <n v="42377"/>
    <n v="42387"/>
    <n v="42387"/>
    <n v="42387"/>
    <s v="及时"/>
    <s v="是"/>
    <s v="担当收"/>
    <s v="是"/>
    <n v="42387"/>
    <s v="6月"/>
    <s v="有"/>
    <n v="42569"/>
    <s v="甲方给予乙方该台挖机所更换的清单（以清单为准）半年年或1000H质保期，以先到为准"/>
    <m/>
    <m/>
    <m/>
    <m/>
    <m/>
    <m/>
    <m/>
    <n v="1"/>
    <n v="0"/>
    <m/>
    <n v="0"/>
    <n v="0"/>
  </r>
  <r>
    <n v="14"/>
    <s v="PG612116010421"/>
    <x v="0"/>
    <s v="曾永成"/>
    <s v="PC56-7"/>
    <s v="DJB01650"/>
    <n v="11360"/>
    <n v="15282225818"/>
    <s v="成都分公司"/>
    <x v="9"/>
    <s v="车间"/>
    <s v="资阳"/>
    <s v="杨欢"/>
    <s v="罗开强"/>
    <s v="无"/>
    <s v="何凤君"/>
    <m/>
    <m/>
    <m/>
    <m/>
    <m/>
    <m/>
    <m/>
    <m/>
    <m/>
    <s v="主泵大修"/>
    <s v="未修"/>
    <s v="是"/>
    <s v="否"/>
    <s v="是"/>
    <s v="否"/>
    <s v="否"/>
    <s v="否"/>
    <s v="否"/>
    <s v="否"/>
    <s v="否"/>
    <s v="否"/>
    <n v="15895.000000000002"/>
    <n v="3000"/>
    <s v="客户付款"/>
    <s v="无"/>
    <n v="14955"/>
    <n v="3000"/>
    <n v="2000"/>
    <n v="1000"/>
    <n v="2000"/>
    <s v="否"/>
    <n v="0"/>
    <n v="0"/>
    <n v="0"/>
    <s v="无"/>
    <n v="42382"/>
    <n v="42382"/>
    <n v="42389"/>
    <n v="42384"/>
    <n v="42384"/>
    <s v="及时"/>
    <s v="是"/>
    <s v="刷卡"/>
    <s v="是"/>
    <n v="42384"/>
    <m/>
    <s v="无"/>
    <m/>
    <m/>
    <m/>
    <m/>
    <m/>
    <m/>
    <m/>
    <m/>
    <m/>
    <n v="0"/>
    <n v="1"/>
    <m/>
    <n v="0"/>
    <n v="0"/>
  </r>
  <r>
    <n v="15"/>
    <s v="PG612116010422"/>
    <x v="0"/>
    <s v="李勇(机械租赁费中铁二十五局集团第一工程有限公司)"/>
    <s v="PC220-8"/>
    <s v="DBBG4928"/>
    <n v="4025"/>
    <n v="15082501380"/>
    <s v="三州区域"/>
    <x v="0"/>
    <s v="车间"/>
    <s v="阿坝"/>
    <s v="张波2"/>
    <s v="樊祖彬"/>
    <s v="无"/>
    <s v="杨永洪"/>
    <s v="王林"/>
    <s v="魏强"/>
    <m/>
    <m/>
    <m/>
    <m/>
    <m/>
    <m/>
    <m/>
    <s v="发动机大修"/>
    <s v="是"/>
    <s v="未修"/>
    <s v="是"/>
    <s v="否"/>
    <s v="否"/>
    <s v="否"/>
    <s v="否"/>
    <s v="否"/>
    <s v="否"/>
    <s v="否"/>
    <s v="否"/>
    <n v="103218.57"/>
    <n v="13500"/>
    <s v="客户付款"/>
    <s v="无"/>
    <n v="111406"/>
    <n v="14740"/>
    <n v="9740"/>
    <n v="5000"/>
    <n v="4000"/>
    <s v="是"/>
    <n v="4540"/>
    <n v="0"/>
    <n v="0"/>
    <s v="无"/>
    <n v="42383"/>
    <n v="42383"/>
    <n v="42390"/>
    <n v="42387"/>
    <n v="42387"/>
    <s v="及时"/>
    <s v="是"/>
    <s v="担当收"/>
    <s v="是"/>
    <n v="42387"/>
    <s v="6月"/>
    <s v="有"/>
    <n v="42569"/>
    <s v="甲方给予乙方该台发动机所更换的部件（以清单为准）半年年或1000H质保期，以先到为准"/>
    <m/>
    <m/>
    <m/>
    <m/>
    <m/>
    <m/>
    <m/>
    <n v="1"/>
    <n v="0"/>
    <m/>
    <n v="0"/>
    <n v="0"/>
  </r>
  <r>
    <n v="16"/>
    <s v="PG612116010529"/>
    <x v="0"/>
    <s v="杨斌"/>
    <s v="PC450-7"/>
    <s v="DZ50096"/>
    <n v="4163"/>
    <n v="13908101800"/>
    <s v="成都分公司"/>
    <x v="10"/>
    <s v="车间"/>
    <s v="东南"/>
    <s v="高成洪"/>
    <s v="梁志辉"/>
    <s v="无"/>
    <s v="陈正祥"/>
    <s v="何勇明"/>
    <s v="刘从辉"/>
    <m/>
    <m/>
    <m/>
    <m/>
    <m/>
    <m/>
    <m/>
    <s v="发动动机大修、液压大修"/>
    <s v="是"/>
    <s v="是"/>
    <s v="是"/>
    <s v="是"/>
    <s v="否"/>
    <s v="否"/>
    <s v="否"/>
    <s v="否"/>
    <s v="否"/>
    <s v="否"/>
    <s v="否"/>
    <n v="176790.18999999997"/>
    <n v="16700"/>
    <s v="客户付款"/>
    <s v="无"/>
    <n v="182041"/>
    <n v="15700"/>
    <n v="15700"/>
    <n v="0"/>
    <n v="15000"/>
    <s v="否"/>
    <n v="0"/>
    <n v="0"/>
    <n v="54"/>
    <s v="梁志辉"/>
    <n v="42364"/>
    <n v="42369"/>
    <n v="42384"/>
    <n v="42399"/>
    <m/>
    <s v="及时"/>
    <s v="否"/>
    <m/>
    <m/>
    <m/>
    <m/>
    <m/>
    <m/>
    <m/>
    <m/>
    <m/>
    <m/>
    <m/>
    <m/>
    <m/>
    <m/>
    <n v="1"/>
    <n v="1"/>
    <m/>
    <n v="0"/>
    <n v="0"/>
  </r>
  <r>
    <n v="17"/>
    <s v="PG612116010528"/>
    <x v="0"/>
    <s v="四川贡嘎雪新材料股份有限公司"/>
    <s v="PC220LC-7"/>
    <s v="DBJ0520"/>
    <n v="15629"/>
    <n v="1377860333"/>
    <s v="雅安分公司"/>
    <x v="11"/>
    <s v="车间"/>
    <s v="雅安"/>
    <s v="廖建武"/>
    <s v="姜勇"/>
    <s v="无"/>
    <s v="姚茂斌"/>
    <s v="佘玉龙"/>
    <s v="张波"/>
    <m/>
    <m/>
    <m/>
    <m/>
    <m/>
    <m/>
    <m/>
    <s v="主控阀及回转马达漏油，主控阀密封件、回转马达、回转减速机构"/>
    <s v="未修"/>
    <s v="未修"/>
    <s v="否"/>
    <s v="否"/>
    <s v="否"/>
    <s v="否"/>
    <s v="是"/>
    <s v="否"/>
    <s v="否"/>
    <s v="否"/>
    <s v="否"/>
    <n v="31565.000000000004"/>
    <n v="9500"/>
    <s v="客户付款"/>
    <s v="无"/>
    <n v="10618"/>
    <n v="9500"/>
    <n v="9500"/>
    <n v="0"/>
    <n v="9000"/>
    <s v="否"/>
    <n v="0"/>
    <n v="0"/>
    <n v="36"/>
    <s v="姜勇"/>
    <n v="42384"/>
    <n v="42388"/>
    <n v="36930"/>
    <n v="42391"/>
    <n v="42391"/>
    <s v="及时"/>
    <s v="否"/>
    <s v="担当收"/>
    <s v="是"/>
    <n v="42391"/>
    <s v="6月"/>
    <s v="有"/>
    <n v="42573"/>
    <s v="甲方给予乙方该台挖机所更换的部件（以清单为准）出现漏油半年或1000H质保期，以先到为准"/>
    <m/>
    <m/>
    <m/>
    <m/>
    <m/>
    <m/>
    <m/>
    <n v="0"/>
    <n v="0"/>
    <m/>
    <n v="0"/>
    <n v="0"/>
  </r>
  <r>
    <n v="18"/>
    <s v="PG612116010530"/>
    <x v="0"/>
    <s v="芮法俊"/>
    <s v="PC240-8"/>
    <s v="DBBJ4993"/>
    <n v="11538"/>
    <n v="15259735577"/>
    <s v="三州区域"/>
    <x v="0"/>
    <s v="车间"/>
    <s v="阿坝"/>
    <s v="张波2"/>
    <s v="姚茂斌"/>
    <s v="无"/>
    <s v="佘玉龙"/>
    <s v="姜勇"/>
    <s v="张波"/>
    <m/>
    <m/>
    <m/>
    <m/>
    <m/>
    <m/>
    <m/>
    <s v="主控阀更换密封件、多路阀漏油、"/>
    <s v="未修"/>
    <s v="未修"/>
    <s v="否"/>
    <s v="否"/>
    <s v="是"/>
    <s v="否"/>
    <s v="否"/>
    <s v="否"/>
    <s v="否"/>
    <s v="否"/>
    <s v="否"/>
    <n v="9232"/>
    <n v="7800"/>
    <s v="客户付款"/>
    <s v="无"/>
    <n v="19272"/>
    <n v="13800"/>
    <n v="10000"/>
    <n v="3800"/>
    <n v="10000"/>
    <s v="否"/>
    <n v="0"/>
    <n v="0"/>
    <n v="18"/>
    <s v="姚茂斌"/>
    <n v="42390"/>
    <n v="42390"/>
    <n v="42397"/>
    <n v="42391"/>
    <n v="42391"/>
    <s v="及时"/>
    <s v="是"/>
    <s v="担当收"/>
    <s v="是"/>
    <n v="42391"/>
    <s v="6月"/>
    <s v="有"/>
    <n v="42573"/>
    <s v="甲方给予乙方该台主阀所更换的部件（以清单为准）出现漏油半年或1000H质保期，以先到为准"/>
    <m/>
    <m/>
    <m/>
    <m/>
    <m/>
    <m/>
    <m/>
    <n v="0"/>
    <n v="0"/>
    <m/>
    <n v="0"/>
    <n v="0"/>
  </r>
  <r>
    <n v="19"/>
    <s v="CJ612116010021"/>
    <x v="0"/>
    <s v="林承辉(中国水利水电第二十工程局有限公司"/>
    <s v="PC360-7"/>
    <s v="DZ54756"/>
    <n v="8516"/>
    <n v="13959149849"/>
    <s v="三州区域"/>
    <x v="1"/>
    <s v="车间"/>
    <s v="甘孜"/>
    <s v="刘连文"/>
    <s v="杨永洪"/>
    <s v="无"/>
    <s v="樊祖彬"/>
    <s v="王林"/>
    <s v="魏强"/>
    <m/>
    <m/>
    <m/>
    <m/>
    <m/>
    <m/>
    <m/>
    <s v="发动机大修、小松质量问题、返修"/>
    <s v="否"/>
    <s v="未修"/>
    <s v="是"/>
    <s v="否"/>
    <s v="否"/>
    <s v="否"/>
    <s v="否"/>
    <s v="否"/>
    <s v="否"/>
    <s v="否"/>
    <s v="否"/>
    <n v="24021"/>
    <n v="9369"/>
    <s v="小松索赔"/>
    <s v="无"/>
    <n v="2492"/>
    <n v="0"/>
    <n v="0"/>
    <n v="0"/>
    <n v="0"/>
    <s v="是"/>
    <n v="0"/>
    <n v="0"/>
    <n v="0"/>
    <s v="无"/>
    <n v="42380"/>
    <n v="42381"/>
    <n v="42387"/>
    <n v="42387"/>
    <n v="42387"/>
    <s v="及时"/>
    <s v="否"/>
    <s v="无"/>
    <s v="否"/>
    <s v="无"/>
    <s v="无"/>
    <s v="无"/>
    <s v="无"/>
    <s v="无"/>
    <n v="42381"/>
    <m/>
    <m/>
    <m/>
    <m/>
    <m/>
    <m/>
    <n v="1"/>
    <n v="0"/>
    <m/>
    <n v="0"/>
    <n v="0"/>
  </r>
  <r>
    <n v="20"/>
    <s v="PG612116010332"/>
    <x v="0"/>
    <s v="母明彬（四川省威克特气垫车运输有限公司）"/>
    <s v="PC270-7"/>
    <s v="DZ28674"/>
    <n v="7529"/>
    <n v="13982020682"/>
    <s v="成都分公司"/>
    <x v="10"/>
    <s v="车间"/>
    <s v="公司"/>
    <s v="肖诚操"/>
    <s v="罗开强"/>
    <s v="黄云"/>
    <s v="何凤君"/>
    <s v="王福太"/>
    <s v="李江 "/>
    <s v="邓邦林"/>
    <m/>
    <m/>
    <m/>
    <m/>
    <m/>
    <m/>
    <s v="整机清洗、敲电瓶箱、两个边门、换前大玻、换铲斗油缸油封、换马头套、H连杆套销、八字连杆、配重、边门打磨补漆喷漆、更换铲斗耳板衬套、更换大小臂连接销、油门调节、处理液压泵及液压油箱漏油、更换机油管、大臂镗孔"/>
    <s v="未修"/>
    <s v="未修"/>
    <s v="否"/>
    <s v="否"/>
    <s v="否"/>
    <s v="否"/>
    <s v="否"/>
    <s v="否"/>
    <s v="否"/>
    <s v="否"/>
    <s v="是"/>
    <n v="4952.96"/>
    <n v="1800"/>
    <s v="客户付款"/>
    <s v="无"/>
    <n v="4952.96"/>
    <n v="1800"/>
    <n v="1800"/>
    <n v="0"/>
    <n v="1800"/>
    <s v="否"/>
    <n v="0"/>
    <n v="0"/>
    <n v="54"/>
    <s v="罗开强"/>
    <n v="42370"/>
    <n v="42370"/>
    <n v="42384"/>
    <n v="42384"/>
    <n v="42384"/>
    <s v="及时"/>
    <s v="是"/>
    <s v="刷卡"/>
    <s v="否"/>
    <s v="无"/>
    <s v="无"/>
    <s v="无"/>
    <s v="无"/>
    <s v="无"/>
    <m/>
    <m/>
    <m/>
    <m/>
    <m/>
    <m/>
    <m/>
    <n v="0"/>
    <n v="0"/>
    <m/>
    <n v="0"/>
    <n v="0"/>
  </r>
  <r>
    <n v="21"/>
    <s v="CJ612116010001"/>
    <x v="0"/>
    <s v="倪香明"/>
    <s v="PC360-7"/>
    <s v="DZ49251"/>
    <n v="0"/>
    <n v="0"/>
    <s v="车间"/>
    <x v="12"/>
    <s v="公司"/>
    <s v="公司"/>
    <s v="无"/>
    <s v="佘玉龙"/>
    <s v="无"/>
    <s v="张波"/>
    <s v="姜勇"/>
    <m/>
    <m/>
    <m/>
    <m/>
    <m/>
    <m/>
    <m/>
    <m/>
    <s v="清洗"/>
    <s v="未修"/>
    <s v="未修"/>
    <s v="否"/>
    <s v="否"/>
    <s v="否"/>
    <s v="否"/>
    <s v="否"/>
    <s v="否"/>
    <s v="否"/>
    <s v="否"/>
    <s v="是"/>
    <n v="0"/>
    <n v="0"/>
    <s v="部门结算"/>
    <s v="债权部"/>
    <n v="0"/>
    <n v="0"/>
    <n v="0"/>
    <n v="0"/>
    <n v="1000"/>
    <s v="否"/>
    <n v="0"/>
    <n v="0"/>
    <n v="18"/>
    <s v="佘玉龙"/>
    <n v="42382"/>
    <n v="42382"/>
    <n v="42382"/>
    <n v="42382"/>
    <n v="42382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22"/>
    <s v="CJ612116010002"/>
    <x v="0"/>
    <s v="李族奎"/>
    <s v="WA380Z-6"/>
    <s v="DZAA0144"/>
    <n v="0"/>
    <n v="0"/>
    <s v="车间"/>
    <x v="12"/>
    <s v="公司"/>
    <s v="公司"/>
    <s v="无"/>
    <s v="何勇明"/>
    <s v="无"/>
    <m/>
    <m/>
    <m/>
    <m/>
    <m/>
    <m/>
    <m/>
    <m/>
    <m/>
    <m/>
    <s v="检查空调漏氟，更换空调管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3000"/>
    <n v="3000"/>
    <n v="0"/>
    <n v="3000"/>
    <s v="否"/>
    <n v="0"/>
    <n v="0"/>
    <n v="0"/>
    <s v="无"/>
    <n v="42368"/>
    <n v="42369"/>
    <n v="42369"/>
    <n v="42369"/>
    <n v="42369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23"/>
    <s v="CJ612116010003"/>
    <x v="0"/>
    <s v="张桂红"/>
    <s v="PC450-8"/>
    <s v="DZCZ1083"/>
    <n v="0"/>
    <n v="0"/>
    <s v="车间"/>
    <x v="12"/>
    <s v="公司"/>
    <s v="公司"/>
    <s v="无"/>
    <s v="杨永洪"/>
    <s v="无"/>
    <s v="魏强"/>
    <s v="王林"/>
    <s v="樊祖彬"/>
    <m/>
    <m/>
    <m/>
    <m/>
    <m/>
    <m/>
    <m/>
    <s v="安装配重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1000"/>
    <n v="1000"/>
    <n v="0"/>
    <n v="1000"/>
    <s v="否"/>
    <n v="0"/>
    <n v="0"/>
    <n v="0"/>
    <s v="无"/>
    <n v="42380"/>
    <n v="42380"/>
    <n v="42380"/>
    <n v="42380"/>
    <n v="42380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24"/>
    <s v="CJ612116010005"/>
    <x v="0"/>
    <s v="郎加"/>
    <s v="PC220-8M0"/>
    <s v="DBBG8974"/>
    <n v="0"/>
    <n v="0"/>
    <s v="车间"/>
    <x v="12"/>
    <s v="公司"/>
    <s v="公司"/>
    <s v="无"/>
    <s v="王福太"/>
    <s v="无"/>
    <s v="李江"/>
    <s v="黄云"/>
    <m/>
    <m/>
    <m/>
    <m/>
    <m/>
    <m/>
    <m/>
    <m/>
    <s v="保养发动机、240贴纸换成270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383"/>
    <n v="42383"/>
    <n v="42383"/>
    <n v="42383"/>
    <n v="42383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25"/>
    <s v="CJ612116010008"/>
    <x v="0"/>
    <s v="债权机"/>
    <s v="PC160LC-7"/>
    <s v="DBAL0829"/>
    <n v="0"/>
    <n v="0"/>
    <s v="车间"/>
    <x v="12"/>
    <s v="公司"/>
    <s v="公司"/>
    <s v="无"/>
    <s v="佘玉龙"/>
    <s v="无"/>
    <s v="姚茂斌"/>
    <s v="张波"/>
    <s v="姜勇"/>
    <m/>
    <m/>
    <m/>
    <m/>
    <m/>
    <m/>
    <m/>
    <s v="电瓶充电，整机清洗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1000"/>
    <s v="否"/>
    <n v="0"/>
    <n v="0"/>
    <n v="18"/>
    <s v="佘玉龙"/>
    <n v="42383"/>
    <n v="42387"/>
    <n v="42387"/>
    <n v="42387"/>
    <n v="42387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26"/>
    <s v="CJ612116010009"/>
    <x v="0"/>
    <s v="债权机"/>
    <s v="PC220-8"/>
    <s v="DBBG5969"/>
    <n v="0"/>
    <n v="0"/>
    <s v="车间"/>
    <x v="12"/>
    <s v="公司"/>
    <s v="公司"/>
    <s v="无"/>
    <s v="佘玉龙"/>
    <s v="无"/>
    <s v="姜勇"/>
    <s v="姚茂斌"/>
    <s v="张波"/>
    <m/>
    <m/>
    <m/>
    <m/>
    <m/>
    <m/>
    <m/>
    <s v="电瓶充电，系统升级，整机清洗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4000"/>
    <s v="否"/>
    <n v="0"/>
    <n v="0"/>
    <n v="0"/>
    <s v="无"/>
    <n v="42383"/>
    <n v="42383"/>
    <n v="42383"/>
    <n v="42383"/>
    <n v="42383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27"/>
    <s v="CJ612116010010"/>
    <x v="0"/>
    <s v="债权机-童爱梅"/>
    <s v="PC220-8"/>
    <s v="DBBG5969"/>
    <n v="0"/>
    <n v="0"/>
    <s v="车间"/>
    <x v="12"/>
    <s v="公司"/>
    <s v="公司"/>
    <s v="无"/>
    <s v="佘玉龙"/>
    <s v="无"/>
    <s v="姜勇"/>
    <s v="姚茂斌"/>
    <s v="张波"/>
    <m/>
    <m/>
    <m/>
    <m/>
    <m/>
    <m/>
    <m/>
    <s v="挖机启动不了，协助检查、维修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1050"/>
    <s v="否"/>
    <n v="0"/>
    <n v="0"/>
    <n v="0"/>
    <s v="无"/>
    <n v="42391"/>
    <n v="42391"/>
    <n v="42391"/>
    <n v="42391"/>
    <n v="42391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28"/>
    <s v="CJ612116010011"/>
    <x v="0"/>
    <s v="罗布顶真"/>
    <s v="PC56-7"/>
    <s v="DJB07865"/>
    <n v="0"/>
    <n v="0"/>
    <s v="车间"/>
    <x v="12"/>
    <s v="公司"/>
    <s v="公司"/>
    <s v="无"/>
    <s v="佘玉龙"/>
    <s v="无"/>
    <s v="姜勇"/>
    <s v="姚茂斌"/>
    <s v="张波"/>
    <m/>
    <m/>
    <m/>
    <m/>
    <m/>
    <m/>
    <m/>
    <s v="电瓶充电、整机清洗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391"/>
    <n v="42391"/>
    <n v="42391"/>
    <n v="42391"/>
    <n v="42391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29"/>
    <s v="CJ612116010012"/>
    <x v="0"/>
    <s v="债权机童爱梅、鲜劲松、寄售车尹显成"/>
    <s v="PC220-8"/>
    <s v="DBBG5969"/>
    <n v="0"/>
    <n v="0"/>
    <s v="车间"/>
    <x v="12"/>
    <s v="公司"/>
    <s v="公司"/>
    <s v="无"/>
    <s v="佘玉龙"/>
    <s v="无"/>
    <s v="姜勇"/>
    <s v="姚茂斌"/>
    <s v="张波"/>
    <m/>
    <m/>
    <m/>
    <m/>
    <m/>
    <m/>
    <m/>
    <s v="PC160LC-7/DBAK0829/PC360-7/DZ41983,三台车整机清洗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391"/>
    <n v="42391"/>
    <n v="42391"/>
    <n v="42391"/>
    <n v="42391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30"/>
    <s v="CJ612116010013"/>
    <x v="0"/>
    <s v="销售部"/>
    <s v="PC56-7"/>
    <s v="DJB07865"/>
    <n v="0"/>
    <n v="0"/>
    <s v="车间"/>
    <x v="12"/>
    <s v="公司"/>
    <s v="公司"/>
    <s v="无"/>
    <s v="佘玉龙"/>
    <s v="无"/>
    <s v="姜勇"/>
    <s v="姚茂斌"/>
    <s v="张波"/>
    <m/>
    <m/>
    <m/>
    <m/>
    <m/>
    <m/>
    <m/>
    <s v="安装铲斗、拆除破碎器、全车保养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390"/>
    <n v="42390"/>
    <n v="42390"/>
    <n v="42390"/>
    <n v="42390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31"/>
    <s v="CJ612116010014"/>
    <x v="0"/>
    <s v="零件部"/>
    <s v="无"/>
    <s v="无"/>
    <n v="0"/>
    <n v="0"/>
    <s v="车间"/>
    <x v="12"/>
    <s v="公司"/>
    <s v="公司"/>
    <s v="无"/>
    <s v="佘玉龙"/>
    <s v="无"/>
    <m/>
    <m/>
    <m/>
    <m/>
    <m/>
    <m/>
    <m/>
    <m/>
    <m/>
    <m/>
    <s v="压制液压软管49根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980"/>
    <s v="否"/>
    <n v="0"/>
    <n v="0"/>
    <n v="0"/>
    <s v="无"/>
    <n v="42400"/>
    <n v="42400"/>
    <n v="42400"/>
    <n v="42400"/>
    <n v="42400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32"/>
    <s v="CJ612116010006"/>
    <x v="0"/>
    <s v="杨明丽"/>
    <s v="PC450-8"/>
    <s v="DZCZ1083"/>
    <n v="10"/>
    <n v="0"/>
    <s v="车间"/>
    <x v="12"/>
    <s v="现场"/>
    <s v="理县"/>
    <s v="无"/>
    <s v="邓邦林"/>
    <s v="无"/>
    <s v="何凤君"/>
    <m/>
    <m/>
    <m/>
    <m/>
    <m/>
    <m/>
    <m/>
    <m/>
    <m/>
    <s v="扩履带及更换配重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400"/>
    <s v="否"/>
    <n v="0"/>
    <n v="0"/>
    <n v="0"/>
    <s v="无"/>
    <n v="42382"/>
    <n v="42382"/>
    <n v="42384"/>
    <n v="42384"/>
    <n v="42384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33"/>
    <s v="CJ612116010007"/>
    <x v="0"/>
    <s v="达州海螺水泥有限责任公司"/>
    <s v="PC1250-7"/>
    <n v="20708"/>
    <n v="0"/>
    <n v="0"/>
    <s v="车间"/>
    <x v="12"/>
    <s v="现场"/>
    <s v="达州"/>
    <s v="无"/>
    <s v="梁志辉"/>
    <s v="无"/>
    <s v="陈正祥"/>
    <s v="刘从辉"/>
    <m/>
    <m/>
    <m/>
    <m/>
    <m/>
    <m/>
    <m/>
    <m/>
    <s v="到现场拆卸1250发动机回公司大修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5000"/>
    <n v="5000"/>
    <n v="0"/>
    <n v="5000"/>
    <s v="否"/>
    <n v="0"/>
    <n v="0"/>
    <n v="18"/>
    <s v="梁志辉"/>
    <n v="42374"/>
    <n v="42374"/>
    <n v="42376"/>
    <n v="42376"/>
    <n v="42376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34"/>
    <s v="CJ612116010015"/>
    <x v="0"/>
    <s v="郎加"/>
    <s v="PC220-8M0"/>
    <s v="DBBG8974"/>
    <n v="0"/>
    <n v="0"/>
    <s v="车间"/>
    <x v="12"/>
    <s v="现场"/>
    <s v="阿坝"/>
    <s v="无"/>
    <s v="邓邦林"/>
    <s v="无"/>
    <m/>
    <m/>
    <m/>
    <m/>
    <m/>
    <m/>
    <m/>
    <m/>
    <m/>
    <m/>
    <s v="铲斗修复"/>
    <s v="未修"/>
    <s v="未修"/>
    <s v="否"/>
    <s v="否"/>
    <s v="否"/>
    <s v="否"/>
    <s v="否"/>
    <s v="否"/>
    <s v="否"/>
    <s v="否"/>
    <s v="是"/>
    <n v="0"/>
    <n v="0"/>
    <s v="小松索赔"/>
    <s v="无"/>
    <n v="0"/>
    <n v="2495"/>
    <n v="2495"/>
    <n v="0"/>
    <n v="2495"/>
    <s v="否"/>
    <n v="0"/>
    <n v="0"/>
    <n v="0"/>
    <s v="无"/>
    <n v="42397"/>
    <n v="42397"/>
    <n v="42397"/>
    <n v="42397"/>
    <n v="42397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35"/>
    <s v="CJ612116010016"/>
    <x v="0"/>
    <s v="巴中海螺"/>
    <s v="PC1250-7"/>
    <n v="20809"/>
    <n v="0"/>
    <n v="0"/>
    <s v="车间"/>
    <x v="12"/>
    <s v="现场"/>
    <s v="巴中"/>
    <s v="无"/>
    <s v="陈正祥"/>
    <s v="无"/>
    <s v="刘从辉"/>
    <m/>
    <m/>
    <m/>
    <m/>
    <m/>
    <m/>
    <m/>
    <m/>
    <m/>
    <s v="喷油嘴已更换，发动机护板已改装完成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n v="42387"/>
    <n v="42387"/>
    <n v="42387"/>
    <n v="42387"/>
    <n v="42387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36"/>
    <s v="CJ612116010017"/>
    <x v="0"/>
    <s v="巴中海螺"/>
    <s v="PC400-8"/>
    <s v="DBBK0229"/>
    <n v="0"/>
    <n v="0"/>
    <s v="车间"/>
    <x v="12"/>
    <s v="现场"/>
    <s v="南江"/>
    <s v="无"/>
    <s v="章岱烽"/>
    <s v="无"/>
    <m/>
    <m/>
    <m/>
    <m/>
    <m/>
    <m/>
    <m/>
    <m/>
    <m/>
    <m/>
    <s v="大臂座镗孔，加固"/>
    <s v="未修"/>
    <s v="未修"/>
    <s v="否"/>
    <s v="否"/>
    <s v="否"/>
    <s v="否"/>
    <s v="否"/>
    <s v="否"/>
    <s v="否"/>
    <s v="是"/>
    <s v="否"/>
    <n v="0"/>
    <n v="0"/>
    <s v="现场派工"/>
    <s v="无"/>
    <n v="0"/>
    <n v="12000"/>
    <n v="12000"/>
    <n v="0"/>
    <n v="12000"/>
    <s v="否"/>
    <n v="0"/>
    <n v="0"/>
    <n v="0"/>
    <s v="无"/>
    <n v="42379"/>
    <n v="42379"/>
    <n v="42379"/>
    <n v="42382"/>
    <n v="42382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37"/>
    <s v="CJ612116010018"/>
    <x v="0"/>
    <s v="巴中海螺"/>
    <s v="PC400-8"/>
    <s v="DBBK0230"/>
    <n v="0"/>
    <n v="0"/>
    <s v="车间"/>
    <x v="12"/>
    <s v="现场"/>
    <s v="南江"/>
    <s v="无"/>
    <s v="章岱烽"/>
    <s v="无"/>
    <m/>
    <m/>
    <m/>
    <m/>
    <m/>
    <m/>
    <m/>
    <m/>
    <m/>
    <m/>
    <s v="取回转支承断螺丝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7000"/>
    <n v="7000"/>
    <n v="0"/>
    <n v="7000"/>
    <s v="否"/>
    <n v="0"/>
    <n v="0"/>
    <n v="0"/>
    <s v="无"/>
    <n v="42379"/>
    <n v="42379"/>
    <n v="42379"/>
    <n v="42382"/>
    <n v="42382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38"/>
    <s v="CJ612116010019"/>
    <x v="0"/>
    <s v="中铁十九局集团第二工程公司西成铁路项目部"/>
    <s v="PC200-8"/>
    <s v="DBBA4427"/>
    <n v="0"/>
    <n v="0"/>
    <s v="车间"/>
    <x v="12"/>
    <s v="现场"/>
    <s v="广元"/>
    <s v="无"/>
    <s v="王林"/>
    <s v="无"/>
    <s v="何凤君"/>
    <s v="魏强"/>
    <m/>
    <m/>
    <m/>
    <m/>
    <m/>
    <m/>
    <m/>
    <m/>
    <s v="拆备用发动机、装发动机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n v="42379"/>
    <n v="42379"/>
    <n v="42379"/>
    <n v="42379"/>
    <n v="42379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39"/>
    <s v="CJ612116010020"/>
    <x v="0"/>
    <s v="唐成亮"/>
    <s v="PC360-7"/>
    <s v="DZ44000"/>
    <n v="0"/>
    <n v="0"/>
    <s v="车间"/>
    <x v="12"/>
    <s v="现场"/>
    <s v="广安"/>
    <s v="无"/>
    <s v="邓邦林"/>
    <s v="无"/>
    <m/>
    <m/>
    <m/>
    <m/>
    <m/>
    <m/>
    <m/>
    <m/>
    <m/>
    <m/>
    <s v="拉发动机到广安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n v="42389"/>
    <n v="42389"/>
    <n v="42389"/>
    <n v="42389"/>
    <n v="42389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40"/>
    <s v="CJ612116010021"/>
    <x v="0"/>
    <s v="水电五局"/>
    <s v="PC360-7"/>
    <s v="DZ53261"/>
    <n v="0"/>
    <n v="0"/>
    <s v="车间"/>
    <x v="12"/>
    <s v="现场"/>
    <s v="甘孜"/>
    <s v="无"/>
    <s v="覃大俊"/>
    <m/>
    <m/>
    <m/>
    <m/>
    <m/>
    <m/>
    <m/>
    <m/>
    <m/>
    <m/>
    <m/>
    <s v="送发动机到现场安装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n v="42387"/>
    <n v="42387"/>
    <n v="42387"/>
    <n v="42387"/>
    <n v="42387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41"/>
    <s v="CJ612116010022"/>
    <x v="0"/>
    <s v="王群燕"/>
    <s v="PC360-7"/>
    <s v="DZ42565"/>
    <n v="0"/>
    <n v="0"/>
    <s v="车间"/>
    <x v="12"/>
    <s v="现场"/>
    <s v="乐山"/>
    <s v="无"/>
    <s v="覃大俊"/>
    <m/>
    <m/>
    <m/>
    <m/>
    <m/>
    <m/>
    <m/>
    <m/>
    <m/>
    <m/>
    <m/>
    <s v="送发动机到现场安装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n v="42384"/>
    <n v="42384"/>
    <n v="42384"/>
    <n v="42384"/>
    <n v="42384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42"/>
    <s v="CJ612116010023"/>
    <x v="0"/>
    <s v="台泥（广安）水泥有限公司"/>
    <s v="PC400-7"/>
    <s v="DBAK0529"/>
    <n v="0"/>
    <n v="0"/>
    <s v="车间"/>
    <x v="12"/>
    <s v="现场"/>
    <s v="广安"/>
    <s v="无"/>
    <s v="覃大俊"/>
    <m/>
    <m/>
    <m/>
    <m/>
    <m/>
    <m/>
    <m/>
    <m/>
    <m/>
    <m/>
    <m/>
    <s v="送旧件到现场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n v="42368"/>
    <n v="42368"/>
    <n v="42368"/>
    <n v="42368"/>
    <n v="42368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43"/>
    <s v="CJ612116010024"/>
    <x v="0"/>
    <s v="水电五局"/>
    <s v="PC360-7"/>
    <s v="DZ55393"/>
    <n v="0"/>
    <n v="0"/>
    <s v="车间"/>
    <x v="12"/>
    <s v="现场"/>
    <s v="甘孜"/>
    <s v="无"/>
    <s v="覃大俊"/>
    <m/>
    <m/>
    <m/>
    <m/>
    <m/>
    <m/>
    <m/>
    <m/>
    <m/>
    <m/>
    <m/>
    <s v="送小臂到甘孜州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n v="42380"/>
    <n v="42380"/>
    <n v="42380"/>
    <n v="42380"/>
    <n v="42380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44"/>
    <s v="CJ612116010025"/>
    <x v="0"/>
    <s v="中国水利水电第十"/>
    <s v="PC360-7"/>
    <s v="DZ53621"/>
    <n v="0"/>
    <n v="0"/>
    <s v="车间"/>
    <x v="12"/>
    <s v="现场"/>
    <s v="甘孜"/>
    <s v="无"/>
    <s v="覃大俊"/>
    <m/>
    <m/>
    <m/>
    <m/>
    <m/>
    <m/>
    <m/>
    <m/>
    <m/>
    <m/>
    <m/>
    <s v="送发动机到现场安装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0"/>
    <s v="否"/>
    <n v="0"/>
    <n v="0"/>
    <n v="0"/>
    <s v="无"/>
    <n v="42387"/>
    <n v="42387"/>
    <n v="42387"/>
    <n v="42387"/>
    <n v="42387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45"/>
    <s v="CJ612116010026"/>
    <x v="0"/>
    <s v="赵从志"/>
    <s v="PC130-7"/>
    <s v="DBM3396"/>
    <n v="0"/>
    <n v="0"/>
    <s v="车间"/>
    <x v="12"/>
    <s v="现场"/>
    <s v="广元"/>
    <s v="无"/>
    <s v="邓邦林"/>
    <m/>
    <m/>
    <m/>
    <m/>
    <m/>
    <m/>
    <m/>
    <m/>
    <m/>
    <m/>
    <m/>
    <s v="大臂镗孔"/>
    <s v="未修"/>
    <s v="未修"/>
    <s v="否"/>
    <s v="否"/>
    <s v="否"/>
    <s v="否"/>
    <s v="否"/>
    <s v="否"/>
    <s v="否"/>
    <s v="否"/>
    <s v="是"/>
    <n v="0"/>
    <n v="0"/>
    <s v="现场派工"/>
    <s v="无"/>
    <n v="0"/>
    <n v="0"/>
    <n v="0"/>
    <n v="0"/>
    <n v="6000"/>
    <s v="否"/>
    <n v="0"/>
    <n v="0"/>
    <n v="0"/>
    <s v="无"/>
    <n v="42397"/>
    <n v="42397"/>
    <n v="42397"/>
    <n v="42397"/>
    <n v="42397"/>
    <s v="及时"/>
    <s v="现场派工"/>
    <s v="无"/>
    <s v="否"/>
    <s v="无"/>
    <s v="无"/>
    <s v="无"/>
    <s v="无"/>
    <s v="无"/>
    <m/>
    <m/>
    <m/>
    <m/>
    <m/>
    <m/>
    <m/>
    <n v="0"/>
    <n v="0"/>
    <m/>
    <n v="0"/>
    <n v="0"/>
  </r>
  <r>
    <n v="46"/>
    <s v="CJ612116010004"/>
    <x v="0"/>
    <s v="周厚冬"/>
    <s v="PC240-8"/>
    <s v="DBBJ4772"/>
    <n v="0"/>
    <n v="0"/>
    <s v="车间"/>
    <x v="12"/>
    <s v="公司"/>
    <s v="公司"/>
    <s v="无"/>
    <s v="黄云"/>
    <s v="无"/>
    <s v="佘玉龙"/>
    <s v="姜勇"/>
    <s v="王福太"/>
    <m/>
    <m/>
    <m/>
    <m/>
    <m/>
    <m/>
    <m/>
    <s v="取破碎器管路、大小臂焊疤处理、电瓶箱喷漆、安装边门、拆除护网、处理液压系统、配重敲补喷漆、整机检测修理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54"/>
    <s v="佘玉龙"/>
    <n v="42383"/>
    <n v="42383"/>
    <n v="42383"/>
    <n v="42383"/>
    <n v="42383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47"/>
    <s v="PG612116020233"/>
    <x v="1"/>
    <s v="易立"/>
    <s v="PC360-7"/>
    <s v="DZ40461"/>
    <n v="27558"/>
    <n v="13881330906"/>
    <s v="雅安分公司"/>
    <x v="7"/>
    <s v="车间"/>
    <s v="乐山"/>
    <s v="付洪"/>
    <s v="姜勇"/>
    <s v="姚茂斌"/>
    <s v="佘玉龙"/>
    <s v="张波"/>
    <m/>
    <m/>
    <m/>
    <m/>
    <m/>
    <m/>
    <m/>
    <m/>
    <s v="主控阀更换密封件、分配阀漏油"/>
    <s v="否"/>
    <s v="未修"/>
    <s v="否"/>
    <s v="否"/>
    <s v="是"/>
    <s v="否"/>
    <s v="否"/>
    <s v="否"/>
    <s v="否"/>
    <s v="否"/>
    <s v="否"/>
    <n v="12975"/>
    <n v="6000"/>
    <s v="客户付款"/>
    <s v="无"/>
    <n v="12480"/>
    <n v="6000"/>
    <n v="6000"/>
    <n v="500"/>
    <n v="5500"/>
    <s v="否"/>
    <n v="0"/>
    <n v="0"/>
    <n v="18"/>
    <s v="姜勇"/>
    <n v="42399"/>
    <n v="42399"/>
    <n v="42402"/>
    <n v="42401"/>
    <n v="42401"/>
    <s v="及时"/>
    <s v="否"/>
    <s v="担当收"/>
    <s v="是"/>
    <n v="42401"/>
    <s v="6月"/>
    <s v="有"/>
    <n v="42583"/>
    <s v="甲方给予乙方该台分配阀所更换的部件（以清单为准）出现漏油半年或1000H质保期，以先到为准"/>
    <m/>
    <m/>
    <m/>
    <m/>
    <m/>
    <m/>
    <m/>
    <n v="0"/>
    <n v="0"/>
    <m/>
    <n v="0"/>
    <n v="0"/>
  </r>
  <r>
    <n v="48"/>
    <s v="PG612116020234"/>
    <x v="1"/>
    <s v="达州市雄鹰运输服务有限公司"/>
    <s v="PC200-8"/>
    <s v="DBBA8724"/>
    <n v="9680"/>
    <n v="15182813749"/>
    <s v="达州分公司"/>
    <x v="6"/>
    <s v="车间"/>
    <s v="达州"/>
    <s v="孙凌云"/>
    <s v="梁志辉"/>
    <m/>
    <m/>
    <m/>
    <m/>
    <m/>
    <m/>
    <m/>
    <m/>
    <m/>
    <m/>
    <m/>
    <s v="发动机大修、发动机排气支管4.5.6有机油漏出、冒蓝烟"/>
    <s v="是"/>
    <s v="未修"/>
    <s v="是"/>
    <s v="否"/>
    <s v="否"/>
    <s v="否"/>
    <s v="否"/>
    <s v="否"/>
    <s v="否"/>
    <s v="否"/>
    <s v="否"/>
    <n v="42446.58"/>
    <n v="4500"/>
    <s v="客户付款"/>
    <s v="无"/>
    <n v="44243"/>
    <n v="7500"/>
    <n v="7000"/>
    <n v="500"/>
    <n v="4000"/>
    <s v="是"/>
    <n v="3000"/>
    <n v="0"/>
    <n v="36"/>
    <s v="梁志辉"/>
    <n v="42398"/>
    <n v="42398"/>
    <n v="42407"/>
    <n v="42401"/>
    <n v="42401"/>
    <s v="及时"/>
    <s v="是"/>
    <s v="打款"/>
    <s v="是"/>
    <n v="42401"/>
    <s v="6月"/>
    <s v="有"/>
    <n v="42583"/>
    <s v="甲方给予乙方该台挖机所更换的零件（以清单为准）半年年或1000H质保期，以先到为准"/>
    <m/>
    <m/>
    <m/>
    <m/>
    <m/>
    <m/>
    <m/>
    <n v="1"/>
    <n v="0"/>
    <m/>
    <n v="0"/>
    <n v="0"/>
  </r>
  <r>
    <n v="49"/>
    <s v="PG612116020235"/>
    <x v="1"/>
    <s v="梁铄引(周锋)"/>
    <s v="PC220LC-7"/>
    <s v="DBH2889"/>
    <n v="9828"/>
    <n v="13698125882"/>
    <s v="成都分公司"/>
    <x v="10"/>
    <s v="车间"/>
    <s v="成都"/>
    <s v="高成洪"/>
    <s v="杨永洪"/>
    <s v="樊祖彬"/>
    <s v="王林"/>
    <s v="魏强"/>
    <s v="章岱烽"/>
    <m/>
    <m/>
    <m/>
    <m/>
    <m/>
    <m/>
    <m/>
    <s v="发动机大修"/>
    <s v="是"/>
    <s v="未修"/>
    <s v="是"/>
    <s v="否"/>
    <s v="否"/>
    <s v="否"/>
    <s v="否"/>
    <s v="否"/>
    <s v="否"/>
    <s v="否"/>
    <s v="否"/>
    <n v="37283"/>
    <n v="16600"/>
    <s v="客户付款"/>
    <s v="无"/>
    <n v="35115"/>
    <n v="10800"/>
    <n v="10800"/>
    <n v="0"/>
    <n v="6300"/>
    <s v="是"/>
    <n v="4000"/>
    <n v="0"/>
    <n v="54"/>
    <s v="杨永洪"/>
    <n v="42396"/>
    <n v="42398"/>
    <n v="42415"/>
    <n v="42415"/>
    <n v="42422"/>
    <s v="及时"/>
    <s v="是"/>
    <s v="刷卡"/>
    <s v="是"/>
    <n v="42422"/>
    <s v="6月"/>
    <s v="有"/>
    <n v="42604"/>
    <s v="甲方给予乙方该台挖机所更换的零件（以清单为准）半年年或1000H质保期，以先到为准"/>
    <m/>
    <m/>
    <m/>
    <m/>
    <m/>
    <m/>
    <m/>
    <n v="1"/>
    <n v="0"/>
    <m/>
    <n v="0"/>
    <n v="0"/>
  </r>
  <r>
    <n v="50"/>
    <s v="PG612116020236"/>
    <x v="1"/>
    <s v="邓贤伟"/>
    <s v="PC360-7"/>
    <s v="DZ46463"/>
    <n v="7224"/>
    <n v="13882574389"/>
    <s v="成都分公司"/>
    <x v="10"/>
    <s v="车间"/>
    <s v="成都"/>
    <s v="高成洪"/>
    <s v="姜勇"/>
    <s v="张波"/>
    <s v="佘玉龙"/>
    <m/>
    <m/>
    <m/>
    <m/>
    <m/>
    <m/>
    <m/>
    <m/>
    <m/>
    <s v="主控阀更换密封件，分配阀漏油"/>
    <s v="未修"/>
    <s v="未修"/>
    <s v="否"/>
    <s v="否"/>
    <s v="是"/>
    <s v="否"/>
    <s v="否"/>
    <s v="否"/>
    <s v="否"/>
    <s v="否"/>
    <s v="否"/>
    <n v="17594.439999999999"/>
    <n v="6500"/>
    <s v="客户付款"/>
    <s v="无"/>
    <n v="17855"/>
    <n v="4000"/>
    <n v="4000"/>
    <n v="0"/>
    <n v="4000"/>
    <s v="否"/>
    <n v="0"/>
    <n v="0"/>
    <n v="36"/>
    <s v="姜勇"/>
    <n v="42403"/>
    <n v="42416"/>
    <n v="42419"/>
    <n v="42419"/>
    <n v="42419"/>
    <s v="及时"/>
    <s v="是"/>
    <s v="担当收"/>
    <s v="是"/>
    <n v="42419"/>
    <s v="6月"/>
    <s v="有"/>
    <n v="42601"/>
    <s v="甲方给予乙方该台挖机所更换的零件（以清单为准）半年年或1001H质保期，以先到为准"/>
    <m/>
    <m/>
    <m/>
    <m/>
    <m/>
    <m/>
    <m/>
    <n v="0"/>
    <n v="0"/>
    <m/>
    <n v="0"/>
    <n v="0"/>
  </r>
  <r>
    <n v="51"/>
    <s v="PG612116020238"/>
    <x v="1"/>
    <s v="尹显成"/>
    <s v="PC360-7"/>
    <s v="DZ41983"/>
    <n v="12572"/>
    <n v="13708203238"/>
    <s v="成都分公司"/>
    <x v="10"/>
    <s v="车间"/>
    <s v="都江堰"/>
    <s v="黄迅"/>
    <s v="佘玉龙"/>
    <s v="张波"/>
    <m/>
    <m/>
    <m/>
    <m/>
    <m/>
    <m/>
    <m/>
    <m/>
    <m/>
    <m/>
    <s v="右侧动臂油缸漏油，右回转无，处理故障及更换油缸油封"/>
    <s v="未修"/>
    <s v="未修"/>
    <s v="否"/>
    <s v="否"/>
    <s v="否"/>
    <s v="否"/>
    <s v="否"/>
    <s v="否"/>
    <s v="否"/>
    <s v="否"/>
    <s v="是"/>
    <n v="0"/>
    <n v="800"/>
    <s v="客户付款"/>
    <s v="无"/>
    <n v="630"/>
    <n v="800"/>
    <n v="800"/>
    <n v="0"/>
    <n v="800"/>
    <s v="否"/>
    <n v="0"/>
    <n v="0"/>
    <n v="0"/>
    <s v="无"/>
    <n v="42417"/>
    <n v="42417"/>
    <n v="42419"/>
    <n v="42419"/>
    <n v="42419"/>
    <s v="及时"/>
    <s v="是"/>
    <s v="刷卡"/>
    <s v="是"/>
    <n v="42419"/>
    <s v="无"/>
    <s v="无"/>
    <m/>
    <m/>
    <m/>
    <m/>
    <m/>
    <m/>
    <m/>
    <m/>
    <m/>
    <n v="0"/>
    <n v="0"/>
    <m/>
    <n v="0"/>
    <n v="0"/>
  </r>
  <r>
    <n v="52"/>
    <s v="PG612116020239"/>
    <x v="1"/>
    <s v="卿伟国"/>
    <s v="PC240LC-8"/>
    <s v="DBBJ3694"/>
    <n v="11022"/>
    <n v="15802838865"/>
    <s v="成都分公司"/>
    <x v="10"/>
    <s v="车间"/>
    <s v="成都"/>
    <s v="高成洪"/>
    <s v="邓邦林"/>
    <s v="张波"/>
    <s v="佘玉龙"/>
    <m/>
    <m/>
    <m/>
    <m/>
    <m/>
    <m/>
    <m/>
    <m/>
    <m/>
    <s v="回转支承密封脱落、检查引导轮架变形、检查门锁打不开"/>
    <s v="未修"/>
    <s v="未修"/>
    <s v="否"/>
    <s v="否"/>
    <s v="否"/>
    <s v="否"/>
    <s v="否"/>
    <s v="否"/>
    <s v="否"/>
    <s v="否"/>
    <s v="是"/>
    <n v="2580"/>
    <n v="8920"/>
    <s v="客户付款"/>
    <s v="无"/>
    <n v="2580"/>
    <n v="8920"/>
    <n v="8920"/>
    <n v="0"/>
    <n v="8920"/>
    <s v="否"/>
    <n v="0"/>
    <n v="0"/>
    <n v="18"/>
    <s v="邓邦林"/>
    <n v="42401"/>
    <n v="42401"/>
    <n v="42415"/>
    <n v="42415"/>
    <n v="42415"/>
    <s v="及时"/>
    <s v="是"/>
    <s v="刷卡"/>
    <s v="是"/>
    <n v="42415"/>
    <s v="无"/>
    <s v="无"/>
    <m/>
    <m/>
    <m/>
    <m/>
    <m/>
    <m/>
    <m/>
    <m/>
    <m/>
    <n v="0"/>
    <n v="0"/>
    <m/>
    <n v="0"/>
    <n v="0"/>
  </r>
  <r>
    <n v="53"/>
    <s v="PG612116020240"/>
    <x v="1"/>
    <s v="朱静"/>
    <s v="PC240LC-8"/>
    <s v="DBBJ5732"/>
    <m/>
    <n v="18095018773"/>
    <s v="达州分公司"/>
    <x v="13"/>
    <s v="车间"/>
    <s v="巴中"/>
    <s v="张凯"/>
    <s v="罗开强"/>
    <s v="姚茂斌"/>
    <s v="陈正祥"/>
    <m/>
    <m/>
    <m/>
    <m/>
    <m/>
    <m/>
    <m/>
    <m/>
    <m/>
    <s v="主泵大修"/>
    <s v="否"/>
    <s v="是"/>
    <s v="否"/>
    <s v="是"/>
    <s v="否"/>
    <s v="否"/>
    <s v="否"/>
    <s v="否"/>
    <s v="否"/>
    <s v="否"/>
    <s v="否"/>
    <n v="38500"/>
    <n v="4500"/>
    <s v="客户付款"/>
    <s v="无"/>
    <n v="38500"/>
    <n v="4500"/>
    <n v="3500"/>
    <n v="1000"/>
    <n v="3500"/>
    <s v="否"/>
    <n v="0"/>
    <n v="0"/>
    <n v="0"/>
    <s v="无"/>
    <n v="42405"/>
    <n v="42405"/>
    <n v="42405"/>
    <n v="42405"/>
    <n v="42413"/>
    <s v="及时"/>
    <s v="是"/>
    <s v="代收"/>
    <s v="是"/>
    <n v="42413"/>
    <s v="12月"/>
    <s v="有"/>
    <n v="42779"/>
    <s v="甲方给予乙方该台挖机所更换的零件（以清单为准）壹年年或2000H质保期，以先到为准"/>
    <m/>
    <m/>
    <m/>
    <m/>
    <m/>
    <m/>
    <m/>
    <n v="0"/>
    <n v="1"/>
    <m/>
    <n v="0"/>
    <n v="0"/>
  </r>
  <r>
    <n v="54"/>
    <s v="PG612116020241"/>
    <x v="1"/>
    <s v="何明星"/>
    <s v="PC220-8"/>
    <s v="DBBG7336"/>
    <n v="5543"/>
    <n v="15928392183"/>
    <s v="达州分公司"/>
    <x v="13"/>
    <s v="车间"/>
    <s v="巴中"/>
    <s v="赵春连"/>
    <s v="罗开强"/>
    <s v="姚茂斌"/>
    <s v="陈正祥"/>
    <m/>
    <m/>
    <m/>
    <m/>
    <m/>
    <m/>
    <m/>
    <m/>
    <m/>
    <s v="主泵大修"/>
    <s v="否"/>
    <s v="是"/>
    <s v="否"/>
    <s v="是"/>
    <s v="否"/>
    <s v="否"/>
    <s v="否"/>
    <s v="否"/>
    <s v="否"/>
    <s v="否"/>
    <s v="否"/>
    <n v="37500"/>
    <n v="4500"/>
    <s v="客户付款"/>
    <s v="无"/>
    <n v="37500"/>
    <n v="4500"/>
    <n v="3500"/>
    <n v="1000"/>
    <n v="3500"/>
    <s v="否"/>
    <n v="0"/>
    <n v="0"/>
    <n v="0"/>
    <s v="无"/>
    <n v="42405"/>
    <n v="42405"/>
    <n v="42405"/>
    <n v="42405"/>
    <n v="42413"/>
    <s v="及时"/>
    <s v="是"/>
    <s v="代收"/>
    <s v="是"/>
    <n v="42413"/>
    <s v="12月"/>
    <s v="有"/>
    <n v="42779"/>
    <s v="甲方给予乙方该台挖机所更换的零件（以清单为准）壹年年或2000H质保期，以先到为准"/>
    <m/>
    <m/>
    <m/>
    <m/>
    <m/>
    <m/>
    <m/>
    <n v="0"/>
    <n v="1"/>
    <m/>
    <n v="0"/>
    <n v="0"/>
  </r>
  <r>
    <n v="55"/>
    <s v="PG612116020242"/>
    <x v="1"/>
    <s v="四川蜀峰路桥工程有限公司"/>
    <s v="PC210LC-8M0"/>
    <s v="DBBF4729"/>
    <n v="2380"/>
    <n v="18982050888"/>
    <s v="三州区域"/>
    <x v="1"/>
    <s v="车间"/>
    <s v="甘孜"/>
    <s v="张晓光"/>
    <s v="黄云"/>
    <s v="李江"/>
    <s v="王福太"/>
    <s v="邓邦林"/>
    <m/>
    <m/>
    <m/>
    <m/>
    <m/>
    <m/>
    <m/>
    <m/>
    <s v="敲驾驶室、右侧及车门、敲两个边门、驾驶室右侧、两个边门、配重喷漆、焊修铲斗、及保养"/>
    <s v="未修"/>
    <s v="未修"/>
    <s v="否"/>
    <s v="否"/>
    <s v="否"/>
    <s v="否"/>
    <s v="否"/>
    <s v="是"/>
    <s v="否"/>
    <s v="否"/>
    <s v="是"/>
    <n v="3513"/>
    <n v="7000"/>
    <s v="客户付款"/>
    <s v="无"/>
    <n v="10480"/>
    <n v="9600"/>
    <n v="9600"/>
    <n v="0"/>
    <n v="9600"/>
    <s v="否"/>
    <n v="0"/>
    <n v="0"/>
    <n v="0"/>
    <s v="无"/>
    <n v="42398"/>
    <n v="42398"/>
    <n v="42405"/>
    <n v="42405"/>
    <n v="42425"/>
    <s v="及时"/>
    <s v="是"/>
    <s v="刷卡"/>
    <s v="是"/>
    <n v="42423"/>
    <s v="无"/>
    <s v="无"/>
    <m/>
    <m/>
    <m/>
    <m/>
    <m/>
    <m/>
    <m/>
    <m/>
    <m/>
    <n v="0"/>
    <n v="0"/>
    <m/>
    <n v="0"/>
    <n v="0"/>
  </r>
  <r>
    <n v="56"/>
    <s v="PG612116020243"/>
    <x v="1"/>
    <s v="冯建政"/>
    <s v="PC360-7"/>
    <s v="DZ47605"/>
    <n v="12095"/>
    <n v="13378245599"/>
    <s v="南充分公司"/>
    <x v="5"/>
    <s v="车间"/>
    <s v="南充"/>
    <s v="胡旺林"/>
    <s v="姜勇"/>
    <s v="张波"/>
    <s v="佘玉龙"/>
    <m/>
    <m/>
    <m/>
    <m/>
    <m/>
    <m/>
    <m/>
    <m/>
    <m/>
    <s v="主控阀更换密封件"/>
    <s v="未修"/>
    <s v="未修"/>
    <s v="否"/>
    <s v="否"/>
    <s v="是"/>
    <s v="否"/>
    <s v="否"/>
    <s v="否"/>
    <s v="否"/>
    <s v="否"/>
    <s v="否"/>
    <n v="8111"/>
    <n v="6000"/>
    <s v="客户付款"/>
    <s v="无"/>
    <n v="8111"/>
    <n v="6000"/>
    <n v="4000"/>
    <n v="2000"/>
    <n v="4000"/>
    <s v="否"/>
    <n v="0"/>
    <n v="0"/>
    <n v="0"/>
    <s v="无"/>
    <n v="42420"/>
    <n v="42420"/>
    <n v="42423"/>
    <n v="42422"/>
    <n v="42422"/>
    <s v="及时"/>
    <s v="是"/>
    <s v="代收"/>
    <s v="是"/>
    <n v="42422"/>
    <s v="6月"/>
    <s v="有"/>
    <n v="42604"/>
    <s v="甲方给予乙方该台挖机所更换的零件（以清单为准）半年年或1000H质保期，以先到为准"/>
    <m/>
    <m/>
    <m/>
    <m/>
    <m/>
    <m/>
    <m/>
    <n v="0"/>
    <n v="0"/>
    <m/>
    <n v="0"/>
    <n v="0"/>
  </r>
  <r>
    <n v="57"/>
    <s v="PG610016030002"/>
    <x v="1"/>
    <s v="杭州铁藤道路设施安装工程有限公司"/>
    <s v="PC200-8"/>
    <s v="DBBB1314"/>
    <n v="6827"/>
    <n v="15183669910"/>
    <s v="绵阳分公司"/>
    <x v="14"/>
    <s v="车间"/>
    <s v="德阳"/>
    <s v="覃小春"/>
    <s v="樊祖彬"/>
    <s v="杨永洪"/>
    <s v="王林"/>
    <s v="魏强"/>
    <m/>
    <m/>
    <m/>
    <m/>
    <m/>
    <m/>
    <m/>
    <m/>
    <s v="发动机大修"/>
    <s v="否"/>
    <s v="未修"/>
    <s v="是"/>
    <s v="否"/>
    <s v="否"/>
    <s v="否"/>
    <s v="否"/>
    <s v="否"/>
    <s v="否"/>
    <s v="否"/>
    <s v="否"/>
    <n v="37597.72"/>
    <n v="4000"/>
    <s v="客户付款"/>
    <s v="无"/>
    <m/>
    <n v="4000"/>
    <n v="4000"/>
    <n v="0"/>
    <n v="4000"/>
    <s v="否"/>
    <n v="0"/>
    <n v="0"/>
    <n v="0"/>
    <s v="樊祖彬"/>
    <n v="42387"/>
    <n v="42387"/>
    <n v="42415"/>
    <n v="42414"/>
    <n v="42431"/>
    <s v="及时"/>
    <s v="是"/>
    <s v="刷卡"/>
    <s v="是"/>
    <n v="42431"/>
    <s v="6月"/>
    <s v="有"/>
    <n v="42615"/>
    <s v="甲方给予乙方该台挖机所更换的零件（以清单为准）半年年或1000H质保期，以先到为准"/>
    <m/>
    <m/>
    <m/>
    <m/>
    <m/>
    <m/>
    <m/>
    <n v="1"/>
    <n v="0"/>
    <m/>
    <n v="0"/>
    <n v="0"/>
  </r>
  <r>
    <n v="58"/>
    <s v="PG610016030001"/>
    <x v="1"/>
    <s v="安县顺达公路养护有限责任公司"/>
    <s v="PC240LC-8"/>
    <s v="DBBJ4668"/>
    <n v="8700"/>
    <n v="13980111937"/>
    <s v="绵阳分公司"/>
    <x v="15"/>
    <s v="车间"/>
    <s v="绵阳"/>
    <s v="李蕾"/>
    <s v="杨永洪"/>
    <s v="樊祖彬"/>
    <s v="王林"/>
    <s v="魏强"/>
    <m/>
    <m/>
    <m/>
    <m/>
    <m/>
    <m/>
    <m/>
    <m/>
    <s v="发动机大修，被冻后漏水"/>
    <s v="是"/>
    <s v="未修"/>
    <s v="是"/>
    <s v="否"/>
    <s v="否"/>
    <s v="否"/>
    <s v="否"/>
    <s v="否"/>
    <s v="否"/>
    <s v="否"/>
    <s v="否"/>
    <n v="42828.83"/>
    <n v="12430"/>
    <s v="客户付款"/>
    <s v="无"/>
    <n v="45445"/>
    <n v="12430"/>
    <n v="11430"/>
    <n v="1000"/>
    <n v="5000"/>
    <s v="是"/>
    <n v="6430"/>
    <n v="0"/>
    <n v="36"/>
    <s v="杨永洪"/>
    <n v="42421"/>
    <n v="42422"/>
    <n v="42426"/>
    <n v="42426"/>
    <n v="42429"/>
    <s v="及时"/>
    <s v="是"/>
    <s v="打款"/>
    <s v="是"/>
    <n v="42426"/>
    <s v="6月"/>
    <s v="有"/>
    <n v="42608"/>
    <s v="甲方给予乙方该台挖机所更换的零件（以清单为准）半年年或1001H质保期，以先到为准"/>
    <m/>
    <m/>
    <m/>
    <m/>
    <m/>
    <m/>
    <m/>
    <n v="1"/>
    <n v="0"/>
    <m/>
    <n v="0"/>
    <n v="0"/>
  </r>
  <r>
    <n v="59"/>
    <s v="PG610016020251"/>
    <x v="1"/>
    <s v="何锡金"/>
    <s v="PC220-7"/>
    <s v="000000"/>
    <n v="11000"/>
    <n v="13568797647"/>
    <s v="三州区域"/>
    <x v="0"/>
    <s v="车间"/>
    <s v="阿坝"/>
    <s v="张波2"/>
    <s v="樊祖彬"/>
    <s v="杨永洪"/>
    <s v="王林"/>
    <s v="魏强"/>
    <m/>
    <m/>
    <m/>
    <m/>
    <m/>
    <m/>
    <m/>
    <m/>
    <s v="发动机大修、液压泵大修"/>
    <s v="是"/>
    <s v="是"/>
    <s v="是"/>
    <s v="是"/>
    <s v="否"/>
    <s v="否"/>
    <s v="否"/>
    <s v="否"/>
    <s v="否"/>
    <s v="否"/>
    <s v="否"/>
    <n v="57048.2"/>
    <n v="20500"/>
    <s v="客户付款"/>
    <s v="无"/>
    <n v="56940"/>
    <n v="20000"/>
    <n v="15000"/>
    <n v="5000"/>
    <n v="7000"/>
    <s v="是"/>
    <n v="8000"/>
    <n v="0"/>
    <n v="36"/>
    <s v="樊祖彬"/>
    <n v="42422"/>
    <n v="42422"/>
    <n v="42426"/>
    <n v="42426"/>
    <n v="42426"/>
    <s v="及时"/>
    <s v="否"/>
    <s v="担当收"/>
    <s v="是"/>
    <n v="42426"/>
    <s v="6月"/>
    <s v="有"/>
    <n v="42608"/>
    <s v="甲方给予乙方该台挖机所更换的零件（以清单为准）半年年或1000H质保期，以先到为准，"/>
    <m/>
    <m/>
    <m/>
    <m/>
    <m/>
    <m/>
    <m/>
    <n v="1"/>
    <n v="1"/>
    <m/>
    <n v="0"/>
    <n v="0"/>
  </r>
  <r>
    <n v="60"/>
    <s v="PG610016030012"/>
    <x v="1"/>
    <s v="李严"/>
    <s v="PC240LC-8"/>
    <s v="DBBJ1053"/>
    <n v="12311"/>
    <n v="1321919332"/>
    <s v="达州分公司"/>
    <x v="6"/>
    <s v="车间"/>
    <s v="达州"/>
    <s v="肖统"/>
    <s v="罗开强"/>
    <s v="何凤君"/>
    <s v="姚茂斌"/>
    <s v="张波"/>
    <s v="佘玉龙"/>
    <m/>
    <m/>
    <m/>
    <m/>
    <m/>
    <m/>
    <m/>
    <s v="液压泵、主阀大修"/>
    <s v="未修"/>
    <s v="是"/>
    <s v="否"/>
    <s v="是"/>
    <s v="是"/>
    <s v="否"/>
    <s v="否"/>
    <s v="否"/>
    <s v="否"/>
    <s v="否"/>
    <s v="否"/>
    <n v="35425"/>
    <n v="7500"/>
    <s v="客户付款"/>
    <s v="无"/>
    <n v="35425"/>
    <n v="7500"/>
    <n v="7500"/>
    <n v="0"/>
    <n v="7500"/>
    <s v="否"/>
    <n v="0"/>
    <n v="0"/>
    <n v="36"/>
    <s v="罗开强"/>
    <n v="42425"/>
    <n v="42425"/>
    <n v="42426"/>
    <n v="42426"/>
    <n v="42426"/>
    <s v="及时"/>
    <s v="否"/>
    <s v="担当收"/>
    <s v="是"/>
    <n v="42426"/>
    <s v="6月"/>
    <s v="有"/>
    <n v="42608"/>
    <s v="甲方给予乙方该台液压泵、主阀所更换的零件出现漏油质保（以清单为准）半年或1000H质保期，以先到为准"/>
    <m/>
    <m/>
    <m/>
    <m/>
    <m/>
    <m/>
    <m/>
    <n v="0"/>
    <n v="1"/>
    <m/>
    <n v="0"/>
    <n v="0"/>
  </r>
  <r>
    <n v="61"/>
    <s v="PG612116030017"/>
    <x v="1"/>
    <s v="鲍现红"/>
    <s v="PC220-8"/>
    <s v="DBBG4060"/>
    <n v="14086"/>
    <n v="13956065188"/>
    <s v="绵阳分公司"/>
    <x v="15"/>
    <s v="车间"/>
    <s v="德阳"/>
    <s v="覃小春"/>
    <s v="罗开强"/>
    <s v="何凤君"/>
    <m/>
    <m/>
    <m/>
    <m/>
    <m/>
    <m/>
    <m/>
    <m/>
    <m/>
    <m/>
    <s v="主阀更换密封圈"/>
    <s v="未修"/>
    <s v="未修"/>
    <s v="否"/>
    <s v="否"/>
    <s v="是"/>
    <s v="否"/>
    <s v="否"/>
    <s v="否"/>
    <s v="否"/>
    <s v="否"/>
    <s v="否"/>
    <n v="4881"/>
    <n v="4500"/>
    <s v="客户付款"/>
    <s v="无"/>
    <n v="6065"/>
    <n v="4500"/>
    <n v="4500"/>
    <n v="0"/>
    <n v="4500"/>
    <s v="否"/>
    <n v="0"/>
    <n v="0"/>
    <n v="18"/>
    <s v="罗开强"/>
    <n v="42428"/>
    <n v="42428"/>
    <n v="42429"/>
    <n v="42429"/>
    <n v="42429"/>
    <s v="及时"/>
    <s v="是"/>
    <s v="刷卡"/>
    <s v="是"/>
    <n v="42429"/>
    <s v="6月"/>
    <s v="有"/>
    <n v="42611"/>
    <s v="甲方给予乙方该台主控阀所更换的零件出现漏油（以清单为准）半年或1000H质保期，以先到为准"/>
    <m/>
    <m/>
    <m/>
    <m/>
    <m/>
    <m/>
    <m/>
    <n v="0"/>
    <n v="0"/>
    <m/>
    <n v="0"/>
    <n v="0"/>
  </r>
  <r>
    <n v="62"/>
    <s v="CJ612116020001"/>
    <x v="1"/>
    <s v="徐浪"/>
    <s v="PC360-7"/>
    <s v="DZ51145"/>
    <n v="0"/>
    <n v="0"/>
    <s v="车间"/>
    <x v="12"/>
    <s v="公司"/>
    <s v="公司"/>
    <s v="无"/>
    <s v="何勇明"/>
    <s v="无"/>
    <m/>
    <m/>
    <m/>
    <m/>
    <m/>
    <m/>
    <m/>
    <m/>
    <m/>
    <m/>
    <s v="更换空调压缩机、空调高压管两条、更换冷却器及清洗空调蒸发器、安装空调皮带、抽真空加氟"/>
    <s v="未修"/>
    <s v="未修"/>
    <s v="否"/>
    <s v="否"/>
    <s v="否"/>
    <s v="否"/>
    <s v="否"/>
    <s v="否"/>
    <s v="否"/>
    <s v="否"/>
    <s v="是"/>
    <n v="0"/>
    <n v="0"/>
    <s v="部门结算"/>
    <s v="无"/>
    <n v="0"/>
    <n v="0"/>
    <n v="0"/>
    <n v="0"/>
    <n v="0"/>
    <s v="否"/>
    <n v="0"/>
    <n v="0"/>
    <n v="0"/>
    <s v="无"/>
    <n v="42401"/>
    <n v="42401"/>
    <n v="42401"/>
    <n v="42401"/>
    <n v="42401"/>
    <s v="及时"/>
    <s v="内部结算"/>
    <s v="无"/>
    <s v="否"/>
    <s v="无"/>
    <s v="无"/>
    <s v="无"/>
    <s v="无"/>
    <s v="无"/>
    <m/>
    <m/>
    <m/>
    <m/>
    <m/>
    <m/>
    <m/>
    <n v="0"/>
    <n v="0"/>
    <m/>
    <n v="0"/>
    <n v="0"/>
  </r>
  <r>
    <n v="63"/>
    <s v="CJ612116020005"/>
    <x v="1"/>
    <s v="郎加"/>
    <s v="PC220-8M0"/>
    <s v="DBBG9105"/>
    <n v="0"/>
    <n v="0"/>
    <s v="车间"/>
    <x v="12"/>
    <s v="公司"/>
    <s v="公司"/>
    <s v="高成洪"/>
    <s v="罗开强"/>
    <s v="何凤君"/>
    <m/>
    <m/>
    <m/>
    <m/>
    <m/>
    <m/>
    <m/>
    <m/>
    <m/>
    <m/>
    <s v="清洗挖机八台（PC220-8M0/DBBG9105、PC160LC-7/DBAL0829、PC210LC-8M0/DBBF4847、PC360-/DZ49251、PC240LC-8M0/DBBJ7148、PC200LC-8M0/DBBB3815"/>
    <s v="未修"/>
    <s v="未修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8000"/>
    <s v="否"/>
    <n v="0"/>
    <n v="0"/>
    <n v="36"/>
    <s v="罗开强"/>
    <n v="42416"/>
    <n v="42417"/>
    <n v="42418"/>
    <n v="42419"/>
    <n v="4242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64"/>
    <s v="CJ612116020010"/>
    <x v="1"/>
    <s v="乐山市沙湾亨利来石灰石厂"/>
    <s v="PC200-8M0"/>
    <s v="DBBB3815"/>
    <n v="0"/>
    <n v="0"/>
    <s v="车间"/>
    <x v="12"/>
    <s v="公司"/>
    <s v="公司"/>
    <s v="无"/>
    <s v="黄云"/>
    <s v="王福太"/>
    <s v="李江"/>
    <m/>
    <m/>
    <m/>
    <m/>
    <m/>
    <m/>
    <m/>
    <m/>
    <m/>
    <s v="换右边边梁及敲补右前踏脚板、敲补电瓶箱、敲补驾驶室前下玻、配重、边门、边梁、驾驶室、大小臂、大臂油缸2个喷漆、整机清洗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16"/>
    <n v="42416"/>
    <n v="42416"/>
    <n v="42416"/>
    <n v="42416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65"/>
    <s v="CJ612116020011"/>
    <x v="1"/>
    <s v="倪香明"/>
    <s v="PC360-7"/>
    <s v="DZ49251"/>
    <n v="0"/>
    <n v="0"/>
    <s v="车间"/>
    <x v="12"/>
    <s v="公司"/>
    <s v="公司"/>
    <s v="无"/>
    <s v="黄云"/>
    <s v="王福太"/>
    <s v="李江"/>
    <s v="邓邦林"/>
    <m/>
    <m/>
    <m/>
    <m/>
    <m/>
    <m/>
    <m/>
    <m/>
    <s v="大臂焊修3处、换前大玻引擎盖、大臂补漆、整车清洗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18"/>
    <n v="42418"/>
    <n v="42418"/>
    <n v="42418"/>
    <n v="42418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66"/>
    <s v="CJ612116020009"/>
    <x v="1"/>
    <s v="四川住贸"/>
    <m/>
    <m/>
    <n v="0"/>
    <n v="0"/>
    <s v="车间"/>
    <x v="12"/>
    <s v="公司"/>
    <s v="公司"/>
    <s v="无"/>
    <s v="罗开强"/>
    <s v="何凤君"/>
    <m/>
    <m/>
    <m/>
    <m/>
    <m/>
    <m/>
    <m/>
    <m/>
    <m/>
    <m/>
    <s v="10台车简单清洗 DBBF4928/DBBF4948/DBBG9266/DBBJ8233/DJA20168/DJB10626/DJB10623/DJB10632/DJB10683/DJB10688/DJA20205 /DJB10689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17"/>
    <n v="42417"/>
    <n v="42417"/>
    <n v="42417"/>
    <n v="42417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67"/>
    <s v="CJ612116020017"/>
    <x v="1"/>
    <s v="普布次仁"/>
    <s v="PC240LC-8M0"/>
    <s v="DBBJ7148"/>
    <n v="0"/>
    <n v="0"/>
    <s v="车间"/>
    <x v="12"/>
    <s v="公司"/>
    <s v="公司"/>
    <s v="无"/>
    <s v="姜勇"/>
    <s v="黄云"/>
    <s v="李江"/>
    <m/>
    <m/>
    <m/>
    <m/>
    <m/>
    <m/>
    <m/>
    <m/>
    <m/>
    <s v="保养、高原改装、安装防护网、更换锁芯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29"/>
    <n v="42429"/>
    <n v="42429"/>
    <n v="42429"/>
    <n v="42429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68"/>
    <s v="CJ612116020019"/>
    <x v="1"/>
    <s v="广元海螺水泥有限责任公司"/>
    <s v="PC1250-7"/>
    <n v="20707"/>
    <n v="21245"/>
    <n v="15282091609"/>
    <s v="绵阳分公司"/>
    <x v="4"/>
    <s v="车间"/>
    <s v="广元"/>
    <s v="左茂呈"/>
    <s v="梁志辉"/>
    <m/>
    <m/>
    <m/>
    <m/>
    <m/>
    <m/>
    <m/>
    <m/>
    <m/>
    <m/>
    <m/>
    <s v="打气泵维修"/>
    <s v="未修"/>
    <s v="未修"/>
    <s v="否"/>
    <s v="否"/>
    <s v="否"/>
    <s v="否"/>
    <s v="否"/>
    <s v="否"/>
    <s v="否"/>
    <s v="否"/>
    <s v="是"/>
    <n v="1530"/>
    <n v="0"/>
    <s v="返修客户"/>
    <s v="无"/>
    <n v="1530"/>
    <n v="0"/>
    <n v="0"/>
    <n v="0"/>
    <n v="0"/>
    <s v="否"/>
    <n v="0"/>
    <n v="0"/>
    <n v="36"/>
    <s v="梁志辉"/>
    <n v="42416"/>
    <n v="42416"/>
    <n v="42423"/>
    <n v="42423"/>
    <n v="42423"/>
    <s v="及时"/>
    <s v="其他"/>
    <s v="无"/>
    <s v="否"/>
    <m/>
    <m/>
    <m/>
    <m/>
    <m/>
    <m/>
    <m/>
    <m/>
    <m/>
    <m/>
    <m/>
    <m/>
    <n v="0"/>
    <n v="0"/>
    <m/>
    <n v="0"/>
    <n v="0"/>
  </r>
  <r>
    <n v="69"/>
    <s v="CJ612116020020"/>
    <x v="1"/>
    <s v="严信圆"/>
    <s v="PC400-7"/>
    <s v="DBBK0082"/>
    <n v="0"/>
    <n v="13518135987"/>
    <s v="雅安分公司"/>
    <x v="11"/>
    <s v="车间"/>
    <s v="雅安"/>
    <s v="刘双彬"/>
    <s v="樊祖彬"/>
    <m/>
    <m/>
    <m/>
    <m/>
    <m/>
    <m/>
    <m/>
    <m/>
    <m/>
    <m/>
    <m/>
    <s v="后未维修，更换发动机总成"/>
    <s v="未修"/>
    <s v="未修"/>
    <s v="否"/>
    <s v="否"/>
    <s v="否"/>
    <s v="否"/>
    <s v="否"/>
    <s v="否"/>
    <s v="否"/>
    <s v="否"/>
    <s v="否"/>
    <n v="321486.5199999999"/>
    <n v="0"/>
    <s v="客户付款"/>
    <s v="无"/>
    <n v="0"/>
    <n v="0"/>
    <n v="0"/>
    <n v="0"/>
    <n v="0"/>
    <s v="否"/>
    <n v="0"/>
    <n v="0"/>
    <n v="0"/>
    <s v="无"/>
    <n v="42416"/>
    <n v="42416"/>
    <n v="42416"/>
    <n v="42416"/>
    <n v="42416"/>
    <s v="及时"/>
    <s v="其他"/>
    <s v="无"/>
    <s v="否"/>
    <m/>
    <m/>
    <m/>
    <m/>
    <m/>
    <m/>
    <m/>
    <m/>
    <m/>
    <m/>
    <m/>
    <m/>
    <n v="0"/>
    <n v="0"/>
    <m/>
    <n v="0"/>
    <n v="0"/>
  </r>
  <r>
    <n v="70"/>
    <s v="CJ612116020022"/>
    <x v="1"/>
    <s v="唐卫忠"/>
    <s v="PC220-8"/>
    <s v="DBBG6704"/>
    <n v="0"/>
    <n v="17780705593"/>
    <s v="成都分公司"/>
    <x v="10"/>
    <s v="车间"/>
    <s v="茶店镇"/>
    <s v="高成洪"/>
    <s v="罗开强"/>
    <m/>
    <m/>
    <m/>
    <m/>
    <m/>
    <m/>
    <m/>
    <m/>
    <m/>
    <m/>
    <m/>
    <s v="后未维修，全车保养、全车喷漆、更换大臂油缸油封、检查底盘、检查灯、空调、配重螺栓"/>
    <s v="未修"/>
    <s v="未修"/>
    <s v="否"/>
    <s v="否"/>
    <s v="否"/>
    <s v="否"/>
    <s v="否"/>
    <s v="否"/>
    <s v="否"/>
    <s v="否"/>
    <s v="否"/>
    <n v="39523.260000000009"/>
    <n v="13400"/>
    <s v="客户付款"/>
    <s v="销售部"/>
    <n v="0"/>
    <n v="0"/>
    <n v="0"/>
    <n v="0"/>
    <n v="0"/>
    <s v="否"/>
    <n v="0"/>
    <n v="0"/>
    <n v="0"/>
    <s v="无"/>
    <n v="42416"/>
    <n v="42416"/>
    <n v="42416"/>
    <n v="42416"/>
    <n v="42416"/>
    <s v="及时"/>
    <s v="其他"/>
    <s v="无"/>
    <s v="否"/>
    <m/>
    <m/>
    <m/>
    <m/>
    <m/>
    <m/>
    <m/>
    <m/>
    <m/>
    <m/>
    <m/>
    <m/>
    <n v="0"/>
    <n v="0"/>
    <m/>
    <n v="0"/>
    <n v="0"/>
  </r>
  <r>
    <n v="71"/>
    <s v="CJ612116020023"/>
    <x v="1"/>
    <s v="陈绍燕"/>
    <s v="PC360-7"/>
    <s v="DZ54265"/>
    <n v="0"/>
    <n v="0"/>
    <s v="车间"/>
    <x v="11"/>
    <s v="现场"/>
    <s v="雅安"/>
    <s v="无"/>
    <s v="覃大俊"/>
    <m/>
    <m/>
    <m/>
    <m/>
    <m/>
    <m/>
    <m/>
    <m/>
    <m/>
    <m/>
    <m/>
    <s v="拉发动机回公司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03"/>
    <n v="42403"/>
    <n v="42403"/>
    <n v="42403"/>
    <n v="42403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72"/>
    <s v="CJ612116020024"/>
    <x v="1"/>
    <s v="广元海螺水泥有限责任公司"/>
    <s v="PC1250-7"/>
    <n v="20707"/>
    <n v="0"/>
    <n v="0"/>
    <s v="车间"/>
    <x v="4"/>
    <s v="现场"/>
    <s v="广元"/>
    <s v="无"/>
    <s v="覃大俊"/>
    <m/>
    <m/>
    <m/>
    <m/>
    <m/>
    <m/>
    <m/>
    <m/>
    <m/>
    <m/>
    <m/>
    <s v="发动机送到广元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23"/>
    <n v="42423"/>
    <n v="42423"/>
    <n v="42423"/>
    <n v="42423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73"/>
    <s v="CJ612116020025"/>
    <x v="1"/>
    <s v="广元海螺水泥有限责任公司"/>
    <s v="PC1250-7"/>
    <n v="20707"/>
    <n v="0"/>
    <n v="0"/>
    <s v="车间"/>
    <x v="4"/>
    <s v="现场"/>
    <s v="广元"/>
    <s v="无"/>
    <s v="覃大俊"/>
    <m/>
    <m/>
    <m/>
    <m/>
    <m/>
    <m/>
    <m/>
    <m/>
    <m/>
    <m/>
    <m/>
    <s v="公司到广元海螺拉发动机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16"/>
    <n v="42416"/>
    <n v="42416"/>
    <n v="42416"/>
    <n v="42416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74"/>
    <s v="CJ612116020026"/>
    <x v="1"/>
    <s v="谭政"/>
    <s v="PC60-8"/>
    <s v="DJA20208"/>
    <n v="0"/>
    <n v="0"/>
    <s v="车间"/>
    <x v="2"/>
    <s v="现场"/>
    <s v="遂宁"/>
    <s v="无"/>
    <s v="覃大俊"/>
    <m/>
    <m/>
    <m/>
    <m/>
    <m/>
    <m/>
    <m/>
    <m/>
    <m/>
    <m/>
    <m/>
    <s v="送破碎器到遂宁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14"/>
    <n v="42414"/>
    <n v="42414"/>
    <n v="42414"/>
    <n v="42414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75"/>
    <s v="CJ612116020027"/>
    <x v="1"/>
    <s v="达州市雄鹰运输服务有限公司"/>
    <s v="PC200-8"/>
    <s v="DBBA8724"/>
    <n v="0"/>
    <n v="0"/>
    <s v="车间"/>
    <x v="6"/>
    <s v="现场"/>
    <s v="达州"/>
    <s v="无"/>
    <s v="覃大俊"/>
    <m/>
    <m/>
    <m/>
    <m/>
    <m/>
    <m/>
    <m/>
    <m/>
    <m/>
    <m/>
    <m/>
    <s v="发动机送到达州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01"/>
    <n v="42401"/>
    <n v="42401"/>
    <n v="42401"/>
    <n v="42401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76"/>
    <s v="CJ612116020028"/>
    <x v="1"/>
    <s v="严信圆"/>
    <s v="PC400-7"/>
    <s v="DBBK0082"/>
    <n v="0"/>
    <n v="0"/>
    <s v="车间"/>
    <x v="11"/>
    <s v="现场"/>
    <s v="雅安"/>
    <s v="无"/>
    <s v="邓邦林"/>
    <m/>
    <m/>
    <m/>
    <m/>
    <m/>
    <m/>
    <m/>
    <m/>
    <m/>
    <m/>
    <m/>
    <s v="拉发动机到雅安装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22"/>
    <n v="42422"/>
    <n v="42422"/>
    <n v="42422"/>
    <n v="42422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77"/>
    <s v="CJ612116020028"/>
    <x v="1"/>
    <s v="何锡金"/>
    <s v="PC220-7"/>
    <s v="000000"/>
    <n v="0"/>
    <n v="0"/>
    <s v="车间"/>
    <x v="0"/>
    <s v="现场"/>
    <s v="阿坝"/>
    <s v="无"/>
    <s v="覃大俊"/>
    <m/>
    <m/>
    <m/>
    <m/>
    <m/>
    <m/>
    <m/>
    <m/>
    <m/>
    <m/>
    <m/>
    <s v="送发动机到公司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26"/>
    <n v="42426"/>
    <n v="42426"/>
    <n v="42426"/>
    <n v="42426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78"/>
    <s v="CJ612116020029"/>
    <x v="1"/>
    <s v="易立"/>
    <s v="PC360-7"/>
    <s v="DZ40461"/>
    <n v="0"/>
    <n v="0"/>
    <s v="车间"/>
    <x v="7"/>
    <s v="现场"/>
    <s v="乐山"/>
    <s v="无"/>
    <s v="姜勇"/>
    <s v="姚茂斌"/>
    <m/>
    <m/>
    <m/>
    <m/>
    <m/>
    <m/>
    <m/>
    <m/>
    <m/>
    <m/>
    <s v="主泵、主阀安装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n v="0"/>
    <n v="0"/>
    <n v="0"/>
    <n v="0"/>
    <s v="无"/>
    <n v="42401"/>
    <n v="42401"/>
    <n v="42401"/>
    <n v="42401"/>
    <n v="42401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79"/>
    <s v="CJ612116020030"/>
    <x v="1"/>
    <s v="何刚"/>
    <s v="PC240LC-8"/>
    <s v="DBBJ3848"/>
    <n v="8747"/>
    <n v="13340936786"/>
    <s v="成都分公司"/>
    <x v="3"/>
    <s v="车间"/>
    <s v="眉山"/>
    <s v="王晓祥"/>
    <s v="姚茂斌"/>
    <m/>
    <m/>
    <m/>
    <m/>
    <m/>
    <m/>
    <m/>
    <m/>
    <m/>
    <m/>
    <m/>
    <s v="后未维修，主泵主阀修理"/>
    <s v="否"/>
    <s v="否"/>
    <s v="否"/>
    <s v="否"/>
    <s v="否"/>
    <s v="否"/>
    <s v="否"/>
    <s v="否"/>
    <s v="否"/>
    <s v="否"/>
    <s v="否"/>
    <n v="0"/>
    <n v="0"/>
    <s v="客户付款"/>
    <s v="无"/>
    <n v="0"/>
    <n v="0"/>
    <n v="0"/>
    <n v="0"/>
    <n v="0"/>
    <n v="0"/>
    <n v="0"/>
    <n v="0"/>
    <n v="0"/>
    <s v="无"/>
    <n v="42425"/>
    <n v="42426"/>
    <n v="42427"/>
    <n v="42428"/>
    <n v="42429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80"/>
    <s v="PG612116030799"/>
    <x v="2"/>
    <s v="九江中福采掘有限公司彭州分公司"/>
    <s v="PC450-7"/>
    <s v="DZ50262"/>
    <m/>
    <n v="13980862177"/>
    <s v="成都分公司"/>
    <x v="9"/>
    <s v="车间"/>
    <s v="资阳"/>
    <s v="杨欢"/>
    <s v="章岱烽"/>
    <m/>
    <m/>
    <m/>
    <m/>
    <m/>
    <m/>
    <m/>
    <m/>
    <m/>
    <m/>
    <m/>
    <s v="更换回转齿圈、检查底盘、检查油管、全车做漆"/>
    <s v="未修"/>
    <s v="未修"/>
    <s v="否"/>
    <s v="否"/>
    <s v="否"/>
    <s v="否"/>
    <s v="否"/>
    <s v="否"/>
    <s v="否"/>
    <s v="否"/>
    <s v="是"/>
    <n v="22398.620000000003"/>
    <n v="60000"/>
    <s v="客户付款"/>
    <s v="无"/>
    <n v="50375"/>
    <n v="43000"/>
    <n v="43000"/>
    <n v="0"/>
    <n v="41523"/>
    <s v="是"/>
    <n v="1470"/>
    <n v="0"/>
    <n v="72"/>
    <s v="章岱烽"/>
    <n v="42387"/>
    <n v="42388"/>
    <n v="42454"/>
    <n v="42454"/>
    <n v="42453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81"/>
    <s v="PG610016030800"/>
    <x v="2"/>
    <s v="陈绍燕"/>
    <s v="PC360-7"/>
    <s v="DZ54265"/>
    <n v="4274"/>
    <n v="13981633062"/>
    <s v="雅安分公司"/>
    <x v="11"/>
    <s v="车间"/>
    <s v="雅安"/>
    <s v="廖建武"/>
    <s v="樊祖彬"/>
    <m/>
    <m/>
    <m/>
    <m/>
    <m/>
    <m/>
    <m/>
    <m/>
    <m/>
    <m/>
    <m/>
    <s v="发动机大修，下排气滴机油"/>
    <s v="否"/>
    <s v="未修"/>
    <s v="是"/>
    <s v="否"/>
    <s v="否"/>
    <s v="否"/>
    <s v="否"/>
    <s v="否"/>
    <s v="否"/>
    <s v="否"/>
    <s v="否"/>
    <n v="30451.420000000002"/>
    <n v="5940"/>
    <s v="客户付款"/>
    <s v="无"/>
    <n v="27475.79"/>
    <n v="11475"/>
    <n v="11475"/>
    <m/>
    <m/>
    <s v="是"/>
    <n v="2159"/>
    <n v="0"/>
    <n v="36"/>
    <s v="樊祖彬"/>
    <n v="42423"/>
    <n v="42428"/>
    <n v="42434"/>
    <n v="42432"/>
    <n v="42432"/>
    <s v="及时"/>
    <s v="内部结算"/>
    <s v="无"/>
    <s v="否"/>
    <m/>
    <m/>
    <m/>
    <m/>
    <m/>
    <m/>
    <m/>
    <m/>
    <m/>
    <m/>
    <m/>
    <m/>
    <n v="1"/>
    <n v="0"/>
    <m/>
    <n v="0"/>
    <n v="0"/>
  </r>
  <r>
    <n v="82"/>
    <s v="PG610016030802"/>
    <x v="2"/>
    <s v="达州海螺水泥有限责任公司"/>
    <s v="PC1250-7"/>
    <n v="20708"/>
    <n v="18000"/>
    <m/>
    <s v="达州分公司"/>
    <x v="6"/>
    <s v="车间"/>
    <s v="达州"/>
    <s v="肖统"/>
    <s v="梁志辉"/>
    <m/>
    <m/>
    <m/>
    <m/>
    <m/>
    <m/>
    <m/>
    <m/>
    <m/>
    <m/>
    <m/>
    <s v="发动机大修"/>
    <s v="是"/>
    <s v="未修"/>
    <s v="是"/>
    <s v="否"/>
    <s v="否"/>
    <s v="否"/>
    <s v="否"/>
    <s v="否"/>
    <s v="否"/>
    <s v="否"/>
    <s v="否"/>
    <n v="568735.14999999991"/>
    <n v="75950"/>
    <s v="客户付款"/>
    <s v="无"/>
    <m/>
    <n v="74514"/>
    <n v="74514"/>
    <n v="0"/>
    <n v="35000"/>
    <s v="是"/>
    <n v="30900"/>
    <n v="500"/>
    <n v="108"/>
    <s v="梁志辉"/>
    <n v="42378"/>
    <n v="42384"/>
    <m/>
    <m/>
    <m/>
    <s v="及时"/>
    <s v="内部结算"/>
    <s v="无"/>
    <s v="否"/>
    <m/>
    <m/>
    <m/>
    <m/>
    <m/>
    <m/>
    <m/>
    <m/>
    <m/>
    <m/>
    <m/>
    <m/>
    <n v="1"/>
    <n v="0"/>
    <m/>
    <n v="0"/>
    <n v="0"/>
  </r>
  <r>
    <n v="83"/>
    <s v="PG610016030803"/>
    <x v="2"/>
    <s v="贡觉台西公钦钨金桑丁林寺卫生所（伍圆）"/>
    <s v="PC220-8"/>
    <s v="DBBG1321"/>
    <n v="8348"/>
    <n v="18837262676"/>
    <s v="成都分公司"/>
    <x v="10"/>
    <s v="车间"/>
    <s v="成都"/>
    <s v="高成洪"/>
    <s v="罗开强"/>
    <s v="樊祖彬"/>
    <m/>
    <m/>
    <m/>
    <m/>
    <m/>
    <m/>
    <m/>
    <m/>
    <m/>
    <m/>
    <s v="清洗液压系统，大修发动机、整车无力，水温高，废气大，"/>
    <s v="是"/>
    <s v="是"/>
    <s v="是"/>
    <s v="是"/>
    <s v="否"/>
    <s v="否"/>
    <s v="否"/>
    <s v="否"/>
    <s v="否"/>
    <s v="否"/>
    <s v="否"/>
    <n v="127421"/>
    <n v="28400"/>
    <s v="客户付款"/>
    <s v="无"/>
    <n v="110828"/>
    <n v="27625"/>
    <n v="27625"/>
    <n v="0"/>
    <n v="16000"/>
    <s v="是"/>
    <n v="0"/>
    <n v="0"/>
    <n v="72"/>
    <s v="罗开强"/>
    <n v="42383"/>
    <n v="42433"/>
    <n v="42449"/>
    <n v="42449"/>
    <n v="42456"/>
    <s v="及时"/>
    <s v="内部结算"/>
    <s v="无"/>
    <s v="是"/>
    <n v="42456"/>
    <n v="0"/>
    <s v="无"/>
    <m/>
    <m/>
    <m/>
    <m/>
    <m/>
    <m/>
    <m/>
    <m/>
    <m/>
    <n v="1"/>
    <n v="1"/>
    <m/>
    <n v="0"/>
    <n v="0"/>
  </r>
  <r>
    <n v="84"/>
    <s v="PG610016030804"/>
    <x v="2"/>
    <s v="闵海利"/>
    <s v="PC360-7"/>
    <s v="DZ48384"/>
    <n v="5683"/>
    <n v="13808268709"/>
    <s v="成都分公司"/>
    <x v="10"/>
    <s v="车间"/>
    <s v="成都"/>
    <s v="高成洪"/>
    <s v="梁志辉"/>
    <m/>
    <m/>
    <m/>
    <m/>
    <m/>
    <m/>
    <m/>
    <m/>
    <m/>
    <m/>
    <m/>
    <s v="液压泵更换密封件、更换铲斗油封、更换中臂油封、全车保养"/>
    <s v="未修"/>
    <s v="否"/>
    <s v="否"/>
    <s v="是"/>
    <s v="否"/>
    <s v="否"/>
    <s v="否"/>
    <s v="否"/>
    <s v="否"/>
    <s v="否"/>
    <s v="否"/>
    <n v="20893"/>
    <n v="9200"/>
    <s v="客户付款"/>
    <s v="无"/>
    <n v="18746"/>
    <n v="7600"/>
    <n v="7600"/>
    <n v="0"/>
    <n v="4400"/>
    <s v="是"/>
    <n v="3200"/>
    <n v="0"/>
    <n v="36"/>
    <s v="梁志辉"/>
    <n v="42426"/>
    <n v="42426"/>
    <n v="42432"/>
    <n v="42430"/>
    <n v="42430"/>
    <s v="及时"/>
    <s v="是"/>
    <s v="打款"/>
    <s v="是"/>
    <n v="42430"/>
    <n v="0"/>
    <s v="无"/>
    <m/>
    <m/>
    <m/>
    <m/>
    <m/>
    <m/>
    <m/>
    <m/>
    <m/>
    <n v="0"/>
    <n v="1"/>
    <m/>
    <n v="0"/>
    <n v="0"/>
  </r>
  <r>
    <n v="85"/>
    <s v="PG610016030805"/>
    <x v="2"/>
    <s v="黄建林"/>
    <s v="PC300-7"/>
    <s v="DBP3803"/>
    <n v="15000"/>
    <n v="13688266999"/>
    <s v="达州分公司"/>
    <x v="6"/>
    <s v="车间"/>
    <s v="达州"/>
    <s v="孙凌云"/>
    <s v="樊祖彬"/>
    <m/>
    <m/>
    <m/>
    <m/>
    <m/>
    <m/>
    <m/>
    <m/>
    <m/>
    <m/>
    <m/>
    <s v="发动机大修"/>
    <s v="是"/>
    <s v="未修"/>
    <s v="是"/>
    <s v="否"/>
    <s v="否"/>
    <s v="否"/>
    <s v="否"/>
    <s v="否"/>
    <s v="否"/>
    <s v="否"/>
    <s v="否"/>
    <n v="46488"/>
    <n v="18000"/>
    <s v="客户付款"/>
    <s v="无"/>
    <n v="52628"/>
    <n v="19300"/>
    <n v="18358"/>
    <n v="942"/>
    <n v="4500"/>
    <s v="是"/>
    <n v="12558"/>
    <n v="0"/>
    <n v="72"/>
    <s v="杨永洪"/>
    <n v="42428"/>
    <n v="42428"/>
    <n v="42434"/>
    <n v="42433"/>
    <n v="42433"/>
    <s v="及时"/>
    <s v="是"/>
    <s v="打款"/>
    <s v="是"/>
    <n v="42433"/>
    <n v="6"/>
    <s v="有"/>
    <n v="42617"/>
    <s v="甲方给予乙方该台挖机所更换的零件（以清单为准）半年年或1000H质保期，以先到为准"/>
    <m/>
    <m/>
    <m/>
    <m/>
    <m/>
    <m/>
    <m/>
    <n v="1"/>
    <n v="0"/>
    <m/>
    <n v="0"/>
    <n v="0"/>
  </r>
  <r>
    <n v="86"/>
    <s v="PG610016030806"/>
    <x v="2"/>
    <s v="胡建民"/>
    <s v="PC450-7"/>
    <s v="DZ50133"/>
    <n v="8556"/>
    <n v="13708084352"/>
    <s v="成都分公司"/>
    <x v="10"/>
    <s v="车间"/>
    <s v="成都"/>
    <s v="高成洪"/>
    <s v="梁志辉"/>
    <m/>
    <m/>
    <m/>
    <m/>
    <m/>
    <m/>
    <m/>
    <m/>
    <m/>
    <m/>
    <m/>
    <s v="发动机第三缸四缸维修"/>
    <s v="否"/>
    <s v="未修"/>
    <s v="是"/>
    <s v="否"/>
    <s v="否"/>
    <s v="否"/>
    <s v="否"/>
    <s v="否"/>
    <s v="否"/>
    <s v="否"/>
    <s v="否"/>
    <n v="3344.67"/>
    <n v="0"/>
    <s v="客户付款"/>
    <s v="无"/>
    <n v="11888"/>
    <n v="3000"/>
    <n v="3000"/>
    <n v="0"/>
    <n v="3000"/>
    <s v="否"/>
    <n v="0"/>
    <n v="0"/>
    <n v="36"/>
    <s v="梁志辉"/>
    <n v="42436"/>
    <n v="42436"/>
    <n v="42443"/>
    <n v="42441"/>
    <n v="42441"/>
    <s v="及时"/>
    <s v="是"/>
    <s v="打款"/>
    <s v="是"/>
    <n v="42441"/>
    <n v="0"/>
    <s v="无"/>
    <m/>
    <m/>
    <m/>
    <m/>
    <m/>
    <m/>
    <m/>
    <m/>
    <m/>
    <n v="1"/>
    <n v="0"/>
    <m/>
    <n v="0"/>
    <n v="0"/>
  </r>
  <r>
    <n v="87"/>
    <s v="PG610016030807"/>
    <x v="2"/>
    <s v="蒲小林"/>
    <s v="PC360-7"/>
    <s v="DZ49694"/>
    <n v="6727"/>
    <n v="18628303677"/>
    <s v="南充分公司"/>
    <x v="5"/>
    <s v="车间"/>
    <s v="南充"/>
    <s v="胡旺林"/>
    <s v="樊祖彬"/>
    <m/>
    <m/>
    <m/>
    <m/>
    <m/>
    <m/>
    <m/>
    <m/>
    <m/>
    <m/>
    <m/>
    <s v="发动机大修"/>
    <s v="否"/>
    <s v="未修"/>
    <s v="是"/>
    <s v="否"/>
    <s v="否"/>
    <s v="否"/>
    <s v="否"/>
    <s v="否"/>
    <s v="否"/>
    <s v="否"/>
    <s v="否"/>
    <n v="25089"/>
    <n v="10500"/>
    <s v="客户付款"/>
    <s v="无"/>
    <n v="45435"/>
    <n v="6000"/>
    <n v="4500"/>
    <n v="1500"/>
    <n v="4500"/>
    <s v="是"/>
    <n v="0"/>
    <n v="0"/>
    <n v="54"/>
    <s v="杨永洪"/>
    <n v="42436"/>
    <n v="42436"/>
    <n v="42443"/>
    <n v="42443"/>
    <n v="42445"/>
    <s v="及时"/>
    <s v="是"/>
    <s v="现金"/>
    <s v="是"/>
    <n v="42445"/>
    <n v="3"/>
    <s v="有"/>
    <n v="42629"/>
    <s v="甲方给予乙方该台发动机所更换的零件3个月质保"/>
    <m/>
    <m/>
    <m/>
    <m/>
    <m/>
    <m/>
    <m/>
    <n v="1"/>
    <n v="0"/>
    <m/>
    <n v="0"/>
    <n v="0"/>
  </r>
  <r>
    <n v="88"/>
    <s v="PG610016030808"/>
    <x v="2"/>
    <s v="罗强"/>
    <s v="PC300-7"/>
    <s v="DBP3609"/>
    <n v="11250"/>
    <n v="13647666883"/>
    <s v="成都分公司"/>
    <x v="3"/>
    <s v="车间"/>
    <s v="眉山"/>
    <s v="王晓祥"/>
    <s v="梁志辉"/>
    <m/>
    <m/>
    <m/>
    <m/>
    <m/>
    <m/>
    <m/>
    <m/>
    <m/>
    <m/>
    <m/>
    <s v="清洗液压系统"/>
    <s v="未修"/>
    <s v="是"/>
    <s v="否"/>
    <s v="是"/>
    <s v="否"/>
    <s v="否"/>
    <s v="否"/>
    <s v="否"/>
    <s v="否"/>
    <s v="否"/>
    <s v="否"/>
    <n v="23646"/>
    <n v="11200"/>
    <s v="客户付款"/>
    <s v="无"/>
    <n v="23682"/>
    <n v="11200"/>
    <n v="11200"/>
    <n v="0"/>
    <n v="11200"/>
    <s v="否"/>
    <n v="0"/>
    <n v="0"/>
    <n v="18"/>
    <s v="梁志辉"/>
    <n v="42432"/>
    <n v="42436"/>
    <n v="42443"/>
    <n v="42440"/>
    <n v="42440"/>
    <s v="及时"/>
    <s v="是"/>
    <s v="打款"/>
    <s v="是"/>
    <n v="42440"/>
    <s v="6月"/>
    <s v="有"/>
    <n v="42624"/>
    <s v="甲方给予乙方该台主泵所更换的零件出现漏油（以清单为准）半年或1000H质保期，以先到为准"/>
    <m/>
    <m/>
    <m/>
    <m/>
    <m/>
    <m/>
    <m/>
    <n v="0"/>
    <n v="1"/>
    <m/>
    <n v="0"/>
    <n v="0"/>
  </r>
  <r>
    <n v="89"/>
    <s v="PG610016030809"/>
    <x v="2"/>
    <s v="范显洪"/>
    <s v="PC130-7"/>
    <s v="DBM1816"/>
    <m/>
    <n v="13568023949"/>
    <s v="达州分公司"/>
    <x v="6"/>
    <s v="车间"/>
    <s v="达州"/>
    <s v="张健"/>
    <s v="樊祖彬"/>
    <m/>
    <m/>
    <m/>
    <m/>
    <m/>
    <m/>
    <m/>
    <m/>
    <m/>
    <m/>
    <m/>
    <s v="发动机大修"/>
    <s v="是"/>
    <s v="未修"/>
    <s v="是"/>
    <s v="否"/>
    <s v="否"/>
    <s v="否"/>
    <s v="否"/>
    <s v="否"/>
    <s v="否"/>
    <s v="否"/>
    <s v="否"/>
    <n v="16037"/>
    <n v="10000"/>
    <s v="客户付款"/>
    <s v="无"/>
    <n v="16037"/>
    <n v="8582"/>
    <n v="2800"/>
    <n v="0"/>
    <n v="2800"/>
    <s v="否"/>
    <n v="0"/>
    <n v="0"/>
    <n v="36"/>
    <s v="杨永洪"/>
    <n v="42436"/>
    <n v="42436"/>
    <n v="42443"/>
    <n v="42439"/>
    <n v="42439"/>
    <s v="及时"/>
    <s v="是"/>
    <s v="担当收"/>
    <s v="是"/>
    <n v="42439"/>
    <s v="12月"/>
    <s v="有"/>
    <n v="42804"/>
    <s v="甲方给予乙方该台发动机所更换的零件（以清单为准）壹年或2000H质保期，以先到为准"/>
    <m/>
    <m/>
    <m/>
    <m/>
    <m/>
    <m/>
    <m/>
    <n v="1"/>
    <n v="0"/>
    <m/>
    <n v="0"/>
    <n v="0"/>
  </r>
  <r>
    <n v="90"/>
    <s v="PG610016030810"/>
    <x v="2"/>
    <s v="何太伯"/>
    <s v="PC70-8"/>
    <s v="DJC02800"/>
    <n v="6202"/>
    <n v="18782775281"/>
    <s v="绵阳分公司"/>
    <x v="15"/>
    <s v="现场"/>
    <s v="绵阳"/>
    <s v="李蕾"/>
    <s v="姜勇"/>
    <m/>
    <m/>
    <m/>
    <m/>
    <m/>
    <m/>
    <m/>
    <m/>
    <m/>
    <m/>
    <m/>
    <s v="主泵大修"/>
    <s v="未修"/>
    <s v="是"/>
    <s v="否"/>
    <s v="是"/>
    <s v="否"/>
    <s v="否"/>
    <s v="否"/>
    <s v="否"/>
    <s v="否"/>
    <s v="否"/>
    <s v="否"/>
    <n v="33600"/>
    <n v="3000"/>
    <s v="客户付款"/>
    <s v="无"/>
    <n v="33600"/>
    <n v="3000"/>
    <n v="0"/>
    <n v="1500"/>
    <n v="1500"/>
    <s v="否"/>
    <n v="0"/>
    <n v="0"/>
    <n v="0"/>
    <s v="无"/>
    <n v="42429"/>
    <n v="42429"/>
    <n v="42432"/>
    <n v="42432"/>
    <n v="42432"/>
    <s v="及时"/>
    <s v="是"/>
    <s v="现金"/>
    <s v="是"/>
    <n v="42429"/>
    <s v="12月"/>
    <s v="有"/>
    <s v="2017-2-29"/>
    <s v="甲方给予乙方该台主泵所更换的零件（以清单为准）壹年或1000H质保期，以先到为准"/>
    <m/>
    <m/>
    <m/>
    <m/>
    <m/>
    <m/>
    <m/>
    <n v="0"/>
    <n v="0"/>
    <m/>
    <n v="0"/>
    <n v="0"/>
  </r>
  <r>
    <n v="91"/>
    <s v="PG610016030811"/>
    <x v="2"/>
    <s v="丁争亚平  "/>
    <s v="CT307C"/>
    <s v="BPR01349"/>
    <n v="13000"/>
    <n v="18383629010"/>
    <s v="雅安分公司"/>
    <x v="11"/>
    <s v="车间"/>
    <s v="雅安"/>
    <s v="刘双彬"/>
    <s v="杨永洪"/>
    <m/>
    <m/>
    <m/>
    <m/>
    <m/>
    <m/>
    <m/>
    <m/>
    <m/>
    <m/>
    <m/>
    <s v="发动机大修"/>
    <s v="否"/>
    <s v="未修"/>
    <s v="是"/>
    <s v="否"/>
    <s v="否"/>
    <s v="否"/>
    <s v="否"/>
    <s v="否"/>
    <s v="否"/>
    <s v="否"/>
    <s v="否"/>
    <n v="9580"/>
    <n v="10800"/>
    <s v="客户付款"/>
    <s v="无"/>
    <n v="13342"/>
    <n v="10108"/>
    <n v="10108"/>
    <n v="0"/>
    <n v="3008"/>
    <s v="是"/>
    <n v="6800"/>
    <n v="0"/>
    <n v="36"/>
    <s v="樊祖彬"/>
    <n v="42440"/>
    <n v="42440"/>
    <n v="42454"/>
    <n v="42453"/>
    <n v="42453"/>
    <s v="及时"/>
    <s v="是"/>
    <s v="打款"/>
    <s v="是"/>
    <n v="42453"/>
    <n v="0"/>
    <s v="无"/>
    <m/>
    <m/>
    <m/>
    <m/>
    <m/>
    <m/>
    <m/>
    <m/>
    <m/>
    <n v="1"/>
    <n v="0"/>
    <m/>
    <n v="0"/>
    <n v="0"/>
  </r>
  <r>
    <n v="92"/>
    <s v="PG610016030812"/>
    <x v="2"/>
    <s v="泸定县炉发砂石有限公司"/>
    <s v="PC220-7"/>
    <s v="DBH3212"/>
    <n v="2982"/>
    <n v="18030905999"/>
    <s v="三州区域"/>
    <x v="1"/>
    <s v="车间"/>
    <s v="甘孜"/>
    <s v="刘连文"/>
    <s v="姚茂斌"/>
    <m/>
    <m/>
    <m/>
    <m/>
    <m/>
    <m/>
    <m/>
    <m/>
    <m/>
    <m/>
    <m/>
    <s v="液压泵修理，回油滤芯有铜片"/>
    <s v="否"/>
    <s v="否"/>
    <s v="否"/>
    <s v="是"/>
    <s v="否"/>
    <s v="否"/>
    <s v="否"/>
    <s v="否"/>
    <s v="否"/>
    <s v="否"/>
    <s v="否"/>
    <n v="42983"/>
    <n v="3500"/>
    <s v="客户付款"/>
    <s v="无"/>
    <n v="39807"/>
    <n v="3500"/>
    <n v="3500"/>
    <n v="0"/>
    <n v="3500"/>
    <s v="否"/>
    <n v="0"/>
    <n v="0"/>
    <n v="18"/>
    <s v="姚茂斌"/>
    <n v="42446"/>
    <n v="42447"/>
    <n v="42453"/>
    <n v="42450"/>
    <n v="42451"/>
    <s v="及时"/>
    <s v="是"/>
    <s v="打款"/>
    <s v="是"/>
    <n v="42451"/>
    <s v="6月"/>
    <s v="有"/>
    <n v="42635"/>
    <s v="甲方给予乙方该台主泵所更换的零件出现漏油（以清单为准）半年或1000H质保期，以先到为准"/>
    <m/>
    <m/>
    <m/>
    <m/>
    <m/>
    <m/>
    <m/>
    <n v="0"/>
    <n v="1"/>
    <m/>
    <n v="0"/>
    <n v="0"/>
  </r>
  <r>
    <n v="93"/>
    <s v="PG610016030813"/>
    <x v="2"/>
    <s v="冯军（资阳）"/>
    <s v="PC450-8"/>
    <s v="DZCZ0345"/>
    <n v="10276"/>
    <n v="15378666307"/>
    <s v="成都分公司"/>
    <x v="9"/>
    <s v="车间"/>
    <s v="资阳"/>
    <s v="杨欢"/>
    <s v="梁志辉"/>
    <m/>
    <m/>
    <m/>
    <m/>
    <m/>
    <m/>
    <m/>
    <m/>
    <m/>
    <m/>
    <m/>
    <s v="发动机修理"/>
    <s v="是"/>
    <s v="否"/>
    <s v="是"/>
    <s v="否"/>
    <s v="否"/>
    <s v="否"/>
    <s v="否"/>
    <s v="否"/>
    <s v="否"/>
    <s v="否"/>
    <s v="否"/>
    <n v="76059.95"/>
    <n v="6000"/>
    <s v="客户付款"/>
    <s v="无"/>
    <n v="73930"/>
    <n v="10817"/>
    <n v="10817"/>
    <n v="0"/>
    <n v="6000"/>
    <s v="是"/>
    <n v="4817"/>
    <n v="0"/>
    <n v="36"/>
    <s v="梁志辉"/>
    <n v="42446"/>
    <n v="42447"/>
    <n v="42454"/>
    <n v="42454"/>
    <n v="42454"/>
    <s v="及时"/>
    <s v="是"/>
    <s v="刷卡"/>
    <s v="是"/>
    <n v="42454"/>
    <s v="12月"/>
    <s v="有"/>
    <n v="42819"/>
    <s v="甲方给予乙方该台发动机所更换的零件（以清单为准）壹年或2000H质保期，以先到为准，"/>
    <m/>
    <m/>
    <m/>
    <m/>
    <m/>
    <m/>
    <m/>
    <n v="1"/>
    <n v="0"/>
    <m/>
    <n v="0"/>
    <n v="0"/>
  </r>
  <r>
    <n v="94"/>
    <s v="PG610016030814"/>
    <x v="2"/>
    <s v="张洪生"/>
    <s v="PC360-7"/>
    <s v="DZ50641"/>
    <n v="3765"/>
    <n v="13982600910"/>
    <s v="南充分公司"/>
    <x v="8"/>
    <s v="车间"/>
    <s v="广安"/>
    <s v="郭良"/>
    <s v="樊祖彬"/>
    <m/>
    <m/>
    <m/>
    <m/>
    <m/>
    <m/>
    <m/>
    <m/>
    <m/>
    <m/>
    <m/>
    <s v="发动机大修"/>
    <s v="否"/>
    <s v="否"/>
    <s v="是"/>
    <s v="否"/>
    <s v="否"/>
    <s v="否"/>
    <s v="否"/>
    <s v="否"/>
    <s v="否"/>
    <s v="否"/>
    <s v="否"/>
    <n v="27270.84"/>
    <n v="10500"/>
    <s v="客户付款"/>
    <s v="无"/>
    <n v="27270"/>
    <n v="10500"/>
    <n v="9500"/>
    <n v="1000"/>
    <n v="5500"/>
    <s v="是"/>
    <n v="4000"/>
    <n v="0"/>
    <n v="0"/>
    <s v="无"/>
    <n v="42446"/>
    <n v="42446"/>
    <n v="42453"/>
    <n v="42451"/>
    <n v="42451"/>
    <s v="及时"/>
    <s v="是"/>
    <s v="担当收"/>
    <s v="是"/>
    <n v="42451"/>
    <s v="6月"/>
    <s v="有"/>
    <m/>
    <m/>
    <m/>
    <m/>
    <m/>
    <m/>
    <m/>
    <m/>
    <m/>
    <n v="1"/>
    <n v="0"/>
    <m/>
    <n v="0"/>
    <n v="0"/>
  </r>
  <r>
    <n v="95"/>
    <s v="PG610016030815"/>
    <x v="2"/>
    <s v="王群枝"/>
    <s v="PC360-7"/>
    <s v="DZ42183"/>
    <n v="6949"/>
    <n v="15983384129"/>
    <s v="雅安分公司"/>
    <x v="7"/>
    <s v="车间"/>
    <s v="乐山"/>
    <s v="周治辉"/>
    <s v="佘玉龙"/>
    <m/>
    <m/>
    <m/>
    <m/>
    <m/>
    <m/>
    <m/>
    <m/>
    <m/>
    <m/>
    <m/>
    <s v="主阀大修"/>
    <s v="否"/>
    <s v="否"/>
    <s v="否"/>
    <s v="否"/>
    <s v="是"/>
    <s v="否"/>
    <s v="否"/>
    <s v="否"/>
    <s v="否"/>
    <s v="否"/>
    <s v="否"/>
    <n v="8302.18"/>
    <n v="4000"/>
    <s v="客户付款"/>
    <s v="无"/>
    <n v="7072"/>
    <n v="4000"/>
    <n v="4000"/>
    <n v="0"/>
    <n v="4000"/>
    <s v="否"/>
    <n v="0"/>
    <n v="0"/>
    <n v="18"/>
    <s v="佘玉龙"/>
    <n v="42448"/>
    <n v="42450"/>
    <n v="42457"/>
    <n v="42451"/>
    <n v="42451"/>
    <s v="及时"/>
    <s v="是"/>
    <s v="担当收"/>
    <s v="是"/>
    <n v="42451"/>
    <s v="6月"/>
    <s v="有"/>
    <m/>
    <m/>
    <m/>
    <m/>
    <m/>
    <m/>
    <m/>
    <m/>
    <m/>
    <n v="0"/>
    <n v="0"/>
    <m/>
    <n v="0"/>
    <n v="0"/>
  </r>
  <r>
    <n v="96"/>
    <s v="PG610016030816"/>
    <x v="2"/>
    <s v="康华宁（丹巴美河）"/>
    <s v="PC200-8"/>
    <s v="DBBA2059"/>
    <n v="5525.35"/>
    <n v="13350453001"/>
    <s v="三州区域"/>
    <x v="1"/>
    <s v="车间"/>
    <s v="甘孜"/>
    <s v="张晓光"/>
    <s v="樊祖彬"/>
    <m/>
    <m/>
    <m/>
    <m/>
    <m/>
    <m/>
    <m/>
    <m/>
    <m/>
    <m/>
    <m/>
    <s v="发动机大修"/>
    <s v="是"/>
    <s v="否"/>
    <s v="是"/>
    <s v="否"/>
    <s v="否"/>
    <s v="否"/>
    <s v="否"/>
    <s v="否"/>
    <s v="否"/>
    <s v="否"/>
    <s v="否"/>
    <n v="145952"/>
    <n v="12000"/>
    <s v="客户付款"/>
    <s v="无"/>
    <n v="147056"/>
    <n v="12000"/>
    <n v="6500"/>
    <n v="5500"/>
    <n v="4000"/>
    <s v="有"/>
    <m/>
    <m/>
    <m/>
    <m/>
    <n v="42449"/>
    <n v="42450"/>
    <n v="42457"/>
    <n v="42457"/>
    <n v="42457"/>
    <s v="及时"/>
    <s v="是"/>
    <s v="现金"/>
    <s v="是"/>
    <n v="42457"/>
    <s v="6月"/>
    <s v="有"/>
    <n v="42641"/>
    <s v="甲方给予乙方该台发动机所更换的零件（以清单为准）半年或1000H质保期，以先到为准"/>
    <m/>
    <m/>
    <m/>
    <m/>
    <m/>
    <m/>
    <m/>
    <n v="1"/>
    <n v="0"/>
    <m/>
    <n v="0"/>
    <n v="0"/>
  </r>
  <r>
    <n v="97"/>
    <s v="PG610016030817"/>
    <x v="2"/>
    <s v="刘雪莲"/>
    <s v="PC450-7"/>
    <s v="DZ50631"/>
    <n v="2566"/>
    <s v="15281712557苏"/>
    <s v="南充分公司"/>
    <x v="5"/>
    <s v="车间"/>
    <s v="南充"/>
    <s v="胡旺林"/>
    <s v="姜勇"/>
    <m/>
    <m/>
    <m/>
    <m/>
    <m/>
    <m/>
    <m/>
    <m/>
    <m/>
    <m/>
    <m/>
    <s v="主阀更换密封圈"/>
    <s v="否"/>
    <s v="否"/>
    <s v="否"/>
    <s v="否"/>
    <s v="是"/>
    <s v="否"/>
    <s v="否"/>
    <s v="否"/>
    <s v="否"/>
    <s v="否"/>
    <s v="否"/>
    <n v="7527.3600000000006"/>
    <n v="6500"/>
    <s v="客户付款"/>
    <s v="无"/>
    <n v="7527"/>
    <n v="6500"/>
    <n v="4500"/>
    <n v="2000"/>
    <n v="4500"/>
    <s v="否"/>
    <n v="0"/>
    <n v="0"/>
    <n v="0"/>
    <s v="无"/>
    <n v="42450"/>
    <n v="42450"/>
    <n v="42457"/>
    <n v="42453"/>
    <n v="42453"/>
    <s v="及时"/>
    <s v="是"/>
    <s v="担当收"/>
    <s v="是"/>
    <n v="42453"/>
    <s v="6月"/>
    <s v="有"/>
    <n v="42637"/>
    <s v="甲方给予乙方该台主控阀所更换的零件（以清单为准）出现漏油质保半年或1000H质保期，以先到为准，"/>
    <m/>
    <m/>
    <m/>
    <m/>
    <m/>
    <m/>
    <m/>
    <n v="0"/>
    <n v="0"/>
    <m/>
    <n v="0"/>
    <n v="0"/>
  </r>
  <r>
    <n v="98"/>
    <s v="PG610016030818"/>
    <x v="2"/>
    <s v="罗才顺"/>
    <s v="PC40MP-3"/>
    <n v="15362"/>
    <n v="2599"/>
    <n v="18982283572"/>
    <s v="南充分公司"/>
    <x v="5"/>
    <s v="车间"/>
    <s v="南充"/>
    <s v="邓勇军"/>
    <s v="姚茂斌"/>
    <m/>
    <m/>
    <m/>
    <m/>
    <m/>
    <m/>
    <m/>
    <m/>
    <m/>
    <m/>
    <m/>
    <s v="主阀更换密封件及改装"/>
    <s v="否"/>
    <s v="否"/>
    <s v="否"/>
    <s v="否"/>
    <s v="是"/>
    <s v="否"/>
    <s v="否"/>
    <s v="否"/>
    <s v="否"/>
    <s v="否"/>
    <s v="否"/>
    <n v="0"/>
    <n v="8700"/>
    <s v="客户付款"/>
    <s v="无"/>
    <m/>
    <n v="8400"/>
    <n v="8400"/>
    <n v="0"/>
    <n v="8400"/>
    <s v="否"/>
    <n v="0"/>
    <n v="0"/>
    <n v="0"/>
    <s v="无"/>
    <n v="42447"/>
    <n v="42451"/>
    <n v="42452"/>
    <n v="42451"/>
    <n v="42452"/>
    <s v="及时"/>
    <s v="是"/>
    <s v="现金"/>
    <s v="否"/>
    <m/>
    <m/>
    <m/>
    <m/>
    <m/>
    <m/>
    <m/>
    <m/>
    <m/>
    <m/>
    <m/>
    <m/>
    <n v="0"/>
    <n v="0"/>
    <m/>
    <n v="0"/>
    <n v="0"/>
  </r>
  <r>
    <n v="99"/>
    <s v="PG612115030065"/>
    <x v="2"/>
    <s v="何天朋"/>
    <s v="PC70-8"/>
    <s v="DJC02281"/>
    <n v="9500"/>
    <n v="18990320666"/>
    <s v="成都分公司"/>
    <x v="3"/>
    <s v="车间"/>
    <s v="眉山"/>
    <s v="廖加春"/>
    <s v="姜勇"/>
    <m/>
    <m/>
    <m/>
    <m/>
    <m/>
    <m/>
    <m/>
    <m/>
    <m/>
    <m/>
    <m/>
    <s v="憋车处理"/>
    <s v="否"/>
    <s v="否"/>
    <s v="否"/>
    <s v="否"/>
    <s v="否"/>
    <s v="否"/>
    <s v="否"/>
    <s v="否"/>
    <s v="否"/>
    <s v="否"/>
    <s v="是"/>
    <n v="1796.8"/>
    <n v="3000"/>
    <s v="客户付款"/>
    <s v="无"/>
    <n v="2297"/>
    <n v="3000"/>
    <n v="3000"/>
    <n v="0"/>
    <n v="3000"/>
    <s v="否"/>
    <n v="0"/>
    <n v="0"/>
    <n v="0"/>
    <s v="无"/>
    <n v="42451"/>
    <n v="42453"/>
    <n v="42461"/>
    <n v="42456"/>
    <n v="42456"/>
    <s v="及时"/>
    <s v="是"/>
    <s v="现金"/>
    <s v="是"/>
    <n v="42456"/>
    <n v="0"/>
    <s v="无"/>
    <m/>
    <m/>
    <m/>
    <m/>
    <m/>
    <m/>
    <m/>
    <m/>
    <m/>
    <n v="0"/>
    <n v="0"/>
    <m/>
    <n v="0"/>
    <n v="0"/>
  </r>
  <r>
    <n v="100"/>
    <s v="PG612115100094"/>
    <x v="2"/>
    <s v="鲜季汇"/>
    <s v="PC360-7"/>
    <s v="DZ44961"/>
    <n v="13048"/>
    <n v="13990796030"/>
    <s v="南充分公司"/>
    <x v="5"/>
    <s v="车间"/>
    <s v="南充"/>
    <s v="陈斌"/>
    <s v="姚茂斌"/>
    <m/>
    <m/>
    <m/>
    <m/>
    <m/>
    <m/>
    <m/>
    <m/>
    <m/>
    <m/>
    <m/>
    <s v="主控阀修理"/>
    <s v="否"/>
    <s v="否"/>
    <s v="否"/>
    <s v="否"/>
    <s v="是"/>
    <s v="否"/>
    <s v="否"/>
    <s v="否"/>
    <s v="否"/>
    <s v="否"/>
    <s v="否"/>
    <n v="8011"/>
    <n v="6000"/>
    <s v="客户付款"/>
    <s v="无"/>
    <n v="8000"/>
    <n v="6000"/>
    <n v="4000"/>
    <n v="2000"/>
    <n v="4000"/>
    <s v="否"/>
    <n v="0"/>
    <s v="无"/>
    <n v="0"/>
    <s v="无"/>
    <n v="42452"/>
    <n v="42452"/>
    <n v="42459"/>
    <n v="42454"/>
    <n v="42453"/>
    <s v="及时"/>
    <s v="是"/>
    <s v="刷卡"/>
    <s v="是"/>
    <n v="42453"/>
    <s v="6月"/>
    <m/>
    <n v="42637"/>
    <s v="甲方给予乙方该台主控阀所更换的零件（以清单为准）出现漏油质保半年或1000H质保期，以先到为准，"/>
    <m/>
    <m/>
    <m/>
    <m/>
    <m/>
    <m/>
    <m/>
    <n v="0"/>
    <n v="0"/>
    <m/>
    <n v="0"/>
    <n v="0"/>
  </r>
  <r>
    <n v="101"/>
    <s v="PG610016030821"/>
    <x v="2"/>
    <s v="周利祥"/>
    <s v="PC220-8"/>
    <s v="DBBG1208"/>
    <n v="8055"/>
    <n v="18908064577"/>
    <s v="雅安分公司"/>
    <x v="11"/>
    <s v="车间"/>
    <s v="雅安"/>
    <s v="杨光磊"/>
    <s v="佘玉龙"/>
    <m/>
    <m/>
    <m/>
    <m/>
    <m/>
    <m/>
    <m/>
    <m/>
    <m/>
    <m/>
    <m/>
    <s v="更换主阀密封件"/>
    <s v="否"/>
    <s v="否"/>
    <s v="否"/>
    <s v="否"/>
    <s v="是"/>
    <s v="否"/>
    <s v="否"/>
    <s v="否"/>
    <s v="否"/>
    <s v="否"/>
    <s v="否"/>
    <n v="7292"/>
    <n v="4000"/>
    <s v="客户付款"/>
    <s v="无"/>
    <n v="7152"/>
    <n v="4000"/>
    <n v="4000"/>
    <n v="0"/>
    <n v="4000"/>
    <s v="否"/>
    <n v="0"/>
    <s v="无"/>
    <n v="0"/>
    <s v="无"/>
    <n v="42453"/>
    <n v="42453"/>
    <n v="42455"/>
    <n v="42457"/>
    <n v="42454"/>
    <s v="及时"/>
    <s v="是"/>
    <s v="担当收"/>
    <s v="是"/>
    <n v="42454"/>
    <s v="6月"/>
    <s v="有"/>
    <n v="42638"/>
    <s v="甲方给予乙方该台主控阀所更换的零件（以清单为准）出现漏油质保半年或1000H质保期，以先到为准"/>
    <m/>
    <m/>
    <m/>
    <m/>
    <m/>
    <m/>
    <m/>
    <n v="0"/>
    <n v="0"/>
    <m/>
    <n v="0"/>
    <n v="0"/>
  </r>
  <r>
    <n v="102"/>
    <s v="PG610016030822"/>
    <x v="2"/>
    <s v="（唐银东）深圳市交运工程集团有限公司永川分公司"/>
    <s v="PC200-8"/>
    <s v="DBBA8449"/>
    <n v="5410"/>
    <n v="13908231026"/>
    <s v="成都分公司"/>
    <x v="10"/>
    <s v="车间"/>
    <s v="成都"/>
    <s v="高成洪"/>
    <s v="黄云"/>
    <m/>
    <m/>
    <m/>
    <m/>
    <m/>
    <m/>
    <m/>
    <m/>
    <m/>
    <m/>
    <m/>
    <s v="链轨、支重轮更换、引导轮架修复人工费"/>
    <s v="否"/>
    <s v="否"/>
    <s v="否"/>
    <s v="否"/>
    <s v="否"/>
    <s v="否"/>
    <s v="否"/>
    <s v="否"/>
    <s v="否"/>
    <s v="否"/>
    <s v="是"/>
    <n v="52194"/>
    <n v="12000"/>
    <s v="客户付款"/>
    <s v="无"/>
    <n v="51654"/>
    <n v="11000"/>
    <n v="11000"/>
    <n v="0"/>
    <n v="11000"/>
    <s v="否"/>
    <n v="0"/>
    <s v="无"/>
    <n v="0"/>
    <s v="无"/>
    <n v="42453"/>
    <n v="42453"/>
    <n v="42457"/>
    <n v="42457"/>
    <n v="42457"/>
    <s v="及时"/>
    <s v="是"/>
    <s v="担当收"/>
    <s v="否"/>
    <m/>
    <m/>
    <m/>
    <m/>
    <m/>
    <m/>
    <m/>
    <m/>
    <m/>
    <m/>
    <m/>
    <m/>
    <n v="0"/>
    <n v="0"/>
    <m/>
    <n v="0"/>
    <n v="0"/>
  </r>
  <r>
    <n v="103"/>
    <s v="PG612114121188"/>
    <x v="2"/>
    <s v="李跃春"/>
    <s v="PC240LC-8"/>
    <s v="DBBJ0935"/>
    <n v="12576"/>
    <n v="13980481083"/>
    <s v="成都分公司"/>
    <x v="10"/>
    <s v="车间"/>
    <s v="成都"/>
    <s v="赵俊"/>
    <s v="杨林岗"/>
    <m/>
    <m/>
    <m/>
    <m/>
    <m/>
    <m/>
    <m/>
    <m/>
    <m/>
    <m/>
    <m/>
    <s v="更换链轨、更换支重轮、全车保养、更换发动机气门罩密封、大臂油封、处理漏油"/>
    <s v="否"/>
    <s v="否"/>
    <s v="否"/>
    <s v="否"/>
    <s v="否"/>
    <s v="否"/>
    <s v="否"/>
    <s v="否"/>
    <s v="否"/>
    <s v="否"/>
    <s v="是"/>
    <n v="32128"/>
    <n v="5050"/>
    <s v="客户付款"/>
    <s v="无"/>
    <n v="32130"/>
    <n v="4500"/>
    <n v="4500"/>
    <n v="0"/>
    <n v="4500"/>
    <s v="否"/>
    <n v="0"/>
    <s v="无"/>
    <n v="0"/>
    <s v="无"/>
    <n v="42454"/>
    <n v="42454"/>
    <n v="42457"/>
    <n v="42457"/>
    <n v="42457"/>
    <s v="及时"/>
    <s v="是"/>
    <s v="担当收"/>
    <s v="是"/>
    <n v="42457"/>
    <s v="6月"/>
    <s v="有"/>
    <n v="42641"/>
    <s v="赵俊要求给予客户甲方提供的链轨保质期为12个月，保质期以2016年03月28日起计算，2017年03月28日质保结束。甲方给予乙方该台挖机所更换的零件（以清单为准）半年或1000H质保期，以先到为准， 保质期以2016年03月28日起计算，2016年09月28日质保结束。"/>
    <m/>
    <m/>
    <m/>
    <m/>
    <m/>
    <m/>
    <m/>
    <n v="0"/>
    <n v="0"/>
    <m/>
    <n v="0"/>
    <n v="0"/>
  </r>
  <r>
    <n v="104"/>
    <s v="CJ612116030021"/>
    <x v="2"/>
    <s v="程相翔"/>
    <s v="PC240LC-8"/>
    <s v="DBBJ5123"/>
    <n v="8452"/>
    <n v="13548453963"/>
    <s v="达州分公司"/>
    <x v="6"/>
    <s v="现场"/>
    <s v="达州"/>
    <s v="张健"/>
    <s v="张健"/>
    <m/>
    <m/>
    <m/>
    <m/>
    <m/>
    <m/>
    <m/>
    <m/>
    <m/>
    <m/>
    <m/>
    <s v="主泵大修"/>
    <s v="未修"/>
    <s v="是"/>
    <s v="否"/>
    <s v="是"/>
    <s v="否"/>
    <s v="否"/>
    <s v="否"/>
    <s v="否"/>
    <s v="否"/>
    <s v="否"/>
    <s v="否"/>
    <n v="42455"/>
    <n v="3000"/>
    <s v="客户付款"/>
    <s v="无"/>
    <n v="42455"/>
    <n v="0"/>
    <n v="0"/>
    <n v="0"/>
    <n v="0"/>
    <s v="否"/>
    <n v="0"/>
    <n v="0"/>
    <n v="0"/>
    <s v="无"/>
    <n v="42438"/>
    <n v="42438"/>
    <n v="42439"/>
    <n v="42440"/>
    <n v="42441"/>
    <s v="及时"/>
    <s v="是"/>
    <s v="担当收"/>
    <s v="是"/>
    <n v="42438"/>
    <s v="6月"/>
    <s v="有"/>
    <n v="42622"/>
    <s v="甲方给予乙方该台主泵所更换的零件出现漏油（以清单为准）半年或1000H质保期，以先到为准"/>
    <m/>
    <m/>
    <m/>
    <m/>
    <m/>
    <m/>
    <m/>
    <n v="0"/>
    <n v="0"/>
    <m/>
    <n v="0"/>
    <n v="0"/>
  </r>
  <r>
    <n v="105"/>
    <s v="CJ612116030022"/>
    <x v="2"/>
    <s v="王强"/>
    <s v="PC130-7"/>
    <s v="DJE00683"/>
    <n v="2444"/>
    <n v="13989164435"/>
    <s v="达州分公司"/>
    <x v="6"/>
    <s v="现场"/>
    <s v="达州"/>
    <s v="张健"/>
    <s v="张健"/>
    <m/>
    <m/>
    <m/>
    <m/>
    <m/>
    <m/>
    <m/>
    <m/>
    <m/>
    <m/>
    <m/>
    <s v="主泵大修"/>
    <s v="未修"/>
    <s v="是"/>
    <s v="否"/>
    <s v="是"/>
    <s v="否"/>
    <s v="否"/>
    <s v="否"/>
    <s v="否"/>
    <s v="否"/>
    <s v="否"/>
    <s v="否"/>
    <n v="19602"/>
    <m/>
    <s v="客户付款"/>
    <s v="无"/>
    <n v="19602"/>
    <n v="0"/>
    <n v="0"/>
    <n v="0"/>
    <n v="0"/>
    <s v="否"/>
    <n v="0"/>
    <n v="0"/>
    <n v="0"/>
    <s v="无"/>
    <n v="42429"/>
    <n v="42429"/>
    <n v="42437"/>
    <n v="42437"/>
    <n v="42437"/>
    <s v="及时"/>
    <s v="是"/>
    <s v="担当收"/>
    <s v="是"/>
    <m/>
    <m/>
    <m/>
    <m/>
    <m/>
    <m/>
    <m/>
    <m/>
    <m/>
    <m/>
    <m/>
    <m/>
    <n v="0"/>
    <n v="0"/>
    <m/>
    <n v="0"/>
    <n v="0"/>
  </r>
  <r>
    <n v="106"/>
    <s v="CJ612116030023"/>
    <x v="2"/>
    <s v="张星光（赵贵财）"/>
    <s v="PC220-8"/>
    <s v="DBBG0858"/>
    <n v="10667"/>
    <n v="13882820477"/>
    <s v="达州分公司"/>
    <x v="6"/>
    <s v="车间"/>
    <s v="达州"/>
    <s v="孙凌云"/>
    <s v="樊祖彬"/>
    <m/>
    <m/>
    <m/>
    <m/>
    <m/>
    <m/>
    <m/>
    <m/>
    <m/>
    <m/>
    <m/>
    <s v="发动机大修、液压泵大修"/>
    <s v="否"/>
    <s v="否"/>
    <s v="是"/>
    <s v="是"/>
    <s v="否"/>
    <s v="否"/>
    <s v="否"/>
    <s v="否"/>
    <s v="否"/>
    <s v="否"/>
    <s v="否"/>
    <n v="60000"/>
    <n v="0"/>
    <s v="客户付款"/>
    <s v="无"/>
    <n v="60000"/>
    <n v="0"/>
    <n v="0"/>
    <n v="0"/>
    <n v="0"/>
    <s v="有"/>
    <m/>
    <n v="0"/>
    <n v="54"/>
    <s v="樊祖彬"/>
    <n v="42443"/>
    <n v="42444"/>
    <n v="42455"/>
    <n v="42454"/>
    <n v="42455"/>
    <s v="及时"/>
    <s v="内部结算"/>
    <s v="无"/>
    <s v="否"/>
    <m/>
    <m/>
    <m/>
    <m/>
    <m/>
    <m/>
    <m/>
    <m/>
    <m/>
    <m/>
    <m/>
    <m/>
    <n v="1"/>
    <n v="1"/>
    <m/>
    <n v="0"/>
    <n v="0"/>
  </r>
  <r>
    <n v="107"/>
    <s v="CJ612116010004"/>
    <x v="2"/>
    <s v="周厚冬"/>
    <s v="PC240-8"/>
    <s v="DBBJ4772"/>
    <n v="0"/>
    <n v="0"/>
    <s v="车间"/>
    <x v="12"/>
    <s v="公司"/>
    <s v="公司"/>
    <s v="无"/>
    <s v="黄云"/>
    <m/>
    <m/>
    <m/>
    <m/>
    <m/>
    <m/>
    <m/>
    <m/>
    <m/>
    <m/>
    <m/>
    <s v="取破碎器管路、大小臂焊疤处理、电瓶箱喷漆、安装边门、拆除护网、处理液压系统、配重敲补喷漆、整机检测修理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21638"/>
    <m/>
    <m/>
    <m/>
    <s v="否"/>
    <n v="0"/>
    <n v="0"/>
    <n v="0"/>
    <s v="无"/>
    <n v="42383"/>
    <n v="42383"/>
    <n v="42383"/>
    <n v="42383"/>
    <n v="42383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08"/>
    <s v="CJ612116020004"/>
    <x v="2"/>
    <s v="谭政"/>
    <s v="PC60-8"/>
    <s v="DJA20208"/>
    <n v="0"/>
    <n v="0"/>
    <s v="车间"/>
    <x v="12"/>
    <s v="公司"/>
    <s v="公司"/>
    <s v="无"/>
    <s v="章岱烽、姜勇"/>
    <m/>
    <m/>
    <m/>
    <m/>
    <m/>
    <m/>
    <m/>
    <m/>
    <m/>
    <m/>
    <m/>
    <s v="到遂宁安装破碎器将铲斗0.25方更换为0.37方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1200"/>
    <m/>
    <m/>
    <m/>
    <s v="否"/>
    <n v="0"/>
    <n v="0"/>
    <n v="0"/>
    <s v="无"/>
    <n v="42403"/>
    <n v="42403"/>
    <n v="42403"/>
    <n v="42403"/>
    <n v="42403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09"/>
    <s v="CJ612116020006"/>
    <x v="2"/>
    <s v="闫鹏"/>
    <s v="PC220-8"/>
    <s v="DBBG5969"/>
    <n v="0"/>
    <n v="0"/>
    <s v="车间"/>
    <x v="12"/>
    <s v="公司"/>
    <s v="公司"/>
    <s v="无"/>
    <s v="罗开强、何凤君、章岱烽"/>
    <m/>
    <m/>
    <m/>
    <m/>
    <m/>
    <m/>
    <m/>
    <m/>
    <m/>
    <m/>
    <m/>
    <s v="更换机油及机油滤芯、柴油粗、细、液压油、液压油滤芯，X架底板拆除、液压油泵漏油处理，主控阀上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2850"/>
    <m/>
    <m/>
    <m/>
    <s v="否"/>
    <n v="0"/>
    <n v="0"/>
    <n v="0"/>
    <s v="无"/>
    <n v="42416"/>
    <n v="42416"/>
    <n v="42416"/>
    <n v="42416"/>
    <n v="42416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0"/>
    <s v="CJ612116020013"/>
    <x v="2"/>
    <s v="王友全"/>
    <s v="PC210LC-8M0"/>
    <s v="DBBF5000"/>
    <n v="0"/>
    <n v="0"/>
    <s v="车间"/>
    <x v="12"/>
    <s v="公司"/>
    <s v="公司"/>
    <s v="无"/>
    <s v="佘玉龙、张波、姚茂斌、姜勇"/>
    <m/>
    <m/>
    <m/>
    <m/>
    <m/>
    <m/>
    <m/>
    <m/>
    <m/>
    <m/>
    <m/>
    <s v="拆卸安装石泰克TR26G破碎器，装铲斗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90"/>
    <m/>
    <m/>
    <m/>
    <s v="否"/>
    <n v="0"/>
    <n v="0"/>
    <n v="0"/>
    <s v="无"/>
    <n v="42424"/>
    <n v="42424"/>
    <n v="42424"/>
    <n v="42424"/>
    <n v="42424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1"/>
    <s v="CJ612116020016"/>
    <x v="2"/>
    <s v="刘汉勇"/>
    <s v="PC160LC-7"/>
    <s v="DBAL0829"/>
    <n v="0"/>
    <n v="0"/>
    <s v="车间"/>
    <x v="12"/>
    <s v="公司"/>
    <s v="公司"/>
    <s v="无"/>
    <s v="何勇明、梁志辉、陈正祥、刘从辉"/>
    <m/>
    <m/>
    <m/>
    <m/>
    <m/>
    <m/>
    <m/>
    <m/>
    <m/>
    <m/>
    <m/>
    <s v="全车保养、更换钥匙开关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300"/>
    <m/>
    <m/>
    <m/>
    <s v="否"/>
    <n v="0"/>
    <n v="0"/>
    <n v="0"/>
    <s v="无"/>
    <n v="42429"/>
    <n v="42429"/>
    <n v="42429"/>
    <n v="42429"/>
    <n v="42429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2"/>
    <s v="CJ612116020018"/>
    <x v="2"/>
    <s v="坤定昌"/>
    <s v="PC56-7"/>
    <s v="DJB10626"/>
    <n v="0"/>
    <n v="0"/>
    <s v="车间"/>
    <x v="12"/>
    <s v="公司"/>
    <s v="公司"/>
    <s v="无"/>
    <s v="张波、佘玉龙、姜勇"/>
    <m/>
    <m/>
    <m/>
    <m/>
    <m/>
    <m/>
    <m/>
    <m/>
    <m/>
    <m/>
    <m/>
    <s v="安装管路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900"/>
    <m/>
    <m/>
    <m/>
    <s v="否"/>
    <n v="0"/>
    <n v="0"/>
    <n v="0"/>
    <s v="无"/>
    <n v="42420"/>
    <n v="42420"/>
    <n v="42420"/>
    <n v="42420"/>
    <n v="4242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3"/>
    <s v="CJ612116030002"/>
    <x v="2"/>
    <s v="倪香明"/>
    <s v="PC360-7"/>
    <s v="DZ49251"/>
    <n v="0"/>
    <n v="0"/>
    <s v="车间"/>
    <x v="12"/>
    <s v="公司"/>
    <s v="公司"/>
    <s v="无"/>
    <s v="姜勇、张波、章岱烽、王福太"/>
    <m/>
    <m/>
    <m/>
    <m/>
    <m/>
    <m/>
    <m/>
    <m/>
    <m/>
    <m/>
    <m/>
    <s v="全车保养、换管子、装防护网、更换气门罩盖、敲电瓶箱、电焊刀板、两车互换引擎盖、边门、前大玻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6139"/>
    <m/>
    <m/>
    <m/>
    <s v="否"/>
    <n v="0"/>
    <n v="0"/>
    <n v="0"/>
    <s v="无"/>
    <n v="42438"/>
    <n v="42438"/>
    <n v="42438"/>
    <n v="42438"/>
    <n v="42438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4"/>
    <s v="CJ612116030003"/>
    <x v="2"/>
    <s v="乐山沙湾区昌顺物流"/>
    <s v="PC360-7"/>
    <s v="DZ45924"/>
    <n v="0"/>
    <n v="0"/>
    <s v="车间"/>
    <x v="12"/>
    <s v="公司"/>
    <s v="公司"/>
    <s v="无"/>
    <s v="姚茂斌、佘玉龙、黄云"/>
    <m/>
    <m/>
    <m/>
    <m/>
    <m/>
    <m/>
    <m/>
    <m/>
    <m/>
    <m/>
    <m/>
    <s v="整车清洗、整车检测维修、全车保养、更换前大玻、更换斗齿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3025"/>
    <m/>
    <m/>
    <m/>
    <s v="否"/>
    <n v="0"/>
    <n v="0"/>
    <n v="0"/>
    <s v="无"/>
    <n v="42438"/>
    <n v="42438"/>
    <n v="42438"/>
    <n v="42438"/>
    <n v="42438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5"/>
    <s v="CJ612116030004"/>
    <x v="2"/>
    <s v="李加群"/>
    <s v="PC270-7"/>
    <s v="DZ29071"/>
    <n v="0"/>
    <n v="0"/>
    <s v="车间"/>
    <x v="12"/>
    <s v="公司"/>
    <s v="公司"/>
    <s v="无"/>
    <s v="梁志辉、邓邦林、王福太"/>
    <m/>
    <m/>
    <m/>
    <m/>
    <m/>
    <m/>
    <m/>
    <m/>
    <m/>
    <m/>
    <m/>
    <s v="1、整车清洗、检测 2、各大件漏油处理，发动机检修；3、更换链条、损坏托链轮1个、驱动齿圈2个3、大臂做漆4、大臂焊疤补漆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4680"/>
    <m/>
    <m/>
    <m/>
    <s v="否"/>
    <n v="0"/>
    <n v="0"/>
    <n v="0"/>
    <s v="无"/>
    <n v="42430"/>
    <n v="42430"/>
    <n v="42430"/>
    <n v="42430"/>
    <n v="4243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6"/>
    <s v="CJ612116030005"/>
    <x v="2"/>
    <s v="乐学军"/>
    <s v="PC120-8/PC56-7"/>
    <s v="83687/DJB10496"/>
    <n v="0"/>
    <n v="0"/>
    <s v="车间"/>
    <x v="12"/>
    <s v="公司"/>
    <s v="公司"/>
    <s v="无"/>
    <s v="佘玉龙、姚茂斌、姜勇、张波"/>
    <m/>
    <m/>
    <m/>
    <m/>
    <m/>
    <m/>
    <m/>
    <m/>
    <m/>
    <m/>
    <m/>
    <s v="样机清洗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n v="42430"/>
    <n v="42430"/>
    <n v="42430"/>
    <n v="42430"/>
    <n v="4243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7"/>
    <s v="CJ612116030006"/>
    <x v="2"/>
    <s v="倪勇"/>
    <s v="PC56-7"/>
    <s v="DJB01657"/>
    <n v="0"/>
    <n v="0"/>
    <s v="车间"/>
    <x v="12"/>
    <s v="公司"/>
    <s v="公司"/>
    <s v="无"/>
    <s v="罗开强、何凤君"/>
    <m/>
    <m/>
    <m/>
    <m/>
    <m/>
    <m/>
    <m/>
    <m/>
    <m/>
    <m/>
    <m/>
    <s v="1、拆破碎器管路2、整机清洗3、现场安装破碎器4、斗杆油缸更换油封5、斗杆油封活塞杆电镀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2400"/>
    <m/>
    <m/>
    <m/>
    <s v="否"/>
    <n v="0"/>
    <n v="0"/>
    <n v="0"/>
    <s v="无"/>
    <n v="42438"/>
    <n v="42438"/>
    <n v="42438"/>
    <n v="42438"/>
    <n v="42438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8"/>
    <s v="CJ612116030008"/>
    <x v="2"/>
    <s v="曹洪建"/>
    <s v="PC360-7"/>
    <s v="DZ54900"/>
    <n v="0"/>
    <n v="0"/>
    <s v="车间"/>
    <x v="12"/>
    <s v="公司"/>
    <s v="公司"/>
    <s v="无"/>
    <s v="梁志辉、陈正祥、何勇明、刘从辉、章岱烽"/>
    <m/>
    <m/>
    <m/>
    <m/>
    <m/>
    <m/>
    <m/>
    <m/>
    <m/>
    <m/>
    <m/>
    <s v="整机清洗、检测、整备、更换齿根和斗齿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3000"/>
    <m/>
    <m/>
    <m/>
    <s v="否"/>
    <n v="0"/>
    <n v="0"/>
    <n v="0"/>
    <s v="无"/>
    <n v="42430"/>
    <n v="42430"/>
    <n v="42430"/>
    <n v="42430"/>
    <n v="4243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19"/>
    <s v="CJ612116030009"/>
    <x v="2"/>
    <s v="鲜勇章"/>
    <s v="PC210LC-8M0"/>
    <s v="DBBF4677"/>
    <n v="0"/>
    <n v="0"/>
    <s v="车间"/>
    <x v="12"/>
    <s v="公司"/>
    <s v="公司"/>
    <s v="无"/>
    <s v="王福太、李江"/>
    <m/>
    <m/>
    <m/>
    <m/>
    <m/>
    <m/>
    <m/>
    <m/>
    <m/>
    <m/>
    <m/>
    <s v="样机清洗、配重做漆、铲斗油缸、小臂油缸、小臂做漆、边门有贴纸的做漆、铲斗油缸硬管更换、取断螺丝、取焊疤、打磨、车架开裂重新焊接补漆、上车扶手焊接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2850"/>
    <m/>
    <m/>
    <m/>
    <s v="否"/>
    <n v="0"/>
    <n v="0"/>
    <n v="0"/>
    <s v="无"/>
    <n v="42437"/>
    <n v="42437"/>
    <n v="42437"/>
    <n v="42437"/>
    <n v="42437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0"/>
    <s v="CJ612116030010"/>
    <x v="2"/>
    <s v="邓凯凌"/>
    <s v="PC110-8M0"/>
    <s v="DJD10213"/>
    <n v="0"/>
    <n v="0"/>
    <s v="车间"/>
    <x v="12"/>
    <s v="公司"/>
    <s v="公司"/>
    <s v="无"/>
    <s v="王福太"/>
    <m/>
    <m/>
    <m/>
    <m/>
    <m/>
    <m/>
    <m/>
    <m/>
    <m/>
    <m/>
    <m/>
    <s v="更换PC130-8M0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150"/>
    <m/>
    <m/>
    <m/>
    <s v="否"/>
    <n v="0"/>
    <n v="0"/>
    <n v="0"/>
    <s v="无"/>
    <n v="42436"/>
    <n v="42436"/>
    <n v="42436"/>
    <n v="42436"/>
    <n v="42436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1"/>
    <s v="CJ612116030013"/>
    <x v="2"/>
    <s v="徐颖"/>
    <s v="PC300-8M0"/>
    <s v="DBBL0082"/>
    <n v="0"/>
    <n v="0"/>
    <s v="车间"/>
    <x v="12"/>
    <s v="公司"/>
    <s v="公司"/>
    <s v="无"/>
    <s v="邓邦林"/>
    <m/>
    <m/>
    <m/>
    <m/>
    <m/>
    <m/>
    <m/>
    <m/>
    <m/>
    <m/>
    <m/>
    <s v="准备强化转台的边条，准备大小臂强化钢板、护网5付、铭牌、斗换成1.6m³、边梁大小臂做漆、铲斗做漆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13980"/>
    <m/>
    <m/>
    <m/>
    <s v="否"/>
    <n v="0"/>
    <n v="0"/>
    <n v="0"/>
    <s v="无"/>
    <n v="42432"/>
    <n v="42432"/>
    <n v="42432"/>
    <n v="42432"/>
    <n v="42432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2"/>
    <s v="CJ612116030014"/>
    <x v="2"/>
    <s v="样机"/>
    <m/>
    <m/>
    <n v="0"/>
    <n v="0"/>
    <s v="车间"/>
    <x v="12"/>
    <s v="公司"/>
    <s v="公司"/>
    <s v="无"/>
    <s v="邓庆伟"/>
    <m/>
    <m/>
    <m/>
    <m/>
    <m/>
    <m/>
    <m/>
    <m/>
    <m/>
    <m/>
    <m/>
    <s v="DBBF4928、DBBG9266、DBBJ8258、DBBG9318、DJA20301、DJC04855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840"/>
    <m/>
    <m/>
    <m/>
    <s v="否"/>
    <n v="0"/>
    <n v="0"/>
    <n v="0"/>
    <s v="无"/>
    <n v="42449"/>
    <n v="42449"/>
    <n v="42449"/>
    <n v="42449"/>
    <n v="42449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3"/>
    <s v="CJ612116030015"/>
    <x v="2"/>
    <s v="四川住贸"/>
    <s v="PC240LC-8M0"/>
    <s v="DBBJ8258"/>
    <n v="0"/>
    <n v="0"/>
    <s v="车间"/>
    <x v="12"/>
    <s v="公司"/>
    <s v="公司"/>
    <s v="无"/>
    <s v="王福太"/>
    <m/>
    <m/>
    <m/>
    <m/>
    <m/>
    <m/>
    <m/>
    <m/>
    <m/>
    <m/>
    <m/>
    <s v="改标成PC300-8M0/DBBG9105、配重补漆做旧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600"/>
    <m/>
    <m/>
    <m/>
    <s v="否"/>
    <n v="0"/>
    <n v="0"/>
    <n v="0"/>
    <s v="无"/>
    <n v="42451"/>
    <n v="42451"/>
    <n v="42451"/>
    <n v="42451"/>
    <n v="42451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4"/>
    <s v="CJ612116030016"/>
    <x v="2"/>
    <s v="倪勇"/>
    <s v="PC56-7"/>
    <s v="DJB01657"/>
    <n v="0"/>
    <n v="0"/>
    <s v="车间"/>
    <x v="12"/>
    <s v="公司"/>
    <s v="公司"/>
    <s v="无"/>
    <s v="朱元林"/>
    <m/>
    <m/>
    <m/>
    <m/>
    <m/>
    <m/>
    <m/>
    <m/>
    <m/>
    <m/>
    <m/>
    <s v="1、处理油门拉杆；2、处理更换空调开关；3、更换4个支重轮、4、更换8块链条护板、更换大臂油缸两根管子（定管夹）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1560"/>
    <m/>
    <m/>
    <m/>
    <s v="否"/>
    <n v="0"/>
    <n v="0"/>
    <n v="0"/>
    <s v="无"/>
    <n v="42447"/>
    <n v="42447"/>
    <n v="42447"/>
    <n v="42447"/>
    <n v="42447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5"/>
    <s v="CJ612116030017"/>
    <x v="2"/>
    <s v="郑德凤"/>
    <s v="PC240LC-8M0"/>
    <s v="DBBJ8271"/>
    <n v="0"/>
    <n v="0"/>
    <s v="车间"/>
    <x v="12"/>
    <s v="公司"/>
    <s v="公司"/>
    <s v="无"/>
    <s v="姜勇"/>
    <m/>
    <m/>
    <m/>
    <m/>
    <m/>
    <m/>
    <m/>
    <m/>
    <m/>
    <m/>
    <m/>
    <s v="高原改装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300"/>
    <m/>
    <m/>
    <m/>
    <s v="否"/>
    <n v="0"/>
    <n v="0"/>
    <n v="0"/>
    <s v="无"/>
    <n v="42447"/>
    <n v="42447"/>
    <n v="42447"/>
    <n v="42447"/>
    <n v="42447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6"/>
    <s v="CJ612116030018"/>
    <x v="2"/>
    <s v="朱方勤"/>
    <s v="PC60-8"/>
    <s v="DJA20307"/>
    <n v="0"/>
    <n v="0"/>
    <s v="车间"/>
    <x v="12"/>
    <s v="公司"/>
    <s v="公司"/>
    <s v="无"/>
    <s v="姚茂斌、邓邦林"/>
    <m/>
    <m/>
    <m/>
    <m/>
    <m/>
    <m/>
    <m/>
    <m/>
    <m/>
    <m/>
    <m/>
    <s v="安装副厂管路1套含回油滤芯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900"/>
    <m/>
    <m/>
    <m/>
    <s v="否"/>
    <n v="0"/>
    <n v="0"/>
    <n v="0"/>
    <s v="无"/>
    <n v="42458"/>
    <n v="42458"/>
    <n v="42458"/>
    <n v="42458"/>
    <n v="42458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7"/>
    <s v="CJ612116030019"/>
    <x v="2"/>
    <s v="洪国柱"/>
    <s v="PC56-7"/>
    <s v="DJB09331"/>
    <n v="0"/>
    <n v="0"/>
    <s v="车间"/>
    <x v="12"/>
    <s v="公司"/>
    <s v="公司"/>
    <s v="无"/>
    <s v="姜勇、张波、姚茂斌"/>
    <m/>
    <m/>
    <m/>
    <m/>
    <m/>
    <m/>
    <m/>
    <m/>
    <m/>
    <m/>
    <m/>
    <s v="安装破碎器管路、工作灯、整车清洗、更换黄油嘴、安装铲斗销锁片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1200"/>
    <m/>
    <m/>
    <m/>
    <s v="否"/>
    <n v="0"/>
    <n v="0"/>
    <n v="0"/>
    <s v="无"/>
    <n v="42459"/>
    <n v="42459"/>
    <n v="42459"/>
    <n v="42459"/>
    <n v="42459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8"/>
    <s v="CJ612116030020"/>
    <x v="2"/>
    <s v="中国水利水电第十工程局有限公司"/>
    <s v="PC210LC-8M0"/>
    <s v="DBBF4948"/>
    <n v="0"/>
    <n v="0"/>
    <s v="车间"/>
    <x v="12"/>
    <s v="公司"/>
    <s v="公司"/>
    <s v="无"/>
    <s v="黄云"/>
    <m/>
    <m/>
    <m/>
    <m/>
    <m/>
    <m/>
    <m/>
    <m/>
    <m/>
    <m/>
    <m/>
    <s v="绑斗、两侧横着绑斗、底部竖着绑斗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n v="1050"/>
    <m/>
    <m/>
    <m/>
    <s v="否"/>
    <n v="0"/>
    <n v="0"/>
    <n v="0"/>
    <s v="无"/>
    <n v="42459"/>
    <n v="42459"/>
    <n v="42459"/>
    <n v="42459"/>
    <n v="42459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29"/>
    <s v="CJ612116030001"/>
    <x v="2"/>
    <s v="许宏林"/>
    <s v="PC70-8"/>
    <s v="DJC02735"/>
    <n v="0"/>
    <n v="0"/>
    <s v="车间"/>
    <x v="12"/>
    <s v="公司"/>
    <s v="公司"/>
    <s v="无"/>
    <s v="罗开强、何凤君"/>
    <m/>
    <m/>
    <m/>
    <m/>
    <m/>
    <m/>
    <m/>
    <m/>
    <m/>
    <m/>
    <m/>
    <s v="主泵大修、整机清洗、整机性能检测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n v="42438"/>
    <n v="42438"/>
    <n v="42438"/>
    <n v="42438"/>
    <n v="42438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0"/>
    <s v="CJ612116020014"/>
    <x v="2"/>
    <s v="闫鹏"/>
    <s v="PC220-8"/>
    <s v="DBBG5969"/>
    <n v="0"/>
    <n v="0"/>
    <s v="车间"/>
    <x v="12"/>
    <s v="公司"/>
    <s v="公司"/>
    <s v="无"/>
    <m/>
    <m/>
    <m/>
    <m/>
    <m/>
    <m/>
    <m/>
    <m/>
    <m/>
    <m/>
    <m/>
    <m/>
    <s v="更换H连杆、销、套、更换机油及机油滤芯，柴油粗、细滤芯、液压油、液压油滤芯、X架底板拆除、液压泵漏油处理，主控阀上脚踏板盖板订件安装，回转马达加油口盖订件安装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n v="42416"/>
    <n v="42416"/>
    <n v="42416"/>
    <n v="42416"/>
    <n v="42416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1"/>
    <s v="CJ612116020012"/>
    <x v="2"/>
    <s v="李伟"/>
    <s v="PC360-7"/>
    <s v="DZ42948"/>
    <n v="0"/>
    <n v="0"/>
    <s v="车间"/>
    <x v="12"/>
    <s v="公司"/>
    <s v="公司"/>
    <s v="无"/>
    <s v="黄云、王福太"/>
    <m/>
    <m/>
    <m/>
    <m/>
    <m/>
    <m/>
    <m/>
    <m/>
    <m/>
    <m/>
    <m/>
    <s v="整车清洗、换门锁引擎盖、大臂油缸补漆、大臂底座补漆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n v="42418"/>
    <n v="42418"/>
    <n v="42418"/>
    <n v="42418"/>
    <n v="42418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2"/>
    <s v="CJ612116030007"/>
    <x v="2"/>
    <s v="乐山市沙湾区昌顺物流有限公司"/>
    <s v="PC360-7"/>
    <s v="DZ45924"/>
    <n v="0"/>
    <n v="0"/>
    <s v="车间"/>
    <x v="12"/>
    <s v="公司"/>
    <s v="公司"/>
    <s v="无"/>
    <s v="黄云、姚茂斌"/>
    <m/>
    <m/>
    <m/>
    <m/>
    <m/>
    <m/>
    <m/>
    <m/>
    <m/>
    <m/>
    <m/>
    <s v="更换前大玻、更换斗齿斗根、更换齿轮油、发动机保养、更换液压油、驾驶室补漆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n v="42443"/>
    <n v="42443"/>
    <n v="42443"/>
    <n v="42443"/>
    <n v="42443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3"/>
    <s v="CJ612116030011"/>
    <x v="2"/>
    <s v="任斌"/>
    <s v="PC160-7"/>
    <s v="DBAL0609"/>
    <n v="0"/>
    <n v="0"/>
    <s v="车间"/>
    <x v="12"/>
    <s v="公司"/>
    <s v="公司"/>
    <s v="无"/>
    <s v="何勇明"/>
    <m/>
    <m/>
    <m/>
    <m/>
    <m/>
    <m/>
    <m/>
    <m/>
    <m/>
    <m/>
    <m/>
    <s v="协助现场拖挖机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n v="42430"/>
    <n v="42430"/>
    <n v="42430"/>
    <n v="42430"/>
    <n v="4243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4"/>
    <s v="CJ612116030012"/>
    <x v="2"/>
    <s v="廖越东"/>
    <s v="PC220-7"/>
    <s v="DBJ0934"/>
    <n v="0"/>
    <n v="0"/>
    <s v="车间"/>
    <x v="12"/>
    <s v="公司"/>
    <s v="公司"/>
    <s v="无"/>
    <s v="何勇明"/>
    <m/>
    <m/>
    <m/>
    <m/>
    <m/>
    <m/>
    <m/>
    <m/>
    <m/>
    <m/>
    <m/>
    <s v="协助现场拖挖机"/>
    <s v="否"/>
    <s v="否"/>
    <s v="否"/>
    <s v="否"/>
    <s v="否"/>
    <s v="否"/>
    <s v="否"/>
    <s v="否"/>
    <s v="否"/>
    <s v="否"/>
    <s v="是"/>
    <n v="0"/>
    <n v="0"/>
    <s v="部门结算"/>
    <s v="销售部"/>
    <m/>
    <m/>
    <m/>
    <m/>
    <m/>
    <s v="否"/>
    <n v="0"/>
    <n v="0"/>
    <n v="0"/>
    <s v="无"/>
    <n v="42430"/>
    <n v="42430"/>
    <n v="42430"/>
    <n v="42430"/>
    <n v="4243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5"/>
    <s v="CJ612116030021"/>
    <x v="2"/>
    <s v="张洪生"/>
    <s v="PC360-7"/>
    <s v="DZ50641"/>
    <n v="0"/>
    <n v="0"/>
    <s v="车间"/>
    <x v="8"/>
    <s v="现场"/>
    <s v="广安"/>
    <s v="无"/>
    <s v="覃大俊"/>
    <m/>
    <m/>
    <m/>
    <m/>
    <m/>
    <m/>
    <m/>
    <m/>
    <m/>
    <m/>
    <m/>
    <s v="拉发动机回公司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45"/>
    <n v="42445"/>
    <n v="42445"/>
    <n v="42445"/>
    <n v="42446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6"/>
    <s v="CJ612116030022"/>
    <x v="2"/>
    <s v="荥经县励承贸易有限公司"/>
    <s v="PC240LC-8M0"/>
    <s v="DBBJ8111"/>
    <n v="0"/>
    <n v="0"/>
    <s v="车间"/>
    <x v="11"/>
    <s v="现场"/>
    <s v="荥经"/>
    <s v="无"/>
    <s v="覃大俊"/>
    <m/>
    <m/>
    <m/>
    <m/>
    <m/>
    <m/>
    <m/>
    <m/>
    <m/>
    <m/>
    <m/>
    <s v="回转齿圈已更换底盘件已送到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45"/>
    <n v="42445"/>
    <n v="42445"/>
    <n v="42445"/>
    <n v="42446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7"/>
    <s v="CJ612116030023"/>
    <x v="2"/>
    <s v="张洪生"/>
    <s v="PC360-7"/>
    <s v="DZ50641"/>
    <n v="0"/>
    <n v="0"/>
    <s v="车间"/>
    <x v="8"/>
    <s v="现场"/>
    <s v="广安"/>
    <s v="无"/>
    <s v="覃大俊"/>
    <m/>
    <m/>
    <m/>
    <m/>
    <m/>
    <m/>
    <m/>
    <m/>
    <m/>
    <m/>
    <m/>
    <s v="送发动机到广安安装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51"/>
    <n v="42451"/>
    <n v="42451"/>
    <n v="42451"/>
    <n v="42452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8"/>
    <s v="CJ612116030024"/>
    <x v="2"/>
    <s v="康华宁（丹巴美河）"/>
    <s v="PC200-8"/>
    <s v="DBBA2059"/>
    <n v="0"/>
    <n v="0"/>
    <s v="车间"/>
    <x v="8"/>
    <s v="现场"/>
    <s v="丹巴"/>
    <s v="无"/>
    <s v="覃大俊"/>
    <m/>
    <m/>
    <m/>
    <m/>
    <m/>
    <m/>
    <m/>
    <m/>
    <m/>
    <m/>
    <m/>
    <s v="送发动机到工地安装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58"/>
    <n v="42458"/>
    <n v="42458"/>
    <n v="42458"/>
    <n v="42462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39"/>
    <s v="CJ612116030025"/>
    <x v="2"/>
    <s v="王群燕"/>
    <s v="PC360-7"/>
    <s v="DZ42565"/>
    <n v="0"/>
    <n v="0"/>
    <s v="车间"/>
    <x v="7"/>
    <s v="现场"/>
    <s v="乐山"/>
    <s v="无"/>
    <s v="覃大俊"/>
    <m/>
    <m/>
    <m/>
    <m/>
    <m/>
    <m/>
    <m/>
    <m/>
    <m/>
    <m/>
    <m/>
    <s v="发动机检查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44"/>
    <n v="42444"/>
    <n v="42445"/>
    <n v="42446"/>
    <n v="42447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40"/>
    <s v="CJ612116030026"/>
    <x v="2"/>
    <s v="乐山梓宇机械"/>
    <s v="PC360-7"/>
    <s v="DZ36893"/>
    <n v="0"/>
    <n v="0"/>
    <s v="车间"/>
    <x v="7"/>
    <s v="现场"/>
    <s v="乐山"/>
    <s v="无"/>
    <s v="覃大俊"/>
    <m/>
    <m/>
    <m/>
    <m/>
    <m/>
    <m/>
    <m/>
    <m/>
    <m/>
    <m/>
    <m/>
    <s v="发动机拉回公司大修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40"/>
    <n v="42440"/>
    <n v="42440"/>
    <n v="42440"/>
    <n v="4244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41"/>
    <s v="CJ612116030027"/>
    <x v="2"/>
    <s v="丁争亚平  "/>
    <s v="CT307C"/>
    <s v="BPR01349"/>
    <n v="0"/>
    <n v="0"/>
    <s v="车间"/>
    <x v="1"/>
    <s v="现场"/>
    <s v="甘孜"/>
    <s v="无"/>
    <s v="覃大俊"/>
    <m/>
    <m/>
    <m/>
    <m/>
    <m/>
    <m/>
    <m/>
    <m/>
    <m/>
    <m/>
    <m/>
    <s v="到彭立停车厂拉发动机回公司修理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39"/>
    <n v="42439"/>
    <n v="42439"/>
    <n v="42439"/>
    <n v="42439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42"/>
    <s v="CJ612116030028"/>
    <x v="2"/>
    <s v="黄建林"/>
    <s v="PC300-7"/>
    <s v="DBP3803"/>
    <n v="0"/>
    <n v="0"/>
    <s v="车间"/>
    <x v="6"/>
    <s v="现场"/>
    <s v="达州"/>
    <s v="无"/>
    <s v="覃大俊"/>
    <m/>
    <m/>
    <m/>
    <m/>
    <m/>
    <m/>
    <m/>
    <m/>
    <m/>
    <m/>
    <m/>
    <s v="送发动机到工地安装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34"/>
    <n v="42434"/>
    <n v="42434"/>
    <n v="42434"/>
    <n v="42434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43"/>
    <s v="CJ612116030029"/>
    <x v="2"/>
    <s v="杭州铁藤道路设施安装工程有限公司"/>
    <s v="PC200-8"/>
    <s v="DBBB1314"/>
    <n v="0"/>
    <n v="0"/>
    <s v="车间"/>
    <x v="15"/>
    <s v="现场"/>
    <s v="清平镇"/>
    <s v="无"/>
    <s v="覃大俊"/>
    <m/>
    <m/>
    <m/>
    <m/>
    <m/>
    <m/>
    <m/>
    <m/>
    <m/>
    <m/>
    <m/>
    <s v="送发动机到现场安装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32"/>
    <n v="42432"/>
    <n v="42432"/>
    <n v="42432"/>
    <n v="42432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44"/>
    <s v="CJ612116030030"/>
    <x v="2"/>
    <s v="安县顺达公路养护有限责任公司"/>
    <s v="PC240LC-8"/>
    <s v="DBBJ4668"/>
    <n v="0"/>
    <n v="0"/>
    <s v="车间"/>
    <x v="15"/>
    <s v="现场"/>
    <s v="绵阳"/>
    <s v="无"/>
    <s v="覃大俊"/>
    <m/>
    <m/>
    <m/>
    <m/>
    <m/>
    <m/>
    <m/>
    <m/>
    <m/>
    <m/>
    <m/>
    <s v="送发动机到现场安装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0"/>
    <s v="否"/>
    <n v="0"/>
    <n v="0"/>
    <n v="0"/>
    <s v="无"/>
    <n v="42430"/>
    <n v="42430"/>
    <n v="42430"/>
    <n v="42430"/>
    <n v="42430"/>
    <s v="及时"/>
    <s v="内部结算"/>
    <s v="无"/>
    <s v="否"/>
    <m/>
    <m/>
    <m/>
    <m/>
    <m/>
    <m/>
    <m/>
    <m/>
    <m/>
    <m/>
    <m/>
    <m/>
    <n v="0"/>
    <n v="0"/>
    <m/>
    <n v="0"/>
    <n v="0"/>
  </r>
  <r>
    <n v="145"/>
    <s v="CJ612116030031"/>
    <x v="2"/>
    <s v="四川住贸"/>
    <m/>
    <m/>
    <m/>
    <m/>
    <s v="车间"/>
    <x v="16"/>
    <s v="公司"/>
    <s v="公司"/>
    <s v="无"/>
    <s v="佘玉龙"/>
    <m/>
    <m/>
    <m/>
    <m/>
    <m/>
    <m/>
    <m/>
    <m/>
    <m/>
    <m/>
    <m/>
    <s v="压制液压管27根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540"/>
    <s v="否"/>
    <n v="0"/>
    <n v="0"/>
    <n v="0"/>
    <s v="无"/>
    <n v="42430"/>
    <n v="42431"/>
    <n v="42432"/>
    <n v="42433"/>
    <n v="42458"/>
    <s v="及时"/>
    <s v="内部结算"/>
    <s v="无"/>
    <m/>
    <m/>
    <m/>
    <m/>
    <m/>
    <m/>
    <m/>
    <m/>
    <m/>
    <m/>
    <m/>
    <m/>
    <m/>
    <n v="0"/>
    <n v="0"/>
    <m/>
    <n v="0"/>
    <n v="0"/>
  </r>
  <r>
    <n v="146"/>
    <s v="CJ612116030032"/>
    <x v="2"/>
    <s v="四川住贸"/>
    <m/>
    <m/>
    <m/>
    <m/>
    <s v="车间"/>
    <x v="16"/>
    <s v="公司"/>
    <s v="公司"/>
    <s v="无"/>
    <s v="何勇明"/>
    <m/>
    <m/>
    <m/>
    <m/>
    <m/>
    <m/>
    <m/>
    <m/>
    <m/>
    <m/>
    <m/>
    <s v="启动挖机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1000"/>
    <s v="否"/>
    <n v="0"/>
    <n v="0"/>
    <n v="0"/>
    <s v="无"/>
    <n v="42458"/>
    <n v="42459"/>
    <n v="42460"/>
    <n v="42461"/>
    <n v="42462"/>
    <s v="及时"/>
    <s v="内部结算"/>
    <s v="无"/>
    <m/>
    <m/>
    <m/>
    <m/>
    <m/>
    <m/>
    <m/>
    <m/>
    <m/>
    <m/>
    <m/>
    <m/>
    <m/>
    <n v="0"/>
    <n v="0"/>
    <m/>
    <n v="0"/>
    <n v="0"/>
  </r>
  <r>
    <n v="147"/>
    <s v="CJ612116030033"/>
    <x v="2"/>
    <s v="四川住贸"/>
    <m/>
    <m/>
    <m/>
    <m/>
    <s v="车间"/>
    <x v="16"/>
    <s v="公司"/>
    <s v="公司"/>
    <s v="无"/>
    <s v="何勇明"/>
    <m/>
    <m/>
    <m/>
    <m/>
    <m/>
    <m/>
    <m/>
    <m/>
    <m/>
    <m/>
    <m/>
    <s v="到盐亭协助拖挖机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4000"/>
    <s v="否"/>
    <n v="0"/>
    <n v="0"/>
    <n v="0"/>
    <s v="无"/>
    <n v="42430"/>
    <n v="42430"/>
    <n v="42430"/>
    <n v="42430"/>
    <n v="42430"/>
    <s v="及时"/>
    <s v="内部结算"/>
    <s v="无"/>
    <m/>
    <m/>
    <m/>
    <m/>
    <m/>
    <m/>
    <m/>
    <m/>
    <m/>
    <m/>
    <m/>
    <m/>
    <m/>
    <n v="0"/>
    <n v="0"/>
    <m/>
    <n v="0"/>
    <n v="0"/>
  </r>
  <r>
    <n v="148"/>
    <s v="CJ612116030034"/>
    <x v="2"/>
    <s v="四川住贸"/>
    <m/>
    <m/>
    <m/>
    <m/>
    <s v="车间"/>
    <x v="16"/>
    <s v="公司"/>
    <s v="公司"/>
    <s v="无"/>
    <s v="何勇明"/>
    <m/>
    <m/>
    <m/>
    <m/>
    <m/>
    <m/>
    <m/>
    <m/>
    <m/>
    <m/>
    <m/>
    <s v="到彭州协助拖挖机"/>
    <s v="否"/>
    <s v="否"/>
    <s v="否"/>
    <s v="否"/>
    <s v="否"/>
    <s v="否"/>
    <s v="否"/>
    <s v="否"/>
    <s v="否"/>
    <s v="否"/>
    <s v="是"/>
    <n v="0"/>
    <n v="0"/>
    <s v="部门结算"/>
    <s v="销售部"/>
    <n v="0"/>
    <n v="0"/>
    <n v="0"/>
    <n v="0"/>
    <n v="4000"/>
    <s v="否"/>
    <n v="0"/>
    <n v="0"/>
    <n v="0"/>
    <s v="无"/>
    <n v="42430"/>
    <n v="42430"/>
    <n v="42430"/>
    <n v="42430"/>
    <n v="42430"/>
    <s v="及时"/>
    <s v="内部结算"/>
    <s v="无"/>
    <m/>
    <m/>
    <m/>
    <m/>
    <m/>
    <m/>
    <m/>
    <m/>
    <m/>
    <m/>
    <m/>
    <m/>
    <m/>
    <n v="0"/>
    <n v="0"/>
    <m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数据" updatedVersion="3" minRefreshableVersion="3" createdVersion="3" useAutoFormatting="1" compact="0" indent="0" compactData="0" gridDropZones="1" showDrill="0">
  <location ref="E3:G9" firstHeaderRow="1" firstDataRow="2" firstDataCol="1"/>
  <pivotFields count="7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0"/>
        <item x="1"/>
        <item x="4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defaultSubtotal="0" outline="0" subtotalTop="0" showAll="0" includeNewItemsInFilter="1"/>
    <pivotField axis="axisCol" dataField="1" compact="0" outline="0" subtotalTop="0" showAll="0" includeNewItemsInFilter="1">
      <items count="4">
        <item h="1" x="1"/>
        <item x="0"/>
        <item h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5">
    <i>
      <x/>
    </i>
    <i>
      <x v="1"/>
    </i>
    <i>
      <x v="3"/>
    </i>
    <i>
      <x v="4"/>
    </i>
    <i t="grand">
      <x/>
    </i>
  </rowItems>
  <colFields count="1">
    <field x="29"/>
  </colFields>
  <colItems count="2">
    <i>
      <x v="1"/>
    </i>
    <i t="grand">
      <x/>
    </i>
  </colItems>
  <dataFields count="1">
    <dataField name="计数项:主泵" fld="29" subtotal="count" baseField="0" baseItem="0"/>
  </dataFields>
  <formats count="4">
    <format dxfId="0">
      <pivotArea type="all" dataOnly="0" outline="0" fieldPosition="0"/>
    </format>
    <format dxfId="1">
      <pivotArea type="all" dataOnly="0" outline="0" fieldPosition="0"/>
    </format>
    <format dxfId="2">
      <pivotArea type="all" dataOnly="0" outline="0" fieldPosition="0"/>
    </format>
    <format dxfId="3">
      <pivotArea type="all" dataOnly="0" outline="0" fieldPosition="0"/>
    </format>
  </format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数据" updatedVersion="3" minRefreshableVersion="3" createdVersion="3" useAutoFormatting="1" compact="0" indent="0" compactData="0" gridDropZones="1" showDrill="0">
  <location ref="I3:J5" firstHeaderRow="1" firstDataRow="2" firstDataCol="1"/>
  <pivotFields count="7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0"/>
        <item x="1"/>
        <item x="4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defaultSubtotal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4">
        <item h="1" x="0"/>
        <item m="1" x="2"/>
        <item h="1"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1">
    <i t="grand">
      <x/>
    </i>
  </rowItems>
  <colFields count="1">
    <field x="31"/>
  </colFields>
  <colItems count="1">
    <i t="grand">
      <x/>
    </i>
  </colItems>
  <dataFields count="1">
    <dataField name="计数项:行走马达" fld="31" subtotal="count" baseField="0" baseItem="0"/>
  </dataFields>
  <formats count="4">
    <format dxfId="4">
      <pivotArea type="all" dataOnly="0" outline="0" fieldPosition="0"/>
    </format>
    <format dxfId="5">
      <pivotArea type="all" dataOnly="0" outline="0" fieldPosition="0"/>
    </format>
    <format dxfId="6">
      <pivotArea type="all" dataOnly="0" outline="0" fieldPosition="0"/>
    </format>
    <format dxfId="7">
      <pivotArea type="all" dataOnly="0" outline="0" fieldPosition="0"/>
    </format>
  </format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数据" updatedVersion="3" minRefreshableVersion="3" createdVersion="3" useAutoFormatting="1" compact="0" indent="0" compactData="0" gridDropZones="1" showDrill="0">
  <location ref="M3:Q10" firstHeaderRow="1" firstDataRow="2" firstDataCol="1"/>
  <pivotFields count="7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0"/>
        <item x="1"/>
        <item x="4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defaultSubtotal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2"/>
  </colFields>
  <colItems count="4">
    <i>
      <x/>
    </i>
    <i>
      <x v="1"/>
    </i>
    <i>
      <x v="2"/>
    </i>
    <i t="grand">
      <x/>
    </i>
  </colItems>
  <dataFields count="1">
    <dataField name="计数项:回转马达" fld="32" subtotal="count" baseField="0" baseItem="0"/>
  </dataFields>
  <formats count="4">
    <format dxfId="8">
      <pivotArea type="all" dataOnly="0" outline="0" fieldPosition="0"/>
    </format>
    <format dxfId="9">
      <pivotArea type="all" dataOnly="0" outline="0" fieldPosition="0"/>
    </format>
    <format dxfId="10">
      <pivotArea type="all" dataOnly="0" outline="0" fieldPosition="0"/>
    </format>
    <format dxfId="11">
      <pivotArea type="all" dataOnly="0" outline="0" fieldPosition="0"/>
    </format>
  </format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数据" updatedVersion="3" minRefreshableVersion="3" createdVersion="3" useAutoFormatting="1" compact="0" indent="0" compactData="0" gridDropZones="1" showDrill="0">
  <location ref="A3:C9" firstHeaderRow="1" firstDataRow="2" firstDataCol="1"/>
  <pivotFields count="7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0"/>
        <item x="1"/>
        <item x="4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defaultSubtotal="0" outline="0" subtotalTop="0" showAll="0" includeNewItemsInFilter="1">
      <items count="3">
        <item h="1" x="0"/>
        <item x="1"/>
        <item h="1" x="2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5">
    <i>
      <x/>
    </i>
    <i>
      <x v="1"/>
    </i>
    <i>
      <x v="3"/>
    </i>
    <i>
      <x v="4"/>
    </i>
    <i t="grand">
      <x/>
    </i>
  </rowItems>
  <colFields count="1">
    <field x="28"/>
  </colFields>
  <colItems count="2">
    <i>
      <x v="1"/>
    </i>
    <i t="grand">
      <x/>
    </i>
  </colItems>
  <dataFields count="1">
    <dataField name="计数项:发动机" fld="28" subtotal="count" baseField="0" baseItem="0"/>
  </dataFields>
  <formats count="4">
    <format dxfId="12">
      <pivotArea type="all" dataOnly="0" outline="0" fieldPosition="0"/>
    </format>
    <format dxfId="13">
      <pivotArea type="all" dataOnly="0" outline="0" fieldPosition="0"/>
    </format>
    <format dxfId="14">
      <pivotArea type="all" dataOnly="0" outline="0" fieldPosition="0"/>
    </format>
    <format dxfId="15">
      <pivotArea type="all" dataOnly="0" outline="0" fieldPosition="0"/>
    </format>
  </format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数据透视表1" cacheId="1" autoFormatId="1" applyNumberFormats="0" applyBorderFormats="0" applyFontFormats="0" applyPatternFormats="0" applyAlignmentFormats="0" applyWidthHeightFormats="1" dataCaption="数据" updatedVersion="3" minRefreshableVersion="3" createdVersion="3" rowGrandTotals="0" colGrandTotals="0" compact="0" indent="0" compactData="0" gridDropZones="1" showDrill="0">
  <location ref="A3:I43" firstHeaderRow="1" firstDataRow="2" firstDataCol="2"/>
  <pivotFields count="77">
    <pivotField compact="0" outline="0" subtotalTop="0" showAll="0" includeNewItemsInFilter="1"/>
    <pivotField dataField="1" compact="0" outline="0" subtotalTop="0" showAll="0" includeNewItemsInFilter="1"/>
    <pivotField axis="axisRow" compact="0" defaultSubtotal="0" outline="0" subtotalTop="0" showAll="0" includeNewItemsInFilter="1">
      <items count="3">
        <item x="0"/>
        <item x="1"/>
        <item x="2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defaultSubtotal="0" outline="0" subtotalTop="0" showAll="0" includeNewItemsInFilter="1">
      <items count="17">
        <item x="0"/>
        <item x="13"/>
        <item x="12"/>
        <item x="10"/>
        <item x="6"/>
        <item x="14"/>
        <item x="1"/>
        <item x="16"/>
        <item x="8"/>
        <item x="4"/>
        <item x="7"/>
        <item x="3"/>
        <item x="15"/>
        <item x="5"/>
        <item x="2"/>
        <item x="11"/>
        <item x="9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defaultSubtotal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defaultSubtotal="0" outline="0" showAll="0"/>
    <pivotField dataField="1" compact="0" defaultSubtotal="0" outline="0" showAll="0"/>
    <pivotField compact="0" defaultSubtotal="0" outline="0" showAll="0"/>
    <pivotField dataField="1" compact="0" defaultSubtotal="0" outline="0" showAll="0"/>
    <pivotField dataField="1" compact="0" defaultSubtotal="0" outline="0" showAll="0"/>
  </pivotFields>
  <rowFields count="2">
    <field x="2"/>
    <field x="9"/>
  </rowFields>
  <rowItems count="39">
    <i>
      <x/>
      <x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  <x v="2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5"/>
    </i>
    <i r="1">
      <x v="16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计数项:派工单号" fld="1" subtotal="count" baseField="0" baseItem="0"/>
    <dataField name="求和项:ENG台数" fld="72" baseField="0" baseItem="0"/>
    <dataField name="求和项:PPM台数" fld="73" baseField="0" baseItem="0"/>
    <dataField name="求和项:提交台数" fld="75" baseField="0" baseItem="0"/>
    <dataField name="求和项:系数台数" fld="76" baseField="0" baseItem="0"/>
    <dataField name="求和项:零件费" fld="41" baseField="0" baseItem="0"/>
    <dataField name="求和项:工时费" fld="42" baseField="0" baseItem="0"/>
  </dataFields>
  <formats count="4">
    <format dxfId="16">
      <pivotArea type="all" dataOnly="0" outline="0" fieldPosition="0"/>
    </format>
    <format dxfId="17">
      <pivotArea type="all" dataOnly="0" outline="0" fieldPosition="0"/>
    </format>
    <format dxfId="18">
      <pivotArea type="all" dataOnly="0" outline="0" fieldPosition="0"/>
    </format>
    <format dxfId="19">
      <pivotArea type="all" dataOnly="0" outline="0" fieldPosition="0"/>
    </format>
  </formats>
  <pivotTableStyleInfo name="PivotStyleMedium9" showRowHeaders="1" showColHeaders="1" showLastColumn="1"/>
</pivotTableDefinition>
</file>

<file path=xl/pivotTables/pivotTable6.xml><?xml version="1.0" encoding="utf-8"?>
<pivotTableDefinition xmlns="http://schemas.openxmlformats.org/spreadsheetml/2006/main" name="数据透视表1" cacheId="1" autoFormatId="1" applyNumberFormats="0" applyBorderFormats="0" applyFontFormats="0" applyPatternFormats="0" applyAlignmentFormats="0" applyWidthHeightFormats="1" dataCaption="数据" updatedVersion="3" minRefreshableVersion="3" createdVersion="3" useAutoFormatting="1" compact="0" indent="0" compactData="0" gridDropZones="1" showDrill="0">
  <location ref="A4:B23" firstHeaderRow="2" firstDataRow="2" firstDataCol="1"/>
  <pivotFields count="77">
    <pivotField compact="0" outline="0" subtotalTop="0" showAll="0" includeNewItemsInFilter="1"/>
    <pivotField dataField="1" compact="0" outline="0" subtotalTop="0" showAll="0" includeNewItemsInFilter="1"/>
    <pivotField compact="0" defaultSubtotal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defaultSubtotal="0" outline="0" subtotalTop="0" showAll="0" includeNewItemsInFilter="1">
      <items count="17">
        <item x="0"/>
        <item x="13"/>
        <item x="12"/>
        <item x="10"/>
        <item x="6"/>
        <item x="14"/>
        <item x="1"/>
        <item x="16"/>
        <item x="8"/>
        <item x="4"/>
        <item x="7"/>
        <item x="3"/>
        <item x="15"/>
        <item x="5"/>
        <item x="2"/>
        <item x="11"/>
        <item x="9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defaultSubtotal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</pivotFields>
  <rowFields count="1">
    <field x="9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计数项:派工单号" fld="1" subtotal="count" baseField="0" baseItem="0"/>
  </dataFields>
  <formats count="4">
    <format dxfId="20">
      <pivotArea type="all" dataOnly="0" outline="0" fieldPosition="0"/>
    </format>
    <format dxfId="21">
      <pivotArea type="all" dataOnly="0" outline="0" fieldPosition="0"/>
    </format>
    <format dxfId="22">
      <pivotArea type="all" dataOnly="0" outline="0" fieldPosition="0"/>
    </format>
    <format dxfId="23">
      <pivotArea type="all" dataOnly="0" outline="0" fieldPosition="0"/>
    </format>
  </formats>
  <pivotTableStyleInfo name="PivotStyleMedium9" showRowHeaders="1" showColHeaders="1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O9" sqref="O9"/>
    </sheetView>
  </sheetViews>
  <sheetFormatPr defaultColWidth="9" defaultRowHeight="14.25"/>
  <cols>
    <col min="1" max="1" width="6.2" style="52" customWidth="1"/>
    <col min="2" max="2" width="11.6" style="52" customWidth="1"/>
    <col min="3" max="3" width="11.4" style="52" customWidth="1"/>
    <col min="4" max="6" width="9" style="52"/>
    <col min="7" max="7" width="22.7" style="52" customWidth="1"/>
    <col min="8" max="8" width="4.7" style="52" customWidth="1"/>
    <col min="9" max="9" width="8.5" style="52" customWidth="1"/>
    <col min="10" max="10" width="9.5" style="52" customWidth="1"/>
    <col min="11" max="11" width="7.5" style="52" customWidth="1"/>
    <col min="12" max="12" width="5.5" style="52" customWidth="1"/>
    <col min="13" max="13" width="7.5" style="52" customWidth="1"/>
    <col min="14" max="15" width="9.5" style="52" customWidth="1"/>
    <col min="16" max="19" width="5.5" style="52" customWidth="1"/>
    <col min="20" max="16384" width="9" style="52"/>
  </cols>
  <sheetData>
    <row r="1" spans="1:5">
      <c r="A1" s="52" t="s">
        <v>0</v>
      </c>
      <c r="E1" s="52" t="s">
        <v>1</v>
      </c>
    </row>
    <row r="2" spans="1:8">
      <c r="A2" s="121" t="s">
        <v>2</v>
      </c>
      <c r="B2" s="121" t="s">
        <v>3</v>
      </c>
      <c r="C2" s="121" t="s">
        <v>4</v>
      </c>
      <c r="E2" s="121" t="s">
        <v>2</v>
      </c>
      <c r="F2" s="121" t="s">
        <v>5</v>
      </c>
      <c r="G2" s="121" t="s">
        <v>1</v>
      </c>
      <c r="H2" s="187"/>
    </row>
    <row r="3" spans="1:8">
      <c r="A3" s="121">
        <v>1</v>
      </c>
      <c r="B3" s="121" t="s">
        <v>6</v>
      </c>
      <c r="C3" s="121" t="s">
        <v>7</v>
      </c>
      <c r="E3" s="121">
        <v>1</v>
      </c>
      <c r="F3" s="121" t="s">
        <v>8</v>
      </c>
      <c r="G3" s="188" t="s">
        <v>9</v>
      </c>
      <c r="H3" s="189"/>
    </row>
    <row r="4" spans="1:8">
      <c r="A4" s="121">
        <v>2</v>
      </c>
      <c r="B4" s="121" t="s">
        <v>6</v>
      </c>
      <c r="C4" s="121" t="s">
        <v>10</v>
      </c>
      <c r="E4" s="121">
        <v>2</v>
      </c>
      <c r="F4" s="121" t="s">
        <v>8</v>
      </c>
      <c r="G4" s="188" t="s">
        <v>11</v>
      </c>
      <c r="H4" s="189"/>
    </row>
    <row r="5" spans="1:19">
      <c r="A5" s="121">
        <v>3</v>
      </c>
      <c r="B5" s="121" t="s">
        <v>6</v>
      </c>
      <c r="C5" s="121" t="s">
        <v>12</v>
      </c>
      <c r="E5" s="121">
        <v>3</v>
      </c>
      <c r="F5" s="121" t="s">
        <v>13</v>
      </c>
      <c r="G5" s="121" t="s">
        <v>14</v>
      </c>
      <c r="H5" s="187"/>
      <c r="I5" s="188" t="s">
        <v>15</v>
      </c>
      <c r="J5" s="121" t="s">
        <v>16</v>
      </c>
      <c r="K5" s="121" t="s">
        <v>17</v>
      </c>
      <c r="L5" s="121" t="s">
        <v>18</v>
      </c>
      <c r="M5" s="121" t="s">
        <v>19</v>
      </c>
      <c r="N5" s="121" t="s">
        <v>20</v>
      </c>
      <c r="O5" s="121" t="s">
        <v>21</v>
      </c>
      <c r="P5" s="121" t="s">
        <v>22</v>
      </c>
      <c r="Q5" s="121" t="s">
        <v>23</v>
      </c>
      <c r="R5" s="121" t="s">
        <v>24</v>
      </c>
      <c r="S5" s="121" t="s">
        <v>25</v>
      </c>
    </row>
    <row r="6" spans="1:19">
      <c r="A6" s="121">
        <v>6</v>
      </c>
      <c r="B6" s="121" t="s">
        <v>26</v>
      </c>
      <c r="C6" s="121" t="s">
        <v>27</v>
      </c>
      <c r="E6" s="121">
        <v>4</v>
      </c>
      <c r="F6" s="121" t="s">
        <v>13</v>
      </c>
      <c r="G6" s="121" t="s">
        <v>28</v>
      </c>
      <c r="H6" s="187"/>
      <c r="I6" s="188" t="s">
        <v>29</v>
      </c>
      <c r="J6" s="121" t="s">
        <v>30</v>
      </c>
      <c r="K6" s="188" t="s">
        <v>31</v>
      </c>
      <c r="L6" s="121"/>
      <c r="M6" s="121"/>
      <c r="N6" s="121"/>
      <c r="O6" s="121"/>
      <c r="P6" s="121"/>
      <c r="Q6" s="121"/>
      <c r="R6" s="121"/>
      <c r="S6" s="121"/>
    </row>
    <row r="7" spans="1:19">
      <c r="A7" s="121">
        <v>7</v>
      </c>
      <c r="B7" s="121" t="s">
        <v>26</v>
      </c>
      <c r="C7" s="121" t="s">
        <v>32</v>
      </c>
      <c r="E7" s="121">
        <v>5</v>
      </c>
      <c r="F7" s="121" t="s">
        <v>33</v>
      </c>
      <c r="G7" s="121" t="s">
        <v>34</v>
      </c>
      <c r="H7" s="187"/>
      <c r="I7" s="121" t="s">
        <v>35</v>
      </c>
      <c r="J7" s="121" t="s">
        <v>30</v>
      </c>
      <c r="K7" s="121"/>
      <c r="L7" s="188" t="s">
        <v>31</v>
      </c>
      <c r="M7" s="121"/>
      <c r="N7" s="121"/>
      <c r="O7" s="121"/>
      <c r="P7" s="121"/>
      <c r="Q7" s="121"/>
      <c r="R7" s="121"/>
      <c r="S7" s="121"/>
    </row>
    <row r="8" spans="1:19">
      <c r="A8" s="121">
        <v>10</v>
      </c>
      <c r="B8" s="121" t="s">
        <v>36</v>
      </c>
      <c r="C8" s="121" t="s">
        <v>37</v>
      </c>
      <c r="E8" s="121">
        <v>6</v>
      </c>
      <c r="F8" s="121" t="s">
        <v>33</v>
      </c>
      <c r="G8" s="121" t="s">
        <v>38</v>
      </c>
      <c r="H8" s="187"/>
      <c r="I8" s="121" t="s">
        <v>39</v>
      </c>
      <c r="J8" s="121"/>
      <c r="K8" s="121"/>
      <c r="L8" s="121"/>
      <c r="M8" s="121"/>
      <c r="N8" s="121"/>
      <c r="O8" s="121"/>
      <c r="P8" s="121"/>
      <c r="Q8" s="121"/>
      <c r="R8" s="121"/>
      <c r="S8" s="121"/>
    </row>
    <row r="9" spans="1:19">
      <c r="A9" s="121">
        <v>11</v>
      </c>
      <c r="B9" s="121" t="s">
        <v>36</v>
      </c>
      <c r="C9" s="121" t="s">
        <v>40</v>
      </c>
      <c r="E9" s="121">
        <v>7</v>
      </c>
      <c r="F9" s="121" t="s">
        <v>41</v>
      </c>
      <c r="G9" s="121" t="s">
        <v>42</v>
      </c>
      <c r="H9" s="187"/>
      <c r="I9" s="121" t="s">
        <v>43</v>
      </c>
      <c r="J9" s="121"/>
      <c r="K9" s="121"/>
      <c r="L9" s="121"/>
      <c r="M9" s="121"/>
      <c r="N9" s="121"/>
      <c r="O9" s="121"/>
      <c r="P9" s="121"/>
      <c r="Q9" s="121"/>
      <c r="R9" s="121"/>
      <c r="S9" s="121"/>
    </row>
    <row r="10" spans="1:19">
      <c r="A10" s="121">
        <v>12</v>
      </c>
      <c r="B10" s="121" t="s">
        <v>36</v>
      </c>
      <c r="C10" s="121" t="s">
        <v>44</v>
      </c>
      <c r="E10" s="121">
        <v>8</v>
      </c>
      <c r="F10" s="121" t="s">
        <v>41</v>
      </c>
      <c r="G10" s="121" t="s">
        <v>45</v>
      </c>
      <c r="H10" s="187"/>
      <c r="I10" s="121" t="s">
        <v>46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</row>
    <row r="11" spans="1:19">
      <c r="A11" s="121">
        <v>4</v>
      </c>
      <c r="B11" s="121" t="s">
        <v>47</v>
      </c>
      <c r="C11" s="121" t="s">
        <v>48</v>
      </c>
      <c r="E11" s="121">
        <v>9</v>
      </c>
      <c r="F11" s="121" t="s">
        <v>49</v>
      </c>
      <c r="G11" s="121" t="s">
        <v>50</v>
      </c>
      <c r="H11" s="187"/>
      <c r="I11" s="121" t="s">
        <v>51</v>
      </c>
      <c r="J11" s="121"/>
      <c r="K11" s="121"/>
      <c r="L11" s="121"/>
      <c r="M11" s="121"/>
      <c r="N11" s="121"/>
      <c r="O11" s="121"/>
      <c r="P11" s="121"/>
      <c r="Q11" s="121"/>
      <c r="R11" s="121"/>
      <c r="S11" s="121"/>
    </row>
    <row r="12" spans="1:9">
      <c r="A12" s="121">
        <v>5</v>
      </c>
      <c r="B12" s="121" t="s">
        <v>47</v>
      </c>
      <c r="C12" s="121" t="s">
        <v>52</v>
      </c>
      <c r="E12" s="121">
        <v>10</v>
      </c>
      <c r="F12" s="121" t="s">
        <v>49</v>
      </c>
      <c r="G12" s="121" t="s">
        <v>53</v>
      </c>
      <c r="H12" s="187"/>
      <c r="I12" s="187"/>
    </row>
    <row r="13" spans="1:9">
      <c r="A13" s="121">
        <v>8</v>
      </c>
      <c r="B13" s="121" t="s">
        <v>54</v>
      </c>
      <c r="C13" s="121" t="s">
        <v>55</v>
      </c>
      <c r="E13" s="121">
        <v>11</v>
      </c>
      <c r="F13" s="121" t="s">
        <v>56</v>
      </c>
      <c r="G13" s="121" t="s">
        <v>57</v>
      </c>
      <c r="H13" s="187"/>
      <c r="I13" s="187"/>
    </row>
    <row r="14" spans="1:9">
      <c r="A14" s="121">
        <v>9</v>
      </c>
      <c r="B14" s="121" t="s">
        <v>54</v>
      </c>
      <c r="C14" s="121" t="s">
        <v>58</v>
      </c>
      <c r="E14" s="121">
        <v>12</v>
      </c>
      <c r="F14" s="121" t="s">
        <v>56</v>
      </c>
      <c r="G14" s="121" t="s">
        <v>59</v>
      </c>
      <c r="H14" s="187"/>
      <c r="I14" s="187"/>
    </row>
    <row r="15" spans="1:9">
      <c r="A15" s="121">
        <v>13</v>
      </c>
      <c r="B15" s="121" t="s">
        <v>60</v>
      </c>
      <c r="C15" s="121" t="s">
        <v>61</v>
      </c>
      <c r="E15" s="121">
        <v>13</v>
      </c>
      <c r="F15" s="121" t="s">
        <v>62</v>
      </c>
      <c r="G15" s="121" t="s">
        <v>63</v>
      </c>
      <c r="H15" s="187"/>
      <c r="I15" s="187"/>
    </row>
    <row r="16" spans="1:9">
      <c r="A16" s="121">
        <v>14</v>
      </c>
      <c r="B16" s="121" t="s">
        <v>60</v>
      </c>
      <c r="C16" s="121" t="s">
        <v>64</v>
      </c>
      <c r="E16" s="121">
        <v>14</v>
      </c>
      <c r="F16" s="121" t="s">
        <v>62</v>
      </c>
      <c r="G16" s="121" t="s">
        <v>65</v>
      </c>
      <c r="H16" s="187"/>
      <c r="I16" s="187"/>
    </row>
    <row r="17" spans="5:9">
      <c r="E17" s="121">
        <v>15</v>
      </c>
      <c r="F17" s="121" t="s">
        <v>66</v>
      </c>
      <c r="G17" s="121" t="s">
        <v>67</v>
      </c>
      <c r="H17" s="187"/>
      <c r="I17" s="187"/>
    </row>
    <row r="18" spans="5:9">
      <c r="E18" s="121">
        <v>16</v>
      </c>
      <c r="F18" s="121" t="s">
        <v>66</v>
      </c>
      <c r="G18" s="121" t="s">
        <v>68</v>
      </c>
      <c r="H18" s="187"/>
      <c r="I18" s="187"/>
    </row>
    <row r="19" spans="5:9">
      <c r="E19" s="121">
        <v>17</v>
      </c>
      <c r="F19" s="121" t="s">
        <v>69</v>
      </c>
      <c r="G19" s="121" t="s">
        <v>70</v>
      </c>
      <c r="H19" s="187"/>
      <c r="I19" s="187"/>
    </row>
    <row r="20" spans="5:9">
      <c r="E20" s="121">
        <v>18</v>
      </c>
      <c r="F20" s="121" t="s">
        <v>69</v>
      </c>
      <c r="G20" s="121" t="s">
        <v>71</v>
      </c>
      <c r="H20" s="187"/>
      <c r="I20" s="187"/>
    </row>
    <row r="21" spans="5:9">
      <c r="E21" s="121">
        <v>19</v>
      </c>
      <c r="F21" s="121" t="s">
        <v>72</v>
      </c>
      <c r="G21" s="121" t="s">
        <v>9</v>
      </c>
      <c r="H21" s="187"/>
      <c r="I21" s="187"/>
    </row>
    <row r="22" spans="5:9">
      <c r="E22" s="121">
        <v>20</v>
      </c>
      <c r="F22" s="121" t="s">
        <v>72</v>
      </c>
      <c r="G22" s="121" t="s">
        <v>11</v>
      </c>
      <c r="H22" s="187"/>
      <c r="I22" s="187"/>
    </row>
    <row r="23" spans="5:9">
      <c r="E23" s="121">
        <v>21</v>
      </c>
      <c r="F23" s="121" t="s">
        <v>73</v>
      </c>
      <c r="G23" s="121" t="s">
        <v>74</v>
      </c>
      <c r="H23" s="187"/>
      <c r="I23" s="187"/>
    </row>
    <row r="24" spans="5:9">
      <c r="E24" s="121">
        <v>22</v>
      </c>
      <c r="F24" s="121" t="s">
        <v>73</v>
      </c>
      <c r="G24" s="121" t="s">
        <v>75</v>
      </c>
      <c r="H24" s="187"/>
      <c r="I24" s="187"/>
    </row>
    <row r="25" spans="5:9">
      <c r="E25" s="121">
        <v>23</v>
      </c>
      <c r="F25" s="121" t="s">
        <v>76</v>
      </c>
      <c r="G25" s="121" t="s">
        <v>77</v>
      </c>
      <c r="H25" s="187"/>
      <c r="I25" s="187"/>
    </row>
    <row r="26" spans="5:9">
      <c r="E26" s="121">
        <v>24</v>
      </c>
      <c r="F26" s="121" t="s">
        <v>76</v>
      </c>
      <c r="G26" s="121" t="s">
        <v>78</v>
      </c>
      <c r="H26" s="187"/>
      <c r="I26" s="18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J18" sqref="J18"/>
    </sheetView>
  </sheetViews>
  <sheetFormatPr defaultColWidth="6.7" defaultRowHeight="17.25" customHeight="1"/>
  <cols>
    <col min="1" max="1" width="15" style="163" customWidth="1"/>
    <col min="2" max="2" width="9.5" style="163" customWidth="1"/>
    <col min="3" max="3" width="5.5" style="163" customWidth="1"/>
    <col min="4" max="4" width="6.7" style="163"/>
    <col min="5" max="5" width="34" style="163" customWidth="1"/>
    <col min="6" max="6" width="7.5" style="163" customWidth="1"/>
    <col min="7" max="7" width="5.5" style="163" customWidth="1"/>
    <col min="8" max="8" width="11.5" style="163" customWidth="1"/>
    <col min="9" max="9" width="17.2" style="163" customWidth="1"/>
    <col min="10" max="10" width="16" style="163" customWidth="1"/>
    <col min="11" max="11" width="6.8" style="163" customWidth="1"/>
    <col min="12" max="12" width="6.7" style="163"/>
    <col min="13" max="13" width="17.2" style="163" customWidth="1"/>
    <col min="14" max="16" width="11.5" style="163" customWidth="1"/>
    <col min="17" max="17" width="5.5" style="163" customWidth="1"/>
    <col min="18" max="16384" width="6.7" style="163"/>
  </cols>
  <sheetData>
    <row r="1" customHeight="1" spans="1:1">
      <c r="A1" s="163" t="s">
        <v>79</v>
      </c>
    </row>
    <row r="3" ht="14.25" spans="1:17">
      <c r="A3" s="171" t="s">
        <v>80</v>
      </c>
      <c r="B3" s="171" t="s">
        <v>17</v>
      </c>
      <c r="C3" s="172"/>
      <c r="E3" s="171" t="s">
        <v>81</v>
      </c>
      <c r="F3" s="171" t="s">
        <v>18</v>
      </c>
      <c r="G3" s="172"/>
      <c r="I3" s="171" t="s">
        <v>82</v>
      </c>
      <c r="J3" s="173" t="s">
        <v>20</v>
      </c>
      <c r="K3"/>
      <c r="M3" s="171" t="s">
        <v>83</v>
      </c>
      <c r="N3" s="171" t="s">
        <v>21</v>
      </c>
      <c r="O3" s="182"/>
      <c r="P3" s="182"/>
      <c r="Q3" s="172"/>
    </row>
    <row r="4" ht="14.25" spans="1:17">
      <c r="A4" s="171" t="s">
        <v>5</v>
      </c>
      <c r="B4" s="171" t="s">
        <v>31</v>
      </c>
      <c r="C4" s="173" t="s">
        <v>84</v>
      </c>
      <c r="E4" s="171" t="s">
        <v>5</v>
      </c>
      <c r="F4" s="171" t="s">
        <v>31</v>
      </c>
      <c r="G4" s="173" t="s">
        <v>84</v>
      </c>
      <c r="I4" s="171" t="s">
        <v>5</v>
      </c>
      <c r="J4" s="173" t="s">
        <v>84</v>
      </c>
      <c r="K4"/>
      <c r="M4" s="171" t="s">
        <v>5</v>
      </c>
      <c r="N4" s="171" t="s">
        <v>85</v>
      </c>
      <c r="O4" s="183" t="s">
        <v>86</v>
      </c>
      <c r="P4" s="183" t="s">
        <v>31</v>
      </c>
      <c r="Q4" s="173" t="s">
        <v>84</v>
      </c>
    </row>
    <row r="5" ht="14.25" spans="1:17">
      <c r="A5" s="171">
        <v>1</v>
      </c>
      <c r="B5" s="174">
        <v>9</v>
      </c>
      <c r="C5" s="175">
        <v>9</v>
      </c>
      <c r="E5" s="171">
        <v>1</v>
      </c>
      <c r="F5" s="174">
        <v>6</v>
      </c>
      <c r="G5" s="175">
        <v>6</v>
      </c>
      <c r="I5" s="179" t="s">
        <v>84</v>
      </c>
      <c r="J5" s="181"/>
      <c r="K5"/>
      <c r="M5" s="171">
        <v>1</v>
      </c>
      <c r="N5" s="174">
        <v>45</v>
      </c>
      <c r="O5" s="184"/>
      <c r="P5" s="184">
        <v>1</v>
      </c>
      <c r="Q5" s="175">
        <v>46</v>
      </c>
    </row>
    <row r="6" ht="14.25" spans="1:17">
      <c r="A6" s="176">
        <v>2</v>
      </c>
      <c r="B6" s="177">
        <v>5</v>
      </c>
      <c r="C6" s="178">
        <v>5</v>
      </c>
      <c r="E6" s="176">
        <v>2</v>
      </c>
      <c r="F6" s="177">
        <v>4</v>
      </c>
      <c r="G6" s="178">
        <v>4</v>
      </c>
      <c r="I6"/>
      <c r="J6"/>
      <c r="K6"/>
      <c r="M6" s="176">
        <v>2</v>
      </c>
      <c r="N6" s="177">
        <v>33</v>
      </c>
      <c r="O6" s="164"/>
      <c r="P6" s="164"/>
      <c r="Q6" s="178">
        <v>33</v>
      </c>
    </row>
    <row r="7" ht="14.25" spans="1:17">
      <c r="A7" s="176">
        <v>3</v>
      </c>
      <c r="B7" s="177">
        <v>12</v>
      </c>
      <c r="C7" s="178">
        <v>12</v>
      </c>
      <c r="E7" s="176">
        <v>3</v>
      </c>
      <c r="F7" s="177">
        <v>8</v>
      </c>
      <c r="G7" s="178">
        <v>8</v>
      </c>
      <c r="M7" s="176" t="s">
        <v>86</v>
      </c>
      <c r="N7" s="177"/>
      <c r="O7" s="164"/>
      <c r="P7" s="164"/>
      <c r="Q7" s="178"/>
    </row>
    <row r="8" ht="14.25" spans="1:17">
      <c r="A8" s="176">
        <v>4</v>
      </c>
      <c r="B8" s="177">
        <v>8</v>
      </c>
      <c r="C8" s="178">
        <v>8</v>
      </c>
      <c r="E8" s="176">
        <v>4</v>
      </c>
      <c r="F8" s="177">
        <v>9</v>
      </c>
      <c r="G8" s="178">
        <v>9</v>
      </c>
      <c r="M8" s="176">
        <v>3</v>
      </c>
      <c r="N8" s="177">
        <v>69</v>
      </c>
      <c r="O8" s="164"/>
      <c r="P8" s="164"/>
      <c r="Q8" s="178">
        <v>69</v>
      </c>
    </row>
    <row r="9" ht="14.25" spans="1:17">
      <c r="A9" s="179" t="s">
        <v>84</v>
      </c>
      <c r="B9" s="180">
        <v>34</v>
      </c>
      <c r="C9" s="181">
        <v>34</v>
      </c>
      <c r="E9" s="179" t="s">
        <v>84</v>
      </c>
      <c r="F9" s="180">
        <v>27</v>
      </c>
      <c r="G9" s="181">
        <v>27</v>
      </c>
      <c r="M9" s="176">
        <v>4</v>
      </c>
      <c r="N9" s="177">
        <v>18</v>
      </c>
      <c r="O9" s="164"/>
      <c r="P9" s="164"/>
      <c r="Q9" s="178">
        <v>18</v>
      </c>
    </row>
    <row r="10" ht="14.25" spans="5:17">
      <c r="E10"/>
      <c r="F10"/>
      <c r="G10"/>
      <c r="M10" s="179" t="s">
        <v>84</v>
      </c>
      <c r="N10" s="180">
        <v>165</v>
      </c>
      <c r="O10" s="185"/>
      <c r="P10" s="185">
        <v>1</v>
      </c>
      <c r="Q10" s="181">
        <v>166</v>
      </c>
    </row>
    <row r="12" customHeight="1" spans="9:10">
      <c r="I12" s="163" t="s">
        <v>87</v>
      </c>
      <c r="J12" s="163" t="s">
        <v>88</v>
      </c>
    </row>
    <row r="13" customHeight="1" spans="9:9">
      <c r="I13" s="163" t="s">
        <v>89</v>
      </c>
    </row>
    <row r="14" customHeight="1" spans="5:9">
      <c r="E14" s="163" t="s">
        <v>90</v>
      </c>
      <c r="I14" s="186" t="s">
        <v>91</v>
      </c>
    </row>
    <row r="15" customHeight="1" spans="5:9">
      <c r="E15" s="163" t="s">
        <v>92</v>
      </c>
      <c r="I15" s="163" t="s">
        <v>93</v>
      </c>
    </row>
    <row r="16" customHeight="1" spans="5:10">
      <c r="E16" s="163" t="s">
        <v>94</v>
      </c>
      <c r="I16" s="163" t="s">
        <v>95</v>
      </c>
      <c r="J16" s="163" t="s">
        <v>96</v>
      </c>
    </row>
    <row r="17" customHeight="1" spans="5:9">
      <c r="E17" s="163" t="s">
        <v>97</v>
      </c>
      <c r="I17" s="163" t="s">
        <v>98</v>
      </c>
    </row>
    <row r="18" customHeight="1" spans="5:10">
      <c r="E18" s="163" t="s">
        <v>99</v>
      </c>
      <c r="I18" s="163" t="s">
        <v>100</v>
      </c>
      <c r="J18" s="163" t="s">
        <v>101</v>
      </c>
    </row>
    <row r="19" customHeight="1" spans="5:10">
      <c r="E19" s="163" t="s">
        <v>102</v>
      </c>
      <c r="I19" s="163" t="s">
        <v>103</v>
      </c>
      <c r="J19" s="163" t="s">
        <v>104</v>
      </c>
    </row>
    <row r="20" customHeight="1" spans="9:10">
      <c r="I20" s="186" t="s">
        <v>105</v>
      </c>
      <c r="J20" s="163" t="s">
        <v>106</v>
      </c>
    </row>
    <row r="21" customHeight="1" spans="9:13">
      <c r="I21" s="186" t="s">
        <v>107</v>
      </c>
      <c r="J21" s="163" t="s">
        <v>108</v>
      </c>
      <c r="K21" s="163" t="s">
        <v>109</v>
      </c>
      <c r="L21" s="163" t="s">
        <v>110</v>
      </c>
      <c r="M21" s="163" t="s">
        <v>111</v>
      </c>
    </row>
    <row r="22" customHeight="1" spans="9:9">
      <c r="I22" s="163" t="s">
        <v>112</v>
      </c>
    </row>
    <row r="23" customHeight="1" spans="9:9">
      <c r="I23" s="163" t="s">
        <v>113</v>
      </c>
    </row>
    <row r="24" customHeight="1" spans="9:9">
      <c r="I24" s="163" t="s">
        <v>114</v>
      </c>
    </row>
    <row r="25" customHeight="1" spans="9:9">
      <c r="I25" s="163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BY170"/>
  <sheetViews>
    <sheetView workbookViewId="0">
      <pane xSplit="6" ySplit="1" topLeftCell="G20" activePane="bottomRight" state="frozen"/>
      <selection/>
      <selection pane="topRight"/>
      <selection pane="bottomLeft"/>
      <selection pane="bottomRight" activeCell="N1" sqref="N1"/>
    </sheetView>
  </sheetViews>
  <sheetFormatPr defaultColWidth="9" defaultRowHeight="11.25"/>
  <cols>
    <col min="1" max="1" width="4.5" style="55" customWidth="1"/>
    <col min="2" max="2" width="11.9" style="55" customWidth="1"/>
    <col min="3" max="3" width="4.5" style="55" customWidth="1"/>
    <col min="4" max="5" width="9" style="55"/>
    <col min="6" max="7" width="9.1" style="55" customWidth="1"/>
    <col min="8" max="8" width="9.7" style="55" customWidth="1"/>
    <col min="9" max="37" width="9" style="55"/>
    <col min="38" max="39" width="9.1" style="55" customWidth="1"/>
    <col min="40" max="41" width="9" style="55"/>
    <col min="42" max="50" width="9.1" style="55" customWidth="1"/>
    <col min="51" max="51" width="9" style="55"/>
    <col min="52" max="56" width="9.1" style="165" customWidth="1"/>
    <col min="57" max="60" width="9" style="55"/>
    <col min="61" max="62" width="9.1" style="55" customWidth="1"/>
    <col min="63" max="63" width="9" style="55"/>
    <col min="64" max="64" width="9.1" style="55" customWidth="1"/>
    <col min="65" max="65" width="9" style="55"/>
    <col min="66" max="66" width="9.1" style="55" customWidth="1"/>
    <col min="67" max="16384" width="9" style="55"/>
  </cols>
  <sheetData>
    <row r="1" ht="36" spans="1:77">
      <c r="A1" s="166" t="s">
        <v>2</v>
      </c>
      <c r="B1" s="166" t="s">
        <v>1</v>
      </c>
      <c r="C1" s="166" t="s">
        <v>5</v>
      </c>
      <c r="D1" s="166" t="s">
        <v>116</v>
      </c>
      <c r="E1" s="166" t="s">
        <v>117</v>
      </c>
      <c r="F1" s="166" t="s">
        <v>118</v>
      </c>
      <c r="G1" s="166" t="s">
        <v>119</v>
      </c>
      <c r="H1" s="166" t="s">
        <v>120</v>
      </c>
      <c r="I1" s="166" t="s">
        <v>121</v>
      </c>
      <c r="J1" s="166" t="s">
        <v>0</v>
      </c>
      <c r="K1" s="166" t="s">
        <v>16</v>
      </c>
      <c r="L1" s="166" t="s">
        <v>122</v>
      </c>
      <c r="M1" s="166" t="s">
        <v>123</v>
      </c>
      <c r="N1" s="166" t="s">
        <v>124</v>
      </c>
      <c r="O1" s="166" t="s">
        <v>125</v>
      </c>
      <c r="P1" s="166" t="s">
        <v>126</v>
      </c>
      <c r="Q1" s="166" t="s">
        <v>127</v>
      </c>
      <c r="R1" s="166" t="s">
        <v>128</v>
      </c>
      <c r="S1" s="166" t="s">
        <v>129</v>
      </c>
      <c r="T1" s="166" t="s">
        <v>130</v>
      </c>
      <c r="U1" s="166" t="s">
        <v>131</v>
      </c>
      <c r="V1" s="166" t="s">
        <v>132</v>
      </c>
      <c r="W1" s="166" t="s">
        <v>133</v>
      </c>
      <c r="X1" s="166" t="s">
        <v>134</v>
      </c>
      <c r="Y1" s="166" t="s">
        <v>135</v>
      </c>
      <c r="Z1" s="166" t="s">
        <v>136</v>
      </c>
      <c r="AA1" s="166" t="s">
        <v>137</v>
      </c>
      <c r="AB1" s="166" t="s">
        <v>138</v>
      </c>
      <c r="AC1" s="166" t="s">
        <v>17</v>
      </c>
      <c r="AD1" s="166" t="s">
        <v>18</v>
      </c>
      <c r="AE1" s="166" t="s">
        <v>19</v>
      </c>
      <c r="AF1" s="166" t="s">
        <v>20</v>
      </c>
      <c r="AG1" s="166" t="s">
        <v>21</v>
      </c>
      <c r="AH1" s="166" t="s">
        <v>22</v>
      </c>
      <c r="AI1" s="166" t="s">
        <v>23</v>
      </c>
      <c r="AJ1" s="166" t="s">
        <v>24</v>
      </c>
      <c r="AK1" s="166" t="s">
        <v>25</v>
      </c>
      <c r="AL1" s="166" t="s">
        <v>139</v>
      </c>
      <c r="AM1" s="166" t="s">
        <v>140</v>
      </c>
      <c r="AN1" s="166" t="s">
        <v>141</v>
      </c>
      <c r="AO1" s="166" t="s">
        <v>142</v>
      </c>
      <c r="AP1" s="166" t="s">
        <v>143</v>
      </c>
      <c r="AQ1" s="166" t="s">
        <v>144</v>
      </c>
      <c r="AR1" s="166" t="s">
        <v>145</v>
      </c>
      <c r="AS1" s="166" t="s">
        <v>146</v>
      </c>
      <c r="AT1" s="166" t="s">
        <v>147</v>
      </c>
      <c r="AU1" s="166" t="s">
        <v>148</v>
      </c>
      <c r="AV1" s="166" t="s">
        <v>149</v>
      </c>
      <c r="AW1" s="166" t="s">
        <v>150</v>
      </c>
      <c r="AX1" s="166" t="s">
        <v>151</v>
      </c>
      <c r="AY1" s="166" t="s">
        <v>152</v>
      </c>
      <c r="AZ1" s="167" t="s">
        <v>153</v>
      </c>
      <c r="BA1" s="167" t="s">
        <v>154</v>
      </c>
      <c r="BB1" s="167" t="s">
        <v>155</v>
      </c>
      <c r="BC1" s="167" t="s">
        <v>156</v>
      </c>
      <c r="BD1" s="167" t="s">
        <v>157</v>
      </c>
      <c r="BE1" s="166" t="s">
        <v>158</v>
      </c>
      <c r="BF1" s="166" t="s">
        <v>159</v>
      </c>
      <c r="BG1" s="166" t="s">
        <v>160</v>
      </c>
      <c r="BH1" s="166" t="s">
        <v>161</v>
      </c>
      <c r="BI1" s="166" t="s">
        <v>162</v>
      </c>
      <c r="BJ1" s="166" t="s">
        <v>163</v>
      </c>
      <c r="BK1" s="166" t="s">
        <v>164</v>
      </c>
      <c r="BL1" s="166" t="s">
        <v>165</v>
      </c>
      <c r="BM1" s="166" t="s">
        <v>166</v>
      </c>
      <c r="BN1" s="166" t="s">
        <v>167</v>
      </c>
      <c r="BO1" s="166" t="s">
        <v>168</v>
      </c>
      <c r="BP1" s="166" t="s">
        <v>169</v>
      </c>
      <c r="BQ1" s="166" t="s">
        <v>170</v>
      </c>
      <c r="BR1" s="166" t="s">
        <v>171</v>
      </c>
      <c r="BS1" s="166" t="s">
        <v>172</v>
      </c>
      <c r="BT1" s="166" t="s">
        <v>173</v>
      </c>
      <c r="BU1" s="168" t="s">
        <v>174</v>
      </c>
      <c r="BV1" s="168" t="s">
        <v>175</v>
      </c>
      <c r="BW1" s="168" t="s">
        <v>176</v>
      </c>
      <c r="BX1" s="168" t="s">
        <v>177</v>
      </c>
      <c r="BY1" s="168" t="s">
        <v>178</v>
      </c>
    </row>
    <row r="2" hidden="1" spans="1:77">
      <c r="A2" s="55">
        <v>1</v>
      </c>
      <c r="B2" s="55" t="s">
        <v>179</v>
      </c>
      <c r="C2" s="55">
        <v>1</v>
      </c>
      <c r="D2" s="55" t="s">
        <v>180</v>
      </c>
      <c r="E2" s="55" t="s">
        <v>181</v>
      </c>
      <c r="F2" s="55" t="s">
        <v>182</v>
      </c>
      <c r="G2" s="55">
        <v>10156</v>
      </c>
      <c r="H2" s="55">
        <v>15978076888</v>
      </c>
      <c r="I2" s="55" t="s">
        <v>183</v>
      </c>
      <c r="J2" s="55" t="s">
        <v>61</v>
      </c>
      <c r="K2" s="55" t="s">
        <v>30</v>
      </c>
      <c r="L2" s="55" t="s">
        <v>61</v>
      </c>
      <c r="M2" s="55" t="s">
        <v>184</v>
      </c>
      <c r="N2" s="55" t="s">
        <v>185</v>
      </c>
      <c r="O2" s="55" t="s">
        <v>186</v>
      </c>
      <c r="P2" s="55" t="s">
        <v>187</v>
      </c>
      <c r="Z2" s="55" t="s">
        <v>188</v>
      </c>
      <c r="AA2" s="55" t="s">
        <v>189</v>
      </c>
      <c r="AB2" s="55" t="s">
        <v>31</v>
      </c>
      <c r="AC2" s="55" t="s">
        <v>85</v>
      </c>
      <c r="AD2" s="55" t="s">
        <v>31</v>
      </c>
      <c r="AE2" s="55" t="s">
        <v>85</v>
      </c>
      <c r="AF2" s="55" t="s">
        <v>85</v>
      </c>
      <c r="AG2" s="55" t="s">
        <v>85</v>
      </c>
      <c r="AH2" s="55" t="s">
        <v>85</v>
      </c>
      <c r="AI2" s="55" t="s">
        <v>85</v>
      </c>
      <c r="AJ2" s="55" t="s">
        <v>85</v>
      </c>
      <c r="AK2" s="55" t="s">
        <v>31</v>
      </c>
      <c r="AL2" s="55">
        <v>62718.89</v>
      </c>
      <c r="AM2" s="55">
        <v>13000</v>
      </c>
      <c r="AN2" s="55" t="s">
        <v>190</v>
      </c>
      <c r="AO2" s="55" t="s">
        <v>186</v>
      </c>
      <c r="AP2" s="55">
        <v>63742</v>
      </c>
      <c r="AQ2" s="55">
        <v>13000</v>
      </c>
      <c r="AR2" s="55">
        <v>13000</v>
      </c>
      <c r="AS2" s="55">
        <v>0</v>
      </c>
      <c r="AT2" s="55">
        <v>13000</v>
      </c>
      <c r="AU2" s="55" t="s">
        <v>31</v>
      </c>
      <c r="AV2" s="55">
        <v>0</v>
      </c>
      <c r="AW2" s="55">
        <v>0</v>
      </c>
      <c r="AX2" s="55">
        <v>18</v>
      </c>
      <c r="AY2" s="55" t="s">
        <v>185</v>
      </c>
      <c r="AZ2" s="165">
        <v>42362</v>
      </c>
      <c r="BA2" s="165">
        <v>42366</v>
      </c>
      <c r="BB2" s="165">
        <v>42375</v>
      </c>
      <c r="BC2" s="165">
        <v>42369</v>
      </c>
      <c r="BD2" s="165">
        <v>42369</v>
      </c>
      <c r="BE2" s="55" t="s">
        <v>191</v>
      </c>
      <c r="BF2" s="55" t="s">
        <v>31</v>
      </c>
      <c r="BG2" s="55" t="s">
        <v>192</v>
      </c>
      <c r="BH2" s="55" t="s">
        <v>31</v>
      </c>
      <c r="BI2" s="55">
        <v>42369</v>
      </c>
      <c r="BJ2" s="55" t="s">
        <v>56</v>
      </c>
      <c r="BK2" s="55" t="s">
        <v>193</v>
      </c>
      <c r="BL2" s="55">
        <v>42521</v>
      </c>
      <c r="BM2" s="55" t="s">
        <v>194</v>
      </c>
      <c r="BU2" s="55">
        <f>IF(AND(K2="车间",AC2="是"),1,0)</f>
        <v>0</v>
      </c>
      <c r="BV2" s="55">
        <f>IF(AND(K2="车间",AD2="是"),1,0)</f>
        <v>1</v>
      </c>
      <c r="BW2" s="169" t="s">
        <v>195</v>
      </c>
      <c r="BX2" s="170">
        <f>IF(ISERROR(VLOOKUP(BW2,系统大修申请!B:U,17,)),0,1)</f>
        <v>1</v>
      </c>
      <c r="BY2" s="55">
        <f>IFERROR(VLOOKUP(BW2,系统大修申请!B:U,17,),0)</f>
        <v>1</v>
      </c>
    </row>
    <row r="3" hidden="1" spans="1:77">
      <c r="A3" s="55">
        <v>2</v>
      </c>
      <c r="B3" s="55" t="s">
        <v>196</v>
      </c>
      <c r="C3" s="55">
        <v>1</v>
      </c>
      <c r="D3" s="55" t="s">
        <v>197</v>
      </c>
      <c r="E3" s="55" t="s">
        <v>198</v>
      </c>
      <c r="F3" s="55" t="s">
        <v>199</v>
      </c>
      <c r="G3" s="55">
        <v>6537</v>
      </c>
      <c r="H3" s="55">
        <v>13959149849</v>
      </c>
      <c r="I3" s="55" t="s">
        <v>183</v>
      </c>
      <c r="J3" s="55" t="s">
        <v>64</v>
      </c>
      <c r="K3" s="55" t="s">
        <v>30</v>
      </c>
      <c r="L3" s="55" t="s">
        <v>64</v>
      </c>
      <c r="M3" s="55" t="s">
        <v>200</v>
      </c>
      <c r="N3" s="55" t="s">
        <v>201</v>
      </c>
      <c r="O3" s="55" t="s">
        <v>186</v>
      </c>
      <c r="P3" s="55" t="s">
        <v>202</v>
      </c>
      <c r="Q3" s="55" t="s">
        <v>203</v>
      </c>
      <c r="R3" s="55" t="s">
        <v>204</v>
      </c>
      <c r="Z3" s="55" t="s">
        <v>205</v>
      </c>
      <c r="AA3" s="55" t="s">
        <v>31</v>
      </c>
      <c r="AB3" s="55" t="s">
        <v>189</v>
      </c>
      <c r="AC3" s="55" t="s">
        <v>31</v>
      </c>
      <c r="AD3" s="55" t="s">
        <v>85</v>
      </c>
      <c r="AE3" s="55" t="s">
        <v>85</v>
      </c>
      <c r="AF3" s="55" t="s">
        <v>85</v>
      </c>
      <c r="AG3" s="55" t="s">
        <v>85</v>
      </c>
      <c r="AH3" s="55" t="s">
        <v>85</v>
      </c>
      <c r="AI3" s="55" t="s">
        <v>85</v>
      </c>
      <c r="AJ3" s="55" t="s">
        <v>85</v>
      </c>
      <c r="AK3" s="55" t="s">
        <v>85</v>
      </c>
      <c r="AL3" s="55">
        <v>41222.78</v>
      </c>
      <c r="AM3" s="55">
        <v>34000</v>
      </c>
      <c r="AN3" s="55" t="s">
        <v>190</v>
      </c>
      <c r="AO3" s="55" t="s">
        <v>186</v>
      </c>
      <c r="AP3" s="55">
        <v>41712</v>
      </c>
      <c r="AQ3" s="55">
        <v>34000</v>
      </c>
      <c r="AR3" s="55">
        <v>27000</v>
      </c>
      <c r="AS3" s="55">
        <v>7000</v>
      </c>
      <c r="AT3" s="55">
        <v>4500</v>
      </c>
      <c r="AU3" s="55" t="s">
        <v>31</v>
      </c>
      <c r="AV3" s="55">
        <v>18000</v>
      </c>
      <c r="AW3" s="55">
        <v>0</v>
      </c>
      <c r="AX3" s="55">
        <v>36</v>
      </c>
      <c r="AY3" s="55" t="s">
        <v>201</v>
      </c>
      <c r="AZ3" s="165">
        <v>42364</v>
      </c>
      <c r="BA3" s="165">
        <v>42366</v>
      </c>
      <c r="BB3" s="165">
        <v>42375</v>
      </c>
      <c r="BC3" s="165">
        <v>42374</v>
      </c>
      <c r="BD3" s="165">
        <v>42374</v>
      </c>
      <c r="BE3" s="55" t="s">
        <v>191</v>
      </c>
      <c r="BF3" s="55" t="s">
        <v>31</v>
      </c>
      <c r="BG3" s="55" t="s">
        <v>192</v>
      </c>
      <c r="BH3" s="55" t="s">
        <v>31</v>
      </c>
      <c r="BI3" s="55">
        <v>42375</v>
      </c>
      <c r="BJ3" s="55" t="s">
        <v>56</v>
      </c>
      <c r="BK3" s="55" t="s">
        <v>193</v>
      </c>
      <c r="BL3" s="55">
        <v>42527</v>
      </c>
      <c r="BM3" s="55" t="s">
        <v>206</v>
      </c>
      <c r="BU3" s="55">
        <f t="shared" ref="BU3:BU9" si="0">IF(AND(K3="车间",AC3="是"),1,0)</f>
        <v>1</v>
      </c>
      <c r="BV3" s="55">
        <f t="shared" ref="BV3:BV9" si="1">IF(AND(K3="车间",AD3="是"),1,0)</f>
        <v>0</v>
      </c>
      <c r="BW3" s="169" t="s">
        <v>207</v>
      </c>
      <c r="BX3" s="170">
        <f>IF(ISERROR(VLOOKUP(BW3,系统大修申请!B:U,17,)),0,1)</f>
        <v>1</v>
      </c>
      <c r="BY3" s="55">
        <f>IFERROR(VLOOKUP(BW3,系统大修申请!B:U,17,),0)</f>
        <v>1</v>
      </c>
    </row>
    <row r="4" hidden="1" spans="1:77">
      <c r="A4" s="55">
        <v>3</v>
      </c>
      <c r="B4" s="55" t="s">
        <v>208</v>
      </c>
      <c r="C4" s="55">
        <v>1</v>
      </c>
      <c r="D4" s="55" t="s">
        <v>209</v>
      </c>
      <c r="E4" s="55" t="s">
        <v>210</v>
      </c>
      <c r="F4" s="55" t="s">
        <v>211</v>
      </c>
      <c r="G4" s="55">
        <v>5349</v>
      </c>
      <c r="H4" s="55">
        <v>13551760016</v>
      </c>
      <c r="I4" s="55" t="s">
        <v>36</v>
      </c>
      <c r="J4" s="55" t="s">
        <v>44</v>
      </c>
      <c r="K4" s="55" t="s">
        <v>30</v>
      </c>
      <c r="L4" s="55" t="s">
        <v>44</v>
      </c>
      <c r="M4" s="55" t="s">
        <v>212</v>
      </c>
      <c r="N4" s="55" t="s">
        <v>201</v>
      </c>
      <c r="O4" s="55" t="s">
        <v>186</v>
      </c>
      <c r="P4" s="55" t="s">
        <v>202</v>
      </c>
      <c r="Q4" s="55" t="s">
        <v>203</v>
      </c>
      <c r="R4" s="55" t="s">
        <v>204</v>
      </c>
      <c r="Z4" s="55" t="s">
        <v>213</v>
      </c>
      <c r="AA4" s="55" t="s">
        <v>31</v>
      </c>
      <c r="AB4" s="55" t="s">
        <v>189</v>
      </c>
      <c r="AC4" s="55" t="s">
        <v>31</v>
      </c>
      <c r="AD4" s="55" t="s">
        <v>85</v>
      </c>
      <c r="AE4" s="55" t="s">
        <v>85</v>
      </c>
      <c r="AF4" s="55" t="s">
        <v>85</v>
      </c>
      <c r="AG4" s="55" t="s">
        <v>85</v>
      </c>
      <c r="AH4" s="55" t="s">
        <v>85</v>
      </c>
      <c r="AI4" s="55" t="s">
        <v>85</v>
      </c>
      <c r="AJ4" s="55" t="s">
        <v>85</v>
      </c>
      <c r="AK4" s="55" t="s">
        <v>85</v>
      </c>
      <c r="AL4" s="55">
        <v>24314</v>
      </c>
      <c r="AM4" s="55">
        <v>6500</v>
      </c>
      <c r="AN4" s="55" t="s">
        <v>190</v>
      </c>
      <c r="AO4" s="55" t="s">
        <v>186</v>
      </c>
      <c r="AP4" s="55">
        <v>19314</v>
      </c>
      <c r="AQ4" s="55">
        <v>6500</v>
      </c>
      <c r="AR4" s="55">
        <v>5500</v>
      </c>
      <c r="AS4" s="55">
        <v>1000</v>
      </c>
      <c r="AT4" s="55">
        <v>2500</v>
      </c>
      <c r="AU4" s="55" t="s">
        <v>31</v>
      </c>
      <c r="AV4" s="55">
        <v>3000</v>
      </c>
      <c r="AW4" s="55">
        <v>0</v>
      </c>
      <c r="AX4" s="55">
        <v>36</v>
      </c>
      <c r="AY4" s="55" t="s">
        <v>201</v>
      </c>
      <c r="AZ4" s="165">
        <v>42367</v>
      </c>
      <c r="BA4" s="165">
        <v>42367</v>
      </c>
      <c r="BB4" s="165">
        <v>42375</v>
      </c>
      <c r="BC4" s="165">
        <v>42375</v>
      </c>
      <c r="BD4" s="165">
        <v>42369</v>
      </c>
      <c r="BE4" s="55" t="s">
        <v>191</v>
      </c>
      <c r="BF4" s="55" t="s">
        <v>31</v>
      </c>
      <c r="BG4" s="55" t="s">
        <v>192</v>
      </c>
      <c r="BH4" s="55" t="s">
        <v>31</v>
      </c>
      <c r="BI4" s="55">
        <v>42369</v>
      </c>
      <c r="BJ4" s="55" t="s">
        <v>56</v>
      </c>
      <c r="BK4" s="55" t="s">
        <v>193</v>
      </c>
      <c r="BL4" s="55">
        <v>42521</v>
      </c>
      <c r="BM4" s="55" t="s">
        <v>206</v>
      </c>
      <c r="BU4" s="55">
        <f t="shared" si="0"/>
        <v>1</v>
      </c>
      <c r="BV4" s="55">
        <f t="shared" si="1"/>
        <v>0</v>
      </c>
      <c r="BW4" s="169" t="s">
        <v>214</v>
      </c>
      <c r="BX4" s="170">
        <f>IF(ISERROR(VLOOKUP(BW4,系统大修申请!B:U,17,)),0,1)</f>
        <v>1</v>
      </c>
      <c r="BY4" s="55">
        <f>IFERROR(VLOOKUP(BW4,系统大修申请!B:U,17,),0)</f>
        <v>1</v>
      </c>
    </row>
    <row r="5" hidden="1" spans="1:77">
      <c r="A5" s="55">
        <v>4</v>
      </c>
      <c r="B5" s="55" t="s">
        <v>215</v>
      </c>
      <c r="C5" s="55">
        <v>1</v>
      </c>
      <c r="D5" s="55" t="s">
        <v>216</v>
      </c>
      <c r="E5" s="55" t="s">
        <v>217</v>
      </c>
      <c r="F5" s="55" t="s">
        <v>218</v>
      </c>
      <c r="G5" s="55">
        <v>9125</v>
      </c>
      <c r="H5" s="55">
        <v>13778831264</v>
      </c>
      <c r="I5" s="55" t="s">
        <v>6</v>
      </c>
      <c r="J5" s="55" t="s">
        <v>10</v>
      </c>
      <c r="K5" s="55" t="s">
        <v>30</v>
      </c>
      <c r="L5" s="55" t="s">
        <v>10</v>
      </c>
      <c r="M5" s="55" t="s">
        <v>219</v>
      </c>
      <c r="N5" s="55" t="s">
        <v>220</v>
      </c>
      <c r="O5" s="55" t="s">
        <v>186</v>
      </c>
      <c r="P5" s="55" t="s">
        <v>221</v>
      </c>
      <c r="Q5" s="55" t="s">
        <v>222</v>
      </c>
      <c r="R5" s="55" t="s">
        <v>223</v>
      </c>
      <c r="Z5" s="55" t="s">
        <v>224</v>
      </c>
      <c r="AA5" s="55" t="s">
        <v>189</v>
      </c>
      <c r="AB5" s="55" t="s">
        <v>31</v>
      </c>
      <c r="AC5" s="55" t="s">
        <v>85</v>
      </c>
      <c r="AD5" s="55" t="s">
        <v>31</v>
      </c>
      <c r="AE5" s="55" t="s">
        <v>85</v>
      </c>
      <c r="AF5" s="55" t="s">
        <v>85</v>
      </c>
      <c r="AG5" s="55" t="s">
        <v>85</v>
      </c>
      <c r="AH5" s="55" t="s">
        <v>85</v>
      </c>
      <c r="AI5" s="55" t="s">
        <v>85</v>
      </c>
      <c r="AJ5" s="55" t="s">
        <v>85</v>
      </c>
      <c r="AK5" s="55" t="s">
        <v>85</v>
      </c>
      <c r="AL5" s="55">
        <v>72450</v>
      </c>
      <c r="AM5" s="55">
        <v>12000</v>
      </c>
      <c r="AN5" s="55" t="s">
        <v>190</v>
      </c>
      <c r="AO5" s="55" t="s">
        <v>186</v>
      </c>
      <c r="AP5" s="55">
        <v>69362</v>
      </c>
      <c r="AQ5" s="55">
        <v>12000</v>
      </c>
      <c r="AR5" s="55">
        <v>12000</v>
      </c>
      <c r="AS5" s="55">
        <v>0</v>
      </c>
      <c r="AT5" s="55">
        <v>12000</v>
      </c>
      <c r="AU5" s="55" t="s">
        <v>85</v>
      </c>
      <c r="AV5" s="55">
        <v>0</v>
      </c>
      <c r="AW5" s="55">
        <v>0</v>
      </c>
      <c r="AX5" s="55">
        <v>54</v>
      </c>
      <c r="AY5" s="55" t="s">
        <v>220</v>
      </c>
      <c r="AZ5" s="165">
        <v>42364</v>
      </c>
      <c r="BA5" s="165">
        <v>42367</v>
      </c>
      <c r="BB5" s="165">
        <v>42375</v>
      </c>
      <c r="BC5" s="165">
        <v>42375</v>
      </c>
      <c r="BD5" s="165">
        <v>42375</v>
      </c>
      <c r="BE5" s="55" t="s">
        <v>191</v>
      </c>
      <c r="BF5" s="55" t="s">
        <v>31</v>
      </c>
      <c r="BG5" s="55" t="s">
        <v>192</v>
      </c>
      <c r="BH5" s="55" t="s">
        <v>31</v>
      </c>
      <c r="BI5" s="55">
        <v>42375</v>
      </c>
      <c r="BJ5" s="55" t="s">
        <v>33</v>
      </c>
      <c r="BK5" s="55" t="s">
        <v>193</v>
      </c>
      <c r="BL5" s="55">
        <v>42435</v>
      </c>
      <c r="BM5" s="55" t="s">
        <v>225</v>
      </c>
      <c r="BU5" s="55">
        <f t="shared" si="0"/>
        <v>0</v>
      </c>
      <c r="BV5" s="55">
        <f t="shared" si="1"/>
        <v>1</v>
      </c>
      <c r="BW5" s="169" t="s">
        <v>226</v>
      </c>
      <c r="BX5" s="170">
        <f>IF(ISERROR(VLOOKUP(BW5,系统大修申请!B:U,17,)),0,1)</f>
        <v>1</v>
      </c>
      <c r="BY5" s="55">
        <f>IFERROR(VLOOKUP(BW5,系统大修申请!B:U,17,),0)</f>
        <v>1</v>
      </c>
    </row>
    <row r="6" hidden="1" spans="1:77">
      <c r="A6" s="55">
        <v>5</v>
      </c>
      <c r="B6" s="55" t="s">
        <v>227</v>
      </c>
      <c r="C6" s="55">
        <v>1</v>
      </c>
      <c r="D6" s="55" t="s">
        <v>228</v>
      </c>
      <c r="E6" s="55" t="s">
        <v>229</v>
      </c>
      <c r="F6" s="55" t="s">
        <v>230</v>
      </c>
      <c r="G6" s="55">
        <v>3562</v>
      </c>
      <c r="H6" s="55">
        <v>18011165049</v>
      </c>
      <c r="I6" s="55" t="s">
        <v>26</v>
      </c>
      <c r="J6" s="55" t="s">
        <v>32</v>
      </c>
      <c r="K6" s="55" t="s">
        <v>30</v>
      </c>
      <c r="L6" s="55" t="s">
        <v>32</v>
      </c>
      <c r="M6" s="55" t="s">
        <v>231</v>
      </c>
      <c r="N6" s="55" t="s">
        <v>221</v>
      </c>
      <c r="O6" s="55" t="s">
        <v>186</v>
      </c>
      <c r="P6" s="55" t="s">
        <v>220</v>
      </c>
      <c r="Q6" s="55" t="s">
        <v>222</v>
      </c>
      <c r="R6" s="55" t="s">
        <v>223</v>
      </c>
      <c r="Z6" s="55" t="s">
        <v>232</v>
      </c>
      <c r="AA6" s="55" t="s">
        <v>189</v>
      </c>
      <c r="AB6" s="55" t="s">
        <v>85</v>
      </c>
      <c r="AC6" s="55" t="s">
        <v>85</v>
      </c>
      <c r="AD6" s="55" t="s">
        <v>31</v>
      </c>
      <c r="AE6" s="55" t="s">
        <v>85</v>
      </c>
      <c r="AF6" s="55" t="s">
        <v>85</v>
      </c>
      <c r="AG6" s="55" t="s">
        <v>85</v>
      </c>
      <c r="AH6" s="55" t="s">
        <v>85</v>
      </c>
      <c r="AI6" s="55" t="s">
        <v>85</v>
      </c>
      <c r="AJ6" s="55" t="s">
        <v>85</v>
      </c>
      <c r="AK6" s="55" t="s">
        <v>85</v>
      </c>
      <c r="AL6" s="55">
        <v>83532</v>
      </c>
      <c r="AM6" s="55">
        <v>27500</v>
      </c>
      <c r="AN6" s="55" t="s">
        <v>190</v>
      </c>
      <c r="AO6" s="55" t="s">
        <v>186</v>
      </c>
      <c r="AP6" s="55">
        <v>84032</v>
      </c>
      <c r="AQ6" s="55">
        <v>27500</v>
      </c>
      <c r="AR6" s="55">
        <v>27500</v>
      </c>
      <c r="AS6" s="55">
        <v>0</v>
      </c>
      <c r="AT6" s="55">
        <v>12500</v>
      </c>
      <c r="AU6" s="55" t="s">
        <v>31</v>
      </c>
      <c r="AV6" s="55">
        <v>14500</v>
      </c>
      <c r="AW6" s="55">
        <v>0</v>
      </c>
      <c r="AX6" s="55">
        <v>54</v>
      </c>
      <c r="AY6" s="55" t="s">
        <v>221</v>
      </c>
      <c r="AZ6" s="165">
        <v>42364</v>
      </c>
      <c r="BA6" s="165">
        <v>42368</v>
      </c>
      <c r="BB6" s="165">
        <v>42378</v>
      </c>
      <c r="BC6" s="165">
        <v>42378</v>
      </c>
      <c r="BD6" s="165">
        <v>42386</v>
      </c>
      <c r="BE6" s="55" t="s">
        <v>191</v>
      </c>
      <c r="BF6" s="55" t="s">
        <v>31</v>
      </c>
      <c r="BG6" s="55" t="s">
        <v>233</v>
      </c>
      <c r="BH6" s="55" t="s">
        <v>31</v>
      </c>
      <c r="BI6" s="55">
        <v>42381</v>
      </c>
      <c r="BJ6" s="55" t="s">
        <v>56</v>
      </c>
      <c r="BK6" s="55" t="s">
        <v>193</v>
      </c>
      <c r="BL6" s="55">
        <v>42533</v>
      </c>
      <c r="BM6" s="55" t="s">
        <v>234</v>
      </c>
      <c r="BU6" s="55">
        <f t="shared" si="0"/>
        <v>0</v>
      </c>
      <c r="BV6" s="55">
        <f t="shared" si="1"/>
        <v>1</v>
      </c>
      <c r="BW6" s="169"/>
      <c r="BX6" s="170">
        <f>IF(ISERROR(VLOOKUP(BW6,系统大修申请!B:U,17,)),0,1)</f>
        <v>0</v>
      </c>
      <c r="BY6" s="55">
        <f>IFERROR(VLOOKUP(BW6,系统大修申请!B:U,17,),0)</f>
        <v>0</v>
      </c>
    </row>
    <row r="7" hidden="1" spans="1:77">
      <c r="A7" s="55">
        <v>6</v>
      </c>
      <c r="B7" s="55" t="s">
        <v>235</v>
      </c>
      <c r="C7" s="55">
        <v>1</v>
      </c>
      <c r="D7" s="55" t="s">
        <v>236</v>
      </c>
      <c r="E7" s="55" t="s">
        <v>198</v>
      </c>
      <c r="F7" s="55" t="s">
        <v>237</v>
      </c>
      <c r="G7" s="55">
        <v>11486</v>
      </c>
      <c r="H7" s="55">
        <v>15808435999</v>
      </c>
      <c r="I7" s="55" t="s">
        <v>36</v>
      </c>
      <c r="J7" s="55" t="s">
        <v>37</v>
      </c>
      <c r="K7" s="55" t="s">
        <v>30</v>
      </c>
      <c r="L7" s="55" t="s">
        <v>37</v>
      </c>
      <c r="M7" s="55" t="s">
        <v>238</v>
      </c>
      <c r="N7" s="55" t="s">
        <v>223</v>
      </c>
      <c r="O7" s="55" t="s">
        <v>186</v>
      </c>
      <c r="P7" s="55" t="s">
        <v>221</v>
      </c>
      <c r="Q7" s="55" t="s">
        <v>222</v>
      </c>
      <c r="R7" s="55" t="s">
        <v>220</v>
      </c>
      <c r="Z7" s="55" t="s">
        <v>239</v>
      </c>
      <c r="AA7" s="55" t="s">
        <v>189</v>
      </c>
      <c r="AB7" s="55" t="s">
        <v>189</v>
      </c>
      <c r="AC7" s="55" t="s">
        <v>85</v>
      </c>
      <c r="AD7" s="55" t="s">
        <v>85</v>
      </c>
      <c r="AE7" s="55" t="s">
        <v>31</v>
      </c>
      <c r="AF7" s="55" t="s">
        <v>85</v>
      </c>
      <c r="AG7" s="55" t="s">
        <v>85</v>
      </c>
      <c r="AH7" s="55" t="s">
        <v>85</v>
      </c>
      <c r="AI7" s="55" t="s">
        <v>85</v>
      </c>
      <c r="AJ7" s="55" t="s">
        <v>85</v>
      </c>
      <c r="AK7" s="55" t="s">
        <v>31</v>
      </c>
      <c r="AL7" s="55">
        <v>11558.26</v>
      </c>
      <c r="AM7" s="55">
        <v>7000</v>
      </c>
      <c r="AN7" s="55" t="s">
        <v>190</v>
      </c>
      <c r="AO7" s="55" t="s">
        <v>186</v>
      </c>
      <c r="AP7" s="55">
        <v>11600</v>
      </c>
      <c r="AQ7" s="55">
        <v>7000</v>
      </c>
      <c r="AR7" s="55">
        <v>4500</v>
      </c>
      <c r="AS7" s="55">
        <v>2500</v>
      </c>
      <c r="AT7" s="55">
        <v>4500</v>
      </c>
      <c r="AU7" s="55" t="s">
        <v>85</v>
      </c>
      <c r="AV7" s="55">
        <v>0</v>
      </c>
      <c r="AW7" s="55">
        <v>0</v>
      </c>
      <c r="AX7" s="55">
        <v>18</v>
      </c>
      <c r="AY7" s="55" t="s">
        <v>223</v>
      </c>
      <c r="AZ7" s="165">
        <v>42377</v>
      </c>
      <c r="BA7" s="165">
        <v>42377</v>
      </c>
      <c r="BB7" s="165">
        <v>42384</v>
      </c>
      <c r="BC7" s="165">
        <v>42380</v>
      </c>
      <c r="BD7" s="165">
        <v>42380</v>
      </c>
      <c r="BE7" s="55" t="s">
        <v>191</v>
      </c>
      <c r="BF7" s="55" t="s">
        <v>85</v>
      </c>
      <c r="BG7" s="55" t="s">
        <v>240</v>
      </c>
      <c r="BH7" s="55" t="s">
        <v>31</v>
      </c>
      <c r="BI7" s="55">
        <v>42380</v>
      </c>
      <c r="BJ7" s="55" t="s">
        <v>56</v>
      </c>
      <c r="BK7" s="55" t="s">
        <v>193</v>
      </c>
      <c r="BL7" s="55">
        <v>42532</v>
      </c>
      <c r="BM7" s="55" t="s">
        <v>241</v>
      </c>
      <c r="BU7" s="55">
        <f t="shared" si="0"/>
        <v>0</v>
      </c>
      <c r="BV7" s="55">
        <f t="shared" si="1"/>
        <v>0</v>
      </c>
      <c r="BW7" s="169"/>
      <c r="BX7" s="170">
        <f>IF(ISERROR(VLOOKUP(BW7,系统大修申请!B:U,17,)),0,1)</f>
        <v>0</v>
      </c>
      <c r="BY7" s="55">
        <f>IFERROR(VLOOKUP(BW7,系统大修申请!B:U,17,),0)</f>
        <v>0</v>
      </c>
    </row>
    <row r="8" hidden="1" spans="1:77">
      <c r="A8" s="55">
        <v>7</v>
      </c>
      <c r="B8" s="55" t="s">
        <v>242</v>
      </c>
      <c r="C8" s="55">
        <v>1</v>
      </c>
      <c r="D8" s="55" t="s">
        <v>243</v>
      </c>
      <c r="E8" s="55" t="s">
        <v>198</v>
      </c>
      <c r="F8" s="55" t="s">
        <v>244</v>
      </c>
      <c r="G8" s="55">
        <v>6865</v>
      </c>
      <c r="H8" s="55">
        <v>18681792275</v>
      </c>
      <c r="I8" s="55" t="s">
        <v>36</v>
      </c>
      <c r="J8" s="55" t="s">
        <v>37</v>
      </c>
      <c r="K8" s="55" t="s">
        <v>30</v>
      </c>
      <c r="L8" s="55" t="s">
        <v>37</v>
      </c>
      <c r="M8" s="55" t="s">
        <v>238</v>
      </c>
      <c r="N8" s="55" t="s">
        <v>222</v>
      </c>
      <c r="O8" s="55" t="s">
        <v>186</v>
      </c>
      <c r="P8" s="55" t="s">
        <v>221</v>
      </c>
      <c r="Q8" s="55" t="s">
        <v>223</v>
      </c>
      <c r="R8" s="55" t="s">
        <v>220</v>
      </c>
      <c r="Z8" s="55" t="s">
        <v>245</v>
      </c>
      <c r="AA8" s="55" t="s">
        <v>189</v>
      </c>
      <c r="AB8" s="55" t="s">
        <v>189</v>
      </c>
      <c r="AC8" s="55" t="s">
        <v>85</v>
      </c>
      <c r="AD8" s="55" t="s">
        <v>85</v>
      </c>
      <c r="AE8" s="55" t="s">
        <v>31</v>
      </c>
      <c r="AF8" s="55" t="s">
        <v>85</v>
      </c>
      <c r="AG8" s="55" t="s">
        <v>85</v>
      </c>
      <c r="AH8" s="55" t="s">
        <v>85</v>
      </c>
      <c r="AI8" s="55" t="s">
        <v>85</v>
      </c>
      <c r="AJ8" s="55" t="s">
        <v>85</v>
      </c>
      <c r="AK8" s="55" t="s">
        <v>85</v>
      </c>
      <c r="AL8" s="55">
        <v>8244.59</v>
      </c>
      <c r="AM8" s="55">
        <v>6000</v>
      </c>
      <c r="AN8" s="55" t="s">
        <v>190</v>
      </c>
      <c r="AO8" s="55" t="s">
        <v>186</v>
      </c>
      <c r="AP8" s="55">
        <v>8500</v>
      </c>
      <c r="AQ8" s="55">
        <v>5500</v>
      </c>
      <c r="AR8" s="55">
        <v>4000</v>
      </c>
      <c r="AS8" s="55">
        <v>1500</v>
      </c>
      <c r="AT8" s="55">
        <v>4000</v>
      </c>
      <c r="AU8" s="55" t="s">
        <v>85</v>
      </c>
      <c r="AV8" s="55">
        <v>0</v>
      </c>
      <c r="AW8" s="55">
        <v>0</v>
      </c>
      <c r="AX8" s="55">
        <v>18</v>
      </c>
      <c r="AY8" s="55" t="s">
        <v>222</v>
      </c>
      <c r="AZ8" s="165">
        <v>42377</v>
      </c>
      <c r="BA8" s="165">
        <v>42378</v>
      </c>
      <c r="BB8" s="165">
        <v>42385</v>
      </c>
      <c r="BC8" s="165">
        <v>42380</v>
      </c>
      <c r="BD8" s="165">
        <v>42380</v>
      </c>
      <c r="BE8" s="55" t="s">
        <v>191</v>
      </c>
      <c r="BF8" s="55" t="s">
        <v>85</v>
      </c>
      <c r="BG8" s="55" t="s">
        <v>240</v>
      </c>
      <c r="BH8" s="55" t="s">
        <v>31</v>
      </c>
      <c r="BI8" s="55">
        <v>42380</v>
      </c>
      <c r="BJ8" s="55" t="s">
        <v>56</v>
      </c>
      <c r="BK8" s="55" t="s">
        <v>193</v>
      </c>
      <c r="BL8" s="55">
        <v>42532</v>
      </c>
      <c r="BM8" s="55" t="s">
        <v>241</v>
      </c>
      <c r="BU8" s="55">
        <f t="shared" si="0"/>
        <v>0</v>
      </c>
      <c r="BV8" s="55">
        <f t="shared" si="1"/>
        <v>0</v>
      </c>
      <c r="BW8" s="169"/>
      <c r="BX8" s="170">
        <f>IF(ISERROR(VLOOKUP(BW8,系统大修申请!B:U,17,)),0,1)</f>
        <v>0</v>
      </c>
      <c r="BY8" s="55">
        <f>IFERROR(VLOOKUP(BW8,系统大修申请!B:U,17,),0)</f>
        <v>0</v>
      </c>
    </row>
    <row r="9" hidden="1" spans="1:77">
      <c r="A9" s="55">
        <v>8</v>
      </c>
      <c r="B9" s="55" t="s">
        <v>246</v>
      </c>
      <c r="C9" s="55">
        <v>1</v>
      </c>
      <c r="D9" s="55" t="s">
        <v>247</v>
      </c>
      <c r="E9" s="55" t="s">
        <v>248</v>
      </c>
      <c r="F9" s="55" t="s">
        <v>249</v>
      </c>
      <c r="G9" s="55">
        <v>8575</v>
      </c>
      <c r="H9" s="55">
        <v>15881139445</v>
      </c>
      <c r="I9" s="55" t="s">
        <v>183</v>
      </c>
      <c r="J9" s="55" t="s">
        <v>61</v>
      </c>
      <c r="K9" s="55" t="s">
        <v>30</v>
      </c>
      <c r="L9" s="55" t="s">
        <v>61</v>
      </c>
      <c r="M9" s="55" t="s">
        <v>184</v>
      </c>
      <c r="N9" s="55" t="s">
        <v>250</v>
      </c>
      <c r="O9" s="55" t="s">
        <v>186</v>
      </c>
      <c r="P9" s="55" t="s">
        <v>251</v>
      </c>
      <c r="Q9" s="55" t="s">
        <v>252</v>
      </c>
      <c r="R9" s="55" t="s">
        <v>253</v>
      </c>
      <c r="Z9" s="55" t="s">
        <v>254</v>
      </c>
      <c r="AA9" s="55" t="s">
        <v>31</v>
      </c>
      <c r="AB9" s="55" t="s">
        <v>189</v>
      </c>
      <c r="AC9" s="55" t="s">
        <v>31</v>
      </c>
      <c r="AD9" s="55" t="s">
        <v>85</v>
      </c>
      <c r="AE9" s="55" t="s">
        <v>85</v>
      </c>
      <c r="AF9" s="55" t="s">
        <v>85</v>
      </c>
      <c r="AG9" s="55" t="s">
        <v>85</v>
      </c>
      <c r="AH9" s="55" t="s">
        <v>85</v>
      </c>
      <c r="AI9" s="55" t="s">
        <v>85</v>
      </c>
      <c r="AJ9" s="55" t="s">
        <v>85</v>
      </c>
      <c r="AK9" s="55" t="s">
        <v>85</v>
      </c>
      <c r="AL9" s="55">
        <v>22400</v>
      </c>
      <c r="AM9" s="55">
        <v>10100</v>
      </c>
      <c r="AN9" s="55" t="s">
        <v>190</v>
      </c>
      <c r="AO9" s="55" t="s">
        <v>186</v>
      </c>
      <c r="AP9" s="55">
        <v>24648</v>
      </c>
      <c r="AQ9" s="55">
        <v>10052</v>
      </c>
      <c r="AR9" s="55">
        <v>10052</v>
      </c>
      <c r="AS9" s="55">
        <v>0</v>
      </c>
      <c r="AT9" s="55">
        <v>3600</v>
      </c>
      <c r="AU9" s="55" t="s">
        <v>31</v>
      </c>
      <c r="AV9" s="55">
        <v>6462</v>
      </c>
      <c r="AW9" s="55">
        <v>0</v>
      </c>
      <c r="AX9" s="55">
        <v>36</v>
      </c>
      <c r="AY9" s="55" t="s">
        <v>250</v>
      </c>
      <c r="AZ9" s="165">
        <v>42354</v>
      </c>
      <c r="BA9" s="165">
        <v>42363</v>
      </c>
      <c r="BB9" s="165">
        <v>42372</v>
      </c>
      <c r="BC9" s="165">
        <v>42368</v>
      </c>
      <c r="BE9" s="55" t="s">
        <v>191</v>
      </c>
      <c r="BF9" s="55" t="s">
        <v>31</v>
      </c>
      <c r="BG9" s="55" t="s">
        <v>233</v>
      </c>
      <c r="BH9" s="55" t="s">
        <v>85</v>
      </c>
      <c r="BU9" s="55">
        <f t="shared" si="0"/>
        <v>1</v>
      </c>
      <c r="BV9" s="55">
        <f t="shared" si="1"/>
        <v>0</v>
      </c>
      <c r="BW9" s="169"/>
      <c r="BX9" s="170">
        <f>IF(ISERROR(VLOOKUP(BW9,系统大修申请!B:U,17,)),0,1)</f>
        <v>0</v>
      </c>
      <c r="BY9" s="55">
        <f>IFERROR(VLOOKUP(BW9,系统大修申请!B:U,17,),0)</f>
        <v>0</v>
      </c>
    </row>
    <row r="10" hidden="1" spans="1:77">
      <c r="A10" s="55">
        <v>9</v>
      </c>
      <c r="B10" s="55" t="s">
        <v>255</v>
      </c>
      <c r="C10" s="55">
        <v>1</v>
      </c>
      <c r="D10" s="55" t="s">
        <v>256</v>
      </c>
      <c r="E10" s="55" t="s">
        <v>210</v>
      </c>
      <c r="F10" s="55" t="s">
        <v>257</v>
      </c>
      <c r="G10" s="55">
        <v>3688</v>
      </c>
      <c r="H10" s="55">
        <v>13698112032</v>
      </c>
      <c r="I10" s="55" t="s">
        <v>47</v>
      </c>
      <c r="J10" s="55" t="s">
        <v>48</v>
      </c>
      <c r="K10" s="55" t="s">
        <v>30</v>
      </c>
      <c r="L10" s="55" t="s">
        <v>48</v>
      </c>
      <c r="M10" s="55" t="s">
        <v>258</v>
      </c>
      <c r="N10" s="55" t="s">
        <v>202</v>
      </c>
      <c r="O10" s="55" t="s">
        <v>186</v>
      </c>
      <c r="P10" s="55" t="s">
        <v>201</v>
      </c>
      <c r="Q10" s="55" t="s">
        <v>203</v>
      </c>
      <c r="R10" s="55" t="s">
        <v>204</v>
      </c>
      <c r="Z10" s="55" t="s">
        <v>259</v>
      </c>
      <c r="AA10" s="55" t="s">
        <v>85</v>
      </c>
      <c r="AB10" s="55" t="s">
        <v>189</v>
      </c>
      <c r="AC10" s="55" t="s">
        <v>31</v>
      </c>
      <c r="AD10" s="55" t="s">
        <v>85</v>
      </c>
      <c r="AE10" s="55" t="s">
        <v>85</v>
      </c>
      <c r="AF10" s="55" t="s">
        <v>85</v>
      </c>
      <c r="AG10" s="55" t="s">
        <v>85</v>
      </c>
      <c r="AH10" s="55" t="s">
        <v>85</v>
      </c>
      <c r="AI10" s="55" t="s">
        <v>85</v>
      </c>
      <c r="AJ10" s="55" t="s">
        <v>85</v>
      </c>
      <c r="AK10" s="55" t="s">
        <v>85</v>
      </c>
      <c r="AL10" s="55">
        <v>9470.6</v>
      </c>
      <c r="AM10" s="55">
        <v>5000</v>
      </c>
      <c r="AN10" s="55" t="s">
        <v>190</v>
      </c>
      <c r="AO10" s="55" t="s">
        <v>186</v>
      </c>
      <c r="AP10" s="55">
        <v>9470</v>
      </c>
      <c r="AQ10" s="55">
        <v>5000</v>
      </c>
      <c r="AR10" s="55">
        <v>3000</v>
      </c>
      <c r="AS10" s="55">
        <v>2000</v>
      </c>
      <c r="AT10" s="55">
        <v>3000</v>
      </c>
      <c r="AU10" s="55" t="s">
        <v>85</v>
      </c>
      <c r="AV10" s="55">
        <v>0</v>
      </c>
      <c r="AW10" s="55">
        <v>0</v>
      </c>
      <c r="AX10" s="55">
        <v>36</v>
      </c>
      <c r="AY10" s="55" t="s">
        <v>202</v>
      </c>
      <c r="AZ10" s="165">
        <v>42376</v>
      </c>
      <c r="BA10" s="165">
        <v>42377</v>
      </c>
      <c r="BB10" s="165">
        <v>42384</v>
      </c>
      <c r="BC10" s="165">
        <v>42379</v>
      </c>
      <c r="BD10" s="165">
        <v>42379</v>
      </c>
      <c r="BE10" s="55" t="s">
        <v>191</v>
      </c>
      <c r="BF10" s="55" t="s">
        <v>31</v>
      </c>
      <c r="BG10" s="55" t="s">
        <v>260</v>
      </c>
      <c r="BH10" s="55" t="s">
        <v>31</v>
      </c>
      <c r="BI10" s="55">
        <v>42379</v>
      </c>
      <c r="BJ10" s="55" t="s">
        <v>186</v>
      </c>
      <c r="BK10" s="55" t="s">
        <v>186</v>
      </c>
      <c r="BL10" s="55" t="s">
        <v>186</v>
      </c>
      <c r="BM10" s="55" t="s">
        <v>186</v>
      </c>
      <c r="BU10" s="55">
        <f t="shared" ref="BU10:BU73" si="2">IF(AND(K10="车间",AC10="是"),1,0)</f>
        <v>1</v>
      </c>
      <c r="BV10" s="55">
        <f t="shared" ref="BV10:BV73" si="3">IF(AND(K10="车间",AD10="是"),1,0)</f>
        <v>0</v>
      </c>
      <c r="BW10" s="169"/>
      <c r="BX10" s="170">
        <f>IF(ISERROR(VLOOKUP(BW10,系统大修申请!B:U,17,)),0,1)</f>
        <v>0</v>
      </c>
      <c r="BY10" s="55">
        <f>IFERROR(VLOOKUP(BW10,系统大修申请!B:U,17,),0)</f>
        <v>0</v>
      </c>
    </row>
    <row r="11" hidden="1" spans="1:77">
      <c r="A11" s="55">
        <v>10</v>
      </c>
      <c r="B11" s="55" t="s">
        <v>261</v>
      </c>
      <c r="C11" s="55">
        <v>1</v>
      </c>
      <c r="D11" s="55" t="s">
        <v>262</v>
      </c>
      <c r="E11" s="55" t="s">
        <v>263</v>
      </c>
      <c r="F11" s="55" t="s">
        <v>264</v>
      </c>
      <c r="G11" s="55">
        <v>3717</v>
      </c>
      <c r="H11" s="55">
        <v>13458726666</v>
      </c>
      <c r="I11" s="55" t="s">
        <v>183</v>
      </c>
      <c r="J11" s="55" t="s">
        <v>61</v>
      </c>
      <c r="K11" s="55" t="s">
        <v>30</v>
      </c>
      <c r="L11" s="55" t="s">
        <v>61</v>
      </c>
      <c r="M11" s="55" t="s">
        <v>265</v>
      </c>
      <c r="N11" s="55" t="s">
        <v>266</v>
      </c>
      <c r="O11" s="55" t="s">
        <v>186</v>
      </c>
      <c r="P11" s="55" t="s">
        <v>267</v>
      </c>
      <c r="Z11" s="55" t="s">
        <v>268</v>
      </c>
      <c r="AA11" s="55" t="s">
        <v>189</v>
      </c>
      <c r="AB11" s="55" t="s">
        <v>189</v>
      </c>
      <c r="AC11" s="55" t="s">
        <v>85</v>
      </c>
      <c r="AD11" s="55" t="s">
        <v>85</v>
      </c>
      <c r="AE11" s="55" t="s">
        <v>85</v>
      </c>
      <c r="AF11" s="55" t="s">
        <v>85</v>
      </c>
      <c r="AG11" s="55" t="s">
        <v>85</v>
      </c>
      <c r="AH11" s="55" t="s">
        <v>85</v>
      </c>
      <c r="AI11" s="55" t="s">
        <v>85</v>
      </c>
      <c r="AJ11" s="55" t="s">
        <v>31</v>
      </c>
      <c r="AK11" s="55" t="s">
        <v>85</v>
      </c>
      <c r="AL11" s="55">
        <v>0</v>
      </c>
      <c r="AM11" s="55">
        <v>1400</v>
      </c>
      <c r="AN11" s="55" t="s">
        <v>190</v>
      </c>
      <c r="AO11" s="55" t="s">
        <v>186</v>
      </c>
      <c r="AP11" s="55">
        <v>0</v>
      </c>
      <c r="AQ11" s="55">
        <v>1400</v>
      </c>
      <c r="AR11" s="55">
        <v>1400</v>
      </c>
      <c r="AS11" s="55">
        <v>0</v>
      </c>
      <c r="AT11" s="55">
        <v>1400</v>
      </c>
      <c r="AU11" s="55" t="s">
        <v>85</v>
      </c>
      <c r="AV11" s="55">
        <v>0</v>
      </c>
      <c r="AW11" s="55">
        <v>0</v>
      </c>
      <c r="AX11" s="55">
        <v>0</v>
      </c>
      <c r="AY11" s="55" t="s">
        <v>186</v>
      </c>
      <c r="AZ11" s="165">
        <v>42348</v>
      </c>
      <c r="BA11" s="165">
        <v>42348</v>
      </c>
      <c r="BB11" s="165">
        <v>42377</v>
      </c>
      <c r="BC11" s="165">
        <v>42377</v>
      </c>
      <c r="BD11" s="165">
        <v>42377</v>
      </c>
      <c r="BE11" s="55" t="s">
        <v>191</v>
      </c>
      <c r="BF11" s="55" t="s">
        <v>31</v>
      </c>
      <c r="BG11" s="55" t="s">
        <v>240</v>
      </c>
      <c r="BH11" s="55" t="s">
        <v>85</v>
      </c>
      <c r="BJ11" s="55" t="s">
        <v>186</v>
      </c>
      <c r="BK11" s="55" t="s">
        <v>186</v>
      </c>
      <c r="BL11" s="55" t="s">
        <v>186</v>
      </c>
      <c r="BM11" s="55" t="s">
        <v>186</v>
      </c>
      <c r="BU11" s="55">
        <f t="shared" si="2"/>
        <v>0</v>
      </c>
      <c r="BV11" s="55">
        <f t="shared" si="3"/>
        <v>0</v>
      </c>
      <c r="BW11" s="169"/>
      <c r="BX11" s="170">
        <f>IF(ISERROR(VLOOKUP(BW11,系统大修申请!B:U,17,)),0,1)</f>
        <v>0</v>
      </c>
      <c r="BY11" s="55">
        <f>IFERROR(VLOOKUP(BW11,系统大修申请!B:U,17,),0)</f>
        <v>0</v>
      </c>
    </row>
    <row r="12" hidden="1" spans="1:77">
      <c r="A12" s="55">
        <v>11</v>
      </c>
      <c r="B12" s="55" t="s">
        <v>269</v>
      </c>
      <c r="C12" s="55">
        <v>1</v>
      </c>
      <c r="D12" s="55" t="s">
        <v>270</v>
      </c>
      <c r="E12" s="55" t="s">
        <v>271</v>
      </c>
      <c r="F12" s="55" t="s">
        <v>272</v>
      </c>
      <c r="G12" s="55">
        <v>5300</v>
      </c>
      <c r="H12" s="55">
        <v>13438102494</v>
      </c>
      <c r="I12" s="55" t="s">
        <v>183</v>
      </c>
      <c r="J12" s="55" t="s">
        <v>61</v>
      </c>
      <c r="K12" s="55" t="s">
        <v>30</v>
      </c>
      <c r="L12" s="55" t="s">
        <v>61</v>
      </c>
      <c r="M12" s="55" t="s">
        <v>273</v>
      </c>
      <c r="N12" s="55" t="s">
        <v>223</v>
      </c>
      <c r="O12" s="55" t="s">
        <v>186</v>
      </c>
      <c r="P12" s="55" t="s">
        <v>221</v>
      </c>
      <c r="Q12" s="55" t="s">
        <v>222</v>
      </c>
      <c r="R12" s="55" t="s">
        <v>220</v>
      </c>
      <c r="S12" s="55" t="s">
        <v>266</v>
      </c>
      <c r="T12" s="55" t="s">
        <v>267</v>
      </c>
      <c r="Z12" s="55" t="s">
        <v>274</v>
      </c>
      <c r="AA12" s="55" t="s">
        <v>189</v>
      </c>
      <c r="AB12" s="55" t="s">
        <v>31</v>
      </c>
      <c r="AC12" s="55" t="s">
        <v>85</v>
      </c>
      <c r="AD12" s="55" t="s">
        <v>31</v>
      </c>
      <c r="AE12" s="55" t="s">
        <v>85</v>
      </c>
      <c r="AF12" s="55" t="s">
        <v>85</v>
      </c>
      <c r="AG12" s="55" t="s">
        <v>85</v>
      </c>
      <c r="AH12" s="55" t="s">
        <v>85</v>
      </c>
      <c r="AI12" s="55" t="s">
        <v>85</v>
      </c>
      <c r="AJ12" s="55" t="s">
        <v>85</v>
      </c>
      <c r="AK12" s="55" t="s">
        <v>31</v>
      </c>
      <c r="AL12" s="55">
        <v>67845</v>
      </c>
      <c r="AM12" s="55">
        <v>14600</v>
      </c>
      <c r="AN12" s="55" t="s">
        <v>190</v>
      </c>
      <c r="AO12" s="55" t="s">
        <v>186</v>
      </c>
      <c r="AP12" s="55">
        <v>65666</v>
      </c>
      <c r="AQ12" s="55">
        <v>13000</v>
      </c>
      <c r="AR12" s="55">
        <v>13000</v>
      </c>
      <c r="AS12" s="55">
        <v>0</v>
      </c>
      <c r="AT12" s="55">
        <v>13000</v>
      </c>
      <c r="AU12" s="55" t="s">
        <v>85</v>
      </c>
      <c r="AV12" s="55">
        <v>0</v>
      </c>
      <c r="AW12" s="55">
        <v>0</v>
      </c>
      <c r="AX12" s="55">
        <v>36</v>
      </c>
      <c r="AY12" s="55" t="s">
        <v>223</v>
      </c>
      <c r="AZ12" s="165">
        <v>42349</v>
      </c>
      <c r="BA12" s="165">
        <v>42366</v>
      </c>
      <c r="BB12" s="165">
        <v>42374</v>
      </c>
      <c r="BC12" s="165">
        <v>42377</v>
      </c>
      <c r="BD12" s="165">
        <v>42388</v>
      </c>
      <c r="BE12" s="55" t="s">
        <v>191</v>
      </c>
      <c r="BF12" s="55" t="s">
        <v>31</v>
      </c>
      <c r="BG12" s="55" t="s">
        <v>192</v>
      </c>
      <c r="BH12" s="55" t="s">
        <v>31</v>
      </c>
      <c r="BI12" s="55">
        <v>42388</v>
      </c>
      <c r="BJ12" s="55" t="s">
        <v>56</v>
      </c>
      <c r="BK12" s="55" t="s">
        <v>193</v>
      </c>
      <c r="BL12" s="55">
        <v>42570</v>
      </c>
      <c r="BM12" s="55" t="s">
        <v>234</v>
      </c>
      <c r="BU12" s="55">
        <f t="shared" si="2"/>
        <v>0</v>
      </c>
      <c r="BV12" s="55">
        <f t="shared" si="3"/>
        <v>1</v>
      </c>
      <c r="BW12" s="169" t="s">
        <v>275</v>
      </c>
      <c r="BX12" s="170">
        <f>IF(ISERROR(VLOOKUP(BW12,系统大修申请!B:U,17,)),0,1)</f>
        <v>1</v>
      </c>
      <c r="BY12" s="55">
        <f>IFERROR(VLOOKUP(BW12,系统大修申请!B:U,17,),0)</f>
        <v>1</v>
      </c>
    </row>
    <row r="13" hidden="1" spans="1:77">
      <c r="A13" s="55">
        <v>12</v>
      </c>
      <c r="B13" s="55" t="s">
        <v>276</v>
      </c>
      <c r="C13" s="55">
        <v>1</v>
      </c>
      <c r="D13" s="55" t="s">
        <v>277</v>
      </c>
      <c r="E13" s="55" t="s">
        <v>198</v>
      </c>
      <c r="F13" s="55" t="s">
        <v>278</v>
      </c>
      <c r="G13" s="55">
        <v>6169</v>
      </c>
      <c r="H13" s="55">
        <v>13981363193</v>
      </c>
      <c r="I13" s="55" t="s">
        <v>54</v>
      </c>
      <c r="J13" s="55" t="s">
        <v>58</v>
      </c>
      <c r="K13" s="55" t="s">
        <v>30</v>
      </c>
      <c r="L13" s="55" t="s">
        <v>58</v>
      </c>
      <c r="M13" s="55" t="s">
        <v>279</v>
      </c>
      <c r="N13" s="55" t="s">
        <v>201</v>
      </c>
      <c r="O13" s="55" t="s">
        <v>186</v>
      </c>
      <c r="P13" s="55" t="s">
        <v>202</v>
      </c>
      <c r="Q13" s="55" t="s">
        <v>203</v>
      </c>
      <c r="R13" s="55" t="s">
        <v>204</v>
      </c>
      <c r="Z13" s="55" t="s">
        <v>280</v>
      </c>
      <c r="AA13" s="55" t="s">
        <v>31</v>
      </c>
      <c r="AB13" s="55" t="s">
        <v>189</v>
      </c>
      <c r="AC13" s="55" t="s">
        <v>31</v>
      </c>
      <c r="AD13" s="55" t="s">
        <v>85</v>
      </c>
      <c r="AE13" s="55" t="s">
        <v>85</v>
      </c>
      <c r="AF13" s="55" t="s">
        <v>85</v>
      </c>
      <c r="AG13" s="55" t="s">
        <v>85</v>
      </c>
      <c r="AH13" s="55" t="s">
        <v>85</v>
      </c>
      <c r="AI13" s="55" t="s">
        <v>85</v>
      </c>
      <c r="AJ13" s="55" t="s">
        <v>85</v>
      </c>
      <c r="AK13" s="55" t="s">
        <v>85</v>
      </c>
      <c r="AL13" s="55">
        <v>38210.44</v>
      </c>
      <c r="AM13" s="55">
        <v>10400</v>
      </c>
      <c r="AN13" s="55" t="s">
        <v>190</v>
      </c>
      <c r="AO13" s="55" t="s">
        <v>186</v>
      </c>
      <c r="AP13" s="55">
        <v>37048</v>
      </c>
      <c r="AQ13" s="55">
        <v>10900</v>
      </c>
      <c r="AR13" s="55">
        <v>10100</v>
      </c>
      <c r="AS13" s="55">
        <v>800</v>
      </c>
      <c r="AT13" s="55">
        <v>5600</v>
      </c>
      <c r="AU13" s="55" t="s">
        <v>31</v>
      </c>
      <c r="AV13" s="55">
        <v>4500</v>
      </c>
      <c r="AW13" s="55">
        <v>0</v>
      </c>
      <c r="AX13" s="55">
        <v>36</v>
      </c>
      <c r="AY13" s="55" t="s">
        <v>202</v>
      </c>
      <c r="AZ13" s="165">
        <v>42380</v>
      </c>
      <c r="BA13" s="165">
        <v>42380</v>
      </c>
      <c r="BB13" s="165">
        <v>42387</v>
      </c>
      <c r="BC13" s="165">
        <v>42384</v>
      </c>
      <c r="BD13" s="165">
        <v>42384</v>
      </c>
      <c r="BE13" s="55" t="s">
        <v>191</v>
      </c>
      <c r="BF13" s="55" t="s">
        <v>31</v>
      </c>
      <c r="BG13" s="55" t="s">
        <v>281</v>
      </c>
      <c r="BH13" s="55" t="s">
        <v>31</v>
      </c>
      <c r="BI13" s="55">
        <v>42384</v>
      </c>
      <c r="BJ13" s="55" t="s">
        <v>76</v>
      </c>
      <c r="BK13" s="55" t="s">
        <v>193</v>
      </c>
      <c r="BL13" s="55">
        <v>42750</v>
      </c>
      <c r="BM13" s="55" t="s">
        <v>282</v>
      </c>
      <c r="BU13" s="55">
        <f t="shared" si="2"/>
        <v>1</v>
      </c>
      <c r="BV13" s="55">
        <f t="shared" si="3"/>
        <v>0</v>
      </c>
      <c r="BW13" s="169" t="s">
        <v>283</v>
      </c>
      <c r="BX13" s="170">
        <f>IF(ISERROR(VLOOKUP(BW13,系统大修申请!B:U,17,)),0,1)</f>
        <v>1</v>
      </c>
      <c r="BY13" s="55">
        <f>IFERROR(VLOOKUP(BW13,系统大修申请!B:U,17,),0)</f>
        <v>1</v>
      </c>
    </row>
    <row r="14" hidden="1" spans="1:77">
      <c r="A14" s="55">
        <v>13</v>
      </c>
      <c r="B14" s="55" t="s">
        <v>284</v>
      </c>
      <c r="C14" s="55">
        <v>1</v>
      </c>
      <c r="D14" s="55" t="s">
        <v>285</v>
      </c>
      <c r="E14" s="55" t="s">
        <v>198</v>
      </c>
      <c r="F14" s="55" t="s">
        <v>286</v>
      </c>
      <c r="G14" s="55">
        <v>9543</v>
      </c>
      <c r="H14" s="55">
        <v>13980337225</v>
      </c>
      <c r="I14" s="55" t="s">
        <v>36</v>
      </c>
      <c r="J14" s="55" t="s">
        <v>40</v>
      </c>
      <c r="K14" s="55" t="s">
        <v>30</v>
      </c>
      <c r="L14" s="55" t="s">
        <v>40</v>
      </c>
      <c r="M14" s="55" t="s">
        <v>287</v>
      </c>
      <c r="N14" s="55" t="s">
        <v>250</v>
      </c>
      <c r="O14" s="55" t="s">
        <v>186</v>
      </c>
      <c r="P14" s="55" t="s">
        <v>251</v>
      </c>
      <c r="Q14" s="55" t="s">
        <v>253</v>
      </c>
      <c r="R14" s="55" t="s">
        <v>252</v>
      </c>
      <c r="Z14" s="55" t="s">
        <v>288</v>
      </c>
      <c r="AA14" s="55" t="s">
        <v>85</v>
      </c>
      <c r="AB14" s="55" t="s">
        <v>189</v>
      </c>
      <c r="AC14" s="55" t="s">
        <v>31</v>
      </c>
      <c r="AD14" s="55" t="s">
        <v>85</v>
      </c>
      <c r="AE14" s="55" t="s">
        <v>31</v>
      </c>
      <c r="AF14" s="55" t="s">
        <v>85</v>
      </c>
      <c r="AG14" s="55" t="s">
        <v>85</v>
      </c>
      <c r="AH14" s="55" t="s">
        <v>85</v>
      </c>
      <c r="AI14" s="55" t="s">
        <v>85</v>
      </c>
      <c r="AJ14" s="55" t="s">
        <v>85</v>
      </c>
      <c r="AK14" s="55" t="s">
        <v>31</v>
      </c>
      <c r="AL14" s="55">
        <v>37613</v>
      </c>
      <c r="AM14" s="55">
        <v>27200</v>
      </c>
      <c r="AN14" s="55" t="s">
        <v>190</v>
      </c>
      <c r="AO14" s="55" t="s">
        <v>186</v>
      </c>
      <c r="AP14" s="55">
        <v>33173</v>
      </c>
      <c r="AQ14" s="55">
        <v>34000</v>
      </c>
      <c r="AR14" s="55">
        <v>31500</v>
      </c>
      <c r="AS14" s="55">
        <v>2500</v>
      </c>
      <c r="AT14" s="55">
        <v>10200</v>
      </c>
      <c r="AU14" s="55" t="s">
        <v>31</v>
      </c>
      <c r="AV14" s="55">
        <v>20500</v>
      </c>
      <c r="AW14" s="55">
        <v>0</v>
      </c>
      <c r="AX14" s="55">
        <v>54</v>
      </c>
      <c r="AY14" s="55" t="s">
        <v>250</v>
      </c>
      <c r="AZ14" s="165">
        <v>42377</v>
      </c>
      <c r="BA14" s="165">
        <v>42377</v>
      </c>
      <c r="BB14" s="165">
        <v>42387</v>
      </c>
      <c r="BC14" s="165">
        <v>42387</v>
      </c>
      <c r="BD14" s="165">
        <v>42387</v>
      </c>
      <c r="BE14" s="55" t="s">
        <v>191</v>
      </c>
      <c r="BF14" s="55" t="s">
        <v>31</v>
      </c>
      <c r="BG14" s="55" t="s">
        <v>240</v>
      </c>
      <c r="BH14" s="55" t="s">
        <v>31</v>
      </c>
      <c r="BI14" s="55">
        <v>42387</v>
      </c>
      <c r="BJ14" s="55" t="s">
        <v>56</v>
      </c>
      <c r="BK14" s="55" t="s">
        <v>193</v>
      </c>
      <c r="BL14" s="55">
        <v>42569</v>
      </c>
      <c r="BM14" s="55" t="s">
        <v>289</v>
      </c>
      <c r="BU14" s="55">
        <f t="shared" si="2"/>
        <v>1</v>
      </c>
      <c r="BV14" s="55">
        <f t="shared" si="3"/>
        <v>0</v>
      </c>
      <c r="BW14" s="169"/>
      <c r="BX14" s="170">
        <f>IF(ISERROR(VLOOKUP(BW14,系统大修申请!B:U,17,)),0,1)</f>
        <v>0</v>
      </c>
      <c r="BY14" s="55">
        <f>IFERROR(VLOOKUP(BW14,系统大修申请!B:U,17,),0)</f>
        <v>0</v>
      </c>
    </row>
    <row r="15" hidden="1" spans="1:77">
      <c r="A15" s="55">
        <v>14</v>
      </c>
      <c r="B15" s="55" t="s">
        <v>290</v>
      </c>
      <c r="C15" s="55">
        <v>1</v>
      </c>
      <c r="D15" s="55" t="s">
        <v>291</v>
      </c>
      <c r="E15" s="55" t="s">
        <v>292</v>
      </c>
      <c r="F15" s="55" t="s">
        <v>293</v>
      </c>
      <c r="G15" s="55">
        <v>11360</v>
      </c>
      <c r="H15" s="55">
        <v>15282225818</v>
      </c>
      <c r="I15" s="55" t="s">
        <v>6</v>
      </c>
      <c r="J15" s="55" t="s">
        <v>12</v>
      </c>
      <c r="K15" s="55" t="s">
        <v>30</v>
      </c>
      <c r="L15" s="55" t="s">
        <v>12</v>
      </c>
      <c r="M15" s="55" t="s">
        <v>294</v>
      </c>
      <c r="N15" s="55" t="s">
        <v>185</v>
      </c>
      <c r="O15" s="55" t="s">
        <v>186</v>
      </c>
      <c r="P15" s="55" t="s">
        <v>187</v>
      </c>
      <c r="Z15" s="55" t="s">
        <v>295</v>
      </c>
      <c r="AA15" s="55" t="s">
        <v>189</v>
      </c>
      <c r="AB15" s="55" t="s">
        <v>31</v>
      </c>
      <c r="AC15" s="55" t="s">
        <v>85</v>
      </c>
      <c r="AD15" s="55" t="s">
        <v>31</v>
      </c>
      <c r="AE15" s="55" t="s">
        <v>85</v>
      </c>
      <c r="AF15" s="55" t="s">
        <v>85</v>
      </c>
      <c r="AG15" s="55" t="s">
        <v>85</v>
      </c>
      <c r="AH15" s="55" t="s">
        <v>85</v>
      </c>
      <c r="AI15" s="55" t="s">
        <v>85</v>
      </c>
      <c r="AJ15" s="55" t="s">
        <v>85</v>
      </c>
      <c r="AK15" s="55" t="s">
        <v>85</v>
      </c>
      <c r="AL15" s="55">
        <v>15895</v>
      </c>
      <c r="AM15" s="55">
        <v>3000</v>
      </c>
      <c r="AN15" s="55" t="s">
        <v>190</v>
      </c>
      <c r="AO15" s="55" t="s">
        <v>186</v>
      </c>
      <c r="AP15" s="55">
        <v>14955</v>
      </c>
      <c r="AQ15" s="55">
        <v>3000</v>
      </c>
      <c r="AR15" s="55">
        <v>2000</v>
      </c>
      <c r="AS15" s="55">
        <v>1000</v>
      </c>
      <c r="AT15" s="55">
        <v>2000</v>
      </c>
      <c r="AU15" s="55" t="s">
        <v>85</v>
      </c>
      <c r="AV15" s="55">
        <v>0</v>
      </c>
      <c r="AW15" s="55">
        <v>0</v>
      </c>
      <c r="AX15" s="55">
        <v>0</v>
      </c>
      <c r="AY15" s="55" t="s">
        <v>186</v>
      </c>
      <c r="AZ15" s="165">
        <v>42382</v>
      </c>
      <c r="BA15" s="165">
        <v>42382</v>
      </c>
      <c r="BB15" s="165">
        <v>42389</v>
      </c>
      <c r="BC15" s="165">
        <v>42384</v>
      </c>
      <c r="BD15" s="165">
        <v>42384</v>
      </c>
      <c r="BE15" s="55" t="s">
        <v>191</v>
      </c>
      <c r="BF15" s="55" t="s">
        <v>31</v>
      </c>
      <c r="BG15" s="55" t="s">
        <v>192</v>
      </c>
      <c r="BH15" s="55" t="s">
        <v>31</v>
      </c>
      <c r="BI15" s="55">
        <v>42384</v>
      </c>
      <c r="BK15" s="55" t="s">
        <v>186</v>
      </c>
      <c r="BU15" s="55">
        <f t="shared" si="2"/>
        <v>0</v>
      </c>
      <c r="BV15" s="55">
        <f t="shared" si="3"/>
        <v>1</v>
      </c>
      <c r="BW15" s="169" t="s">
        <v>296</v>
      </c>
      <c r="BX15" s="170">
        <f>IF(ISERROR(VLOOKUP(BW15,系统大修申请!B:U,17,)),0,1)</f>
        <v>1</v>
      </c>
      <c r="BY15" s="55">
        <f>IFERROR(VLOOKUP(BW15,系统大修申请!B:U,17,),0)</f>
        <v>1</v>
      </c>
    </row>
    <row r="16" hidden="1" spans="1:77">
      <c r="A16" s="55">
        <v>15</v>
      </c>
      <c r="B16" s="55" t="s">
        <v>297</v>
      </c>
      <c r="C16" s="55">
        <v>1</v>
      </c>
      <c r="D16" s="55" t="s">
        <v>298</v>
      </c>
      <c r="E16" s="55" t="s">
        <v>271</v>
      </c>
      <c r="F16" s="55" t="s">
        <v>299</v>
      </c>
      <c r="G16" s="55">
        <v>4025</v>
      </c>
      <c r="H16" s="55">
        <v>15082501380</v>
      </c>
      <c r="I16" s="55" t="s">
        <v>183</v>
      </c>
      <c r="J16" s="55" t="s">
        <v>61</v>
      </c>
      <c r="K16" s="55" t="s">
        <v>30</v>
      </c>
      <c r="L16" s="55" t="s">
        <v>61</v>
      </c>
      <c r="M16" s="55" t="s">
        <v>300</v>
      </c>
      <c r="N16" s="55" t="s">
        <v>201</v>
      </c>
      <c r="O16" s="55" t="s">
        <v>186</v>
      </c>
      <c r="P16" s="55" t="s">
        <v>202</v>
      </c>
      <c r="Q16" s="55" t="s">
        <v>203</v>
      </c>
      <c r="R16" s="55" t="s">
        <v>204</v>
      </c>
      <c r="Z16" s="55" t="s">
        <v>280</v>
      </c>
      <c r="AA16" s="55" t="s">
        <v>31</v>
      </c>
      <c r="AB16" s="55" t="s">
        <v>189</v>
      </c>
      <c r="AC16" s="55" t="s">
        <v>31</v>
      </c>
      <c r="AD16" s="55" t="s">
        <v>85</v>
      </c>
      <c r="AE16" s="55" t="s">
        <v>85</v>
      </c>
      <c r="AF16" s="55" t="s">
        <v>85</v>
      </c>
      <c r="AG16" s="55" t="s">
        <v>85</v>
      </c>
      <c r="AH16" s="55" t="s">
        <v>85</v>
      </c>
      <c r="AI16" s="55" t="s">
        <v>85</v>
      </c>
      <c r="AJ16" s="55" t="s">
        <v>85</v>
      </c>
      <c r="AK16" s="55" t="s">
        <v>85</v>
      </c>
      <c r="AL16" s="55">
        <v>103218.57</v>
      </c>
      <c r="AM16" s="55">
        <v>13500</v>
      </c>
      <c r="AN16" s="55" t="s">
        <v>190</v>
      </c>
      <c r="AO16" s="55" t="s">
        <v>186</v>
      </c>
      <c r="AP16" s="55">
        <v>111406</v>
      </c>
      <c r="AQ16" s="55">
        <v>14740</v>
      </c>
      <c r="AR16" s="55">
        <v>9740</v>
      </c>
      <c r="AS16" s="55">
        <v>5000</v>
      </c>
      <c r="AT16" s="55">
        <v>4000</v>
      </c>
      <c r="AU16" s="55" t="s">
        <v>31</v>
      </c>
      <c r="AV16" s="55">
        <v>4540</v>
      </c>
      <c r="AW16" s="55">
        <v>0</v>
      </c>
      <c r="AX16" s="55">
        <v>0</v>
      </c>
      <c r="AY16" s="55" t="s">
        <v>186</v>
      </c>
      <c r="AZ16" s="165">
        <v>42383</v>
      </c>
      <c r="BA16" s="165">
        <v>42383</v>
      </c>
      <c r="BB16" s="165">
        <v>42390</v>
      </c>
      <c r="BC16" s="165">
        <v>42387</v>
      </c>
      <c r="BD16" s="165">
        <v>42387</v>
      </c>
      <c r="BE16" s="55" t="s">
        <v>191</v>
      </c>
      <c r="BF16" s="55" t="s">
        <v>31</v>
      </c>
      <c r="BG16" s="55" t="s">
        <v>240</v>
      </c>
      <c r="BH16" s="55" t="s">
        <v>31</v>
      </c>
      <c r="BI16" s="55">
        <v>42387</v>
      </c>
      <c r="BJ16" s="55" t="s">
        <v>56</v>
      </c>
      <c r="BK16" s="55" t="s">
        <v>193</v>
      </c>
      <c r="BL16" s="55">
        <v>42569</v>
      </c>
      <c r="BM16" s="55" t="s">
        <v>301</v>
      </c>
      <c r="BU16" s="55">
        <f t="shared" si="2"/>
        <v>1</v>
      </c>
      <c r="BV16" s="55">
        <f t="shared" si="3"/>
        <v>0</v>
      </c>
      <c r="BW16" s="169" t="s">
        <v>302</v>
      </c>
      <c r="BX16" s="170">
        <f>IF(ISERROR(VLOOKUP(BW16,系统大修申请!B:U,17,)),0,1)</f>
        <v>1</v>
      </c>
      <c r="BY16" s="55">
        <f>IFERROR(VLOOKUP(BW16,系统大修申请!B:U,17,),0)</f>
        <v>1</v>
      </c>
    </row>
    <row r="17" hidden="1" spans="1:77">
      <c r="A17" s="55">
        <v>16</v>
      </c>
      <c r="B17" s="55" t="s">
        <v>303</v>
      </c>
      <c r="C17" s="55">
        <v>1</v>
      </c>
      <c r="D17" s="55" t="s">
        <v>304</v>
      </c>
      <c r="E17" s="55" t="s">
        <v>305</v>
      </c>
      <c r="F17" s="55" t="s">
        <v>306</v>
      </c>
      <c r="G17" s="55">
        <v>4163</v>
      </c>
      <c r="H17" s="55">
        <v>13908101800</v>
      </c>
      <c r="I17" s="55" t="s">
        <v>6</v>
      </c>
      <c r="J17" s="55" t="s">
        <v>7</v>
      </c>
      <c r="K17" s="55" t="s">
        <v>30</v>
      </c>
      <c r="L17" s="55" t="s">
        <v>307</v>
      </c>
      <c r="M17" s="55" t="s">
        <v>308</v>
      </c>
      <c r="N17" s="55" t="s">
        <v>250</v>
      </c>
      <c r="O17" s="55" t="s">
        <v>186</v>
      </c>
      <c r="P17" s="55" t="s">
        <v>251</v>
      </c>
      <c r="Q17" s="55" t="s">
        <v>253</v>
      </c>
      <c r="R17" s="55" t="s">
        <v>252</v>
      </c>
      <c r="Z17" s="55" t="s">
        <v>309</v>
      </c>
      <c r="AA17" s="55" t="s">
        <v>31</v>
      </c>
      <c r="AB17" s="55" t="s">
        <v>31</v>
      </c>
      <c r="AC17" s="55" t="s">
        <v>31</v>
      </c>
      <c r="AD17" s="55" t="s">
        <v>31</v>
      </c>
      <c r="AE17" s="55" t="s">
        <v>85</v>
      </c>
      <c r="AF17" s="55" t="s">
        <v>85</v>
      </c>
      <c r="AG17" s="55" t="s">
        <v>85</v>
      </c>
      <c r="AH17" s="55" t="s">
        <v>85</v>
      </c>
      <c r="AI17" s="55" t="s">
        <v>85</v>
      </c>
      <c r="AJ17" s="55" t="s">
        <v>85</v>
      </c>
      <c r="AK17" s="55" t="s">
        <v>85</v>
      </c>
      <c r="AL17" s="55">
        <v>176790.19</v>
      </c>
      <c r="AM17" s="55">
        <v>16700</v>
      </c>
      <c r="AN17" s="55" t="s">
        <v>190</v>
      </c>
      <c r="AO17" s="55" t="s">
        <v>186</v>
      </c>
      <c r="AP17" s="55">
        <v>182041</v>
      </c>
      <c r="AQ17" s="55">
        <v>15700</v>
      </c>
      <c r="AR17" s="55">
        <v>15700</v>
      </c>
      <c r="AS17" s="55">
        <v>0</v>
      </c>
      <c r="AT17" s="55">
        <v>15000</v>
      </c>
      <c r="AU17" s="55" t="s">
        <v>85</v>
      </c>
      <c r="AV17" s="55">
        <v>0</v>
      </c>
      <c r="AW17" s="55">
        <v>0</v>
      </c>
      <c r="AX17" s="55">
        <v>54</v>
      </c>
      <c r="AY17" s="55" t="s">
        <v>250</v>
      </c>
      <c r="AZ17" s="165">
        <v>42364</v>
      </c>
      <c r="BA17" s="165">
        <v>42369</v>
      </c>
      <c r="BB17" s="165">
        <v>42384</v>
      </c>
      <c r="BC17" s="165">
        <v>42399</v>
      </c>
      <c r="BE17" s="55" t="s">
        <v>191</v>
      </c>
      <c r="BF17" s="55" t="s">
        <v>85</v>
      </c>
      <c r="BU17" s="55">
        <f t="shared" si="2"/>
        <v>1</v>
      </c>
      <c r="BV17" s="55">
        <f t="shared" si="3"/>
        <v>1</v>
      </c>
      <c r="BW17" s="169"/>
      <c r="BX17" s="170">
        <f>IF(ISERROR(VLOOKUP(BW17,系统大修申请!B:U,17,)),0,1)</f>
        <v>0</v>
      </c>
      <c r="BY17" s="55">
        <f>IFERROR(VLOOKUP(BW17,系统大修申请!B:U,17,),0)</f>
        <v>0</v>
      </c>
    </row>
    <row r="18" hidden="1" spans="1:77">
      <c r="A18" s="55">
        <v>17</v>
      </c>
      <c r="B18" s="55" t="s">
        <v>310</v>
      </c>
      <c r="C18" s="55">
        <v>1</v>
      </c>
      <c r="D18" s="55" t="s">
        <v>311</v>
      </c>
      <c r="E18" s="55" t="s">
        <v>312</v>
      </c>
      <c r="F18" s="55" t="s">
        <v>313</v>
      </c>
      <c r="G18" s="55">
        <v>15629</v>
      </c>
      <c r="H18" s="55">
        <v>1377860333</v>
      </c>
      <c r="I18" s="55" t="s">
        <v>54</v>
      </c>
      <c r="J18" s="55" t="s">
        <v>55</v>
      </c>
      <c r="K18" s="55" t="s">
        <v>30</v>
      </c>
      <c r="L18" s="55" t="s">
        <v>55</v>
      </c>
      <c r="M18" s="55" t="s">
        <v>314</v>
      </c>
      <c r="N18" s="55" t="s">
        <v>223</v>
      </c>
      <c r="O18" s="55" t="s">
        <v>186</v>
      </c>
      <c r="P18" s="55" t="s">
        <v>221</v>
      </c>
      <c r="Q18" s="55" t="s">
        <v>222</v>
      </c>
      <c r="R18" s="55" t="s">
        <v>220</v>
      </c>
      <c r="Z18" s="55" t="s">
        <v>315</v>
      </c>
      <c r="AA18" s="55" t="s">
        <v>189</v>
      </c>
      <c r="AB18" s="55" t="s">
        <v>189</v>
      </c>
      <c r="AC18" s="55" t="s">
        <v>85</v>
      </c>
      <c r="AD18" s="55" t="s">
        <v>85</v>
      </c>
      <c r="AE18" s="55" t="s">
        <v>85</v>
      </c>
      <c r="AF18" s="55" t="s">
        <v>85</v>
      </c>
      <c r="AG18" s="55" t="s">
        <v>31</v>
      </c>
      <c r="AH18" s="55" t="s">
        <v>85</v>
      </c>
      <c r="AI18" s="55" t="s">
        <v>85</v>
      </c>
      <c r="AJ18" s="55" t="s">
        <v>85</v>
      </c>
      <c r="AK18" s="55" t="s">
        <v>85</v>
      </c>
      <c r="AL18" s="55">
        <v>31565</v>
      </c>
      <c r="AM18" s="55">
        <v>9500</v>
      </c>
      <c r="AN18" s="55" t="s">
        <v>190</v>
      </c>
      <c r="AO18" s="55" t="s">
        <v>186</v>
      </c>
      <c r="AP18" s="55">
        <v>10618</v>
      </c>
      <c r="AQ18" s="55">
        <v>9500</v>
      </c>
      <c r="AR18" s="55">
        <v>9500</v>
      </c>
      <c r="AS18" s="55">
        <v>0</v>
      </c>
      <c r="AT18" s="55">
        <v>9000</v>
      </c>
      <c r="AU18" s="55" t="s">
        <v>85</v>
      </c>
      <c r="AV18" s="55">
        <v>0</v>
      </c>
      <c r="AW18" s="55">
        <v>0</v>
      </c>
      <c r="AX18" s="55">
        <v>36</v>
      </c>
      <c r="AY18" s="55" t="s">
        <v>223</v>
      </c>
      <c r="AZ18" s="165">
        <v>42384</v>
      </c>
      <c r="BA18" s="165">
        <v>42388</v>
      </c>
      <c r="BB18" s="165">
        <v>36930</v>
      </c>
      <c r="BC18" s="165">
        <v>42391</v>
      </c>
      <c r="BD18" s="165">
        <v>42391</v>
      </c>
      <c r="BE18" s="55" t="s">
        <v>191</v>
      </c>
      <c r="BF18" s="55" t="s">
        <v>85</v>
      </c>
      <c r="BG18" s="55" t="s">
        <v>240</v>
      </c>
      <c r="BH18" s="55" t="s">
        <v>31</v>
      </c>
      <c r="BI18" s="55">
        <v>42391</v>
      </c>
      <c r="BJ18" s="55" t="s">
        <v>56</v>
      </c>
      <c r="BK18" s="55" t="s">
        <v>193</v>
      </c>
      <c r="BL18" s="55">
        <v>42573</v>
      </c>
      <c r="BM18" s="55" t="s">
        <v>316</v>
      </c>
      <c r="BU18" s="55">
        <f t="shared" si="2"/>
        <v>0</v>
      </c>
      <c r="BV18" s="55">
        <f t="shared" si="3"/>
        <v>0</v>
      </c>
      <c r="BW18" s="169"/>
      <c r="BX18" s="170">
        <f>IF(ISERROR(VLOOKUP(BW18,系统大修申请!B:U,17,)),0,1)</f>
        <v>0</v>
      </c>
      <c r="BY18" s="55">
        <f>IFERROR(VLOOKUP(BW18,系统大修申请!B:U,17,),0)</f>
        <v>0</v>
      </c>
    </row>
    <row r="19" hidden="1" spans="1:77">
      <c r="A19" s="55">
        <v>18</v>
      </c>
      <c r="B19" s="55" t="s">
        <v>317</v>
      </c>
      <c r="C19" s="55">
        <v>1</v>
      </c>
      <c r="D19" s="55" t="s">
        <v>318</v>
      </c>
      <c r="E19" s="55" t="s">
        <v>319</v>
      </c>
      <c r="F19" s="55" t="s">
        <v>320</v>
      </c>
      <c r="G19" s="55">
        <v>11538</v>
      </c>
      <c r="H19" s="55">
        <v>15259735577</v>
      </c>
      <c r="I19" s="55" t="s">
        <v>183</v>
      </c>
      <c r="J19" s="55" t="s">
        <v>61</v>
      </c>
      <c r="K19" s="55" t="s">
        <v>30</v>
      </c>
      <c r="L19" s="55" t="s">
        <v>61</v>
      </c>
      <c r="M19" s="55" t="s">
        <v>300</v>
      </c>
      <c r="N19" s="55" t="s">
        <v>221</v>
      </c>
      <c r="O19" s="55" t="s">
        <v>186</v>
      </c>
      <c r="P19" s="55" t="s">
        <v>222</v>
      </c>
      <c r="Q19" s="55" t="s">
        <v>223</v>
      </c>
      <c r="R19" s="55" t="s">
        <v>220</v>
      </c>
      <c r="Z19" s="55" t="s">
        <v>321</v>
      </c>
      <c r="AA19" s="55" t="s">
        <v>189</v>
      </c>
      <c r="AB19" s="55" t="s">
        <v>189</v>
      </c>
      <c r="AC19" s="55" t="s">
        <v>85</v>
      </c>
      <c r="AD19" s="55" t="s">
        <v>85</v>
      </c>
      <c r="AE19" s="55" t="s">
        <v>31</v>
      </c>
      <c r="AF19" s="55" t="s">
        <v>85</v>
      </c>
      <c r="AG19" s="55" t="s">
        <v>85</v>
      </c>
      <c r="AH19" s="55" t="s">
        <v>85</v>
      </c>
      <c r="AI19" s="55" t="s">
        <v>85</v>
      </c>
      <c r="AJ19" s="55" t="s">
        <v>85</v>
      </c>
      <c r="AK19" s="55" t="s">
        <v>85</v>
      </c>
      <c r="AL19" s="55">
        <v>9232</v>
      </c>
      <c r="AM19" s="55">
        <v>7800</v>
      </c>
      <c r="AN19" s="55" t="s">
        <v>190</v>
      </c>
      <c r="AO19" s="55" t="s">
        <v>186</v>
      </c>
      <c r="AP19" s="55">
        <v>19272</v>
      </c>
      <c r="AQ19" s="55">
        <v>13800</v>
      </c>
      <c r="AR19" s="55">
        <v>10000</v>
      </c>
      <c r="AS19" s="55">
        <v>3800</v>
      </c>
      <c r="AT19" s="55">
        <v>10000</v>
      </c>
      <c r="AU19" s="55" t="s">
        <v>85</v>
      </c>
      <c r="AV19" s="55">
        <v>0</v>
      </c>
      <c r="AW19" s="55">
        <v>0</v>
      </c>
      <c r="AX19" s="55">
        <v>18</v>
      </c>
      <c r="AY19" s="55" t="s">
        <v>221</v>
      </c>
      <c r="AZ19" s="165">
        <v>42390</v>
      </c>
      <c r="BA19" s="165">
        <v>42390</v>
      </c>
      <c r="BB19" s="165">
        <v>42397</v>
      </c>
      <c r="BC19" s="165">
        <v>42391</v>
      </c>
      <c r="BD19" s="165">
        <v>42391</v>
      </c>
      <c r="BE19" s="55" t="s">
        <v>191</v>
      </c>
      <c r="BF19" s="55" t="s">
        <v>31</v>
      </c>
      <c r="BG19" s="55" t="s">
        <v>240</v>
      </c>
      <c r="BH19" s="55" t="s">
        <v>31</v>
      </c>
      <c r="BI19" s="55">
        <v>42391</v>
      </c>
      <c r="BJ19" s="55" t="s">
        <v>56</v>
      </c>
      <c r="BK19" s="55" t="s">
        <v>193</v>
      </c>
      <c r="BL19" s="55">
        <v>42573</v>
      </c>
      <c r="BM19" s="55" t="s">
        <v>322</v>
      </c>
      <c r="BU19" s="55">
        <f t="shared" si="2"/>
        <v>0</v>
      </c>
      <c r="BV19" s="55">
        <f t="shared" si="3"/>
        <v>0</v>
      </c>
      <c r="BW19" s="169"/>
      <c r="BX19" s="170">
        <f>IF(ISERROR(VLOOKUP(BW19,系统大修申请!B:U,17,)),0,1)</f>
        <v>0</v>
      </c>
      <c r="BY19" s="55">
        <f>IFERROR(VLOOKUP(BW19,系统大修申请!B:U,17,),0)</f>
        <v>0</v>
      </c>
    </row>
    <row r="20" spans="1:77">
      <c r="A20" s="55">
        <v>19</v>
      </c>
      <c r="B20" s="55" t="s">
        <v>323</v>
      </c>
      <c r="C20" s="55">
        <v>1</v>
      </c>
      <c r="D20" s="55" t="s">
        <v>324</v>
      </c>
      <c r="E20" s="55" t="s">
        <v>198</v>
      </c>
      <c r="F20" s="55" t="s">
        <v>325</v>
      </c>
      <c r="G20" s="55">
        <v>8516</v>
      </c>
      <c r="H20" s="55">
        <v>13959149849</v>
      </c>
      <c r="I20" s="55" t="s">
        <v>183</v>
      </c>
      <c r="J20" s="55" t="s">
        <v>64</v>
      </c>
      <c r="K20" s="55" t="s">
        <v>30</v>
      </c>
      <c r="L20" s="55" t="s">
        <v>64</v>
      </c>
      <c r="M20" s="55" t="s">
        <v>200</v>
      </c>
      <c r="N20" s="55" t="s">
        <v>202</v>
      </c>
      <c r="O20" s="55" t="s">
        <v>186</v>
      </c>
      <c r="P20" s="55" t="s">
        <v>201</v>
      </c>
      <c r="Q20" s="55" t="s">
        <v>203</v>
      </c>
      <c r="R20" s="55" t="s">
        <v>204</v>
      </c>
      <c r="Z20" s="55" t="s">
        <v>326</v>
      </c>
      <c r="AA20" s="55" t="s">
        <v>85</v>
      </c>
      <c r="AB20" s="55" t="s">
        <v>189</v>
      </c>
      <c r="AC20" s="55" t="s">
        <v>31</v>
      </c>
      <c r="AD20" s="55" t="s">
        <v>85</v>
      </c>
      <c r="AE20" s="55" t="s">
        <v>85</v>
      </c>
      <c r="AF20" s="55" t="s">
        <v>85</v>
      </c>
      <c r="AG20" s="55" t="s">
        <v>85</v>
      </c>
      <c r="AH20" s="55" t="s">
        <v>85</v>
      </c>
      <c r="AI20" s="55" t="s">
        <v>85</v>
      </c>
      <c r="AJ20" s="55" t="s">
        <v>85</v>
      </c>
      <c r="AK20" s="55" t="s">
        <v>85</v>
      </c>
      <c r="AL20" s="55">
        <v>24021</v>
      </c>
      <c r="AM20" s="55">
        <v>9369</v>
      </c>
      <c r="AN20" s="55" t="s">
        <v>327</v>
      </c>
      <c r="AO20" s="55" t="s">
        <v>186</v>
      </c>
      <c r="AP20" s="55">
        <v>2492</v>
      </c>
      <c r="AQ20" s="55">
        <v>0</v>
      </c>
      <c r="AR20" s="55">
        <v>0</v>
      </c>
      <c r="AS20" s="55">
        <v>0</v>
      </c>
      <c r="AT20" s="55">
        <v>0</v>
      </c>
      <c r="AU20" s="55" t="s">
        <v>31</v>
      </c>
      <c r="AV20" s="55">
        <v>0</v>
      </c>
      <c r="AW20" s="55">
        <v>0</v>
      </c>
      <c r="AX20" s="55">
        <v>0</v>
      </c>
      <c r="AY20" s="55" t="s">
        <v>186</v>
      </c>
      <c r="AZ20" s="165">
        <v>42380</v>
      </c>
      <c r="BA20" s="165">
        <v>42381</v>
      </c>
      <c r="BB20" s="165" t="s">
        <v>328</v>
      </c>
      <c r="BC20" s="165">
        <v>42387</v>
      </c>
      <c r="BD20" s="165">
        <v>42387</v>
      </c>
      <c r="BE20" s="55" t="s">
        <v>191</v>
      </c>
      <c r="BF20" s="55" t="s">
        <v>85</v>
      </c>
      <c r="BG20" s="55" t="s">
        <v>186</v>
      </c>
      <c r="BH20" s="55" t="s">
        <v>85</v>
      </c>
      <c r="BI20" s="55" t="s">
        <v>186</v>
      </c>
      <c r="BJ20" s="55" t="s">
        <v>186</v>
      </c>
      <c r="BK20" s="55" t="s">
        <v>186</v>
      </c>
      <c r="BL20" s="55" t="s">
        <v>186</v>
      </c>
      <c r="BM20" s="55" t="s">
        <v>186</v>
      </c>
      <c r="BN20" s="55">
        <v>42381</v>
      </c>
      <c r="BU20" s="55">
        <f t="shared" si="2"/>
        <v>1</v>
      </c>
      <c r="BV20" s="55">
        <f t="shared" si="3"/>
        <v>0</v>
      </c>
      <c r="BW20" s="169"/>
      <c r="BX20" s="170">
        <f>IF(ISERROR(VLOOKUP(BW20,系统大修申请!B:U,17,)),0,1)</f>
        <v>0</v>
      </c>
      <c r="BY20" s="55">
        <f>IFERROR(VLOOKUP(BW20,系统大修申请!B:U,17,),0)</f>
        <v>0</v>
      </c>
    </row>
    <row r="21" hidden="1" spans="1:77">
      <c r="A21" s="55">
        <v>20</v>
      </c>
      <c r="B21" s="55" t="s">
        <v>329</v>
      </c>
      <c r="C21" s="55">
        <v>1</v>
      </c>
      <c r="D21" s="55" t="s">
        <v>330</v>
      </c>
      <c r="E21" s="55" t="s">
        <v>331</v>
      </c>
      <c r="F21" s="55" t="s">
        <v>332</v>
      </c>
      <c r="G21" s="55">
        <v>7529</v>
      </c>
      <c r="H21" s="55">
        <v>13982020682</v>
      </c>
      <c r="I21" s="55" t="s">
        <v>6</v>
      </c>
      <c r="J21" s="55" t="s">
        <v>7</v>
      </c>
      <c r="K21" s="55" t="s">
        <v>30</v>
      </c>
      <c r="L21" s="55" t="s">
        <v>333</v>
      </c>
      <c r="M21" s="55" t="s">
        <v>334</v>
      </c>
      <c r="N21" s="55" t="s">
        <v>185</v>
      </c>
      <c r="O21" s="55" t="s">
        <v>266</v>
      </c>
      <c r="P21" s="55" t="s">
        <v>187</v>
      </c>
      <c r="Q21" s="55" t="s">
        <v>335</v>
      </c>
      <c r="R21" s="55" t="s">
        <v>336</v>
      </c>
      <c r="S21" s="55" t="s">
        <v>337</v>
      </c>
      <c r="Z21" s="55" t="s">
        <v>338</v>
      </c>
      <c r="AA21" s="55" t="s">
        <v>189</v>
      </c>
      <c r="AB21" s="55" t="s">
        <v>189</v>
      </c>
      <c r="AC21" s="55" t="s">
        <v>85</v>
      </c>
      <c r="AD21" s="55" t="s">
        <v>85</v>
      </c>
      <c r="AE21" s="55" t="s">
        <v>85</v>
      </c>
      <c r="AF21" s="55" t="s">
        <v>85</v>
      </c>
      <c r="AG21" s="55" t="s">
        <v>85</v>
      </c>
      <c r="AH21" s="55" t="s">
        <v>85</v>
      </c>
      <c r="AI21" s="55" t="s">
        <v>85</v>
      </c>
      <c r="AJ21" s="55" t="s">
        <v>85</v>
      </c>
      <c r="AK21" s="55" t="s">
        <v>31</v>
      </c>
      <c r="AL21" s="55">
        <v>4952.96</v>
      </c>
      <c r="AM21" s="55">
        <v>1800</v>
      </c>
      <c r="AN21" s="55" t="s">
        <v>190</v>
      </c>
      <c r="AO21" s="55" t="s">
        <v>186</v>
      </c>
      <c r="AP21" s="55">
        <v>4952.96</v>
      </c>
      <c r="AQ21" s="55">
        <v>1800</v>
      </c>
      <c r="AR21" s="55">
        <v>1800</v>
      </c>
      <c r="AS21" s="55">
        <v>0</v>
      </c>
      <c r="AT21" s="55">
        <v>1800</v>
      </c>
      <c r="AU21" s="55" t="s">
        <v>85</v>
      </c>
      <c r="AV21" s="55">
        <v>0</v>
      </c>
      <c r="AW21" s="55">
        <v>0</v>
      </c>
      <c r="AX21" s="55">
        <v>54</v>
      </c>
      <c r="AY21" s="55" t="s">
        <v>185</v>
      </c>
      <c r="AZ21" s="165">
        <v>42370</v>
      </c>
      <c r="BA21" s="165">
        <v>42370</v>
      </c>
      <c r="BB21" s="165">
        <v>42384</v>
      </c>
      <c r="BC21" s="165">
        <v>42384</v>
      </c>
      <c r="BD21" s="165">
        <v>42384</v>
      </c>
      <c r="BE21" s="55" t="s">
        <v>191</v>
      </c>
      <c r="BF21" s="55" t="s">
        <v>31</v>
      </c>
      <c r="BG21" s="55" t="s">
        <v>192</v>
      </c>
      <c r="BH21" s="55" t="s">
        <v>85</v>
      </c>
      <c r="BI21" s="55" t="s">
        <v>186</v>
      </c>
      <c r="BJ21" s="55" t="s">
        <v>186</v>
      </c>
      <c r="BK21" s="55" t="s">
        <v>186</v>
      </c>
      <c r="BL21" s="55" t="s">
        <v>186</v>
      </c>
      <c r="BM21" s="55" t="s">
        <v>186</v>
      </c>
      <c r="BU21" s="55">
        <f t="shared" si="2"/>
        <v>0</v>
      </c>
      <c r="BV21" s="55">
        <f t="shared" si="3"/>
        <v>0</v>
      </c>
      <c r="BW21" s="169"/>
      <c r="BX21" s="170">
        <f>IF(ISERROR(VLOOKUP(BW21,系统大修申请!B:U,17,)),0,1)</f>
        <v>0</v>
      </c>
      <c r="BY21" s="55">
        <f>IFERROR(VLOOKUP(BW21,系统大修申请!B:U,17,),0)</f>
        <v>0</v>
      </c>
    </row>
    <row r="22" hidden="1" spans="1:77">
      <c r="A22" s="55">
        <v>21</v>
      </c>
      <c r="B22" s="55" t="s">
        <v>11</v>
      </c>
      <c r="C22" s="55">
        <v>1</v>
      </c>
      <c r="D22" s="55" t="s">
        <v>339</v>
      </c>
      <c r="E22" s="55" t="s">
        <v>198</v>
      </c>
      <c r="F22" s="55" t="s">
        <v>340</v>
      </c>
      <c r="G22" s="55">
        <v>0</v>
      </c>
      <c r="H22" s="55">
        <v>0</v>
      </c>
      <c r="I22" s="55" t="s">
        <v>30</v>
      </c>
      <c r="J22" s="55" t="s">
        <v>30</v>
      </c>
      <c r="K22" s="55" t="s">
        <v>333</v>
      </c>
      <c r="L22" s="55" t="s">
        <v>333</v>
      </c>
      <c r="M22" s="55" t="s">
        <v>186</v>
      </c>
      <c r="N22" s="55" t="s">
        <v>222</v>
      </c>
      <c r="O22" s="55" t="s">
        <v>186</v>
      </c>
      <c r="P22" s="55" t="s">
        <v>220</v>
      </c>
      <c r="Q22" s="55" t="s">
        <v>223</v>
      </c>
      <c r="Z22" s="55" t="s">
        <v>341</v>
      </c>
      <c r="AA22" s="55" t="s">
        <v>189</v>
      </c>
      <c r="AB22" s="55" t="s">
        <v>189</v>
      </c>
      <c r="AC22" s="55" t="s">
        <v>85</v>
      </c>
      <c r="AD22" s="55" t="s">
        <v>85</v>
      </c>
      <c r="AE22" s="55" t="s">
        <v>85</v>
      </c>
      <c r="AF22" s="55" t="s">
        <v>85</v>
      </c>
      <c r="AG22" s="55" t="s">
        <v>85</v>
      </c>
      <c r="AH22" s="55" t="s">
        <v>85</v>
      </c>
      <c r="AI22" s="55" t="s">
        <v>85</v>
      </c>
      <c r="AJ22" s="55" t="s">
        <v>85</v>
      </c>
      <c r="AK22" s="55" t="s">
        <v>31</v>
      </c>
      <c r="AL22" s="55">
        <v>0</v>
      </c>
      <c r="AM22" s="55">
        <v>0</v>
      </c>
      <c r="AN22" s="55" t="s">
        <v>342</v>
      </c>
      <c r="AO22" s="55" t="s">
        <v>343</v>
      </c>
      <c r="AP22" s="55">
        <v>0</v>
      </c>
      <c r="AQ22" s="55">
        <v>0</v>
      </c>
      <c r="AR22" s="55">
        <v>0</v>
      </c>
      <c r="AS22" s="55">
        <v>0</v>
      </c>
      <c r="AT22" s="55">
        <v>1000</v>
      </c>
      <c r="AU22" s="55" t="s">
        <v>85</v>
      </c>
      <c r="AV22" s="55">
        <v>0</v>
      </c>
      <c r="AW22" s="55">
        <v>0</v>
      </c>
      <c r="AX22" s="55">
        <v>18</v>
      </c>
      <c r="AY22" s="55" t="s">
        <v>222</v>
      </c>
      <c r="AZ22" s="165">
        <v>42382</v>
      </c>
      <c r="BA22" s="165">
        <v>42382</v>
      </c>
      <c r="BB22" s="165">
        <v>42382</v>
      </c>
      <c r="BC22" s="165">
        <v>42382</v>
      </c>
      <c r="BD22" s="165">
        <v>42382</v>
      </c>
      <c r="BE22" s="55" t="s">
        <v>191</v>
      </c>
      <c r="BF22" s="55" t="s">
        <v>344</v>
      </c>
      <c r="BG22" s="55" t="s">
        <v>186</v>
      </c>
      <c r="BH22" s="55" t="s">
        <v>85</v>
      </c>
      <c r="BI22" s="55" t="s">
        <v>186</v>
      </c>
      <c r="BJ22" s="55" t="s">
        <v>186</v>
      </c>
      <c r="BK22" s="55" t="s">
        <v>186</v>
      </c>
      <c r="BL22" s="55" t="s">
        <v>186</v>
      </c>
      <c r="BM22" s="55" t="s">
        <v>186</v>
      </c>
      <c r="BU22" s="55">
        <f t="shared" si="2"/>
        <v>0</v>
      </c>
      <c r="BV22" s="55">
        <f t="shared" si="3"/>
        <v>0</v>
      </c>
      <c r="BW22" s="169"/>
      <c r="BX22" s="170">
        <f>IF(ISERROR(VLOOKUP(BW22,系统大修申请!B:U,17,)),0,1)</f>
        <v>0</v>
      </c>
      <c r="BY22" s="55">
        <f>IFERROR(VLOOKUP(BW22,系统大修申请!B:U,17,),0)</f>
        <v>0</v>
      </c>
    </row>
    <row r="23" hidden="1" spans="1:77">
      <c r="A23" s="55">
        <v>22</v>
      </c>
      <c r="B23" s="55" t="s">
        <v>345</v>
      </c>
      <c r="C23" s="55">
        <v>1</v>
      </c>
      <c r="D23" s="55" t="s">
        <v>346</v>
      </c>
      <c r="E23" s="55" t="s">
        <v>263</v>
      </c>
      <c r="F23" s="55" t="s">
        <v>347</v>
      </c>
      <c r="G23" s="55">
        <v>0</v>
      </c>
      <c r="H23" s="55">
        <v>0</v>
      </c>
      <c r="I23" s="55" t="s">
        <v>30</v>
      </c>
      <c r="J23" s="55" t="s">
        <v>30</v>
      </c>
      <c r="K23" s="55" t="s">
        <v>333</v>
      </c>
      <c r="L23" s="55" t="s">
        <v>333</v>
      </c>
      <c r="M23" s="55" t="s">
        <v>186</v>
      </c>
      <c r="N23" s="55" t="s">
        <v>253</v>
      </c>
      <c r="O23" s="55" t="s">
        <v>186</v>
      </c>
      <c r="Z23" s="55" t="s">
        <v>348</v>
      </c>
      <c r="AA23" s="55" t="s">
        <v>189</v>
      </c>
      <c r="AB23" s="55" t="s">
        <v>189</v>
      </c>
      <c r="AC23" s="55" t="s">
        <v>85</v>
      </c>
      <c r="AD23" s="55" t="s">
        <v>85</v>
      </c>
      <c r="AE23" s="55" t="s">
        <v>85</v>
      </c>
      <c r="AF23" s="55" t="s">
        <v>85</v>
      </c>
      <c r="AG23" s="55" t="s">
        <v>85</v>
      </c>
      <c r="AH23" s="55" t="s">
        <v>85</v>
      </c>
      <c r="AI23" s="55" t="s">
        <v>85</v>
      </c>
      <c r="AJ23" s="55" t="s">
        <v>85</v>
      </c>
      <c r="AK23" s="55" t="s">
        <v>31</v>
      </c>
      <c r="AL23" s="55">
        <v>0</v>
      </c>
      <c r="AM23" s="55">
        <v>0</v>
      </c>
      <c r="AN23" s="55" t="s">
        <v>342</v>
      </c>
      <c r="AO23" s="55" t="s">
        <v>349</v>
      </c>
      <c r="AP23" s="55">
        <v>0</v>
      </c>
      <c r="AQ23" s="55">
        <v>3000</v>
      </c>
      <c r="AR23" s="55">
        <v>3000</v>
      </c>
      <c r="AS23" s="55">
        <v>0</v>
      </c>
      <c r="AT23" s="55">
        <v>3000</v>
      </c>
      <c r="AU23" s="55" t="s">
        <v>85</v>
      </c>
      <c r="AV23" s="55">
        <v>0</v>
      </c>
      <c r="AW23" s="55">
        <v>0</v>
      </c>
      <c r="AX23" s="55">
        <v>0</v>
      </c>
      <c r="AY23" s="55" t="s">
        <v>186</v>
      </c>
      <c r="AZ23" s="165">
        <v>42368</v>
      </c>
      <c r="BA23" s="165">
        <v>42369</v>
      </c>
      <c r="BB23" s="165">
        <v>42369</v>
      </c>
      <c r="BC23" s="165">
        <v>42369</v>
      </c>
      <c r="BD23" s="165">
        <v>42369</v>
      </c>
      <c r="BE23" s="55" t="s">
        <v>191</v>
      </c>
      <c r="BF23" s="55" t="s">
        <v>344</v>
      </c>
      <c r="BG23" s="55" t="s">
        <v>186</v>
      </c>
      <c r="BH23" s="55" t="s">
        <v>85</v>
      </c>
      <c r="BI23" s="55" t="s">
        <v>186</v>
      </c>
      <c r="BJ23" s="55" t="s">
        <v>186</v>
      </c>
      <c r="BK23" s="55" t="s">
        <v>186</v>
      </c>
      <c r="BL23" s="55" t="s">
        <v>186</v>
      </c>
      <c r="BM23" s="55" t="s">
        <v>186</v>
      </c>
      <c r="BU23" s="55">
        <f t="shared" si="2"/>
        <v>0</v>
      </c>
      <c r="BV23" s="55">
        <f t="shared" si="3"/>
        <v>0</v>
      </c>
      <c r="BW23" s="169"/>
      <c r="BX23" s="170">
        <f>IF(ISERROR(VLOOKUP(BW23,系统大修申请!B:U,17,)),0,1)</f>
        <v>0</v>
      </c>
      <c r="BY23" s="55">
        <f>IFERROR(VLOOKUP(BW23,系统大修申请!B:U,17,),0)</f>
        <v>0</v>
      </c>
    </row>
    <row r="24" hidden="1" spans="1:77">
      <c r="A24" s="55">
        <v>23</v>
      </c>
      <c r="B24" s="55" t="s">
        <v>350</v>
      </c>
      <c r="C24" s="55">
        <v>1</v>
      </c>
      <c r="D24" s="55" t="s">
        <v>351</v>
      </c>
      <c r="E24" s="55" t="s">
        <v>352</v>
      </c>
      <c r="F24" s="55" t="s">
        <v>353</v>
      </c>
      <c r="G24" s="55">
        <v>0</v>
      </c>
      <c r="H24" s="55">
        <v>0</v>
      </c>
      <c r="I24" s="55" t="s">
        <v>30</v>
      </c>
      <c r="J24" s="55" t="s">
        <v>30</v>
      </c>
      <c r="K24" s="55" t="s">
        <v>333</v>
      </c>
      <c r="L24" s="55" t="s">
        <v>333</v>
      </c>
      <c r="M24" s="55" t="s">
        <v>186</v>
      </c>
      <c r="N24" s="55" t="s">
        <v>202</v>
      </c>
      <c r="O24" s="55" t="s">
        <v>186</v>
      </c>
      <c r="P24" s="55" t="s">
        <v>204</v>
      </c>
      <c r="Q24" s="55" t="s">
        <v>203</v>
      </c>
      <c r="R24" s="55" t="s">
        <v>201</v>
      </c>
      <c r="Z24" s="55" t="s">
        <v>354</v>
      </c>
      <c r="AA24" s="55" t="s">
        <v>189</v>
      </c>
      <c r="AB24" s="55" t="s">
        <v>189</v>
      </c>
      <c r="AC24" s="55" t="s">
        <v>85</v>
      </c>
      <c r="AD24" s="55" t="s">
        <v>85</v>
      </c>
      <c r="AE24" s="55" t="s">
        <v>85</v>
      </c>
      <c r="AF24" s="55" t="s">
        <v>85</v>
      </c>
      <c r="AG24" s="55" t="s">
        <v>85</v>
      </c>
      <c r="AH24" s="55" t="s">
        <v>85</v>
      </c>
      <c r="AI24" s="55" t="s">
        <v>85</v>
      </c>
      <c r="AJ24" s="55" t="s">
        <v>85</v>
      </c>
      <c r="AK24" s="55" t="s">
        <v>31</v>
      </c>
      <c r="AL24" s="55">
        <v>0</v>
      </c>
      <c r="AM24" s="55">
        <v>0</v>
      </c>
      <c r="AN24" s="55" t="s">
        <v>342</v>
      </c>
      <c r="AO24" s="55" t="s">
        <v>349</v>
      </c>
      <c r="AP24" s="55">
        <v>0</v>
      </c>
      <c r="AQ24" s="55">
        <v>1000</v>
      </c>
      <c r="AR24" s="55">
        <v>1000</v>
      </c>
      <c r="AS24" s="55">
        <v>0</v>
      </c>
      <c r="AT24" s="55">
        <v>1000</v>
      </c>
      <c r="AU24" s="55" t="s">
        <v>85</v>
      </c>
      <c r="AV24" s="55">
        <v>0</v>
      </c>
      <c r="AW24" s="55">
        <v>0</v>
      </c>
      <c r="AX24" s="55">
        <v>0</v>
      </c>
      <c r="AY24" s="55" t="s">
        <v>186</v>
      </c>
      <c r="AZ24" s="165">
        <v>42380</v>
      </c>
      <c r="BA24" s="165">
        <v>42380</v>
      </c>
      <c r="BB24" s="165">
        <v>42380</v>
      </c>
      <c r="BC24" s="165">
        <v>42380</v>
      </c>
      <c r="BD24" s="165">
        <v>42380</v>
      </c>
      <c r="BE24" s="55" t="s">
        <v>191</v>
      </c>
      <c r="BF24" s="55" t="s">
        <v>344</v>
      </c>
      <c r="BG24" s="55" t="s">
        <v>186</v>
      </c>
      <c r="BH24" s="55" t="s">
        <v>85</v>
      </c>
      <c r="BI24" s="55" t="s">
        <v>186</v>
      </c>
      <c r="BJ24" s="55" t="s">
        <v>186</v>
      </c>
      <c r="BK24" s="55" t="s">
        <v>186</v>
      </c>
      <c r="BL24" s="55" t="s">
        <v>186</v>
      </c>
      <c r="BM24" s="55" t="s">
        <v>186</v>
      </c>
      <c r="BU24" s="55">
        <f t="shared" si="2"/>
        <v>0</v>
      </c>
      <c r="BV24" s="55">
        <f t="shared" si="3"/>
        <v>0</v>
      </c>
      <c r="BW24" s="169"/>
      <c r="BX24" s="170">
        <f>IF(ISERROR(VLOOKUP(BW24,系统大修申请!B:U,17,)),0,1)</f>
        <v>0</v>
      </c>
      <c r="BY24" s="55">
        <f>IFERROR(VLOOKUP(BW24,系统大修申请!B:U,17,),0)</f>
        <v>0</v>
      </c>
    </row>
    <row r="25" hidden="1" spans="1:77">
      <c r="A25" s="55">
        <v>24</v>
      </c>
      <c r="B25" s="55" t="s">
        <v>355</v>
      </c>
      <c r="C25" s="55">
        <v>1</v>
      </c>
      <c r="D25" s="55" t="s">
        <v>356</v>
      </c>
      <c r="E25" s="55" t="s">
        <v>357</v>
      </c>
      <c r="F25" s="55" t="s">
        <v>358</v>
      </c>
      <c r="G25" s="55">
        <v>0</v>
      </c>
      <c r="H25" s="55">
        <v>0</v>
      </c>
      <c r="I25" s="55" t="s">
        <v>30</v>
      </c>
      <c r="J25" s="55" t="s">
        <v>30</v>
      </c>
      <c r="K25" s="55" t="s">
        <v>333</v>
      </c>
      <c r="L25" s="55" t="s">
        <v>333</v>
      </c>
      <c r="M25" s="55" t="s">
        <v>186</v>
      </c>
      <c r="N25" s="55" t="s">
        <v>335</v>
      </c>
      <c r="O25" s="55" t="s">
        <v>186</v>
      </c>
      <c r="P25" s="55" t="s">
        <v>267</v>
      </c>
      <c r="Q25" s="55" t="s">
        <v>266</v>
      </c>
      <c r="Z25" s="55" t="s">
        <v>359</v>
      </c>
      <c r="AA25" s="55" t="s">
        <v>189</v>
      </c>
      <c r="AB25" s="55" t="s">
        <v>189</v>
      </c>
      <c r="AC25" s="55" t="s">
        <v>85</v>
      </c>
      <c r="AD25" s="55" t="s">
        <v>85</v>
      </c>
      <c r="AE25" s="55" t="s">
        <v>85</v>
      </c>
      <c r="AF25" s="55" t="s">
        <v>85</v>
      </c>
      <c r="AG25" s="55" t="s">
        <v>85</v>
      </c>
      <c r="AH25" s="55" t="s">
        <v>85</v>
      </c>
      <c r="AI25" s="55" t="s">
        <v>85</v>
      </c>
      <c r="AJ25" s="55" t="s">
        <v>85</v>
      </c>
      <c r="AK25" s="55" t="s">
        <v>31</v>
      </c>
      <c r="AL25" s="55">
        <v>0</v>
      </c>
      <c r="AM25" s="55">
        <v>0</v>
      </c>
      <c r="AN25" s="55" t="s">
        <v>342</v>
      </c>
      <c r="AO25" s="55" t="s">
        <v>349</v>
      </c>
      <c r="AP25" s="55">
        <v>0</v>
      </c>
      <c r="AQ25" s="55">
        <v>0</v>
      </c>
      <c r="AR25" s="55">
        <v>0</v>
      </c>
      <c r="AS25" s="55">
        <v>0</v>
      </c>
      <c r="AT25" s="55">
        <v>0</v>
      </c>
      <c r="AU25" s="55" t="s">
        <v>85</v>
      </c>
      <c r="AV25" s="55">
        <v>0</v>
      </c>
      <c r="AW25" s="55">
        <v>0</v>
      </c>
      <c r="AX25" s="55">
        <v>0</v>
      </c>
      <c r="AY25" s="55" t="s">
        <v>186</v>
      </c>
      <c r="AZ25" s="165">
        <v>42383</v>
      </c>
      <c r="BA25" s="165">
        <v>42383</v>
      </c>
      <c r="BB25" s="165">
        <v>42383</v>
      </c>
      <c r="BC25" s="165">
        <v>42383</v>
      </c>
      <c r="BD25" s="165">
        <v>42383</v>
      </c>
      <c r="BE25" s="55" t="s">
        <v>191</v>
      </c>
      <c r="BF25" s="55" t="s">
        <v>344</v>
      </c>
      <c r="BG25" s="55" t="s">
        <v>186</v>
      </c>
      <c r="BH25" s="55" t="s">
        <v>85</v>
      </c>
      <c r="BI25" s="55" t="s">
        <v>186</v>
      </c>
      <c r="BJ25" s="55" t="s">
        <v>186</v>
      </c>
      <c r="BK25" s="55" t="s">
        <v>186</v>
      </c>
      <c r="BL25" s="55" t="s">
        <v>186</v>
      </c>
      <c r="BM25" s="55" t="s">
        <v>186</v>
      </c>
      <c r="BU25" s="55">
        <f t="shared" si="2"/>
        <v>0</v>
      </c>
      <c r="BV25" s="55">
        <f t="shared" si="3"/>
        <v>0</v>
      </c>
      <c r="BW25" s="169"/>
      <c r="BX25" s="170">
        <f>IF(ISERROR(VLOOKUP(BW25,系统大修申请!B:U,17,)),0,1)</f>
        <v>0</v>
      </c>
      <c r="BY25" s="55">
        <f>IFERROR(VLOOKUP(BW25,系统大修申请!B:U,17,),0)</f>
        <v>0</v>
      </c>
    </row>
    <row r="26" hidden="1" spans="1:77">
      <c r="A26" s="55">
        <v>25</v>
      </c>
      <c r="B26" s="55" t="s">
        <v>360</v>
      </c>
      <c r="C26" s="55">
        <v>1</v>
      </c>
      <c r="D26" s="55" t="s">
        <v>361</v>
      </c>
      <c r="E26" s="55" t="s">
        <v>362</v>
      </c>
      <c r="F26" s="55" t="s">
        <v>363</v>
      </c>
      <c r="G26" s="55">
        <v>0</v>
      </c>
      <c r="H26" s="55">
        <v>0</v>
      </c>
      <c r="I26" s="55" t="s">
        <v>30</v>
      </c>
      <c r="J26" s="55" t="s">
        <v>30</v>
      </c>
      <c r="K26" s="55" t="s">
        <v>333</v>
      </c>
      <c r="L26" s="55" t="s">
        <v>333</v>
      </c>
      <c r="M26" s="55" t="s">
        <v>186</v>
      </c>
      <c r="N26" s="55" t="s">
        <v>222</v>
      </c>
      <c r="O26" s="55" t="s">
        <v>186</v>
      </c>
      <c r="P26" s="55" t="s">
        <v>221</v>
      </c>
      <c r="Q26" s="55" t="s">
        <v>220</v>
      </c>
      <c r="R26" s="55" t="s">
        <v>223</v>
      </c>
      <c r="Z26" s="55" t="s">
        <v>364</v>
      </c>
      <c r="AA26" s="55" t="s">
        <v>189</v>
      </c>
      <c r="AB26" s="55" t="s">
        <v>189</v>
      </c>
      <c r="AC26" s="55" t="s">
        <v>85</v>
      </c>
      <c r="AD26" s="55" t="s">
        <v>85</v>
      </c>
      <c r="AE26" s="55" t="s">
        <v>85</v>
      </c>
      <c r="AF26" s="55" t="s">
        <v>85</v>
      </c>
      <c r="AG26" s="55" t="s">
        <v>85</v>
      </c>
      <c r="AH26" s="55" t="s">
        <v>85</v>
      </c>
      <c r="AI26" s="55" t="s">
        <v>85</v>
      </c>
      <c r="AJ26" s="55" t="s">
        <v>85</v>
      </c>
      <c r="AK26" s="55" t="s">
        <v>31</v>
      </c>
      <c r="AL26" s="55">
        <v>0</v>
      </c>
      <c r="AM26" s="55">
        <v>0</v>
      </c>
      <c r="AN26" s="55" t="s">
        <v>342</v>
      </c>
      <c r="AO26" s="55" t="s">
        <v>349</v>
      </c>
      <c r="AP26" s="55">
        <v>0</v>
      </c>
      <c r="AQ26" s="55">
        <v>0</v>
      </c>
      <c r="AR26" s="55">
        <v>0</v>
      </c>
      <c r="AS26" s="55">
        <v>0</v>
      </c>
      <c r="AT26" s="55">
        <v>1000</v>
      </c>
      <c r="AU26" s="55" t="s">
        <v>85</v>
      </c>
      <c r="AV26" s="55">
        <v>0</v>
      </c>
      <c r="AW26" s="55">
        <v>0</v>
      </c>
      <c r="AX26" s="55">
        <v>18</v>
      </c>
      <c r="AY26" s="55" t="s">
        <v>222</v>
      </c>
      <c r="AZ26" s="165">
        <v>42383</v>
      </c>
      <c r="BA26" s="165">
        <v>42387</v>
      </c>
      <c r="BB26" s="165">
        <v>42387</v>
      </c>
      <c r="BC26" s="165">
        <v>42387</v>
      </c>
      <c r="BD26" s="165">
        <v>42387</v>
      </c>
      <c r="BE26" s="55" t="s">
        <v>191</v>
      </c>
      <c r="BF26" s="55" t="s">
        <v>344</v>
      </c>
      <c r="BG26" s="55" t="s">
        <v>186</v>
      </c>
      <c r="BH26" s="55" t="s">
        <v>85</v>
      </c>
      <c r="BI26" s="55" t="s">
        <v>186</v>
      </c>
      <c r="BJ26" s="55" t="s">
        <v>186</v>
      </c>
      <c r="BK26" s="55" t="s">
        <v>186</v>
      </c>
      <c r="BL26" s="55" t="s">
        <v>186</v>
      </c>
      <c r="BM26" s="55" t="s">
        <v>186</v>
      </c>
      <c r="BU26" s="55">
        <f t="shared" si="2"/>
        <v>0</v>
      </c>
      <c r="BV26" s="55">
        <f t="shared" si="3"/>
        <v>0</v>
      </c>
      <c r="BW26" s="169"/>
      <c r="BX26" s="170">
        <f>IF(ISERROR(VLOOKUP(BW26,系统大修申请!B:U,17,)),0,1)</f>
        <v>0</v>
      </c>
      <c r="BY26" s="55">
        <f>IFERROR(VLOOKUP(BW26,系统大修申请!B:U,17,),0)</f>
        <v>0</v>
      </c>
    </row>
    <row r="27" hidden="1" spans="1:77">
      <c r="A27" s="55">
        <v>26</v>
      </c>
      <c r="B27" s="55" t="s">
        <v>365</v>
      </c>
      <c r="C27" s="55">
        <v>1</v>
      </c>
      <c r="D27" s="55" t="s">
        <v>361</v>
      </c>
      <c r="E27" s="55" t="s">
        <v>271</v>
      </c>
      <c r="F27" s="55" t="s">
        <v>366</v>
      </c>
      <c r="G27" s="55">
        <v>0</v>
      </c>
      <c r="H27" s="55">
        <v>0</v>
      </c>
      <c r="I27" s="55" t="s">
        <v>30</v>
      </c>
      <c r="J27" s="55" t="s">
        <v>30</v>
      </c>
      <c r="K27" s="55" t="s">
        <v>333</v>
      </c>
      <c r="L27" s="55" t="s">
        <v>333</v>
      </c>
      <c r="M27" s="55" t="s">
        <v>186</v>
      </c>
      <c r="N27" s="55" t="s">
        <v>222</v>
      </c>
      <c r="O27" s="55" t="s">
        <v>186</v>
      </c>
      <c r="P27" s="55" t="s">
        <v>223</v>
      </c>
      <c r="Q27" s="55" t="s">
        <v>221</v>
      </c>
      <c r="R27" s="55" t="s">
        <v>220</v>
      </c>
      <c r="Z27" s="55" t="s">
        <v>367</v>
      </c>
      <c r="AA27" s="55" t="s">
        <v>189</v>
      </c>
      <c r="AB27" s="55" t="s">
        <v>189</v>
      </c>
      <c r="AC27" s="55" t="s">
        <v>85</v>
      </c>
      <c r="AD27" s="55" t="s">
        <v>85</v>
      </c>
      <c r="AE27" s="55" t="s">
        <v>85</v>
      </c>
      <c r="AF27" s="55" t="s">
        <v>85</v>
      </c>
      <c r="AG27" s="55" t="s">
        <v>85</v>
      </c>
      <c r="AH27" s="55" t="s">
        <v>85</v>
      </c>
      <c r="AI27" s="55" t="s">
        <v>85</v>
      </c>
      <c r="AJ27" s="55" t="s">
        <v>85</v>
      </c>
      <c r="AK27" s="55" t="s">
        <v>31</v>
      </c>
      <c r="AL27" s="55">
        <v>0</v>
      </c>
      <c r="AM27" s="55">
        <v>0</v>
      </c>
      <c r="AN27" s="55" t="s">
        <v>342</v>
      </c>
      <c r="AO27" s="55" t="s">
        <v>349</v>
      </c>
      <c r="AP27" s="55">
        <v>0</v>
      </c>
      <c r="AQ27" s="55">
        <v>0</v>
      </c>
      <c r="AR27" s="55">
        <v>0</v>
      </c>
      <c r="AS27" s="55">
        <v>0</v>
      </c>
      <c r="AT27" s="55">
        <v>4000</v>
      </c>
      <c r="AU27" s="55" t="s">
        <v>85</v>
      </c>
      <c r="AV27" s="55">
        <v>0</v>
      </c>
      <c r="AW27" s="55">
        <v>0</v>
      </c>
      <c r="AX27" s="55">
        <v>0</v>
      </c>
      <c r="AY27" s="55" t="s">
        <v>186</v>
      </c>
      <c r="AZ27" s="165">
        <v>42383</v>
      </c>
      <c r="BA27" s="165">
        <v>42383</v>
      </c>
      <c r="BB27" s="165">
        <v>42383</v>
      </c>
      <c r="BC27" s="165">
        <v>42383</v>
      </c>
      <c r="BD27" s="165">
        <v>42383</v>
      </c>
      <c r="BE27" s="55" t="s">
        <v>191</v>
      </c>
      <c r="BF27" s="55" t="s">
        <v>344</v>
      </c>
      <c r="BG27" s="55" t="s">
        <v>186</v>
      </c>
      <c r="BH27" s="55" t="s">
        <v>85</v>
      </c>
      <c r="BI27" s="55" t="s">
        <v>186</v>
      </c>
      <c r="BJ27" s="55" t="s">
        <v>186</v>
      </c>
      <c r="BK27" s="55" t="s">
        <v>186</v>
      </c>
      <c r="BL27" s="55" t="s">
        <v>186</v>
      </c>
      <c r="BM27" s="55" t="s">
        <v>186</v>
      </c>
      <c r="BU27" s="55">
        <f t="shared" si="2"/>
        <v>0</v>
      </c>
      <c r="BV27" s="55">
        <f t="shared" si="3"/>
        <v>0</v>
      </c>
      <c r="BW27" s="169"/>
      <c r="BX27" s="170">
        <f>IF(ISERROR(VLOOKUP(BW27,系统大修申请!B:U,17,)),0,1)</f>
        <v>0</v>
      </c>
      <c r="BY27" s="55">
        <f>IFERROR(VLOOKUP(BW27,系统大修申请!B:U,17,),0)</f>
        <v>0</v>
      </c>
    </row>
    <row r="28" hidden="1" spans="1:77">
      <c r="A28" s="55">
        <v>27</v>
      </c>
      <c r="B28" s="55" t="s">
        <v>368</v>
      </c>
      <c r="C28" s="55">
        <v>1</v>
      </c>
      <c r="D28" s="55" t="s">
        <v>369</v>
      </c>
      <c r="E28" s="55" t="s">
        <v>271</v>
      </c>
      <c r="F28" s="55" t="s">
        <v>366</v>
      </c>
      <c r="G28" s="55">
        <v>0</v>
      </c>
      <c r="H28" s="55">
        <v>0</v>
      </c>
      <c r="I28" s="55" t="s">
        <v>30</v>
      </c>
      <c r="J28" s="55" t="s">
        <v>30</v>
      </c>
      <c r="K28" s="55" t="s">
        <v>333</v>
      </c>
      <c r="L28" s="55" t="s">
        <v>333</v>
      </c>
      <c r="M28" s="55" t="s">
        <v>186</v>
      </c>
      <c r="N28" s="55" t="s">
        <v>222</v>
      </c>
      <c r="O28" s="55" t="s">
        <v>186</v>
      </c>
      <c r="P28" s="55" t="s">
        <v>223</v>
      </c>
      <c r="Q28" s="55" t="s">
        <v>221</v>
      </c>
      <c r="R28" s="55" t="s">
        <v>220</v>
      </c>
      <c r="Z28" s="55" t="s">
        <v>370</v>
      </c>
      <c r="AA28" s="55" t="s">
        <v>189</v>
      </c>
      <c r="AB28" s="55" t="s">
        <v>189</v>
      </c>
      <c r="AC28" s="55" t="s">
        <v>85</v>
      </c>
      <c r="AD28" s="55" t="s">
        <v>85</v>
      </c>
      <c r="AE28" s="55" t="s">
        <v>85</v>
      </c>
      <c r="AF28" s="55" t="s">
        <v>85</v>
      </c>
      <c r="AG28" s="55" t="s">
        <v>85</v>
      </c>
      <c r="AH28" s="55" t="s">
        <v>85</v>
      </c>
      <c r="AI28" s="55" t="s">
        <v>85</v>
      </c>
      <c r="AJ28" s="55" t="s">
        <v>85</v>
      </c>
      <c r="AK28" s="55" t="s">
        <v>31</v>
      </c>
      <c r="AL28" s="55">
        <v>0</v>
      </c>
      <c r="AM28" s="55">
        <v>0</v>
      </c>
      <c r="AN28" s="55" t="s">
        <v>342</v>
      </c>
      <c r="AO28" s="55" t="s">
        <v>349</v>
      </c>
      <c r="AP28" s="55">
        <v>0</v>
      </c>
      <c r="AQ28" s="55">
        <v>0</v>
      </c>
      <c r="AR28" s="55">
        <v>0</v>
      </c>
      <c r="AS28" s="55">
        <v>0</v>
      </c>
      <c r="AT28" s="55">
        <v>1050</v>
      </c>
      <c r="AU28" s="55" t="s">
        <v>85</v>
      </c>
      <c r="AV28" s="55">
        <v>0</v>
      </c>
      <c r="AW28" s="55">
        <v>0</v>
      </c>
      <c r="AX28" s="55">
        <v>0</v>
      </c>
      <c r="AY28" s="55" t="s">
        <v>186</v>
      </c>
      <c r="AZ28" s="165">
        <v>42391</v>
      </c>
      <c r="BA28" s="165">
        <v>42391</v>
      </c>
      <c r="BB28" s="165">
        <v>42391</v>
      </c>
      <c r="BC28" s="165">
        <v>42391</v>
      </c>
      <c r="BD28" s="165">
        <v>42391</v>
      </c>
      <c r="BE28" s="55" t="s">
        <v>191</v>
      </c>
      <c r="BF28" s="55" t="s">
        <v>344</v>
      </c>
      <c r="BG28" s="55" t="s">
        <v>186</v>
      </c>
      <c r="BH28" s="55" t="s">
        <v>85</v>
      </c>
      <c r="BI28" s="55" t="s">
        <v>186</v>
      </c>
      <c r="BJ28" s="55" t="s">
        <v>186</v>
      </c>
      <c r="BK28" s="55" t="s">
        <v>186</v>
      </c>
      <c r="BL28" s="55" t="s">
        <v>186</v>
      </c>
      <c r="BM28" s="55" t="s">
        <v>186</v>
      </c>
      <c r="BU28" s="55">
        <f t="shared" si="2"/>
        <v>0</v>
      </c>
      <c r="BV28" s="55">
        <f t="shared" si="3"/>
        <v>0</v>
      </c>
      <c r="BW28" s="169"/>
      <c r="BX28" s="170">
        <f>IF(ISERROR(VLOOKUP(BW28,系统大修申请!B:U,17,)),0,1)</f>
        <v>0</v>
      </c>
      <c r="BY28" s="55">
        <f>IFERROR(VLOOKUP(BW28,系统大修申请!B:U,17,),0)</f>
        <v>0</v>
      </c>
    </row>
    <row r="29" hidden="1" spans="1:77">
      <c r="A29" s="55">
        <v>28</v>
      </c>
      <c r="B29" s="55" t="s">
        <v>371</v>
      </c>
      <c r="C29" s="55">
        <v>1</v>
      </c>
      <c r="D29" s="55" t="s">
        <v>372</v>
      </c>
      <c r="E29" s="55" t="s">
        <v>292</v>
      </c>
      <c r="F29" s="55" t="s">
        <v>373</v>
      </c>
      <c r="G29" s="55">
        <v>0</v>
      </c>
      <c r="H29" s="55">
        <v>0</v>
      </c>
      <c r="I29" s="55" t="s">
        <v>30</v>
      </c>
      <c r="J29" s="55" t="s">
        <v>30</v>
      </c>
      <c r="K29" s="55" t="s">
        <v>333</v>
      </c>
      <c r="L29" s="55" t="s">
        <v>333</v>
      </c>
      <c r="M29" s="55" t="s">
        <v>186</v>
      </c>
      <c r="N29" s="55" t="s">
        <v>222</v>
      </c>
      <c r="O29" s="55" t="s">
        <v>186</v>
      </c>
      <c r="P29" s="55" t="s">
        <v>223</v>
      </c>
      <c r="Q29" s="55" t="s">
        <v>221</v>
      </c>
      <c r="R29" s="55" t="s">
        <v>220</v>
      </c>
      <c r="Z29" s="55" t="s">
        <v>374</v>
      </c>
      <c r="AA29" s="55" t="s">
        <v>189</v>
      </c>
      <c r="AB29" s="55" t="s">
        <v>189</v>
      </c>
      <c r="AC29" s="55" t="s">
        <v>85</v>
      </c>
      <c r="AD29" s="55" t="s">
        <v>85</v>
      </c>
      <c r="AE29" s="55" t="s">
        <v>85</v>
      </c>
      <c r="AF29" s="55" t="s">
        <v>85</v>
      </c>
      <c r="AG29" s="55" t="s">
        <v>85</v>
      </c>
      <c r="AH29" s="55" t="s">
        <v>85</v>
      </c>
      <c r="AI29" s="55" t="s">
        <v>85</v>
      </c>
      <c r="AJ29" s="55" t="s">
        <v>85</v>
      </c>
      <c r="AK29" s="55" t="s">
        <v>31</v>
      </c>
      <c r="AL29" s="55">
        <v>0</v>
      </c>
      <c r="AM29" s="55">
        <v>0</v>
      </c>
      <c r="AN29" s="55" t="s">
        <v>342</v>
      </c>
      <c r="AO29" s="55" t="s">
        <v>349</v>
      </c>
      <c r="AP29" s="55">
        <v>0</v>
      </c>
      <c r="AQ29" s="55">
        <v>0</v>
      </c>
      <c r="AR29" s="55">
        <v>0</v>
      </c>
      <c r="AS29" s="55">
        <v>0</v>
      </c>
      <c r="AT29" s="55">
        <v>0</v>
      </c>
      <c r="AU29" s="55" t="s">
        <v>85</v>
      </c>
      <c r="AV29" s="55">
        <v>0</v>
      </c>
      <c r="AW29" s="55">
        <v>0</v>
      </c>
      <c r="AX29" s="55">
        <v>0</v>
      </c>
      <c r="AY29" s="55" t="s">
        <v>186</v>
      </c>
      <c r="AZ29" s="165">
        <v>42391</v>
      </c>
      <c r="BA29" s="165">
        <v>42391</v>
      </c>
      <c r="BB29" s="165">
        <v>42391</v>
      </c>
      <c r="BC29" s="165">
        <v>42391</v>
      </c>
      <c r="BD29" s="165">
        <v>42391</v>
      </c>
      <c r="BE29" s="55" t="s">
        <v>191</v>
      </c>
      <c r="BF29" s="55" t="s">
        <v>344</v>
      </c>
      <c r="BG29" s="55" t="s">
        <v>186</v>
      </c>
      <c r="BH29" s="55" t="s">
        <v>85</v>
      </c>
      <c r="BI29" s="55" t="s">
        <v>186</v>
      </c>
      <c r="BJ29" s="55" t="s">
        <v>186</v>
      </c>
      <c r="BK29" s="55" t="s">
        <v>186</v>
      </c>
      <c r="BL29" s="55" t="s">
        <v>186</v>
      </c>
      <c r="BM29" s="55" t="s">
        <v>186</v>
      </c>
      <c r="BU29" s="55">
        <f t="shared" si="2"/>
        <v>0</v>
      </c>
      <c r="BV29" s="55">
        <f t="shared" si="3"/>
        <v>0</v>
      </c>
      <c r="BW29" s="169"/>
      <c r="BX29" s="170">
        <f>IF(ISERROR(VLOOKUP(BW29,系统大修申请!B:U,17,)),0,1)</f>
        <v>0</v>
      </c>
      <c r="BY29" s="55">
        <f>IFERROR(VLOOKUP(BW29,系统大修申请!B:U,17,),0)</f>
        <v>0</v>
      </c>
    </row>
    <row r="30" hidden="1" spans="1:77">
      <c r="A30" s="55">
        <v>29</v>
      </c>
      <c r="B30" s="55" t="s">
        <v>375</v>
      </c>
      <c r="C30" s="55">
        <v>1</v>
      </c>
      <c r="D30" s="55" t="s">
        <v>376</v>
      </c>
      <c r="E30" s="55" t="s">
        <v>271</v>
      </c>
      <c r="F30" s="55" t="s">
        <v>366</v>
      </c>
      <c r="G30" s="55">
        <v>0</v>
      </c>
      <c r="H30" s="55">
        <v>0</v>
      </c>
      <c r="I30" s="55" t="s">
        <v>30</v>
      </c>
      <c r="J30" s="55" t="s">
        <v>30</v>
      </c>
      <c r="K30" s="55" t="s">
        <v>333</v>
      </c>
      <c r="L30" s="55" t="s">
        <v>333</v>
      </c>
      <c r="M30" s="55" t="s">
        <v>186</v>
      </c>
      <c r="N30" s="55" t="s">
        <v>222</v>
      </c>
      <c r="O30" s="55" t="s">
        <v>186</v>
      </c>
      <c r="P30" s="55" t="s">
        <v>223</v>
      </c>
      <c r="Q30" s="55" t="s">
        <v>221</v>
      </c>
      <c r="R30" s="55" t="s">
        <v>220</v>
      </c>
      <c r="Z30" s="55" t="s">
        <v>377</v>
      </c>
      <c r="AA30" s="55" t="s">
        <v>189</v>
      </c>
      <c r="AB30" s="55" t="s">
        <v>189</v>
      </c>
      <c r="AC30" s="55" t="s">
        <v>85</v>
      </c>
      <c r="AD30" s="55" t="s">
        <v>85</v>
      </c>
      <c r="AE30" s="55" t="s">
        <v>85</v>
      </c>
      <c r="AF30" s="55" t="s">
        <v>85</v>
      </c>
      <c r="AG30" s="55" t="s">
        <v>85</v>
      </c>
      <c r="AH30" s="55" t="s">
        <v>85</v>
      </c>
      <c r="AI30" s="55" t="s">
        <v>85</v>
      </c>
      <c r="AJ30" s="55" t="s">
        <v>85</v>
      </c>
      <c r="AK30" s="55" t="s">
        <v>31</v>
      </c>
      <c r="AL30" s="55">
        <v>0</v>
      </c>
      <c r="AM30" s="55">
        <v>0</v>
      </c>
      <c r="AN30" s="55" t="s">
        <v>342</v>
      </c>
      <c r="AO30" s="55" t="s">
        <v>349</v>
      </c>
      <c r="AP30" s="55">
        <v>0</v>
      </c>
      <c r="AQ30" s="55">
        <v>0</v>
      </c>
      <c r="AR30" s="55">
        <v>0</v>
      </c>
      <c r="AS30" s="55">
        <v>0</v>
      </c>
      <c r="AT30" s="55">
        <v>0</v>
      </c>
      <c r="AU30" s="55" t="s">
        <v>85</v>
      </c>
      <c r="AV30" s="55">
        <v>0</v>
      </c>
      <c r="AW30" s="55">
        <v>0</v>
      </c>
      <c r="AX30" s="55">
        <v>0</v>
      </c>
      <c r="AY30" s="55" t="s">
        <v>186</v>
      </c>
      <c r="AZ30" s="165">
        <v>42391</v>
      </c>
      <c r="BA30" s="165">
        <v>42391</v>
      </c>
      <c r="BB30" s="165">
        <v>42391</v>
      </c>
      <c r="BC30" s="165">
        <v>42391</v>
      </c>
      <c r="BD30" s="165">
        <v>42391</v>
      </c>
      <c r="BE30" s="55" t="s">
        <v>191</v>
      </c>
      <c r="BF30" s="55" t="s">
        <v>344</v>
      </c>
      <c r="BG30" s="55" t="s">
        <v>186</v>
      </c>
      <c r="BH30" s="55" t="s">
        <v>85</v>
      </c>
      <c r="BI30" s="55" t="s">
        <v>186</v>
      </c>
      <c r="BJ30" s="55" t="s">
        <v>186</v>
      </c>
      <c r="BK30" s="55" t="s">
        <v>186</v>
      </c>
      <c r="BL30" s="55" t="s">
        <v>186</v>
      </c>
      <c r="BM30" s="55" t="s">
        <v>186</v>
      </c>
      <c r="BU30" s="55">
        <f t="shared" si="2"/>
        <v>0</v>
      </c>
      <c r="BV30" s="55">
        <f t="shared" si="3"/>
        <v>0</v>
      </c>
      <c r="BW30" s="169"/>
      <c r="BX30" s="170">
        <f>IF(ISERROR(VLOOKUP(BW30,系统大修申请!B:U,17,)),0,1)</f>
        <v>0</v>
      </c>
      <c r="BY30" s="55">
        <f>IFERROR(VLOOKUP(BW30,系统大修申请!B:U,17,),0)</f>
        <v>0</v>
      </c>
    </row>
    <row r="31" hidden="1" spans="1:77">
      <c r="A31" s="55">
        <v>30</v>
      </c>
      <c r="B31" s="55" t="s">
        <v>378</v>
      </c>
      <c r="C31" s="55">
        <v>1</v>
      </c>
      <c r="D31" s="55" t="s">
        <v>349</v>
      </c>
      <c r="E31" s="55" t="s">
        <v>292</v>
      </c>
      <c r="F31" s="55" t="s">
        <v>373</v>
      </c>
      <c r="G31" s="55">
        <v>0</v>
      </c>
      <c r="H31" s="55">
        <v>0</v>
      </c>
      <c r="I31" s="55" t="s">
        <v>30</v>
      </c>
      <c r="J31" s="55" t="s">
        <v>30</v>
      </c>
      <c r="K31" s="55" t="s">
        <v>333</v>
      </c>
      <c r="L31" s="55" t="s">
        <v>333</v>
      </c>
      <c r="M31" s="55" t="s">
        <v>186</v>
      </c>
      <c r="N31" s="55" t="s">
        <v>222</v>
      </c>
      <c r="O31" s="55" t="s">
        <v>186</v>
      </c>
      <c r="P31" s="55" t="s">
        <v>223</v>
      </c>
      <c r="Q31" s="55" t="s">
        <v>221</v>
      </c>
      <c r="R31" s="55" t="s">
        <v>220</v>
      </c>
      <c r="Z31" s="55" t="s">
        <v>379</v>
      </c>
      <c r="AA31" s="55" t="s">
        <v>189</v>
      </c>
      <c r="AB31" s="55" t="s">
        <v>189</v>
      </c>
      <c r="AC31" s="55" t="s">
        <v>85</v>
      </c>
      <c r="AD31" s="55" t="s">
        <v>85</v>
      </c>
      <c r="AE31" s="55" t="s">
        <v>85</v>
      </c>
      <c r="AF31" s="55" t="s">
        <v>85</v>
      </c>
      <c r="AG31" s="55" t="s">
        <v>85</v>
      </c>
      <c r="AH31" s="55" t="s">
        <v>85</v>
      </c>
      <c r="AI31" s="55" t="s">
        <v>85</v>
      </c>
      <c r="AJ31" s="55" t="s">
        <v>85</v>
      </c>
      <c r="AK31" s="55" t="s">
        <v>31</v>
      </c>
      <c r="AL31" s="55">
        <v>0</v>
      </c>
      <c r="AM31" s="55">
        <v>0</v>
      </c>
      <c r="AN31" s="55" t="s">
        <v>342</v>
      </c>
      <c r="AO31" s="55" t="s">
        <v>349</v>
      </c>
      <c r="AP31" s="55">
        <v>0</v>
      </c>
      <c r="AQ31" s="55">
        <v>0</v>
      </c>
      <c r="AR31" s="55">
        <v>0</v>
      </c>
      <c r="AS31" s="55">
        <v>0</v>
      </c>
      <c r="AT31" s="55">
        <v>0</v>
      </c>
      <c r="AU31" s="55" t="s">
        <v>85</v>
      </c>
      <c r="AV31" s="55">
        <v>0</v>
      </c>
      <c r="AW31" s="55">
        <v>0</v>
      </c>
      <c r="AX31" s="55">
        <v>0</v>
      </c>
      <c r="AY31" s="55" t="s">
        <v>186</v>
      </c>
      <c r="AZ31" s="165">
        <v>42390</v>
      </c>
      <c r="BA31" s="165">
        <v>42390</v>
      </c>
      <c r="BB31" s="165">
        <v>42390</v>
      </c>
      <c r="BC31" s="165">
        <v>42390</v>
      </c>
      <c r="BD31" s="165">
        <v>42390</v>
      </c>
      <c r="BE31" s="55" t="s">
        <v>191</v>
      </c>
      <c r="BF31" s="55" t="s">
        <v>344</v>
      </c>
      <c r="BG31" s="55" t="s">
        <v>186</v>
      </c>
      <c r="BH31" s="55" t="s">
        <v>85</v>
      </c>
      <c r="BI31" s="55" t="s">
        <v>186</v>
      </c>
      <c r="BJ31" s="55" t="s">
        <v>186</v>
      </c>
      <c r="BK31" s="55" t="s">
        <v>186</v>
      </c>
      <c r="BL31" s="55" t="s">
        <v>186</v>
      </c>
      <c r="BM31" s="55" t="s">
        <v>186</v>
      </c>
      <c r="BU31" s="55">
        <f t="shared" si="2"/>
        <v>0</v>
      </c>
      <c r="BV31" s="55">
        <f t="shared" si="3"/>
        <v>0</v>
      </c>
      <c r="BW31" s="169"/>
      <c r="BX31" s="170">
        <f>IF(ISERROR(VLOOKUP(BW31,系统大修申请!B:U,17,)),0,1)</f>
        <v>0</v>
      </c>
      <c r="BY31" s="55">
        <f>IFERROR(VLOOKUP(BW31,系统大修申请!B:U,17,),0)</f>
        <v>0</v>
      </c>
    </row>
    <row r="32" hidden="1" spans="1:77">
      <c r="A32" s="55">
        <v>31</v>
      </c>
      <c r="B32" s="55" t="s">
        <v>380</v>
      </c>
      <c r="C32" s="55">
        <v>1</v>
      </c>
      <c r="D32" s="55" t="s">
        <v>381</v>
      </c>
      <c r="E32" s="55" t="s">
        <v>186</v>
      </c>
      <c r="F32" s="55" t="s">
        <v>186</v>
      </c>
      <c r="G32" s="55">
        <v>0</v>
      </c>
      <c r="H32" s="55">
        <v>0</v>
      </c>
      <c r="I32" s="55" t="s">
        <v>30</v>
      </c>
      <c r="J32" s="55" t="s">
        <v>30</v>
      </c>
      <c r="K32" s="55" t="s">
        <v>333</v>
      </c>
      <c r="L32" s="55" t="s">
        <v>333</v>
      </c>
      <c r="M32" s="55" t="s">
        <v>186</v>
      </c>
      <c r="N32" s="55" t="s">
        <v>222</v>
      </c>
      <c r="O32" s="55" t="s">
        <v>186</v>
      </c>
      <c r="Z32" s="55" t="s">
        <v>382</v>
      </c>
      <c r="AA32" s="55" t="s">
        <v>189</v>
      </c>
      <c r="AB32" s="55" t="s">
        <v>189</v>
      </c>
      <c r="AC32" s="55" t="s">
        <v>85</v>
      </c>
      <c r="AD32" s="55" t="s">
        <v>85</v>
      </c>
      <c r="AE32" s="55" t="s">
        <v>85</v>
      </c>
      <c r="AF32" s="55" t="s">
        <v>85</v>
      </c>
      <c r="AG32" s="55" t="s">
        <v>85</v>
      </c>
      <c r="AH32" s="55" t="s">
        <v>85</v>
      </c>
      <c r="AI32" s="55" t="s">
        <v>85</v>
      </c>
      <c r="AJ32" s="55" t="s">
        <v>85</v>
      </c>
      <c r="AK32" s="55" t="s">
        <v>31</v>
      </c>
      <c r="AL32" s="55">
        <v>0</v>
      </c>
      <c r="AM32" s="55">
        <v>0</v>
      </c>
      <c r="AN32" s="55" t="s">
        <v>342</v>
      </c>
      <c r="AO32" s="55" t="s">
        <v>349</v>
      </c>
      <c r="AP32" s="55">
        <v>0</v>
      </c>
      <c r="AQ32" s="55">
        <v>0</v>
      </c>
      <c r="AR32" s="55">
        <v>0</v>
      </c>
      <c r="AS32" s="55">
        <v>0</v>
      </c>
      <c r="AT32" s="55">
        <v>980</v>
      </c>
      <c r="AU32" s="55" t="s">
        <v>85</v>
      </c>
      <c r="AV32" s="55">
        <v>0</v>
      </c>
      <c r="AW32" s="55">
        <v>0</v>
      </c>
      <c r="AX32" s="55">
        <v>0</v>
      </c>
      <c r="AY32" s="55" t="s">
        <v>186</v>
      </c>
      <c r="AZ32" s="165">
        <v>42400</v>
      </c>
      <c r="BA32" s="165">
        <v>42400</v>
      </c>
      <c r="BB32" s="165">
        <v>42400</v>
      </c>
      <c r="BC32" s="165">
        <v>42400</v>
      </c>
      <c r="BD32" s="165">
        <v>42400</v>
      </c>
      <c r="BE32" s="55" t="s">
        <v>191</v>
      </c>
      <c r="BF32" s="55" t="s">
        <v>344</v>
      </c>
      <c r="BG32" s="55" t="s">
        <v>186</v>
      </c>
      <c r="BH32" s="55" t="s">
        <v>85</v>
      </c>
      <c r="BI32" s="55" t="s">
        <v>186</v>
      </c>
      <c r="BJ32" s="55" t="s">
        <v>186</v>
      </c>
      <c r="BK32" s="55" t="s">
        <v>186</v>
      </c>
      <c r="BL32" s="55" t="s">
        <v>186</v>
      </c>
      <c r="BM32" s="55" t="s">
        <v>186</v>
      </c>
      <c r="BU32" s="55">
        <f t="shared" si="2"/>
        <v>0</v>
      </c>
      <c r="BV32" s="55">
        <f t="shared" si="3"/>
        <v>0</v>
      </c>
      <c r="BW32" s="169"/>
      <c r="BX32" s="170">
        <f>IF(ISERROR(VLOOKUP(BW32,系统大修申请!B:U,17,)),0,1)</f>
        <v>0</v>
      </c>
      <c r="BY32" s="55">
        <f>IFERROR(VLOOKUP(BW32,系统大修申请!B:U,17,),0)</f>
        <v>0</v>
      </c>
    </row>
    <row r="33" hidden="1" spans="1:77">
      <c r="A33" s="55">
        <v>32</v>
      </c>
      <c r="B33" s="55" t="s">
        <v>383</v>
      </c>
      <c r="C33" s="55">
        <v>1</v>
      </c>
      <c r="D33" s="55" t="s">
        <v>384</v>
      </c>
      <c r="E33" s="55" t="s">
        <v>352</v>
      </c>
      <c r="F33" s="55" t="s">
        <v>353</v>
      </c>
      <c r="G33" s="55">
        <v>10</v>
      </c>
      <c r="H33" s="55">
        <v>0</v>
      </c>
      <c r="I33" s="55" t="s">
        <v>30</v>
      </c>
      <c r="J33" s="55" t="s">
        <v>30</v>
      </c>
      <c r="K33" s="55" t="s">
        <v>385</v>
      </c>
      <c r="L33" s="55" t="s">
        <v>386</v>
      </c>
      <c r="M33" s="55" t="s">
        <v>186</v>
      </c>
      <c r="N33" s="55" t="s">
        <v>337</v>
      </c>
      <c r="O33" s="55" t="s">
        <v>186</v>
      </c>
      <c r="P33" s="55" t="s">
        <v>187</v>
      </c>
      <c r="Z33" s="55" t="s">
        <v>387</v>
      </c>
      <c r="AA33" s="55" t="s">
        <v>189</v>
      </c>
      <c r="AB33" s="55" t="s">
        <v>189</v>
      </c>
      <c r="AC33" s="55" t="s">
        <v>85</v>
      </c>
      <c r="AD33" s="55" t="s">
        <v>85</v>
      </c>
      <c r="AE33" s="55" t="s">
        <v>85</v>
      </c>
      <c r="AF33" s="55" t="s">
        <v>85</v>
      </c>
      <c r="AG33" s="55" t="s">
        <v>85</v>
      </c>
      <c r="AH33" s="55" t="s">
        <v>85</v>
      </c>
      <c r="AI33" s="55" t="s">
        <v>85</v>
      </c>
      <c r="AJ33" s="55" t="s">
        <v>85</v>
      </c>
      <c r="AK33" s="55" t="s">
        <v>31</v>
      </c>
      <c r="AL33" s="55">
        <v>0</v>
      </c>
      <c r="AM33" s="55">
        <v>0</v>
      </c>
      <c r="AN33" s="55" t="s">
        <v>388</v>
      </c>
      <c r="AO33" s="55" t="s">
        <v>186</v>
      </c>
      <c r="AP33" s="55">
        <v>0</v>
      </c>
      <c r="AQ33" s="55">
        <v>0</v>
      </c>
      <c r="AR33" s="55">
        <v>0</v>
      </c>
      <c r="AS33" s="55">
        <v>0</v>
      </c>
      <c r="AT33" s="55">
        <v>400</v>
      </c>
      <c r="AU33" s="55" t="s">
        <v>85</v>
      </c>
      <c r="AV33" s="55">
        <v>0</v>
      </c>
      <c r="AW33" s="55">
        <v>0</v>
      </c>
      <c r="AX33" s="55">
        <v>0</v>
      </c>
      <c r="AY33" s="55" t="s">
        <v>186</v>
      </c>
      <c r="AZ33" s="165">
        <v>42382</v>
      </c>
      <c r="BA33" s="165">
        <v>42382</v>
      </c>
      <c r="BB33" s="165">
        <v>42384</v>
      </c>
      <c r="BC33" s="165">
        <v>42384</v>
      </c>
      <c r="BD33" s="165">
        <v>42384</v>
      </c>
      <c r="BE33" s="55" t="s">
        <v>191</v>
      </c>
      <c r="BF33" s="55" t="s">
        <v>388</v>
      </c>
      <c r="BG33" s="55" t="s">
        <v>186</v>
      </c>
      <c r="BH33" s="55" t="s">
        <v>85</v>
      </c>
      <c r="BI33" s="55" t="s">
        <v>186</v>
      </c>
      <c r="BJ33" s="55" t="s">
        <v>186</v>
      </c>
      <c r="BK33" s="55" t="s">
        <v>186</v>
      </c>
      <c r="BL33" s="55" t="s">
        <v>186</v>
      </c>
      <c r="BM33" s="55" t="s">
        <v>186</v>
      </c>
      <c r="BU33" s="55">
        <f t="shared" si="2"/>
        <v>0</v>
      </c>
      <c r="BV33" s="55">
        <f t="shared" si="3"/>
        <v>0</v>
      </c>
      <c r="BW33" s="169"/>
      <c r="BX33" s="170">
        <f>IF(ISERROR(VLOOKUP(BW33,系统大修申请!B:U,17,)),0,1)</f>
        <v>0</v>
      </c>
      <c r="BY33" s="55">
        <f>IFERROR(VLOOKUP(BW33,系统大修申请!B:U,17,),0)</f>
        <v>0</v>
      </c>
    </row>
    <row r="34" hidden="1" spans="1:77">
      <c r="A34" s="55">
        <v>33</v>
      </c>
      <c r="B34" s="55" t="s">
        <v>389</v>
      </c>
      <c r="C34" s="55">
        <v>1</v>
      </c>
      <c r="D34" s="55" t="s">
        <v>390</v>
      </c>
      <c r="E34" s="55" t="s">
        <v>391</v>
      </c>
      <c r="F34" s="55">
        <v>20708</v>
      </c>
      <c r="G34" s="55">
        <v>0</v>
      </c>
      <c r="H34" s="55">
        <v>0</v>
      </c>
      <c r="I34" s="55" t="s">
        <v>30</v>
      </c>
      <c r="J34" s="55" t="s">
        <v>30</v>
      </c>
      <c r="K34" s="55" t="s">
        <v>385</v>
      </c>
      <c r="L34" s="55" t="s">
        <v>48</v>
      </c>
      <c r="M34" s="55" t="s">
        <v>186</v>
      </c>
      <c r="N34" s="55" t="s">
        <v>250</v>
      </c>
      <c r="O34" s="55" t="s">
        <v>186</v>
      </c>
      <c r="P34" s="55" t="s">
        <v>251</v>
      </c>
      <c r="Q34" s="55" t="s">
        <v>252</v>
      </c>
      <c r="Z34" s="55" t="s">
        <v>392</v>
      </c>
      <c r="AA34" s="55" t="s">
        <v>189</v>
      </c>
      <c r="AB34" s="55" t="s">
        <v>189</v>
      </c>
      <c r="AC34" s="55" t="s">
        <v>85</v>
      </c>
      <c r="AD34" s="55" t="s">
        <v>85</v>
      </c>
      <c r="AE34" s="55" t="s">
        <v>85</v>
      </c>
      <c r="AF34" s="55" t="s">
        <v>85</v>
      </c>
      <c r="AG34" s="55" t="s">
        <v>85</v>
      </c>
      <c r="AH34" s="55" t="s">
        <v>85</v>
      </c>
      <c r="AI34" s="55" t="s">
        <v>85</v>
      </c>
      <c r="AJ34" s="55" t="s">
        <v>85</v>
      </c>
      <c r="AK34" s="55" t="s">
        <v>31</v>
      </c>
      <c r="AL34" s="55">
        <v>0</v>
      </c>
      <c r="AM34" s="55">
        <v>0</v>
      </c>
      <c r="AN34" s="55" t="s">
        <v>388</v>
      </c>
      <c r="AO34" s="55" t="s">
        <v>186</v>
      </c>
      <c r="AP34" s="55">
        <v>0</v>
      </c>
      <c r="AQ34" s="55">
        <v>5000</v>
      </c>
      <c r="AR34" s="55">
        <v>5000</v>
      </c>
      <c r="AS34" s="55">
        <v>0</v>
      </c>
      <c r="AT34" s="55">
        <v>5000</v>
      </c>
      <c r="AU34" s="55" t="s">
        <v>85</v>
      </c>
      <c r="AV34" s="55">
        <v>0</v>
      </c>
      <c r="AW34" s="55">
        <v>0</v>
      </c>
      <c r="AX34" s="55">
        <v>18</v>
      </c>
      <c r="AY34" s="55" t="s">
        <v>250</v>
      </c>
      <c r="AZ34" s="165">
        <v>42374</v>
      </c>
      <c r="BA34" s="165">
        <v>42374</v>
      </c>
      <c r="BB34" s="165">
        <v>42376</v>
      </c>
      <c r="BC34" s="165">
        <v>42376</v>
      </c>
      <c r="BD34" s="165">
        <v>42376</v>
      </c>
      <c r="BE34" s="55" t="s">
        <v>191</v>
      </c>
      <c r="BF34" s="55" t="s">
        <v>388</v>
      </c>
      <c r="BG34" s="55" t="s">
        <v>186</v>
      </c>
      <c r="BH34" s="55" t="s">
        <v>85</v>
      </c>
      <c r="BI34" s="55" t="s">
        <v>186</v>
      </c>
      <c r="BJ34" s="55" t="s">
        <v>186</v>
      </c>
      <c r="BK34" s="55" t="s">
        <v>186</v>
      </c>
      <c r="BL34" s="55" t="s">
        <v>186</v>
      </c>
      <c r="BM34" s="55" t="s">
        <v>186</v>
      </c>
      <c r="BU34" s="55">
        <f t="shared" si="2"/>
        <v>0</v>
      </c>
      <c r="BV34" s="55">
        <f t="shared" si="3"/>
        <v>0</v>
      </c>
      <c r="BW34" s="169"/>
      <c r="BX34" s="170">
        <f>IF(ISERROR(VLOOKUP(BW34,系统大修申请!B:U,17,)),0,1)</f>
        <v>0</v>
      </c>
      <c r="BY34" s="55">
        <f>IFERROR(VLOOKUP(BW34,系统大修申请!B:U,17,),0)</f>
        <v>0</v>
      </c>
    </row>
    <row r="35" spans="1:77">
      <c r="A35" s="55">
        <v>34</v>
      </c>
      <c r="B35" s="55" t="s">
        <v>393</v>
      </c>
      <c r="C35" s="55">
        <v>1</v>
      </c>
      <c r="D35" s="55" t="s">
        <v>356</v>
      </c>
      <c r="E35" s="55" t="s">
        <v>357</v>
      </c>
      <c r="F35" s="55" t="s">
        <v>358</v>
      </c>
      <c r="G35" s="55">
        <v>0</v>
      </c>
      <c r="H35" s="55">
        <v>0</v>
      </c>
      <c r="I35" s="55" t="s">
        <v>30</v>
      </c>
      <c r="J35" s="55" t="s">
        <v>30</v>
      </c>
      <c r="K35" s="55" t="s">
        <v>385</v>
      </c>
      <c r="L35" s="55" t="s">
        <v>61</v>
      </c>
      <c r="M35" s="55" t="s">
        <v>186</v>
      </c>
      <c r="N35" s="55" t="s">
        <v>337</v>
      </c>
      <c r="O35" s="55" t="s">
        <v>186</v>
      </c>
      <c r="Z35" s="55" t="s">
        <v>394</v>
      </c>
      <c r="AA35" s="55" t="s">
        <v>189</v>
      </c>
      <c r="AB35" s="55" t="s">
        <v>189</v>
      </c>
      <c r="AC35" s="55" t="s">
        <v>85</v>
      </c>
      <c r="AD35" s="55" t="s">
        <v>85</v>
      </c>
      <c r="AE35" s="55" t="s">
        <v>85</v>
      </c>
      <c r="AF35" s="55" t="s">
        <v>85</v>
      </c>
      <c r="AG35" s="55" t="s">
        <v>85</v>
      </c>
      <c r="AH35" s="55" t="s">
        <v>85</v>
      </c>
      <c r="AI35" s="55" t="s">
        <v>85</v>
      </c>
      <c r="AJ35" s="55" t="s">
        <v>85</v>
      </c>
      <c r="AK35" s="55" t="s">
        <v>31</v>
      </c>
      <c r="AL35" s="55">
        <v>0</v>
      </c>
      <c r="AM35" s="55">
        <v>0</v>
      </c>
      <c r="AN35" s="55" t="s">
        <v>327</v>
      </c>
      <c r="AO35" s="55" t="s">
        <v>186</v>
      </c>
      <c r="AP35" s="55">
        <v>0</v>
      </c>
      <c r="AQ35" s="55">
        <v>2495</v>
      </c>
      <c r="AR35" s="55">
        <v>2495</v>
      </c>
      <c r="AS35" s="55">
        <v>0</v>
      </c>
      <c r="AT35" s="55">
        <v>2495</v>
      </c>
      <c r="AU35" s="55" t="s">
        <v>85</v>
      </c>
      <c r="AV35" s="55">
        <v>0</v>
      </c>
      <c r="AW35" s="55">
        <v>0</v>
      </c>
      <c r="AX35" s="55">
        <v>0</v>
      </c>
      <c r="AY35" s="55" t="s">
        <v>186</v>
      </c>
      <c r="AZ35" s="165">
        <v>42397</v>
      </c>
      <c r="BA35" s="165">
        <v>42397</v>
      </c>
      <c r="BB35" s="165">
        <v>42397</v>
      </c>
      <c r="BC35" s="165">
        <v>42397</v>
      </c>
      <c r="BD35" s="165">
        <v>42397</v>
      </c>
      <c r="BE35" s="55" t="s">
        <v>191</v>
      </c>
      <c r="BF35" s="55" t="s">
        <v>388</v>
      </c>
      <c r="BG35" s="55" t="s">
        <v>186</v>
      </c>
      <c r="BH35" s="55" t="s">
        <v>85</v>
      </c>
      <c r="BI35" s="55" t="s">
        <v>186</v>
      </c>
      <c r="BJ35" s="55" t="s">
        <v>186</v>
      </c>
      <c r="BK35" s="55" t="s">
        <v>186</v>
      </c>
      <c r="BL35" s="55" t="s">
        <v>186</v>
      </c>
      <c r="BM35" s="55" t="s">
        <v>186</v>
      </c>
      <c r="BU35" s="55">
        <f t="shared" si="2"/>
        <v>0</v>
      </c>
      <c r="BV35" s="55">
        <f t="shared" si="3"/>
        <v>0</v>
      </c>
      <c r="BW35" s="169"/>
      <c r="BX35" s="170">
        <f>IF(ISERROR(VLOOKUP(BW35,系统大修申请!B:U,17,)),0,1)</f>
        <v>0</v>
      </c>
      <c r="BY35" s="55">
        <f>IFERROR(VLOOKUP(BW35,系统大修申请!B:U,17,),0)</f>
        <v>0</v>
      </c>
    </row>
    <row r="36" hidden="1" spans="1:77">
      <c r="A36" s="55">
        <v>35</v>
      </c>
      <c r="B36" s="55" t="s">
        <v>395</v>
      </c>
      <c r="C36" s="55">
        <v>1</v>
      </c>
      <c r="D36" s="55" t="s">
        <v>396</v>
      </c>
      <c r="E36" s="55" t="s">
        <v>391</v>
      </c>
      <c r="F36" s="55">
        <v>20809</v>
      </c>
      <c r="G36" s="55">
        <v>0</v>
      </c>
      <c r="H36" s="55">
        <v>0</v>
      </c>
      <c r="I36" s="55" t="s">
        <v>30</v>
      </c>
      <c r="J36" s="55" t="s">
        <v>30</v>
      </c>
      <c r="K36" s="55" t="s">
        <v>385</v>
      </c>
      <c r="L36" s="55" t="s">
        <v>52</v>
      </c>
      <c r="M36" s="55" t="s">
        <v>186</v>
      </c>
      <c r="N36" s="55" t="s">
        <v>251</v>
      </c>
      <c r="O36" s="55" t="s">
        <v>186</v>
      </c>
      <c r="P36" s="55" t="s">
        <v>252</v>
      </c>
      <c r="Z36" s="55" t="s">
        <v>397</v>
      </c>
      <c r="AA36" s="55" t="s">
        <v>189</v>
      </c>
      <c r="AB36" s="55" t="s">
        <v>189</v>
      </c>
      <c r="AC36" s="55" t="s">
        <v>85</v>
      </c>
      <c r="AD36" s="55" t="s">
        <v>85</v>
      </c>
      <c r="AE36" s="55" t="s">
        <v>85</v>
      </c>
      <c r="AF36" s="55" t="s">
        <v>85</v>
      </c>
      <c r="AG36" s="55" t="s">
        <v>85</v>
      </c>
      <c r="AH36" s="55" t="s">
        <v>85</v>
      </c>
      <c r="AI36" s="55" t="s">
        <v>85</v>
      </c>
      <c r="AJ36" s="55" t="s">
        <v>85</v>
      </c>
      <c r="AK36" s="55" t="s">
        <v>31</v>
      </c>
      <c r="AL36" s="55">
        <v>0</v>
      </c>
      <c r="AM36" s="55">
        <v>0</v>
      </c>
      <c r="AN36" s="55" t="s">
        <v>388</v>
      </c>
      <c r="AO36" s="55" t="s">
        <v>186</v>
      </c>
      <c r="AP36" s="55">
        <v>0</v>
      </c>
      <c r="AQ36" s="55">
        <v>0</v>
      </c>
      <c r="AR36" s="55">
        <v>0</v>
      </c>
      <c r="AS36" s="55">
        <v>0</v>
      </c>
      <c r="AT36" s="55">
        <v>0</v>
      </c>
      <c r="AU36" s="55" t="s">
        <v>85</v>
      </c>
      <c r="AV36" s="55">
        <v>0</v>
      </c>
      <c r="AW36" s="55">
        <v>0</v>
      </c>
      <c r="AX36" s="55">
        <v>0</v>
      </c>
      <c r="AY36" s="55" t="s">
        <v>186</v>
      </c>
      <c r="AZ36" s="165">
        <v>42387</v>
      </c>
      <c r="BA36" s="165">
        <v>42387</v>
      </c>
      <c r="BB36" s="165">
        <v>42387</v>
      </c>
      <c r="BC36" s="165">
        <v>42387</v>
      </c>
      <c r="BD36" s="165">
        <v>42387</v>
      </c>
      <c r="BE36" s="55" t="s">
        <v>191</v>
      </c>
      <c r="BF36" s="55" t="s">
        <v>388</v>
      </c>
      <c r="BG36" s="55" t="s">
        <v>186</v>
      </c>
      <c r="BH36" s="55" t="s">
        <v>85</v>
      </c>
      <c r="BI36" s="55" t="s">
        <v>186</v>
      </c>
      <c r="BJ36" s="55" t="s">
        <v>186</v>
      </c>
      <c r="BK36" s="55" t="s">
        <v>186</v>
      </c>
      <c r="BL36" s="55" t="s">
        <v>186</v>
      </c>
      <c r="BM36" s="55" t="s">
        <v>186</v>
      </c>
      <c r="BU36" s="55">
        <f t="shared" si="2"/>
        <v>0</v>
      </c>
      <c r="BV36" s="55">
        <f t="shared" si="3"/>
        <v>0</v>
      </c>
      <c r="BW36" s="169"/>
      <c r="BX36" s="170">
        <f>IF(ISERROR(VLOOKUP(BW36,系统大修申请!B:U,17,)),0,1)</f>
        <v>0</v>
      </c>
      <c r="BY36" s="55">
        <f>IFERROR(VLOOKUP(BW36,系统大修申请!B:U,17,),0)</f>
        <v>0</v>
      </c>
    </row>
    <row r="37" hidden="1" spans="1:77">
      <c r="A37" s="55">
        <v>36</v>
      </c>
      <c r="B37" s="55" t="s">
        <v>398</v>
      </c>
      <c r="C37" s="55">
        <v>1</v>
      </c>
      <c r="D37" s="55" t="s">
        <v>396</v>
      </c>
      <c r="E37" s="55" t="s">
        <v>399</v>
      </c>
      <c r="F37" s="55" t="s">
        <v>400</v>
      </c>
      <c r="G37" s="55">
        <v>0</v>
      </c>
      <c r="H37" s="55">
        <v>0</v>
      </c>
      <c r="I37" s="55" t="s">
        <v>30</v>
      </c>
      <c r="J37" s="55" t="s">
        <v>30</v>
      </c>
      <c r="K37" s="55" t="s">
        <v>385</v>
      </c>
      <c r="L37" s="55" t="s">
        <v>401</v>
      </c>
      <c r="M37" s="55" t="s">
        <v>186</v>
      </c>
      <c r="N37" s="55" t="s">
        <v>402</v>
      </c>
      <c r="O37" s="55" t="s">
        <v>186</v>
      </c>
      <c r="Z37" s="55" t="s">
        <v>403</v>
      </c>
      <c r="AA37" s="55" t="s">
        <v>189</v>
      </c>
      <c r="AB37" s="55" t="s">
        <v>189</v>
      </c>
      <c r="AC37" s="55" t="s">
        <v>85</v>
      </c>
      <c r="AD37" s="55" t="s">
        <v>85</v>
      </c>
      <c r="AE37" s="55" t="s">
        <v>85</v>
      </c>
      <c r="AF37" s="55" t="s">
        <v>85</v>
      </c>
      <c r="AG37" s="55" t="s">
        <v>85</v>
      </c>
      <c r="AH37" s="55" t="s">
        <v>85</v>
      </c>
      <c r="AI37" s="55" t="s">
        <v>85</v>
      </c>
      <c r="AJ37" s="55" t="s">
        <v>31</v>
      </c>
      <c r="AK37" s="55" t="s">
        <v>85</v>
      </c>
      <c r="AL37" s="55">
        <v>0</v>
      </c>
      <c r="AM37" s="55">
        <v>0</v>
      </c>
      <c r="AN37" s="55" t="s">
        <v>388</v>
      </c>
      <c r="AO37" s="55" t="s">
        <v>186</v>
      </c>
      <c r="AP37" s="55">
        <v>0</v>
      </c>
      <c r="AQ37" s="55">
        <v>12000</v>
      </c>
      <c r="AR37" s="55">
        <v>12000</v>
      </c>
      <c r="AS37" s="55">
        <v>0</v>
      </c>
      <c r="AT37" s="55">
        <v>12000</v>
      </c>
      <c r="AU37" s="55" t="s">
        <v>85</v>
      </c>
      <c r="AV37" s="55">
        <v>0</v>
      </c>
      <c r="AW37" s="55">
        <v>0</v>
      </c>
      <c r="AX37" s="55">
        <v>0</v>
      </c>
      <c r="AY37" s="55" t="s">
        <v>186</v>
      </c>
      <c r="AZ37" s="165">
        <v>42379</v>
      </c>
      <c r="BA37" s="165">
        <v>42379</v>
      </c>
      <c r="BB37" s="165">
        <v>42379</v>
      </c>
      <c r="BC37" s="165">
        <v>42382</v>
      </c>
      <c r="BD37" s="165">
        <v>42382</v>
      </c>
      <c r="BE37" s="55" t="s">
        <v>191</v>
      </c>
      <c r="BF37" s="55" t="s">
        <v>388</v>
      </c>
      <c r="BG37" s="55" t="s">
        <v>186</v>
      </c>
      <c r="BH37" s="55" t="s">
        <v>85</v>
      </c>
      <c r="BI37" s="55" t="s">
        <v>186</v>
      </c>
      <c r="BJ37" s="55" t="s">
        <v>186</v>
      </c>
      <c r="BK37" s="55" t="s">
        <v>186</v>
      </c>
      <c r="BL37" s="55" t="s">
        <v>186</v>
      </c>
      <c r="BM37" s="55" t="s">
        <v>186</v>
      </c>
      <c r="BU37" s="55">
        <f t="shared" si="2"/>
        <v>0</v>
      </c>
      <c r="BV37" s="55">
        <f t="shared" si="3"/>
        <v>0</v>
      </c>
      <c r="BW37" s="169"/>
      <c r="BX37" s="170">
        <f>IF(ISERROR(VLOOKUP(BW37,系统大修申请!B:U,17,)),0,1)</f>
        <v>0</v>
      </c>
      <c r="BY37" s="55">
        <f>IFERROR(VLOOKUP(BW37,系统大修申请!B:U,17,),0)</f>
        <v>0</v>
      </c>
    </row>
    <row r="38" hidden="1" spans="1:77">
      <c r="A38" s="55">
        <v>37</v>
      </c>
      <c r="B38" s="55" t="s">
        <v>404</v>
      </c>
      <c r="C38" s="55">
        <v>1</v>
      </c>
      <c r="D38" s="55" t="s">
        <v>396</v>
      </c>
      <c r="E38" s="55" t="s">
        <v>399</v>
      </c>
      <c r="F38" s="55" t="s">
        <v>405</v>
      </c>
      <c r="G38" s="55">
        <v>0</v>
      </c>
      <c r="H38" s="55">
        <v>0</v>
      </c>
      <c r="I38" s="55" t="s">
        <v>30</v>
      </c>
      <c r="J38" s="55" t="s">
        <v>30</v>
      </c>
      <c r="K38" s="55" t="s">
        <v>385</v>
      </c>
      <c r="L38" s="55" t="s">
        <v>401</v>
      </c>
      <c r="M38" s="55" t="s">
        <v>186</v>
      </c>
      <c r="N38" s="55" t="s">
        <v>402</v>
      </c>
      <c r="O38" s="55" t="s">
        <v>186</v>
      </c>
      <c r="Z38" s="55" t="s">
        <v>406</v>
      </c>
      <c r="AA38" s="55" t="s">
        <v>189</v>
      </c>
      <c r="AB38" s="55" t="s">
        <v>189</v>
      </c>
      <c r="AC38" s="55" t="s">
        <v>85</v>
      </c>
      <c r="AD38" s="55" t="s">
        <v>85</v>
      </c>
      <c r="AE38" s="55" t="s">
        <v>85</v>
      </c>
      <c r="AF38" s="55" t="s">
        <v>85</v>
      </c>
      <c r="AG38" s="55" t="s">
        <v>85</v>
      </c>
      <c r="AH38" s="55" t="s">
        <v>85</v>
      </c>
      <c r="AI38" s="55" t="s">
        <v>85</v>
      </c>
      <c r="AJ38" s="55" t="s">
        <v>85</v>
      </c>
      <c r="AK38" s="55" t="s">
        <v>31</v>
      </c>
      <c r="AL38" s="55">
        <v>0</v>
      </c>
      <c r="AM38" s="55">
        <v>0</v>
      </c>
      <c r="AN38" s="55" t="s">
        <v>388</v>
      </c>
      <c r="AO38" s="55" t="s">
        <v>186</v>
      </c>
      <c r="AP38" s="55">
        <v>0</v>
      </c>
      <c r="AQ38" s="55">
        <v>7000</v>
      </c>
      <c r="AR38" s="55">
        <v>7000</v>
      </c>
      <c r="AS38" s="55">
        <v>0</v>
      </c>
      <c r="AT38" s="55">
        <v>7000</v>
      </c>
      <c r="AU38" s="55" t="s">
        <v>85</v>
      </c>
      <c r="AV38" s="55">
        <v>0</v>
      </c>
      <c r="AW38" s="55">
        <v>0</v>
      </c>
      <c r="AX38" s="55">
        <v>0</v>
      </c>
      <c r="AY38" s="55" t="s">
        <v>186</v>
      </c>
      <c r="AZ38" s="165">
        <v>42379</v>
      </c>
      <c r="BA38" s="165">
        <v>42379</v>
      </c>
      <c r="BB38" s="165">
        <v>42379</v>
      </c>
      <c r="BC38" s="165">
        <v>42382</v>
      </c>
      <c r="BD38" s="165">
        <v>42382</v>
      </c>
      <c r="BE38" s="55" t="s">
        <v>191</v>
      </c>
      <c r="BF38" s="55" t="s">
        <v>388</v>
      </c>
      <c r="BG38" s="55" t="s">
        <v>186</v>
      </c>
      <c r="BH38" s="55" t="s">
        <v>85</v>
      </c>
      <c r="BI38" s="55" t="s">
        <v>186</v>
      </c>
      <c r="BJ38" s="55" t="s">
        <v>186</v>
      </c>
      <c r="BK38" s="55" t="s">
        <v>186</v>
      </c>
      <c r="BL38" s="55" t="s">
        <v>186</v>
      </c>
      <c r="BM38" s="55" t="s">
        <v>186</v>
      </c>
      <c r="BU38" s="55">
        <f t="shared" si="2"/>
        <v>0</v>
      </c>
      <c r="BV38" s="55">
        <f t="shared" si="3"/>
        <v>0</v>
      </c>
      <c r="BW38" s="169"/>
      <c r="BX38" s="170">
        <f>IF(ISERROR(VLOOKUP(BW38,系统大修申请!B:U,17,)),0,1)</f>
        <v>0</v>
      </c>
      <c r="BY38" s="55">
        <f>IFERROR(VLOOKUP(BW38,系统大修申请!B:U,17,),0)</f>
        <v>0</v>
      </c>
    </row>
    <row r="39" hidden="1" spans="1:77">
      <c r="A39" s="55">
        <v>38</v>
      </c>
      <c r="B39" s="55" t="s">
        <v>407</v>
      </c>
      <c r="C39" s="55">
        <v>1</v>
      </c>
      <c r="D39" s="55" t="s">
        <v>228</v>
      </c>
      <c r="E39" s="55" t="s">
        <v>408</v>
      </c>
      <c r="F39" s="55" t="s">
        <v>409</v>
      </c>
      <c r="G39" s="55">
        <v>0</v>
      </c>
      <c r="H39" s="55">
        <v>0</v>
      </c>
      <c r="I39" s="55" t="s">
        <v>30</v>
      </c>
      <c r="J39" s="55" t="s">
        <v>30</v>
      </c>
      <c r="K39" s="55" t="s">
        <v>385</v>
      </c>
      <c r="L39" s="55" t="s">
        <v>32</v>
      </c>
      <c r="M39" s="55" t="s">
        <v>186</v>
      </c>
      <c r="N39" s="55" t="s">
        <v>203</v>
      </c>
      <c r="O39" s="55" t="s">
        <v>186</v>
      </c>
      <c r="P39" s="55" t="s">
        <v>187</v>
      </c>
      <c r="Q39" s="55" t="s">
        <v>204</v>
      </c>
      <c r="Z39" s="55" t="s">
        <v>410</v>
      </c>
      <c r="AA39" s="55" t="s">
        <v>189</v>
      </c>
      <c r="AB39" s="55" t="s">
        <v>189</v>
      </c>
      <c r="AC39" s="55" t="s">
        <v>85</v>
      </c>
      <c r="AD39" s="55" t="s">
        <v>85</v>
      </c>
      <c r="AE39" s="55" t="s">
        <v>85</v>
      </c>
      <c r="AF39" s="55" t="s">
        <v>85</v>
      </c>
      <c r="AG39" s="55" t="s">
        <v>85</v>
      </c>
      <c r="AH39" s="55" t="s">
        <v>85</v>
      </c>
      <c r="AI39" s="55" t="s">
        <v>85</v>
      </c>
      <c r="AJ39" s="55" t="s">
        <v>85</v>
      </c>
      <c r="AK39" s="55" t="s">
        <v>31</v>
      </c>
      <c r="AL39" s="55">
        <v>0</v>
      </c>
      <c r="AM39" s="55">
        <v>0</v>
      </c>
      <c r="AN39" s="55" t="s">
        <v>388</v>
      </c>
      <c r="AO39" s="55" t="s">
        <v>186</v>
      </c>
      <c r="AP39" s="55">
        <v>0</v>
      </c>
      <c r="AQ39" s="55">
        <v>0</v>
      </c>
      <c r="AR39" s="55">
        <v>0</v>
      </c>
      <c r="AS39" s="55">
        <v>0</v>
      </c>
      <c r="AT39" s="55">
        <v>0</v>
      </c>
      <c r="AU39" s="55" t="s">
        <v>85</v>
      </c>
      <c r="AV39" s="55">
        <v>0</v>
      </c>
      <c r="AW39" s="55">
        <v>0</v>
      </c>
      <c r="AX39" s="55">
        <v>0</v>
      </c>
      <c r="AY39" s="55" t="s">
        <v>186</v>
      </c>
      <c r="AZ39" s="165">
        <v>42379</v>
      </c>
      <c r="BA39" s="165">
        <v>42379</v>
      </c>
      <c r="BB39" s="165">
        <v>42379</v>
      </c>
      <c r="BC39" s="165">
        <v>42379</v>
      </c>
      <c r="BD39" s="165">
        <v>42379</v>
      </c>
      <c r="BE39" s="55" t="s">
        <v>191</v>
      </c>
      <c r="BF39" s="55" t="s">
        <v>388</v>
      </c>
      <c r="BG39" s="55" t="s">
        <v>186</v>
      </c>
      <c r="BH39" s="55" t="s">
        <v>85</v>
      </c>
      <c r="BI39" s="55" t="s">
        <v>186</v>
      </c>
      <c r="BJ39" s="55" t="s">
        <v>186</v>
      </c>
      <c r="BK39" s="55" t="s">
        <v>186</v>
      </c>
      <c r="BL39" s="55" t="s">
        <v>186</v>
      </c>
      <c r="BM39" s="55" t="s">
        <v>186</v>
      </c>
      <c r="BU39" s="55">
        <f t="shared" si="2"/>
        <v>0</v>
      </c>
      <c r="BV39" s="55">
        <f t="shared" si="3"/>
        <v>0</v>
      </c>
      <c r="BW39" s="169"/>
      <c r="BX39" s="170">
        <f>IF(ISERROR(VLOOKUP(BW39,系统大修申请!B:U,17,)),0,1)</f>
        <v>0</v>
      </c>
      <c r="BY39" s="55">
        <f>IFERROR(VLOOKUP(BW39,系统大修申请!B:U,17,),0)</f>
        <v>0</v>
      </c>
    </row>
    <row r="40" hidden="1" spans="1:77">
      <c r="A40" s="55">
        <v>39</v>
      </c>
      <c r="B40" s="55" t="s">
        <v>411</v>
      </c>
      <c r="C40" s="55">
        <v>1</v>
      </c>
      <c r="D40" s="55" t="s">
        <v>285</v>
      </c>
      <c r="E40" s="55" t="s">
        <v>198</v>
      </c>
      <c r="F40" s="55" t="s">
        <v>286</v>
      </c>
      <c r="G40" s="55">
        <v>0</v>
      </c>
      <c r="H40" s="55">
        <v>0</v>
      </c>
      <c r="I40" s="55" t="s">
        <v>30</v>
      </c>
      <c r="J40" s="55" t="s">
        <v>30</v>
      </c>
      <c r="K40" s="55" t="s">
        <v>385</v>
      </c>
      <c r="L40" s="55" t="s">
        <v>40</v>
      </c>
      <c r="M40" s="55" t="s">
        <v>186</v>
      </c>
      <c r="N40" s="55" t="s">
        <v>337</v>
      </c>
      <c r="O40" s="55" t="s">
        <v>186</v>
      </c>
      <c r="Z40" s="55" t="s">
        <v>412</v>
      </c>
      <c r="AA40" s="55" t="s">
        <v>189</v>
      </c>
      <c r="AB40" s="55" t="s">
        <v>189</v>
      </c>
      <c r="AC40" s="55" t="s">
        <v>85</v>
      </c>
      <c r="AD40" s="55" t="s">
        <v>85</v>
      </c>
      <c r="AE40" s="55" t="s">
        <v>85</v>
      </c>
      <c r="AF40" s="55" t="s">
        <v>85</v>
      </c>
      <c r="AG40" s="55" t="s">
        <v>85</v>
      </c>
      <c r="AH40" s="55" t="s">
        <v>85</v>
      </c>
      <c r="AI40" s="55" t="s">
        <v>85</v>
      </c>
      <c r="AJ40" s="55" t="s">
        <v>85</v>
      </c>
      <c r="AK40" s="55" t="s">
        <v>31</v>
      </c>
      <c r="AL40" s="55">
        <v>0</v>
      </c>
      <c r="AM40" s="55">
        <v>0</v>
      </c>
      <c r="AN40" s="55" t="s">
        <v>388</v>
      </c>
      <c r="AO40" s="55" t="s">
        <v>186</v>
      </c>
      <c r="AP40" s="55">
        <v>0</v>
      </c>
      <c r="AQ40" s="55">
        <v>0</v>
      </c>
      <c r="AR40" s="55">
        <v>0</v>
      </c>
      <c r="AS40" s="55">
        <v>0</v>
      </c>
      <c r="AT40" s="55">
        <v>0</v>
      </c>
      <c r="AU40" s="55" t="s">
        <v>85</v>
      </c>
      <c r="AV40" s="55">
        <v>0</v>
      </c>
      <c r="AW40" s="55">
        <v>0</v>
      </c>
      <c r="AX40" s="55">
        <v>0</v>
      </c>
      <c r="AY40" s="55" t="s">
        <v>186</v>
      </c>
      <c r="AZ40" s="165">
        <v>42389</v>
      </c>
      <c r="BA40" s="165">
        <v>42389</v>
      </c>
      <c r="BB40" s="165">
        <v>42389</v>
      </c>
      <c r="BC40" s="165">
        <v>42389</v>
      </c>
      <c r="BD40" s="165">
        <v>42389</v>
      </c>
      <c r="BE40" s="55" t="s">
        <v>191</v>
      </c>
      <c r="BF40" s="55" t="s">
        <v>388</v>
      </c>
      <c r="BG40" s="55" t="s">
        <v>186</v>
      </c>
      <c r="BH40" s="55" t="s">
        <v>85</v>
      </c>
      <c r="BI40" s="55" t="s">
        <v>186</v>
      </c>
      <c r="BJ40" s="55" t="s">
        <v>186</v>
      </c>
      <c r="BK40" s="55" t="s">
        <v>186</v>
      </c>
      <c r="BL40" s="55" t="s">
        <v>186</v>
      </c>
      <c r="BM40" s="55" t="s">
        <v>186</v>
      </c>
      <c r="BU40" s="55">
        <f t="shared" si="2"/>
        <v>0</v>
      </c>
      <c r="BV40" s="55">
        <f t="shared" si="3"/>
        <v>0</v>
      </c>
      <c r="BW40" s="169"/>
      <c r="BX40" s="170">
        <f>IF(ISERROR(VLOOKUP(BW40,系统大修申请!B:U,17,)),0,1)</f>
        <v>0</v>
      </c>
      <c r="BY40" s="55">
        <f>IFERROR(VLOOKUP(BW40,系统大修申请!B:U,17,),0)</f>
        <v>0</v>
      </c>
    </row>
    <row r="41" hidden="1" spans="1:77">
      <c r="A41" s="55">
        <v>40</v>
      </c>
      <c r="B41" s="55" t="s">
        <v>323</v>
      </c>
      <c r="C41" s="55">
        <v>1</v>
      </c>
      <c r="D41" s="55" t="s">
        <v>413</v>
      </c>
      <c r="E41" s="55" t="s">
        <v>198</v>
      </c>
      <c r="F41" s="55" t="s">
        <v>414</v>
      </c>
      <c r="G41" s="55">
        <v>0</v>
      </c>
      <c r="H41" s="55">
        <v>0</v>
      </c>
      <c r="I41" s="55" t="s">
        <v>30</v>
      </c>
      <c r="J41" s="55" t="s">
        <v>30</v>
      </c>
      <c r="K41" s="55" t="s">
        <v>385</v>
      </c>
      <c r="L41" s="55" t="s">
        <v>64</v>
      </c>
      <c r="M41" s="55" t="s">
        <v>186</v>
      </c>
      <c r="N41" s="55" t="s">
        <v>415</v>
      </c>
      <c r="Z41" s="55" t="s">
        <v>416</v>
      </c>
      <c r="AA41" s="55" t="s">
        <v>189</v>
      </c>
      <c r="AB41" s="55" t="s">
        <v>189</v>
      </c>
      <c r="AC41" s="55" t="s">
        <v>85</v>
      </c>
      <c r="AD41" s="55" t="s">
        <v>85</v>
      </c>
      <c r="AE41" s="55" t="s">
        <v>85</v>
      </c>
      <c r="AF41" s="55" t="s">
        <v>85</v>
      </c>
      <c r="AG41" s="55" t="s">
        <v>85</v>
      </c>
      <c r="AH41" s="55" t="s">
        <v>85</v>
      </c>
      <c r="AI41" s="55" t="s">
        <v>85</v>
      </c>
      <c r="AJ41" s="55" t="s">
        <v>85</v>
      </c>
      <c r="AK41" s="55" t="s">
        <v>31</v>
      </c>
      <c r="AL41" s="55">
        <v>0</v>
      </c>
      <c r="AM41" s="55">
        <v>0</v>
      </c>
      <c r="AN41" s="55" t="s">
        <v>388</v>
      </c>
      <c r="AO41" s="55" t="s">
        <v>186</v>
      </c>
      <c r="AP41" s="55">
        <v>0</v>
      </c>
      <c r="AQ41" s="55">
        <v>0</v>
      </c>
      <c r="AR41" s="55">
        <v>0</v>
      </c>
      <c r="AS41" s="55">
        <v>0</v>
      </c>
      <c r="AT41" s="55">
        <v>0</v>
      </c>
      <c r="AU41" s="55" t="s">
        <v>85</v>
      </c>
      <c r="AV41" s="55">
        <v>0</v>
      </c>
      <c r="AW41" s="55">
        <v>0</v>
      </c>
      <c r="AX41" s="55">
        <v>0</v>
      </c>
      <c r="AY41" s="55" t="s">
        <v>186</v>
      </c>
      <c r="AZ41" s="165">
        <v>42387</v>
      </c>
      <c r="BA41" s="165">
        <v>42387</v>
      </c>
      <c r="BB41" s="165">
        <v>42387</v>
      </c>
      <c r="BC41" s="165">
        <v>42387</v>
      </c>
      <c r="BD41" s="165">
        <v>42387</v>
      </c>
      <c r="BE41" s="55" t="s">
        <v>191</v>
      </c>
      <c r="BF41" s="55" t="s">
        <v>388</v>
      </c>
      <c r="BG41" s="55" t="s">
        <v>186</v>
      </c>
      <c r="BH41" s="55" t="s">
        <v>85</v>
      </c>
      <c r="BI41" s="55" t="s">
        <v>186</v>
      </c>
      <c r="BJ41" s="55" t="s">
        <v>186</v>
      </c>
      <c r="BK41" s="55" t="s">
        <v>186</v>
      </c>
      <c r="BL41" s="55" t="s">
        <v>186</v>
      </c>
      <c r="BM41" s="55" t="s">
        <v>186</v>
      </c>
      <c r="BU41" s="55">
        <f t="shared" si="2"/>
        <v>0</v>
      </c>
      <c r="BV41" s="55">
        <f t="shared" si="3"/>
        <v>0</v>
      </c>
      <c r="BW41" s="169"/>
      <c r="BX41" s="170">
        <f>IF(ISERROR(VLOOKUP(BW41,系统大修申请!B:U,17,)),0,1)</f>
        <v>0</v>
      </c>
      <c r="BY41" s="55">
        <f>IFERROR(VLOOKUP(BW41,系统大修申请!B:U,17,),0)</f>
        <v>0</v>
      </c>
    </row>
    <row r="42" hidden="1" spans="1:77">
      <c r="A42" s="55">
        <v>41</v>
      </c>
      <c r="B42" s="55" t="s">
        <v>417</v>
      </c>
      <c r="C42" s="55">
        <v>1</v>
      </c>
      <c r="D42" s="55" t="s">
        <v>277</v>
      </c>
      <c r="E42" s="55" t="s">
        <v>198</v>
      </c>
      <c r="F42" s="55" t="s">
        <v>278</v>
      </c>
      <c r="G42" s="55">
        <v>0</v>
      </c>
      <c r="H42" s="55">
        <v>0</v>
      </c>
      <c r="I42" s="55" t="s">
        <v>30</v>
      </c>
      <c r="J42" s="55" t="s">
        <v>30</v>
      </c>
      <c r="K42" s="55" t="s">
        <v>385</v>
      </c>
      <c r="L42" s="55" t="s">
        <v>58</v>
      </c>
      <c r="M42" s="55" t="s">
        <v>186</v>
      </c>
      <c r="N42" s="55" t="s">
        <v>415</v>
      </c>
      <c r="Z42" s="55" t="s">
        <v>416</v>
      </c>
      <c r="AA42" s="55" t="s">
        <v>189</v>
      </c>
      <c r="AB42" s="55" t="s">
        <v>189</v>
      </c>
      <c r="AC42" s="55" t="s">
        <v>85</v>
      </c>
      <c r="AD42" s="55" t="s">
        <v>85</v>
      </c>
      <c r="AE42" s="55" t="s">
        <v>85</v>
      </c>
      <c r="AF42" s="55" t="s">
        <v>85</v>
      </c>
      <c r="AG42" s="55" t="s">
        <v>85</v>
      </c>
      <c r="AH42" s="55" t="s">
        <v>85</v>
      </c>
      <c r="AI42" s="55" t="s">
        <v>85</v>
      </c>
      <c r="AJ42" s="55" t="s">
        <v>85</v>
      </c>
      <c r="AK42" s="55" t="s">
        <v>31</v>
      </c>
      <c r="AL42" s="55">
        <v>0</v>
      </c>
      <c r="AM42" s="55">
        <v>0</v>
      </c>
      <c r="AN42" s="55" t="s">
        <v>388</v>
      </c>
      <c r="AO42" s="55" t="s">
        <v>186</v>
      </c>
      <c r="AP42" s="55">
        <v>0</v>
      </c>
      <c r="AQ42" s="55">
        <v>0</v>
      </c>
      <c r="AR42" s="55">
        <v>0</v>
      </c>
      <c r="AS42" s="55">
        <v>0</v>
      </c>
      <c r="AT42" s="55">
        <v>0</v>
      </c>
      <c r="AU42" s="55" t="s">
        <v>85</v>
      </c>
      <c r="AV42" s="55">
        <v>0</v>
      </c>
      <c r="AW42" s="55">
        <v>0</v>
      </c>
      <c r="AX42" s="55">
        <v>0</v>
      </c>
      <c r="AY42" s="55" t="s">
        <v>186</v>
      </c>
      <c r="AZ42" s="165">
        <v>42384</v>
      </c>
      <c r="BA42" s="165">
        <v>42384</v>
      </c>
      <c r="BB42" s="165">
        <v>42384</v>
      </c>
      <c r="BC42" s="165">
        <v>42384</v>
      </c>
      <c r="BD42" s="165">
        <v>42384</v>
      </c>
      <c r="BE42" s="55" t="s">
        <v>191</v>
      </c>
      <c r="BF42" s="55" t="s">
        <v>388</v>
      </c>
      <c r="BG42" s="55" t="s">
        <v>186</v>
      </c>
      <c r="BH42" s="55" t="s">
        <v>85</v>
      </c>
      <c r="BI42" s="55" t="s">
        <v>186</v>
      </c>
      <c r="BJ42" s="55" t="s">
        <v>186</v>
      </c>
      <c r="BK42" s="55" t="s">
        <v>186</v>
      </c>
      <c r="BL42" s="55" t="s">
        <v>186</v>
      </c>
      <c r="BM42" s="55" t="s">
        <v>186</v>
      </c>
      <c r="BU42" s="55">
        <f t="shared" si="2"/>
        <v>0</v>
      </c>
      <c r="BV42" s="55">
        <f t="shared" si="3"/>
        <v>0</v>
      </c>
      <c r="BW42" s="169"/>
      <c r="BX42" s="170">
        <f>IF(ISERROR(VLOOKUP(BW42,系统大修申请!B:U,17,)),0,1)</f>
        <v>0</v>
      </c>
      <c r="BY42" s="55">
        <f>IFERROR(VLOOKUP(BW42,系统大修申请!B:U,17,),0)</f>
        <v>0</v>
      </c>
    </row>
    <row r="43" hidden="1" spans="1:77">
      <c r="A43" s="55">
        <v>42</v>
      </c>
      <c r="B43" s="55" t="s">
        <v>418</v>
      </c>
      <c r="C43" s="55">
        <v>1</v>
      </c>
      <c r="D43" s="55" t="s">
        <v>419</v>
      </c>
      <c r="E43" s="55" t="s">
        <v>420</v>
      </c>
      <c r="F43" s="55" t="s">
        <v>421</v>
      </c>
      <c r="G43" s="55">
        <v>0</v>
      </c>
      <c r="H43" s="55">
        <v>0</v>
      </c>
      <c r="I43" s="55" t="s">
        <v>30</v>
      </c>
      <c r="J43" s="55" t="s">
        <v>30</v>
      </c>
      <c r="K43" s="55" t="s">
        <v>385</v>
      </c>
      <c r="L43" s="55" t="s">
        <v>40</v>
      </c>
      <c r="M43" s="55" t="s">
        <v>186</v>
      </c>
      <c r="N43" s="55" t="s">
        <v>415</v>
      </c>
      <c r="Z43" s="55" t="s">
        <v>422</v>
      </c>
      <c r="AA43" s="55" t="s">
        <v>189</v>
      </c>
      <c r="AB43" s="55" t="s">
        <v>189</v>
      </c>
      <c r="AC43" s="55" t="s">
        <v>85</v>
      </c>
      <c r="AD43" s="55" t="s">
        <v>85</v>
      </c>
      <c r="AE43" s="55" t="s">
        <v>85</v>
      </c>
      <c r="AF43" s="55" t="s">
        <v>85</v>
      </c>
      <c r="AG43" s="55" t="s">
        <v>85</v>
      </c>
      <c r="AH43" s="55" t="s">
        <v>85</v>
      </c>
      <c r="AI43" s="55" t="s">
        <v>85</v>
      </c>
      <c r="AJ43" s="55" t="s">
        <v>85</v>
      </c>
      <c r="AK43" s="55" t="s">
        <v>31</v>
      </c>
      <c r="AL43" s="55">
        <v>0</v>
      </c>
      <c r="AM43" s="55">
        <v>0</v>
      </c>
      <c r="AN43" s="55" t="s">
        <v>388</v>
      </c>
      <c r="AO43" s="55" t="s">
        <v>186</v>
      </c>
      <c r="AP43" s="55">
        <v>0</v>
      </c>
      <c r="AQ43" s="55">
        <v>0</v>
      </c>
      <c r="AR43" s="55">
        <v>0</v>
      </c>
      <c r="AS43" s="55">
        <v>0</v>
      </c>
      <c r="AT43" s="55">
        <v>0</v>
      </c>
      <c r="AU43" s="55" t="s">
        <v>85</v>
      </c>
      <c r="AV43" s="55">
        <v>0</v>
      </c>
      <c r="AW43" s="55">
        <v>0</v>
      </c>
      <c r="AX43" s="55">
        <v>0</v>
      </c>
      <c r="AY43" s="55" t="s">
        <v>186</v>
      </c>
      <c r="AZ43" s="165">
        <v>42368</v>
      </c>
      <c r="BA43" s="165">
        <v>42368</v>
      </c>
      <c r="BB43" s="165">
        <v>42368</v>
      </c>
      <c r="BC43" s="165">
        <v>42368</v>
      </c>
      <c r="BD43" s="165">
        <v>42368</v>
      </c>
      <c r="BE43" s="55" t="s">
        <v>191</v>
      </c>
      <c r="BF43" s="55" t="s">
        <v>388</v>
      </c>
      <c r="BG43" s="55" t="s">
        <v>186</v>
      </c>
      <c r="BH43" s="55" t="s">
        <v>85</v>
      </c>
      <c r="BI43" s="55" t="s">
        <v>186</v>
      </c>
      <c r="BJ43" s="55" t="s">
        <v>186</v>
      </c>
      <c r="BK43" s="55" t="s">
        <v>186</v>
      </c>
      <c r="BL43" s="55" t="s">
        <v>186</v>
      </c>
      <c r="BM43" s="55" t="s">
        <v>186</v>
      </c>
      <c r="BU43" s="55">
        <f t="shared" si="2"/>
        <v>0</v>
      </c>
      <c r="BV43" s="55">
        <f t="shared" si="3"/>
        <v>0</v>
      </c>
      <c r="BW43" s="169"/>
      <c r="BX43" s="170">
        <f>IF(ISERROR(VLOOKUP(BW43,系统大修申请!B:U,17,)),0,1)</f>
        <v>0</v>
      </c>
      <c r="BY43" s="55">
        <f>IFERROR(VLOOKUP(BW43,系统大修申请!B:U,17,),0)</f>
        <v>0</v>
      </c>
    </row>
    <row r="44" hidden="1" spans="1:77">
      <c r="A44" s="55">
        <v>43</v>
      </c>
      <c r="B44" s="55" t="s">
        <v>423</v>
      </c>
      <c r="C44" s="55">
        <v>1</v>
      </c>
      <c r="D44" s="55" t="s">
        <v>413</v>
      </c>
      <c r="E44" s="55" t="s">
        <v>198</v>
      </c>
      <c r="F44" s="55" t="s">
        <v>424</v>
      </c>
      <c r="G44" s="55">
        <v>0</v>
      </c>
      <c r="H44" s="55">
        <v>0</v>
      </c>
      <c r="I44" s="55" t="s">
        <v>30</v>
      </c>
      <c r="J44" s="55" t="s">
        <v>30</v>
      </c>
      <c r="K44" s="55" t="s">
        <v>385</v>
      </c>
      <c r="L44" s="55" t="s">
        <v>64</v>
      </c>
      <c r="M44" s="55" t="s">
        <v>186</v>
      </c>
      <c r="N44" s="55" t="s">
        <v>415</v>
      </c>
      <c r="Z44" s="55" t="s">
        <v>425</v>
      </c>
      <c r="AA44" s="55" t="s">
        <v>189</v>
      </c>
      <c r="AB44" s="55" t="s">
        <v>189</v>
      </c>
      <c r="AC44" s="55" t="s">
        <v>85</v>
      </c>
      <c r="AD44" s="55" t="s">
        <v>85</v>
      </c>
      <c r="AE44" s="55" t="s">
        <v>85</v>
      </c>
      <c r="AF44" s="55" t="s">
        <v>85</v>
      </c>
      <c r="AG44" s="55" t="s">
        <v>85</v>
      </c>
      <c r="AH44" s="55" t="s">
        <v>85</v>
      </c>
      <c r="AI44" s="55" t="s">
        <v>85</v>
      </c>
      <c r="AJ44" s="55" t="s">
        <v>85</v>
      </c>
      <c r="AK44" s="55" t="s">
        <v>31</v>
      </c>
      <c r="AL44" s="55">
        <v>0</v>
      </c>
      <c r="AM44" s="55">
        <v>0</v>
      </c>
      <c r="AN44" s="55" t="s">
        <v>388</v>
      </c>
      <c r="AO44" s="55" t="s">
        <v>186</v>
      </c>
      <c r="AP44" s="55">
        <v>0</v>
      </c>
      <c r="AQ44" s="55">
        <v>0</v>
      </c>
      <c r="AR44" s="55">
        <v>0</v>
      </c>
      <c r="AS44" s="55">
        <v>0</v>
      </c>
      <c r="AT44" s="55">
        <v>0</v>
      </c>
      <c r="AU44" s="55" t="s">
        <v>85</v>
      </c>
      <c r="AV44" s="55">
        <v>0</v>
      </c>
      <c r="AW44" s="55">
        <v>0</v>
      </c>
      <c r="AX44" s="55">
        <v>0</v>
      </c>
      <c r="AY44" s="55" t="s">
        <v>186</v>
      </c>
      <c r="AZ44" s="165">
        <v>42380</v>
      </c>
      <c r="BA44" s="165">
        <v>42380</v>
      </c>
      <c r="BB44" s="165">
        <v>42380</v>
      </c>
      <c r="BC44" s="165">
        <v>42380</v>
      </c>
      <c r="BD44" s="165">
        <v>42380</v>
      </c>
      <c r="BE44" s="55" t="s">
        <v>191</v>
      </c>
      <c r="BF44" s="55" t="s">
        <v>388</v>
      </c>
      <c r="BG44" s="55" t="s">
        <v>186</v>
      </c>
      <c r="BH44" s="55" t="s">
        <v>85</v>
      </c>
      <c r="BI44" s="55" t="s">
        <v>186</v>
      </c>
      <c r="BJ44" s="55" t="s">
        <v>186</v>
      </c>
      <c r="BK44" s="55" t="s">
        <v>186</v>
      </c>
      <c r="BL44" s="55" t="s">
        <v>186</v>
      </c>
      <c r="BM44" s="55" t="s">
        <v>186</v>
      </c>
      <c r="BU44" s="55">
        <f t="shared" si="2"/>
        <v>0</v>
      </c>
      <c r="BV44" s="55">
        <f t="shared" si="3"/>
        <v>0</v>
      </c>
      <c r="BW44" s="169"/>
      <c r="BX44" s="170">
        <f>IF(ISERROR(VLOOKUP(BW44,系统大修申请!B:U,17,)),0,1)</f>
        <v>0</v>
      </c>
      <c r="BY44" s="55">
        <f>IFERROR(VLOOKUP(BW44,系统大修申请!B:U,17,),0)</f>
        <v>0</v>
      </c>
    </row>
    <row r="45" hidden="1" spans="1:77">
      <c r="A45" s="55">
        <v>44</v>
      </c>
      <c r="B45" s="55" t="s">
        <v>426</v>
      </c>
      <c r="C45" s="55">
        <v>1</v>
      </c>
      <c r="D45" s="55" t="s">
        <v>427</v>
      </c>
      <c r="E45" s="55" t="s">
        <v>198</v>
      </c>
      <c r="F45" s="55" t="s">
        <v>199</v>
      </c>
      <c r="G45" s="55">
        <v>0</v>
      </c>
      <c r="H45" s="55">
        <v>0</v>
      </c>
      <c r="I45" s="55" t="s">
        <v>30</v>
      </c>
      <c r="J45" s="55" t="s">
        <v>30</v>
      </c>
      <c r="K45" s="55" t="s">
        <v>385</v>
      </c>
      <c r="L45" s="55" t="s">
        <v>64</v>
      </c>
      <c r="M45" s="55" t="s">
        <v>186</v>
      </c>
      <c r="N45" s="55" t="s">
        <v>415</v>
      </c>
      <c r="Z45" s="55" t="s">
        <v>416</v>
      </c>
      <c r="AA45" s="55" t="s">
        <v>189</v>
      </c>
      <c r="AB45" s="55" t="s">
        <v>189</v>
      </c>
      <c r="AC45" s="55" t="s">
        <v>85</v>
      </c>
      <c r="AD45" s="55" t="s">
        <v>85</v>
      </c>
      <c r="AE45" s="55" t="s">
        <v>85</v>
      </c>
      <c r="AF45" s="55" t="s">
        <v>85</v>
      </c>
      <c r="AG45" s="55" t="s">
        <v>85</v>
      </c>
      <c r="AH45" s="55" t="s">
        <v>85</v>
      </c>
      <c r="AI45" s="55" t="s">
        <v>85</v>
      </c>
      <c r="AJ45" s="55" t="s">
        <v>85</v>
      </c>
      <c r="AK45" s="55" t="s">
        <v>31</v>
      </c>
      <c r="AL45" s="55">
        <v>0</v>
      </c>
      <c r="AM45" s="55">
        <v>0</v>
      </c>
      <c r="AN45" s="55" t="s">
        <v>388</v>
      </c>
      <c r="AO45" s="55" t="s">
        <v>186</v>
      </c>
      <c r="AP45" s="55">
        <v>0</v>
      </c>
      <c r="AQ45" s="55">
        <v>0</v>
      </c>
      <c r="AR45" s="55">
        <v>0</v>
      </c>
      <c r="AS45" s="55">
        <v>0</v>
      </c>
      <c r="AT45" s="55">
        <v>0</v>
      </c>
      <c r="AU45" s="55" t="s">
        <v>85</v>
      </c>
      <c r="AV45" s="55">
        <v>0</v>
      </c>
      <c r="AW45" s="55">
        <v>0</v>
      </c>
      <c r="AX45" s="55">
        <v>0</v>
      </c>
      <c r="AY45" s="55" t="s">
        <v>186</v>
      </c>
      <c r="AZ45" s="165">
        <v>42387</v>
      </c>
      <c r="BA45" s="165">
        <v>42387</v>
      </c>
      <c r="BB45" s="165">
        <v>42387</v>
      </c>
      <c r="BC45" s="165">
        <v>42387</v>
      </c>
      <c r="BD45" s="165">
        <v>42387</v>
      </c>
      <c r="BE45" s="55" t="s">
        <v>191</v>
      </c>
      <c r="BF45" s="55" t="s">
        <v>388</v>
      </c>
      <c r="BG45" s="55" t="s">
        <v>186</v>
      </c>
      <c r="BH45" s="55" t="s">
        <v>85</v>
      </c>
      <c r="BI45" s="55" t="s">
        <v>186</v>
      </c>
      <c r="BJ45" s="55" t="s">
        <v>186</v>
      </c>
      <c r="BK45" s="55" t="s">
        <v>186</v>
      </c>
      <c r="BL45" s="55" t="s">
        <v>186</v>
      </c>
      <c r="BM45" s="55" t="s">
        <v>186</v>
      </c>
      <c r="BU45" s="55">
        <f t="shared" si="2"/>
        <v>0</v>
      </c>
      <c r="BV45" s="55">
        <f t="shared" si="3"/>
        <v>0</v>
      </c>
      <c r="BW45" s="169"/>
      <c r="BX45" s="170">
        <f>IF(ISERROR(VLOOKUP(BW45,系统大修申请!B:U,17,)),0,1)</f>
        <v>0</v>
      </c>
      <c r="BY45" s="55">
        <f>IFERROR(VLOOKUP(BW45,系统大修申请!B:U,17,),0)</f>
        <v>0</v>
      </c>
    </row>
    <row r="46" hidden="1" spans="1:77">
      <c r="A46" s="55">
        <v>45</v>
      </c>
      <c r="B46" s="55" t="s">
        <v>428</v>
      </c>
      <c r="C46" s="55">
        <v>1</v>
      </c>
      <c r="D46" s="55" t="s">
        <v>429</v>
      </c>
      <c r="E46" s="55" t="s">
        <v>210</v>
      </c>
      <c r="F46" s="55" t="s">
        <v>430</v>
      </c>
      <c r="G46" s="55">
        <v>0</v>
      </c>
      <c r="H46" s="55">
        <v>0</v>
      </c>
      <c r="I46" s="55" t="s">
        <v>30</v>
      </c>
      <c r="J46" s="55" t="s">
        <v>30</v>
      </c>
      <c r="K46" s="55" t="s">
        <v>385</v>
      </c>
      <c r="L46" s="55" t="s">
        <v>32</v>
      </c>
      <c r="M46" s="55" t="s">
        <v>186</v>
      </c>
      <c r="N46" s="55" t="s">
        <v>337</v>
      </c>
      <c r="Z46" s="55" t="s">
        <v>431</v>
      </c>
      <c r="AA46" s="55" t="s">
        <v>189</v>
      </c>
      <c r="AB46" s="55" t="s">
        <v>189</v>
      </c>
      <c r="AC46" s="55" t="s">
        <v>85</v>
      </c>
      <c r="AD46" s="55" t="s">
        <v>85</v>
      </c>
      <c r="AE46" s="55" t="s">
        <v>85</v>
      </c>
      <c r="AF46" s="55" t="s">
        <v>85</v>
      </c>
      <c r="AG46" s="55" t="s">
        <v>85</v>
      </c>
      <c r="AH46" s="55" t="s">
        <v>85</v>
      </c>
      <c r="AI46" s="55" t="s">
        <v>85</v>
      </c>
      <c r="AJ46" s="55" t="s">
        <v>85</v>
      </c>
      <c r="AK46" s="55" t="s">
        <v>31</v>
      </c>
      <c r="AL46" s="55">
        <v>0</v>
      </c>
      <c r="AM46" s="55">
        <v>0</v>
      </c>
      <c r="AN46" s="55" t="s">
        <v>388</v>
      </c>
      <c r="AO46" s="55" t="s">
        <v>186</v>
      </c>
      <c r="AP46" s="55">
        <v>0</v>
      </c>
      <c r="AQ46" s="55">
        <v>0</v>
      </c>
      <c r="AR46" s="55">
        <v>0</v>
      </c>
      <c r="AS46" s="55">
        <v>0</v>
      </c>
      <c r="AT46" s="55">
        <v>6000</v>
      </c>
      <c r="AU46" s="55" t="s">
        <v>85</v>
      </c>
      <c r="AV46" s="55">
        <v>0</v>
      </c>
      <c r="AW46" s="55">
        <v>0</v>
      </c>
      <c r="AX46" s="55">
        <v>0</v>
      </c>
      <c r="AY46" s="55" t="s">
        <v>186</v>
      </c>
      <c r="AZ46" s="165">
        <v>42397</v>
      </c>
      <c r="BA46" s="165">
        <v>42397</v>
      </c>
      <c r="BB46" s="165">
        <v>42397</v>
      </c>
      <c r="BC46" s="165">
        <v>42397</v>
      </c>
      <c r="BD46" s="165">
        <v>42397</v>
      </c>
      <c r="BE46" s="55" t="s">
        <v>191</v>
      </c>
      <c r="BF46" s="55" t="s">
        <v>388</v>
      </c>
      <c r="BG46" s="55" t="s">
        <v>186</v>
      </c>
      <c r="BH46" s="55" t="s">
        <v>85</v>
      </c>
      <c r="BI46" s="55" t="s">
        <v>186</v>
      </c>
      <c r="BJ46" s="55" t="s">
        <v>186</v>
      </c>
      <c r="BK46" s="55" t="s">
        <v>186</v>
      </c>
      <c r="BL46" s="55" t="s">
        <v>186</v>
      </c>
      <c r="BM46" s="55" t="s">
        <v>186</v>
      </c>
      <c r="BU46" s="55">
        <f t="shared" si="2"/>
        <v>0</v>
      </c>
      <c r="BV46" s="55">
        <f t="shared" si="3"/>
        <v>0</v>
      </c>
      <c r="BW46" s="169"/>
      <c r="BX46" s="170">
        <f>IF(ISERROR(VLOOKUP(BW46,系统大修申请!B:U,17,)),0,1)</f>
        <v>0</v>
      </c>
      <c r="BY46" s="55">
        <f>IFERROR(VLOOKUP(BW46,系统大修申请!B:U,17,),0)</f>
        <v>0</v>
      </c>
    </row>
    <row r="47" hidden="1" spans="1:77">
      <c r="A47" s="55">
        <v>46</v>
      </c>
      <c r="B47" s="55" t="s">
        <v>432</v>
      </c>
      <c r="C47" s="55">
        <v>1</v>
      </c>
      <c r="D47" s="55" t="s">
        <v>433</v>
      </c>
      <c r="E47" s="55" t="s">
        <v>319</v>
      </c>
      <c r="F47" s="55" t="s">
        <v>434</v>
      </c>
      <c r="G47" s="55">
        <v>0</v>
      </c>
      <c r="H47" s="55">
        <v>0</v>
      </c>
      <c r="I47" s="55" t="s">
        <v>30</v>
      </c>
      <c r="J47" s="55" t="s">
        <v>30</v>
      </c>
      <c r="K47" s="55" t="s">
        <v>333</v>
      </c>
      <c r="L47" s="55" t="s">
        <v>333</v>
      </c>
      <c r="M47" s="55" t="s">
        <v>186</v>
      </c>
      <c r="N47" s="55" t="s">
        <v>266</v>
      </c>
      <c r="O47" s="55" t="s">
        <v>186</v>
      </c>
      <c r="P47" s="55" t="s">
        <v>222</v>
      </c>
      <c r="Q47" s="55" t="s">
        <v>223</v>
      </c>
      <c r="R47" s="55" t="s">
        <v>335</v>
      </c>
      <c r="Z47" s="55" t="s">
        <v>435</v>
      </c>
      <c r="AA47" s="55" t="s">
        <v>189</v>
      </c>
      <c r="AB47" s="55" t="s">
        <v>189</v>
      </c>
      <c r="AC47" s="55" t="s">
        <v>85</v>
      </c>
      <c r="AD47" s="55" t="s">
        <v>85</v>
      </c>
      <c r="AE47" s="55" t="s">
        <v>85</v>
      </c>
      <c r="AF47" s="55" t="s">
        <v>85</v>
      </c>
      <c r="AG47" s="55" t="s">
        <v>85</v>
      </c>
      <c r="AH47" s="55" t="s">
        <v>85</v>
      </c>
      <c r="AI47" s="55" t="s">
        <v>85</v>
      </c>
      <c r="AJ47" s="55" t="s">
        <v>85</v>
      </c>
      <c r="AK47" s="55" t="s">
        <v>31</v>
      </c>
      <c r="AL47" s="55">
        <v>0</v>
      </c>
      <c r="AM47" s="55">
        <v>0</v>
      </c>
      <c r="AN47" s="55" t="s">
        <v>342</v>
      </c>
      <c r="AO47" s="55" t="s">
        <v>349</v>
      </c>
      <c r="AP47" s="55">
        <v>0</v>
      </c>
      <c r="AQ47" s="55">
        <v>0</v>
      </c>
      <c r="AR47" s="55">
        <v>0</v>
      </c>
      <c r="AS47" s="55">
        <v>0</v>
      </c>
      <c r="AT47" s="55">
        <v>0</v>
      </c>
      <c r="AU47" s="55" t="s">
        <v>85</v>
      </c>
      <c r="AV47" s="55">
        <v>0</v>
      </c>
      <c r="AW47" s="55">
        <v>0</v>
      </c>
      <c r="AX47" s="55">
        <v>54</v>
      </c>
      <c r="AY47" s="55" t="s">
        <v>222</v>
      </c>
      <c r="AZ47" s="165">
        <v>42383</v>
      </c>
      <c r="BA47" s="165">
        <v>42383</v>
      </c>
      <c r="BB47" s="165">
        <v>42383</v>
      </c>
      <c r="BC47" s="165">
        <v>42383</v>
      </c>
      <c r="BD47" s="165">
        <v>42383</v>
      </c>
      <c r="BE47" s="55" t="s">
        <v>191</v>
      </c>
      <c r="BF47" s="55" t="s">
        <v>344</v>
      </c>
      <c r="BG47" s="55" t="s">
        <v>186</v>
      </c>
      <c r="BH47" s="55" t="s">
        <v>85</v>
      </c>
      <c r="BI47" s="55" t="s">
        <v>186</v>
      </c>
      <c r="BJ47" s="55" t="s">
        <v>186</v>
      </c>
      <c r="BK47" s="55" t="s">
        <v>186</v>
      </c>
      <c r="BL47" s="55" t="s">
        <v>186</v>
      </c>
      <c r="BM47" s="55" t="s">
        <v>186</v>
      </c>
      <c r="BU47" s="55">
        <f t="shared" si="2"/>
        <v>0</v>
      </c>
      <c r="BV47" s="55">
        <f t="shared" si="3"/>
        <v>0</v>
      </c>
      <c r="BW47" s="169"/>
      <c r="BX47" s="170">
        <f>IF(ISERROR(VLOOKUP(BW47,系统大修申请!B:U,17,)),0,1)</f>
        <v>0</v>
      </c>
      <c r="BY47" s="55">
        <f>IFERROR(VLOOKUP(BW47,系统大修申请!B:U,17,),0)</f>
        <v>0</v>
      </c>
    </row>
    <row r="48" hidden="1" spans="1:77">
      <c r="A48" s="55">
        <v>47</v>
      </c>
      <c r="B48" s="55" t="s">
        <v>436</v>
      </c>
      <c r="C48" s="55">
        <v>2</v>
      </c>
      <c r="D48" s="55" t="s">
        <v>437</v>
      </c>
      <c r="E48" s="55" t="s">
        <v>198</v>
      </c>
      <c r="F48" s="55" t="s">
        <v>438</v>
      </c>
      <c r="G48" s="55">
        <v>27558</v>
      </c>
      <c r="H48" s="55">
        <v>13881330906</v>
      </c>
      <c r="I48" s="55" t="s">
        <v>54</v>
      </c>
      <c r="J48" s="55" t="s">
        <v>58</v>
      </c>
      <c r="K48" s="55" t="s">
        <v>30</v>
      </c>
      <c r="L48" s="55" t="s">
        <v>58</v>
      </c>
      <c r="M48" s="55" t="s">
        <v>439</v>
      </c>
      <c r="N48" s="55" t="s">
        <v>223</v>
      </c>
      <c r="O48" s="55" t="s">
        <v>221</v>
      </c>
      <c r="P48" s="55" t="s">
        <v>222</v>
      </c>
      <c r="Q48" s="55" t="s">
        <v>220</v>
      </c>
      <c r="Z48" s="55" t="s">
        <v>440</v>
      </c>
      <c r="AA48" s="55" t="s">
        <v>85</v>
      </c>
      <c r="AB48" s="55" t="s">
        <v>189</v>
      </c>
      <c r="AC48" s="55" t="s">
        <v>85</v>
      </c>
      <c r="AD48" s="55" t="s">
        <v>85</v>
      </c>
      <c r="AE48" s="55" t="s">
        <v>31</v>
      </c>
      <c r="AF48" s="55" t="s">
        <v>85</v>
      </c>
      <c r="AG48" s="55" t="s">
        <v>85</v>
      </c>
      <c r="AH48" s="55" t="s">
        <v>85</v>
      </c>
      <c r="AI48" s="55" t="s">
        <v>85</v>
      </c>
      <c r="AJ48" s="55" t="s">
        <v>85</v>
      </c>
      <c r="AK48" s="55" t="s">
        <v>85</v>
      </c>
      <c r="AL48" s="55">
        <v>12975</v>
      </c>
      <c r="AM48" s="55">
        <v>6000</v>
      </c>
      <c r="AN48" s="55" t="s">
        <v>190</v>
      </c>
      <c r="AO48" s="55" t="s">
        <v>186</v>
      </c>
      <c r="AP48" s="55">
        <v>12480</v>
      </c>
      <c r="AQ48" s="55">
        <v>6000</v>
      </c>
      <c r="AR48" s="55">
        <v>6000</v>
      </c>
      <c r="AS48" s="55">
        <v>500</v>
      </c>
      <c r="AT48" s="55">
        <v>5500</v>
      </c>
      <c r="AU48" s="55" t="s">
        <v>85</v>
      </c>
      <c r="AV48" s="55">
        <v>0</v>
      </c>
      <c r="AW48" s="55">
        <v>0</v>
      </c>
      <c r="AX48" s="55">
        <v>18</v>
      </c>
      <c r="AY48" s="55" t="s">
        <v>223</v>
      </c>
      <c r="AZ48" s="165">
        <v>42399</v>
      </c>
      <c r="BA48" s="165">
        <v>42399</v>
      </c>
      <c r="BB48" s="165">
        <v>42402</v>
      </c>
      <c r="BC48" s="165">
        <v>42401</v>
      </c>
      <c r="BD48" s="165">
        <v>42401</v>
      </c>
      <c r="BE48" s="55" t="s">
        <v>191</v>
      </c>
      <c r="BF48" s="55" t="s">
        <v>85</v>
      </c>
      <c r="BG48" s="55" t="s">
        <v>240</v>
      </c>
      <c r="BH48" s="55" t="s">
        <v>31</v>
      </c>
      <c r="BI48" s="55">
        <v>42401</v>
      </c>
      <c r="BJ48" s="55" t="s">
        <v>56</v>
      </c>
      <c r="BK48" s="55" t="s">
        <v>193</v>
      </c>
      <c r="BL48" s="55">
        <v>42583</v>
      </c>
      <c r="BM48" s="55" t="s">
        <v>441</v>
      </c>
      <c r="BU48" s="55">
        <f t="shared" si="2"/>
        <v>0</v>
      </c>
      <c r="BV48" s="55">
        <f t="shared" si="3"/>
        <v>0</v>
      </c>
      <c r="BW48" s="169"/>
      <c r="BX48" s="170">
        <f>IF(ISERROR(VLOOKUP(BW48,系统大修申请!B:U,17,)),0,1)</f>
        <v>0</v>
      </c>
      <c r="BY48" s="55">
        <f>IFERROR(VLOOKUP(BW48,系统大修申请!B:U,17,),0)</f>
        <v>0</v>
      </c>
    </row>
    <row r="49" hidden="1" spans="1:77">
      <c r="A49" s="55">
        <v>48</v>
      </c>
      <c r="B49" s="55" t="s">
        <v>442</v>
      </c>
      <c r="C49" s="55">
        <v>2</v>
      </c>
      <c r="D49" s="55" t="s">
        <v>443</v>
      </c>
      <c r="E49" s="55" t="s">
        <v>408</v>
      </c>
      <c r="F49" s="55" t="s">
        <v>444</v>
      </c>
      <c r="G49" s="55">
        <v>9680</v>
      </c>
      <c r="H49" s="55">
        <v>15182813749</v>
      </c>
      <c r="I49" s="55" t="s">
        <v>47</v>
      </c>
      <c r="J49" s="55" t="s">
        <v>48</v>
      </c>
      <c r="K49" s="55" t="s">
        <v>30</v>
      </c>
      <c r="L49" s="55" t="s">
        <v>48</v>
      </c>
      <c r="M49" s="55" t="s">
        <v>258</v>
      </c>
      <c r="N49" s="55" t="s">
        <v>250</v>
      </c>
      <c r="Z49" s="55" t="s">
        <v>445</v>
      </c>
      <c r="AA49" s="55" t="s">
        <v>31</v>
      </c>
      <c r="AB49" s="55" t="s">
        <v>189</v>
      </c>
      <c r="AC49" s="55" t="s">
        <v>31</v>
      </c>
      <c r="AD49" s="55" t="s">
        <v>85</v>
      </c>
      <c r="AE49" s="55" t="s">
        <v>85</v>
      </c>
      <c r="AF49" s="55" t="s">
        <v>85</v>
      </c>
      <c r="AG49" s="55" t="s">
        <v>85</v>
      </c>
      <c r="AH49" s="55" t="s">
        <v>85</v>
      </c>
      <c r="AI49" s="55" t="s">
        <v>85</v>
      </c>
      <c r="AJ49" s="55" t="s">
        <v>85</v>
      </c>
      <c r="AK49" s="55" t="s">
        <v>85</v>
      </c>
      <c r="AL49" s="55">
        <v>42446.58</v>
      </c>
      <c r="AM49" s="55">
        <v>4500</v>
      </c>
      <c r="AN49" s="55" t="s">
        <v>190</v>
      </c>
      <c r="AO49" s="55" t="s">
        <v>186</v>
      </c>
      <c r="AP49" s="55">
        <v>44243</v>
      </c>
      <c r="AQ49" s="55">
        <v>7500</v>
      </c>
      <c r="AR49" s="55">
        <v>7000</v>
      </c>
      <c r="AS49" s="55">
        <v>500</v>
      </c>
      <c r="AT49" s="55">
        <v>4000</v>
      </c>
      <c r="AU49" s="55" t="s">
        <v>31</v>
      </c>
      <c r="AV49" s="55">
        <v>3000</v>
      </c>
      <c r="AW49" s="55">
        <v>0</v>
      </c>
      <c r="AX49" s="55">
        <v>36</v>
      </c>
      <c r="AY49" s="55" t="s">
        <v>250</v>
      </c>
      <c r="AZ49" s="165">
        <v>42398</v>
      </c>
      <c r="BA49" s="165">
        <v>42398</v>
      </c>
      <c r="BB49" s="165">
        <v>42407</v>
      </c>
      <c r="BC49" s="165">
        <v>42401</v>
      </c>
      <c r="BD49" s="165">
        <v>42401</v>
      </c>
      <c r="BE49" s="55" t="s">
        <v>191</v>
      </c>
      <c r="BF49" s="55" t="s">
        <v>31</v>
      </c>
      <c r="BG49" s="55" t="s">
        <v>233</v>
      </c>
      <c r="BH49" s="55" t="s">
        <v>31</v>
      </c>
      <c r="BI49" s="55">
        <v>42401</v>
      </c>
      <c r="BJ49" s="55" t="s">
        <v>56</v>
      </c>
      <c r="BK49" s="55" t="s">
        <v>193</v>
      </c>
      <c r="BL49" s="55">
        <v>42583</v>
      </c>
      <c r="BM49" s="55" t="s">
        <v>446</v>
      </c>
      <c r="BU49" s="55">
        <f t="shared" si="2"/>
        <v>1</v>
      </c>
      <c r="BV49" s="55">
        <f t="shared" si="3"/>
        <v>0</v>
      </c>
      <c r="BW49" s="169" t="s">
        <v>447</v>
      </c>
      <c r="BX49" s="170">
        <f>IF(ISERROR(VLOOKUP(BW49,系统大修申请!B:U,17,)),0,1)</f>
        <v>1</v>
      </c>
      <c r="BY49" s="55">
        <f>IFERROR(VLOOKUP(BW49,系统大修申请!B:U,17,),0)</f>
        <v>1</v>
      </c>
    </row>
    <row r="50" hidden="1" spans="1:77">
      <c r="A50" s="55">
        <v>49</v>
      </c>
      <c r="B50" s="55" t="s">
        <v>448</v>
      </c>
      <c r="C50" s="55">
        <v>2</v>
      </c>
      <c r="D50" s="55" t="s">
        <v>449</v>
      </c>
      <c r="E50" s="55" t="s">
        <v>312</v>
      </c>
      <c r="F50" s="55" t="s">
        <v>450</v>
      </c>
      <c r="G50" s="55">
        <v>9828</v>
      </c>
      <c r="H50" s="55">
        <v>13698125882</v>
      </c>
      <c r="I50" s="55" t="s">
        <v>6</v>
      </c>
      <c r="J50" s="55" t="s">
        <v>7</v>
      </c>
      <c r="K50" s="55" t="s">
        <v>30</v>
      </c>
      <c r="L50" s="55" t="s">
        <v>7</v>
      </c>
      <c r="M50" s="55" t="s">
        <v>308</v>
      </c>
      <c r="N50" s="55" t="s">
        <v>202</v>
      </c>
      <c r="O50" s="55" t="s">
        <v>201</v>
      </c>
      <c r="P50" s="55" t="s">
        <v>203</v>
      </c>
      <c r="Q50" s="55" t="s">
        <v>204</v>
      </c>
      <c r="R50" s="55" t="s">
        <v>402</v>
      </c>
      <c r="Z50" s="55" t="s">
        <v>280</v>
      </c>
      <c r="AA50" s="55" t="s">
        <v>31</v>
      </c>
      <c r="AB50" s="55" t="s">
        <v>189</v>
      </c>
      <c r="AC50" s="55" t="s">
        <v>31</v>
      </c>
      <c r="AD50" s="55" t="s">
        <v>85</v>
      </c>
      <c r="AE50" s="55" t="s">
        <v>85</v>
      </c>
      <c r="AF50" s="55" t="s">
        <v>85</v>
      </c>
      <c r="AG50" s="55" t="s">
        <v>85</v>
      </c>
      <c r="AH50" s="55" t="s">
        <v>85</v>
      </c>
      <c r="AI50" s="55" t="s">
        <v>85</v>
      </c>
      <c r="AJ50" s="55" t="s">
        <v>85</v>
      </c>
      <c r="AK50" s="55" t="s">
        <v>85</v>
      </c>
      <c r="AL50" s="55">
        <v>37283</v>
      </c>
      <c r="AM50" s="55">
        <v>16600</v>
      </c>
      <c r="AN50" s="55" t="s">
        <v>190</v>
      </c>
      <c r="AO50" s="55" t="s">
        <v>186</v>
      </c>
      <c r="AP50" s="55">
        <v>35115</v>
      </c>
      <c r="AQ50" s="55">
        <v>10800</v>
      </c>
      <c r="AR50" s="55">
        <v>10800</v>
      </c>
      <c r="AS50" s="55">
        <v>0</v>
      </c>
      <c r="AT50" s="55">
        <v>6300</v>
      </c>
      <c r="AU50" s="55" t="s">
        <v>31</v>
      </c>
      <c r="AV50" s="55">
        <v>4000</v>
      </c>
      <c r="AW50" s="55">
        <v>0</v>
      </c>
      <c r="AX50" s="55">
        <v>54</v>
      </c>
      <c r="AY50" s="55" t="s">
        <v>202</v>
      </c>
      <c r="AZ50" s="165">
        <v>42396</v>
      </c>
      <c r="BA50" s="165">
        <v>42398</v>
      </c>
      <c r="BB50" s="165">
        <v>42415</v>
      </c>
      <c r="BC50" s="165">
        <v>42415</v>
      </c>
      <c r="BD50" s="165">
        <v>42422</v>
      </c>
      <c r="BE50" s="55" t="s">
        <v>191</v>
      </c>
      <c r="BF50" s="55" t="s">
        <v>31</v>
      </c>
      <c r="BG50" s="55" t="s">
        <v>192</v>
      </c>
      <c r="BH50" s="55" t="s">
        <v>31</v>
      </c>
      <c r="BI50" s="55">
        <v>42422</v>
      </c>
      <c r="BJ50" s="55" t="s">
        <v>56</v>
      </c>
      <c r="BK50" s="55" t="s">
        <v>193</v>
      </c>
      <c r="BL50" s="55">
        <v>42604</v>
      </c>
      <c r="BM50" s="55" t="s">
        <v>446</v>
      </c>
      <c r="BU50" s="55">
        <f t="shared" si="2"/>
        <v>1</v>
      </c>
      <c r="BV50" s="55">
        <f t="shared" si="3"/>
        <v>0</v>
      </c>
      <c r="BW50" s="169"/>
      <c r="BX50" s="170">
        <f>IF(ISERROR(VLOOKUP(BW50,系统大修申请!B:U,17,)),0,1)</f>
        <v>0</v>
      </c>
      <c r="BY50" s="55">
        <f>IFERROR(VLOOKUP(BW50,系统大修申请!B:U,17,),0)</f>
        <v>0</v>
      </c>
    </row>
    <row r="51" hidden="1" spans="1:77">
      <c r="A51" s="55">
        <v>50</v>
      </c>
      <c r="B51" s="55" t="s">
        <v>451</v>
      </c>
      <c r="C51" s="55">
        <v>2</v>
      </c>
      <c r="D51" s="55" t="s">
        <v>452</v>
      </c>
      <c r="E51" s="55" t="s">
        <v>198</v>
      </c>
      <c r="F51" s="55" t="s">
        <v>453</v>
      </c>
      <c r="G51" s="55">
        <v>7224</v>
      </c>
      <c r="H51" s="55">
        <v>13882574389</v>
      </c>
      <c r="I51" s="55" t="s">
        <v>6</v>
      </c>
      <c r="J51" s="55" t="s">
        <v>7</v>
      </c>
      <c r="K51" s="55" t="s">
        <v>30</v>
      </c>
      <c r="L51" s="55" t="s">
        <v>7</v>
      </c>
      <c r="M51" s="55" t="s">
        <v>308</v>
      </c>
      <c r="N51" s="55" t="s">
        <v>223</v>
      </c>
      <c r="O51" s="55" t="s">
        <v>220</v>
      </c>
      <c r="P51" s="55" t="s">
        <v>222</v>
      </c>
      <c r="Z51" s="55" t="s">
        <v>454</v>
      </c>
      <c r="AA51" s="55" t="s">
        <v>189</v>
      </c>
      <c r="AB51" s="55" t="s">
        <v>189</v>
      </c>
      <c r="AC51" s="55" t="s">
        <v>85</v>
      </c>
      <c r="AD51" s="55" t="s">
        <v>85</v>
      </c>
      <c r="AE51" s="55" t="s">
        <v>31</v>
      </c>
      <c r="AF51" s="55" t="s">
        <v>85</v>
      </c>
      <c r="AG51" s="55" t="s">
        <v>85</v>
      </c>
      <c r="AH51" s="55" t="s">
        <v>85</v>
      </c>
      <c r="AI51" s="55" t="s">
        <v>85</v>
      </c>
      <c r="AJ51" s="55" t="s">
        <v>85</v>
      </c>
      <c r="AK51" s="55" t="s">
        <v>85</v>
      </c>
      <c r="AL51" s="55">
        <v>17594.44</v>
      </c>
      <c r="AM51" s="55">
        <v>6500</v>
      </c>
      <c r="AN51" s="55" t="s">
        <v>190</v>
      </c>
      <c r="AO51" s="55" t="s">
        <v>186</v>
      </c>
      <c r="AP51" s="55">
        <v>17855</v>
      </c>
      <c r="AQ51" s="55">
        <v>4000</v>
      </c>
      <c r="AR51" s="55">
        <v>4000</v>
      </c>
      <c r="AS51" s="55">
        <v>0</v>
      </c>
      <c r="AT51" s="55">
        <v>4000</v>
      </c>
      <c r="AU51" s="55" t="s">
        <v>85</v>
      </c>
      <c r="AV51" s="55">
        <v>0</v>
      </c>
      <c r="AW51" s="55">
        <v>0</v>
      </c>
      <c r="AX51" s="55">
        <v>36</v>
      </c>
      <c r="AY51" s="55" t="s">
        <v>223</v>
      </c>
      <c r="AZ51" s="165">
        <v>42403</v>
      </c>
      <c r="BA51" s="165">
        <v>42416</v>
      </c>
      <c r="BB51" s="165">
        <v>42419</v>
      </c>
      <c r="BC51" s="165">
        <v>42419</v>
      </c>
      <c r="BD51" s="165">
        <v>42419</v>
      </c>
      <c r="BE51" s="55" t="s">
        <v>191</v>
      </c>
      <c r="BF51" s="55" t="s">
        <v>31</v>
      </c>
      <c r="BG51" s="55" t="s">
        <v>240</v>
      </c>
      <c r="BH51" s="55" t="s">
        <v>31</v>
      </c>
      <c r="BI51" s="55">
        <v>42419</v>
      </c>
      <c r="BJ51" s="55" t="s">
        <v>56</v>
      </c>
      <c r="BK51" s="55" t="s">
        <v>193</v>
      </c>
      <c r="BL51" s="55">
        <v>42601</v>
      </c>
      <c r="BM51" s="55" t="s">
        <v>455</v>
      </c>
      <c r="BU51" s="55">
        <f t="shared" si="2"/>
        <v>0</v>
      </c>
      <c r="BV51" s="55">
        <f t="shared" si="3"/>
        <v>0</v>
      </c>
      <c r="BW51" s="169"/>
      <c r="BX51" s="170">
        <f>IF(ISERROR(VLOOKUP(BW51,系统大修申请!B:U,17,)),0,1)</f>
        <v>0</v>
      </c>
      <c r="BY51" s="55">
        <f>IFERROR(VLOOKUP(BW51,系统大修申请!B:U,17,),0)</f>
        <v>0</v>
      </c>
    </row>
    <row r="52" hidden="1" spans="1:77">
      <c r="A52" s="55">
        <v>51</v>
      </c>
      <c r="B52" s="55" t="s">
        <v>456</v>
      </c>
      <c r="C52" s="55">
        <v>2</v>
      </c>
      <c r="D52" s="55" t="s">
        <v>457</v>
      </c>
      <c r="E52" s="55" t="s">
        <v>198</v>
      </c>
      <c r="F52" s="55" t="s">
        <v>458</v>
      </c>
      <c r="G52" s="55">
        <v>12572</v>
      </c>
      <c r="H52" s="55">
        <v>13708203238</v>
      </c>
      <c r="I52" s="55" t="s">
        <v>6</v>
      </c>
      <c r="J52" s="55" t="s">
        <v>7</v>
      </c>
      <c r="K52" s="55" t="s">
        <v>30</v>
      </c>
      <c r="L52" s="55" t="s">
        <v>459</v>
      </c>
      <c r="M52" s="55" t="s">
        <v>460</v>
      </c>
      <c r="N52" s="55" t="s">
        <v>222</v>
      </c>
      <c r="O52" s="55" t="s">
        <v>220</v>
      </c>
      <c r="Z52" s="55" t="s">
        <v>461</v>
      </c>
      <c r="AA52" s="55" t="s">
        <v>189</v>
      </c>
      <c r="AB52" s="55" t="s">
        <v>189</v>
      </c>
      <c r="AC52" s="55" t="s">
        <v>85</v>
      </c>
      <c r="AD52" s="55" t="s">
        <v>85</v>
      </c>
      <c r="AE52" s="55" t="s">
        <v>85</v>
      </c>
      <c r="AF52" s="55" t="s">
        <v>85</v>
      </c>
      <c r="AG52" s="55" t="s">
        <v>85</v>
      </c>
      <c r="AH52" s="55" t="s">
        <v>85</v>
      </c>
      <c r="AI52" s="55" t="s">
        <v>85</v>
      </c>
      <c r="AJ52" s="55" t="s">
        <v>85</v>
      </c>
      <c r="AK52" s="55" t="s">
        <v>31</v>
      </c>
      <c r="AL52" s="55">
        <v>0</v>
      </c>
      <c r="AM52" s="55">
        <v>800</v>
      </c>
      <c r="AN52" s="55" t="s">
        <v>190</v>
      </c>
      <c r="AO52" s="55" t="s">
        <v>186</v>
      </c>
      <c r="AP52" s="55">
        <v>630</v>
      </c>
      <c r="AQ52" s="55">
        <v>800</v>
      </c>
      <c r="AR52" s="55">
        <v>800</v>
      </c>
      <c r="AS52" s="55">
        <v>0</v>
      </c>
      <c r="AT52" s="55">
        <v>800</v>
      </c>
      <c r="AU52" s="55" t="s">
        <v>85</v>
      </c>
      <c r="AV52" s="55">
        <v>0</v>
      </c>
      <c r="AW52" s="55">
        <v>0</v>
      </c>
      <c r="AX52" s="55">
        <v>0</v>
      </c>
      <c r="AY52" s="55" t="s">
        <v>186</v>
      </c>
      <c r="AZ52" s="165">
        <v>42417</v>
      </c>
      <c r="BA52" s="165">
        <v>42417</v>
      </c>
      <c r="BB52" s="165">
        <v>42419</v>
      </c>
      <c r="BC52" s="165">
        <v>42419</v>
      </c>
      <c r="BD52" s="165">
        <v>42419</v>
      </c>
      <c r="BE52" s="55" t="s">
        <v>191</v>
      </c>
      <c r="BF52" s="55" t="s">
        <v>31</v>
      </c>
      <c r="BG52" s="55" t="s">
        <v>192</v>
      </c>
      <c r="BH52" s="55" t="s">
        <v>31</v>
      </c>
      <c r="BI52" s="55">
        <v>42419</v>
      </c>
      <c r="BJ52" s="55" t="s">
        <v>186</v>
      </c>
      <c r="BK52" s="55" t="s">
        <v>186</v>
      </c>
      <c r="BU52" s="55">
        <f t="shared" si="2"/>
        <v>0</v>
      </c>
      <c r="BV52" s="55">
        <f t="shared" si="3"/>
        <v>0</v>
      </c>
      <c r="BW52" s="169"/>
      <c r="BX52" s="170">
        <f>IF(ISERROR(VLOOKUP(BW52,系统大修申请!B:U,17,)),0,1)</f>
        <v>0</v>
      </c>
      <c r="BY52" s="55">
        <f>IFERROR(VLOOKUP(BW52,系统大修申请!B:U,17,),0)</f>
        <v>0</v>
      </c>
    </row>
    <row r="53" hidden="1" spans="1:77">
      <c r="A53" s="55">
        <v>52</v>
      </c>
      <c r="B53" s="55" t="s">
        <v>462</v>
      </c>
      <c r="C53" s="55">
        <v>2</v>
      </c>
      <c r="D53" s="55" t="s">
        <v>463</v>
      </c>
      <c r="E53" s="55" t="s">
        <v>217</v>
      </c>
      <c r="F53" s="55" t="s">
        <v>464</v>
      </c>
      <c r="G53" s="55">
        <v>11022</v>
      </c>
      <c r="H53" s="55">
        <v>15802838865</v>
      </c>
      <c r="I53" s="55" t="s">
        <v>6</v>
      </c>
      <c r="J53" s="55" t="s">
        <v>7</v>
      </c>
      <c r="K53" s="55" t="s">
        <v>30</v>
      </c>
      <c r="L53" s="55" t="s">
        <v>7</v>
      </c>
      <c r="M53" s="55" t="s">
        <v>308</v>
      </c>
      <c r="N53" s="55" t="s">
        <v>337</v>
      </c>
      <c r="O53" s="55" t="s">
        <v>220</v>
      </c>
      <c r="P53" s="55" t="s">
        <v>222</v>
      </c>
      <c r="Z53" s="55" t="s">
        <v>465</v>
      </c>
      <c r="AA53" s="55" t="s">
        <v>189</v>
      </c>
      <c r="AB53" s="55" t="s">
        <v>189</v>
      </c>
      <c r="AC53" s="55" t="s">
        <v>85</v>
      </c>
      <c r="AD53" s="55" t="s">
        <v>85</v>
      </c>
      <c r="AE53" s="55" t="s">
        <v>85</v>
      </c>
      <c r="AF53" s="55" t="s">
        <v>85</v>
      </c>
      <c r="AG53" s="55" t="s">
        <v>85</v>
      </c>
      <c r="AH53" s="55" t="s">
        <v>85</v>
      </c>
      <c r="AI53" s="55" t="s">
        <v>85</v>
      </c>
      <c r="AJ53" s="55" t="s">
        <v>85</v>
      </c>
      <c r="AK53" s="55" t="s">
        <v>31</v>
      </c>
      <c r="AL53" s="55">
        <v>2580</v>
      </c>
      <c r="AM53" s="55">
        <v>8920</v>
      </c>
      <c r="AN53" s="55" t="s">
        <v>190</v>
      </c>
      <c r="AO53" s="55" t="s">
        <v>186</v>
      </c>
      <c r="AP53" s="55">
        <v>2580</v>
      </c>
      <c r="AQ53" s="55">
        <v>8920</v>
      </c>
      <c r="AR53" s="55">
        <v>8920</v>
      </c>
      <c r="AS53" s="55">
        <v>0</v>
      </c>
      <c r="AT53" s="55">
        <v>8920</v>
      </c>
      <c r="AU53" s="55" t="s">
        <v>85</v>
      </c>
      <c r="AV53" s="55">
        <v>0</v>
      </c>
      <c r="AW53" s="55">
        <v>0</v>
      </c>
      <c r="AX53" s="55">
        <v>18</v>
      </c>
      <c r="AY53" s="55" t="s">
        <v>337</v>
      </c>
      <c r="AZ53" s="165">
        <v>42401</v>
      </c>
      <c r="BA53" s="165">
        <v>42401</v>
      </c>
      <c r="BB53" s="165">
        <v>42415</v>
      </c>
      <c r="BC53" s="165">
        <v>42415</v>
      </c>
      <c r="BD53" s="165">
        <v>42415</v>
      </c>
      <c r="BE53" s="55" t="s">
        <v>191</v>
      </c>
      <c r="BF53" s="55" t="s">
        <v>31</v>
      </c>
      <c r="BG53" s="55" t="s">
        <v>192</v>
      </c>
      <c r="BH53" s="55" t="s">
        <v>31</v>
      </c>
      <c r="BI53" s="55">
        <v>42415</v>
      </c>
      <c r="BJ53" s="55" t="s">
        <v>186</v>
      </c>
      <c r="BK53" s="55" t="s">
        <v>186</v>
      </c>
      <c r="BU53" s="55">
        <f t="shared" si="2"/>
        <v>0</v>
      </c>
      <c r="BV53" s="55">
        <f t="shared" si="3"/>
        <v>0</v>
      </c>
      <c r="BW53" s="169"/>
      <c r="BX53" s="170">
        <f>IF(ISERROR(VLOOKUP(BW53,系统大修申请!B:U,17,)),0,1)</f>
        <v>0</v>
      </c>
      <c r="BY53" s="55">
        <f>IFERROR(VLOOKUP(BW53,系统大修申请!B:U,17,),0)</f>
        <v>0</v>
      </c>
    </row>
    <row r="54" hidden="1" spans="1:77">
      <c r="A54" s="55">
        <v>53</v>
      </c>
      <c r="B54" s="55" t="s">
        <v>466</v>
      </c>
      <c r="C54" s="55">
        <v>2</v>
      </c>
      <c r="D54" s="55" t="s">
        <v>467</v>
      </c>
      <c r="E54" s="55" t="s">
        <v>217</v>
      </c>
      <c r="F54" s="55" t="s">
        <v>468</v>
      </c>
      <c r="H54" s="55">
        <v>18095018773</v>
      </c>
      <c r="I54" s="55" t="s">
        <v>47</v>
      </c>
      <c r="J54" s="55" t="s">
        <v>52</v>
      </c>
      <c r="K54" s="55" t="s">
        <v>30</v>
      </c>
      <c r="L54" s="55" t="s">
        <v>52</v>
      </c>
      <c r="M54" s="55" t="s">
        <v>469</v>
      </c>
      <c r="N54" s="55" t="s">
        <v>185</v>
      </c>
      <c r="O54" s="55" t="s">
        <v>221</v>
      </c>
      <c r="P54" s="55" t="s">
        <v>251</v>
      </c>
      <c r="Z54" s="55" t="s">
        <v>295</v>
      </c>
      <c r="AA54" s="55" t="s">
        <v>85</v>
      </c>
      <c r="AB54" s="55" t="s">
        <v>31</v>
      </c>
      <c r="AC54" s="55" t="s">
        <v>85</v>
      </c>
      <c r="AD54" s="55" t="s">
        <v>31</v>
      </c>
      <c r="AE54" s="55" t="s">
        <v>85</v>
      </c>
      <c r="AF54" s="55" t="s">
        <v>85</v>
      </c>
      <c r="AG54" s="55" t="s">
        <v>85</v>
      </c>
      <c r="AH54" s="55" t="s">
        <v>85</v>
      </c>
      <c r="AI54" s="55" t="s">
        <v>85</v>
      </c>
      <c r="AJ54" s="55" t="s">
        <v>85</v>
      </c>
      <c r="AK54" s="55" t="s">
        <v>85</v>
      </c>
      <c r="AL54" s="55">
        <v>38500</v>
      </c>
      <c r="AM54" s="55">
        <v>4500</v>
      </c>
      <c r="AN54" s="55" t="s">
        <v>190</v>
      </c>
      <c r="AO54" s="55" t="s">
        <v>186</v>
      </c>
      <c r="AP54" s="55">
        <v>38500</v>
      </c>
      <c r="AQ54" s="55">
        <v>4500</v>
      </c>
      <c r="AR54" s="55">
        <v>3500</v>
      </c>
      <c r="AS54" s="55">
        <v>1000</v>
      </c>
      <c r="AT54" s="55">
        <v>3500</v>
      </c>
      <c r="AU54" s="55" t="s">
        <v>85</v>
      </c>
      <c r="AV54" s="55">
        <v>0</v>
      </c>
      <c r="AW54" s="55">
        <v>0</v>
      </c>
      <c r="AX54" s="55">
        <v>0</v>
      </c>
      <c r="AY54" s="55" t="s">
        <v>186</v>
      </c>
      <c r="AZ54" s="165">
        <v>42405</v>
      </c>
      <c r="BA54" s="165">
        <v>42405</v>
      </c>
      <c r="BB54" s="165">
        <v>42405</v>
      </c>
      <c r="BC54" s="165">
        <v>42405</v>
      </c>
      <c r="BD54" s="165">
        <v>42413</v>
      </c>
      <c r="BE54" s="55" t="s">
        <v>191</v>
      </c>
      <c r="BF54" s="55" t="s">
        <v>31</v>
      </c>
      <c r="BG54" s="55" t="s">
        <v>281</v>
      </c>
      <c r="BH54" s="55" t="s">
        <v>31</v>
      </c>
      <c r="BI54" s="55">
        <v>42413</v>
      </c>
      <c r="BJ54" s="55" t="s">
        <v>76</v>
      </c>
      <c r="BK54" s="55" t="s">
        <v>193</v>
      </c>
      <c r="BL54" s="55">
        <v>42779</v>
      </c>
      <c r="BM54" s="55" t="s">
        <v>470</v>
      </c>
      <c r="BU54" s="55">
        <f t="shared" si="2"/>
        <v>0</v>
      </c>
      <c r="BV54" s="55">
        <f t="shared" si="3"/>
        <v>1</v>
      </c>
      <c r="BW54" s="169" t="s">
        <v>471</v>
      </c>
      <c r="BX54" s="170">
        <f>IF(ISERROR(VLOOKUP(BW54,系统大修申请!B:U,17,)),0,1)</f>
        <v>1</v>
      </c>
      <c r="BY54" s="55">
        <f>IFERROR(VLOOKUP(BW54,系统大修申请!B:U,17,),0)</f>
        <v>1</v>
      </c>
    </row>
    <row r="55" hidden="1" spans="1:77">
      <c r="A55" s="55">
        <v>54</v>
      </c>
      <c r="B55" s="55" t="s">
        <v>472</v>
      </c>
      <c r="C55" s="55">
        <v>2</v>
      </c>
      <c r="D55" s="55" t="s">
        <v>473</v>
      </c>
      <c r="E55" s="55" t="s">
        <v>271</v>
      </c>
      <c r="F55" s="55" t="s">
        <v>474</v>
      </c>
      <c r="G55" s="55">
        <v>5543</v>
      </c>
      <c r="H55" s="55">
        <v>15928392183</v>
      </c>
      <c r="I55" s="55" t="s">
        <v>47</v>
      </c>
      <c r="J55" s="55" t="s">
        <v>52</v>
      </c>
      <c r="K55" s="55" t="s">
        <v>30</v>
      </c>
      <c r="L55" s="55" t="s">
        <v>52</v>
      </c>
      <c r="M55" s="55" t="s">
        <v>475</v>
      </c>
      <c r="N55" s="55" t="s">
        <v>185</v>
      </c>
      <c r="O55" s="55" t="s">
        <v>221</v>
      </c>
      <c r="P55" s="55" t="s">
        <v>251</v>
      </c>
      <c r="Z55" s="55" t="s">
        <v>295</v>
      </c>
      <c r="AA55" s="55" t="s">
        <v>85</v>
      </c>
      <c r="AB55" s="55" t="s">
        <v>31</v>
      </c>
      <c r="AC55" s="55" t="s">
        <v>85</v>
      </c>
      <c r="AD55" s="55" t="s">
        <v>31</v>
      </c>
      <c r="AE55" s="55" t="s">
        <v>85</v>
      </c>
      <c r="AF55" s="55" t="s">
        <v>85</v>
      </c>
      <c r="AG55" s="55" t="s">
        <v>85</v>
      </c>
      <c r="AH55" s="55" t="s">
        <v>85</v>
      </c>
      <c r="AI55" s="55" t="s">
        <v>85</v>
      </c>
      <c r="AJ55" s="55" t="s">
        <v>85</v>
      </c>
      <c r="AK55" s="55" t="s">
        <v>85</v>
      </c>
      <c r="AL55" s="55">
        <v>37500</v>
      </c>
      <c r="AM55" s="55">
        <v>4500</v>
      </c>
      <c r="AN55" s="55" t="s">
        <v>190</v>
      </c>
      <c r="AO55" s="55" t="s">
        <v>186</v>
      </c>
      <c r="AP55" s="55">
        <v>37500</v>
      </c>
      <c r="AQ55" s="55">
        <v>4500</v>
      </c>
      <c r="AR55" s="55">
        <v>3500</v>
      </c>
      <c r="AS55" s="55">
        <v>1000</v>
      </c>
      <c r="AT55" s="55">
        <v>3500</v>
      </c>
      <c r="AU55" s="55" t="s">
        <v>85</v>
      </c>
      <c r="AV55" s="55">
        <v>0</v>
      </c>
      <c r="AW55" s="55">
        <v>0</v>
      </c>
      <c r="AX55" s="55">
        <v>0</v>
      </c>
      <c r="AY55" s="55" t="s">
        <v>186</v>
      </c>
      <c r="AZ55" s="165">
        <v>42405</v>
      </c>
      <c r="BA55" s="165">
        <v>42405</v>
      </c>
      <c r="BB55" s="165">
        <v>42405</v>
      </c>
      <c r="BC55" s="165">
        <v>42405</v>
      </c>
      <c r="BD55" s="165">
        <v>42413</v>
      </c>
      <c r="BE55" s="55" t="s">
        <v>191</v>
      </c>
      <c r="BF55" s="55" t="s">
        <v>31</v>
      </c>
      <c r="BG55" s="55" t="s">
        <v>281</v>
      </c>
      <c r="BH55" s="55" t="s">
        <v>31</v>
      </c>
      <c r="BI55" s="55">
        <v>42413</v>
      </c>
      <c r="BJ55" s="55" t="s">
        <v>76</v>
      </c>
      <c r="BK55" s="55" t="s">
        <v>193</v>
      </c>
      <c r="BL55" s="55">
        <v>42779</v>
      </c>
      <c r="BM55" s="55" t="s">
        <v>470</v>
      </c>
      <c r="BU55" s="55">
        <f t="shared" si="2"/>
        <v>0</v>
      </c>
      <c r="BV55" s="55">
        <f t="shared" si="3"/>
        <v>1</v>
      </c>
      <c r="BW55" s="169" t="s">
        <v>476</v>
      </c>
      <c r="BX55" s="170">
        <f>IF(ISERROR(VLOOKUP(BW55,系统大修申请!B:U,17,)),0,1)</f>
        <v>1</v>
      </c>
      <c r="BY55" s="55">
        <f>IFERROR(VLOOKUP(BW55,系统大修申请!B:U,17,),0)</f>
        <v>1</v>
      </c>
    </row>
    <row r="56" hidden="1" spans="1:77">
      <c r="A56" s="55">
        <v>55</v>
      </c>
      <c r="B56" s="55" t="s">
        <v>477</v>
      </c>
      <c r="C56" s="55">
        <v>2</v>
      </c>
      <c r="D56" s="55" t="s">
        <v>478</v>
      </c>
      <c r="E56" s="55" t="s">
        <v>479</v>
      </c>
      <c r="F56" s="55" t="s">
        <v>480</v>
      </c>
      <c r="G56" s="55">
        <v>2380</v>
      </c>
      <c r="H56" s="55">
        <v>18982050888</v>
      </c>
      <c r="I56" s="55" t="s">
        <v>183</v>
      </c>
      <c r="J56" s="55" t="s">
        <v>64</v>
      </c>
      <c r="K56" s="55" t="s">
        <v>30</v>
      </c>
      <c r="L56" s="55" t="s">
        <v>64</v>
      </c>
      <c r="M56" s="55" t="s">
        <v>481</v>
      </c>
      <c r="N56" s="55" t="s">
        <v>266</v>
      </c>
      <c r="O56" s="55" t="s">
        <v>267</v>
      </c>
      <c r="P56" s="55" t="s">
        <v>335</v>
      </c>
      <c r="Q56" s="55" t="s">
        <v>337</v>
      </c>
      <c r="Z56" s="55" t="s">
        <v>482</v>
      </c>
      <c r="AA56" s="55" t="s">
        <v>189</v>
      </c>
      <c r="AB56" s="55" t="s">
        <v>189</v>
      </c>
      <c r="AC56" s="55" t="s">
        <v>85</v>
      </c>
      <c r="AD56" s="55" t="s">
        <v>85</v>
      </c>
      <c r="AE56" s="55" t="s">
        <v>85</v>
      </c>
      <c r="AF56" s="55" t="s">
        <v>85</v>
      </c>
      <c r="AG56" s="55" t="s">
        <v>85</v>
      </c>
      <c r="AH56" s="55" t="s">
        <v>31</v>
      </c>
      <c r="AI56" s="55" t="s">
        <v>85</v>
      </c>
      <c r="AJ56" s="55" t="s">
        <v>85</v>
      </c>
      <c r="AK56" s="55" t="s">
        <v>31</v>
      </c>
      <c r="AL56" s="55">
        <v>3513</v>
      </c>
      <c r="AM56" s="55">
        <v>7000</v>
      </c>
      <c r="AN56" s="55" t="s">
        <v>190</v>
      </c>
      <c r="AO56" s="55" t="s">
        <v>186</v>
      </c>
      <c r="AP56" s="55">
        <v>10480</v>
      </c>
      <c r="AQ56" s="55">
        <v>9600</v>
      </c>
      <c r="AR56" s="55">
        <v>9600</v>
      </c>
      <c r="AS56" s="55">
        <v>0</v>
      </c>
      <c r="AT56" s="55">
        <v>9600</v>
      </c>
      <c r="AU56" s="55" t="s">
        <v>85</v>
      </c>
      <c r="AV56" s="55">
        <v>0</v>
      </c>
      <c r="AW56" s="55">
        <v>0</v>
      </c>
      <c r="AX56" s="55">
        <v>0</v>
      </c>
      <c r="AY56" s="55" t="s">
        <v>186</v>
      </c>
      <c r="AZ56" s="165">
        <v>42398</v>
      </c>
      <c r="BA56" s="165">
        <v>42398</v>
      </c>
      <c r="BB56" s="165">
        <v>42405</v>
      </c>
      <c r="BC56" s="165">
        <v>42405</v>
      </c>
      <c r="BD56" s="165">
        <v>42425</v>
      </c>
      <c r="BE56" s="55" t="s">
        <v>191</v>
      </c>
      <c r="BF56" s="55" t="s">
        <v>31</v>
      </c>
      <c r="BG56" s="55" t="s">
        <v>192</v>
      </c>
      <c r="BH56" s="55" t="s">
        <v>31</v>
      </c>
      <c r="BI56" s="55">
        <v>42423</v>
      </c>
      <c r="BJ56" s="55" t="s">
        <v>186</v>
      </c>
      <c r="BK56" s="55" t="s">
        <v>186</v>
      </c>
      <c r="BU56" s="55">
        <f t="shared" si="2"/>
        <v>0</v>
      </c>
      <c r="BV56" s="55">
        <f t="shared" si="3"/>
        <v>0</v>
      </c>
      <c r="BW56" s="169"/>
      <c r="BX56" s="170">
        <f>IF(ISERROR(VLOOKUP(BW56,系统大修申请!B:U,17,)),0,1)</f>
        <v>0</v>
      </c>
      <c r="BY56" s="55">
        <f>IFERROR(VLOOKUP(BW56,系统大修申请!B:U,17,),0)</f>
        <v>0</v>
      </c>
    </row>
    <row r="57" hidden="1" spans="1:77">
      <c r="A57" s="55">
        <v>56</v>
      </c>
      <c r="B57" s="55" t="s">
        <v>483</v>
      </c>
      <c r="C57" s="55">
        <v>2</v>
      </c>
      <c r="D57" s="55" t="s">
        <v>484</v>
      </c>
      <c r="E57" s="55" t="s">
        <v>198</v>
      </c>
      <c r="F57" s="55" t="s">
        <v>485</v>
      </c>
      <c r="G57" s="55">
        <v>12095</v>
      </c>
      <c r="H57" s="55">
        <v>13378245599</v>
      </c>
      <c r="I57" s="55" t="s">
        <v>36</v>
      </c>
      <c r="J57" s="55" t="s">
        <v>37</v>
      </c>
      <c r="K57" s="55" t="s">
        <v>30</v>
      </c>
      <c r="L57" s="55" t="s">
        <v>37</v>
      </c>
      <c r="M57" s="55" t="s">
        <v>238</v>
      </c>
      <c r="N57" s="55" t="s">
        <v>223</v>
      </c>
      <c r="O57" s="55" t="s">
        <v>220</v>
      </c>
      <c r="P57" s="55" t="s">
        <v>222</v>
      </c>
      <c r="Z57" s="55" t="s">
        <v>486</v>
      </c>
      <c r="AA57" s="55" t="s">
        <v>189</v>
      </c>
      <c r="AB57" s="55" t="s">
        <v>189</v>
      </c>
      <c r="AC57" s="55" t="s">
        <v>85</v>
      </c>
      <c r="AD57" s="55" t="s">
        <v>85</v>
      </c>
      <c r="AE57" s="55" t="s">
        <v>31</v>
      </c>
      <c r="AF57" s="55" t="s">
        <v>85</v>
      </c>
      <c r="AG57" s="55" t="s">
        <v>85</v>
      </c>
      <c r="AH57" s="55" t="s">
        <v>85</v>
      </c>
      <c r="AI57" s="55" t="s">
        <v>85</v>
      </c>
      <c r="AJ57" s="55" t="s">
        <v>85</v>
      </c>
      <c r="AK57" s="55" t="s">
        <v>85</v>
      </c>
      <c r="AL57" s="55">
        <v>8111</v>
      </c>
      <c r="AM57" s="55">
        <v>6000</v>
      </c>
      <c r="AN57" s="55" t="s">
        <v>190</v>
      </c>
      <c r="AO57" s="55" t="s">
        <v>186</v>
      </c>
      <c r="AP57" s="55">
        <v>8111</v>
      </c>
      <c r="AQ57" s="55">
        <v>6000</v>
      </c>
      <c r="AR57" s="55">
        <v>4000</v>
      </c>
      <c r="AS57" s="55">
        <v>2000</v>
      </c>
      <c r="AT57" s="55">
        <v>4000</v>
      </c>
      <c r="AU57" s="55" t="s">
        <v>85</v>
      </c>
      <c r="AV57" s="55">
        <v>0</v>
      </c>
      <c r="AW57" s="55">
        <v>0</v>
      </c>
      <c r="AX57" s="55">
        <v>0</v>
      </c>
      <c r="AY57" s="55" t="s">
        <v>186</v>
      </c>
      <c r="AZ57" s="165">
        <v>42420</v>
      </c>
      <c r="BA57" s="165">
        <v>42420</v>
      </c>
      <c r="BB57" s="165">
        <v>42423</v>
      </c>
      <c r="BC57" s="165">
        <v>42422</v>
      </c>
      <c r="BD57" s="165">
        <v>42422</v>
      </c>
      <c r="BE57" s="55" t="s">
        <v>191</v>
      </c>
      <c r="BF57" s="55" t="s">
        <v>31</v>
      </c>
      <c r="BG57" s="55" t="s">
        <v>281</v>
      </c>
      <c r="BH57" s="55" t="s">
        <v>31</v>
      </c>
      <c r="BI57" s="55">
        <v>42422</v>
      </c>
      <c r="BJ57" s="55" t="s">
        <v>56</v>
      </c>
      <c r="BK57" s="55" t="s">
        <v>193</v>
      </c>
      <c r="BL57" s="55">
        <v>42604</v>
      </c>
      <c r="BM57" s="55" t="s">
        <v>446</v>
      </c>
      <c r="BU57" s="55">
        <f t="shared" si="2"/>
        <v>0</v>
      </c>
      <c r="BV57" s="55">
        <f t="shared" si="3"/>
        <v>0</v>
      </c>
      <c r="BW57" s="169"/>
      <c r="BX57" s="170">
        <f>IF(ISERROR(VLOOKUP(BW57,系统大修申请!B:U,17,)),0,1)</f>
        <v>0</v>
      </c>
      <c r="BY57" s="55">
        <f>IFERROR(VLOOKUP(BW57,系统大修申请!B:U,17,),0)</f>
        <v>0</v>
      </c>
    </row>
    <row r="58" hidden="1" spans="1:77">
      <c r="A58" s="55">
        <v>57</v>
      </c>
      <c r="B58" s="55" t="s">
        <v>487</v>
      </c>
      <c r="C58" s="55">
        <v>2</v>
      </c>
      <c r="D58" s="55" t="s">
        <v>488</v>
      </c>
      <c r="E58" s="55" t="s">
        <v>408</v>
      </c>
      <c r="F58" s="55" t="s">
        <v>489</v>
      </c>
      <c r="G58" s="55">
        <v>6827</v>
      </c>
      <c r="H58" s="55">
        <v>15183669910</v>
      </c>
      <c r="I58" s="55" t="s">
        <v>26</v>
      </c>
      <c r="J58" s="55" t="s">
        <v>490</v>
      </c>
      <c r="K58" s="55" t="s">
        <v>30</v>
      </c>
      <c r="L58" s="55" t="s">
        <v>490</v>
      </c>
      <c r="M58" s="55" t="s">
        <v>491</v>
      </c>
      <c r="N58" s="55" t="s">
        <v>201</v>
      </c>
      <c r="O58" s="55" t="s">
        <v>202</v>
      </c>
      <c r="P58" s="55" t="s">
        <v>203</v>
      </c>
      <c r="Q58" s="55" t="s">
        <v>204</v>
      </c>
      <c r="Z58" s="55" t="s">
        <v>280</v>
      </c>
      <c r="AA58" s="55" t="s">
        <v>85</v>
      </c>
      <c r="AB58" s="55" t="s">
        <v>189</v>
      </c>
      <c r="AC58" s="55" t="s">
        <v>31</v>
      </c>
      <c r="AD58" s="55" t="s">
        <v>85</v>
      </c>
      <c r="AE58" s="55" t="s">
        <v>85</v>
      </c>
      <c r="AF58" s="55" t="s">
        <v>85</v>
      </c>
      <c r="AG58" s="55" t="s">
        <v>85</v>
      </c>
      <c r="AH58" s="55" t="s">
        <v>85</v>
      </c>
      <c r="AI58" s="55" t="s">
        <v>85</v>
      </c>
      <c r="AJ58" s="55" t="s">
        <v>85</v>
      </c>
      <c r="AK58" s="55" t="s">
        <v>85</v>
      </c>
      <c r="AL58" s="55">
        <v>37597.72</v>
      </c>
      <c r="AM58" s="55">
        <v>4000</v>
      </c>
      <c r="AN58" s="55" t="s">
        <v>190</v>
      </c>
      <c r="AO58" s="55" t="s">
        <v>186</v>
      </c>
      <c r="AQ58" s="55">
        <v>4000</v>
      </c>
      <c r="AR58" s="55">
        <v>4000</v>
      </c>
      <c r="AS58" s="55">
        <v>0</v>
      </c>
      <c r="AT58" s="55">
        <v>4000</v>
      </c>
      <c r="AU58" s="55" t="s">
        <v>85</v>
      </c>
      <c r="AV58" s="55">
        <v>0</v>
      </c>
      <c r="AW58" s="55">
        <v>0</v>
      </c>
      <c r="AX58" s="55">
        <v>0</v>
      </c>
      <c r="AY58" s="55" t="s">
        <v>201</v>
      </c>
      <c r="AZ58" s="165">
        <v>42387</v>
      </c>
      <c r="BA58" s="165">
        <v>42387</v>
      </c>
      <c r="BB58" s="165">
        <v>42415</v>
      </c>
      <c r="BC58" s="165">
        <v>42414</v>
      </c>
      <c r="BD58" s="165">
        <v>42431</v>
      </c>
      <c r="BE58" s="55" t="s">
        <v>191</v>
      </c>
      <c r="BF58" s="55" t="s">
        <v>31</v>
      </c>
      <c r="BG58" s="55" t="s">
        <v>192</v>
      </c>
      <c r="BH58" s="55" t="s">
        <v>31</v>
      </c>
      <c r="BI58" s="55">
        <v>42431</v>
      </c>
      <c r="BJ58" s="55" t="s">
        <v>56</v>
      </c>
      <c r="BK58" s="55" t="s">
        <v>193</v>
      </c>
      <c r="BL58" s="55">
        <v>42615</v>
      </c>
      <c r="BM58" s="55" t="s">
        <v>446</v>
      </c>
      <c r="BU58" s="55">
        <f t="shared" si="2"/>
        <v>1</v>
      </c>
      <c r="BV58" s="55">
        <f t="shared" si="3"/>
        <v>0</v>
      </c>
      <c r="BW58" s="169" t="s">
        <v>492</v>
      </c>
      <c r="BX58" s="170">
        <f>IF(ISERROR(VLOOKUP(BW58,系统大修申请!B:U,17,)),0,1)</f>
        <v>1</v>
      </c>
      <c r="BY58" s="55">
        <f>IFERROR(VLOOKUP(BW58,系统大修申请!B:U,17,),0)</f>
        <v>1</v>
      </c>
    </row>
    <row r="59" hidden="1" spans="1:77">
      <c r="A59" s="55">
        <v>58</v>
      </c>
      <c r="B59" s="55" t="s">
        <v>493</v>
      </c>
      <c r="C59" s="55">
        <v>2</v>
      </c>
      <c r="D59" s="55" t="s">
        <v>494</v>
      </c>
      <c r="E59" s="55" t="s">
        <v>217</v>
      </c>
      <c r="F59" s="55" t="s">
        <v>495</v>
      </c>
      <c r="G59" s="55">
        <v>8700</v>
      </c>
      <c r="H59" s="55">
        <v>13980111937</v>
      </c>
      <c r="I59" s="55" t="s">
        <v>26</v>
      </c>
      <c r="J59" s="55" t="s">
        <v>27</v>
      </c>
      <c r="K59" s="55" t="s">
        <v>30</v>
      </c>
      <c r="L59" s="55" t="s">
        <v>27</v>
      </c>
      <c r="M59" s="55" t="s">
        <v>496</v>
      </c>
      <c r="N59" s="55" t="s">
        <v>202</v>
      </c>
      <c r="O59" s="55" t="s">
        <v>201</v>
      </c>
      <c r="P59" s="55" t="s">
        <v>203</v>
      </c>
      <c r="Q59" s="55" t="s">
        <v>204</v>
      </c>
      <c r="Z59" s="55" t="s">
        <v>497</v>
      </c>
      <c r="AA59" s="55" t="s">
        <v>31</v>
      </c>
      <c r="AB59" s="55" t="s">
        <v>189</v>
      </c>
      <c r="AC59" s="55" t="s">
        <v>31</v>
      </c>
      <c r="AD59" s="55" t="s">
        <v>85</v>
      </c>
      <c r="AE59" s="55" t="s">
        <v>85</v>
      </c>
      <c r="AF59" s="55" t="s">
        <v>85</v>
      </c>
      <c r="AG59" s="55" t="s">
        <v>85</v>
      </c>
      <c r="AH59" s="55" t="s">
        <v>85</v>
      </c>
      <c r="AI59" s="55" t="s">
        <v>85</v>
      </c>
      <c r="AJ59" s="55" t="s">
        <v>85</v>
      </c>
      <c r="AK59" s="55" t="s">
        <v>85</v>
      </c>
      <c r="AL59" s="55">
        <v>42828.83</v>
      </c>
      <c r="AM59" s="55">
        <v>12430</v>
      </c>
      <c r="AN59" s="55" t="s">
        <v>190</v>
      </c>
      <c r="AO59" s="55" t="s">
        <v>186</v>
      </c>
      <c r="AP59" s="55">
        <v>45445</v>
      </c>
      <c r="AQ59" s="55">
        <v>12430</v>
      </c>
      <c r="AR59" s="55">
        <v>11430</v>
      </c>
      <c r="AS59" s="55">
        <v>1000</v>
      </c>
      <c r="AT59" s="55">
        <v>5000</v>
      </c>
      <c r="AU59" s="55" t="s">
        <v>31</v>
      </c>
      <c r="AV59" s="55">
        <v>6430</v>
      </c>
      <c r="AW59" s="55">
        <v>0</v>
      </c>
      <c r="AX59" s="55">
        <v>36</v>
      </c>
      <c r="AY59" s="55" t="s">
        <v>202</v>
      </c>
      <c r="AZ59" s="165">
        <v>42421</v>
      </c>
      <c r="BA59" s="165">
        <v>42422</v>
      </c>
      <c r="BB59" s="165">
        <v>42426</v>
      </c>
      <c r="BC59" s="165">
        <v>42426</v>
      </c>
      <c r="BD59" s="165">
        <v>42429</v>
      </c>
      <c r="BE59" s="55" t="s">
        <v>191</v>
      </c>
      <c r="BF59" s="55" t="s">
        <v>31</v>
      </c>
      <c r="BG59" s="55" t="s">
        <v>233</v>
      </c>
      <c r="BH59" s="55" t="s">
        <v>31</v>
      </c>
      <c r="BI59" s="55">
        <v>42426</v>
      </c>
      <c r="BJ59" s="55" t="s">
        <v>56</v>
      </c>
      <c r="BK59" s="55" t="s">
        <v>193</v>
      </c>
      <c r="BL59" s="55">
        <v>42608</v>
      </c>
      <c r="BM59" s="55" t="s">
        <v>455</v>
      </c>
      <c r="BU59" s="55">
        <f t="shared" si="2"/>
        <v>1</v>
      </c>
      <c r="BV59" s="55">
        <f t="shared" si="3"/>
        <v>0</v>
      </c>
      <c r="BW59" s="169" t="s">
        <v>498</v>
      </c>
      <c r="BX59" s="170">
        <f>IF(ISERROR(VLOOKUP(BW59,系统大修申请!B:U,17,)),0,1)</f>
        <v>1</v>
      </c>
      <c r="BY59" s="55">
        <f>IFERROR(VLOOKUP(BW59,系统大修申请!B:U,17,),0)</f>
        <v>0</v>
      </c>
    </row>
    <row r="60" hidden="1" spans="1:77">
      <c r="A60" s="55">
        <v>59</v>
      </c>
      <c r="B60" s="55" t="s">
        <v>499</v>
      </c>
      <c r="C60" s="55">
        <v>2</v>
      </c>
      <c r="D60" s="55" t="s">
        <v>500</v>
      </c>
      <c r="E60" s="55" t="s">
        <v>501</v>
      </c>
      <c r="F60" s="55" t="s">
        <v>502</v>
      </c>
      <c r="G60" s="55">
        <v>11000</v>
      </c>
      <c r="H60" s="55">
        <v>13568797647</v>
      </c>
      <c r="I60" s="55" t="s">
        <v>183</v>
      </c>
      <c r="J60" s="55" t="s">
        <v>61</v>
      </c>
      <c r="K60" s="55" t="s">
        <v>30</v>
      </c>
      <c r="L60" s="55" t="s">
        <v>61</v>
      </c>
      <c r="M60" s="55" t="s">
        <v>300</v>
      </c>
      <c r="N60" s="55" t="s">
        <v>201</v>
      </c>
      <c r="O60" s="55" t="s">
        <v>202</v>
      </c>
      <c r="P60" s="55" t="s">
        <v>203</v>
      </c>
      <c r="Q60" s="55" t="s">
        <v>204</v>
      </c>
      <c r="Z60" s="55" t="s">
        <v>503</v>
      </c>
      <c r="AA60" s="55" t="s">
        <v>31</v>
      </c>
      <c r="AB60" s="55" t="s">
        <v>31</v>
      </c>
      <c r="AC60" s="55" t="s">
        <v>31</v>
      </c>
      <c r="AD60" s="55" t="s">
        <v>31</v>
      </c>
      <c r="AE60" s="55" t="s">
        <v>85</v>
      </c>
      <c r="AF60" s="55" t="s">
        <v>85</v>
      </c>
      <c r="AG60" s="55" t="s">
        <v>85</v>
      </c>
      <c r="AH60" s="55" t="s">
        <v>85</v>
      </c>
      <c r="AI60" s="55" t="s">
        <v>85</v>
      </c>
      <c r="AJ60" s="55" t="s">
        <v>85</v>
      </c>
      <c r="AK60" s="55" t="s">
        <v>85</v>
      </c>
      <c r="AL60" s="55">
        <v>57048.2</v>
      </c>
      <c r="AM60" s="55">
        <v>20500</v>
      </c>
      <c r="AN60" s="55" t="s">
        <v>190</v>
      </c>
      <c r="AO60" s="55" t="s">
        <v>186</v>
      </c>
      <c r="AP60" s="55">
        <v>56940</v>
      </c>
      <c r="AQ60" s="55">
        <v>20000</v>
      </c>
      <c r="AR60" s="55">
        <v>15000</v>
      </c>
      <c r="AS60" s="55">
        <v>5000</v>
      </c>
      <c r="AT60" s="55">
        <v>7000</v>
      </c>
      <c r="AU60" s="55" t="s">
        <v>31</v>
      </c>
      <c r="AV60" s="55">
        <v>8000</v>
      </c>
      <c r="AW60" s="55">
        <v>0</v>
      </c>
      <c r="AX60" s="55">
        <v>36</v>
      </c>
      <c r="AY60" s="55" t="s">
        <v>201</v>
      </c>
      <c r="AZ60" s="165">
        <v>42422</v>
      </c>
      <c r="BA60" s="165">
        <v>42422</v>
      </c>
      <c r="BB60" s="165">
        <v>42426</v>
      </c>
      <c r="BC60" s="165">
        <v>42426</v>
      </c>
      <c r="BD60" s="165">
        <v>42426</v>
      </c>
      <c r="BE60" s="55" t="s">
        <v>191</v>
      </c>
      <c r="BF60" s="55" t="s">
        <v>85</v>
      </c>
      <c r="BG60" s="55" t="s">
        <v>240</v>
      </c>
      <c r="BH60" s="55" t="s">
        <v>31</v>
      </c>
      <c r="BI60" s="55">
        <v>42426</v>
      </c>
      <c r="BJ60" s="55" t="s">
        <v>56</v>
      </c>
      <c r="BK60" s="55" t="s">
        <v>193</v>
      </c>
      <c r="BL60" s="55">
        <v>42608</v>
      </c>
      <c r="BM60" s="55" t="s">
        <v>504</v>
      </c>
      <c r="BU60" s="55">
        <f t="shared" si="2"/>
        <v>1</v>
      </c>
      <c r="BV60" s="55">
        <f t="shared" si="3"/>
        <v>1</v>
      </c>
      <c r="BW60" s="169"/>
      <c r="BX60" s="170">
        <f>IF(ISERROR(VLOOKUP(BW60,系统大修申请!B:U,17,)),0,1)</f>
        <v>0</v>
      </c>
      <c r="BY60" s="55">
        <f>IFERROR(VLOOKUP(BW60,系统大修申请!B:U,17,),0)</f>
        <v>0</v>
      </c>
    </row>
    <row r="61" hidden="1" spans="1:77">
      <c r="A61" s="55">
        <v>60</v>
      </c>
      <c r="B61" s="55" t="s">
        <v>505</v>
      </c>
      <c r="C61" s="55">
        <v>2</v>
      </c>
      <c r="D61" s="55" t="s">
        <v>506</v>
      </c>
      <c r="E61" s="55" t="s">
        <v>217</v>
      </c>
      <c r="F61" s="55" t="s">
        <v>507</v>
      </c>
      <c r="G61" s="55">
        <v>12311</v>
      </c>
      <c r="H61" s="55">
        <v>1321919332</v>
      </c>
      <c r="I61" s="55" t="s">
        <v>47</v>
      </c>
      <c r="J61" s="55" t="s">
        <v>48</v>
      </c>
      <c r="K61" s="55" t="s">
        <v>30</v>
      </c>
      <c r="L61" s="55" t="s">
        <v>48</v>
      </c>
      <c r="M61" s="55" t="s">
        <v>508</v>
      </c>
      <c r="N61" s="55" t="s">
        <v>185</v>
      </c>
      <c r="O61" s="55" t="s">
        <v>187</v>
      </c>
      <c r="P61" s="55" t="s">
        <v>221</v>
      </c>
      <c r="Q61" s="55" t="s">
        <v>220</v>
      </c>
      <c r="R61" s="55" t="s">
        <v>222</v>
      </c>
      <c r="Z61" s="55" t="s">
        <v>509</v>
      </c>
      <c r="AA61" s="55" t="s">
        <v>189</v>
      </c>
      <c r="AB61" s="55" t="s">
        <v>31</v>
      </c>
      <c r="AC61" s="55" t="s">
        <v>85</v>
      </c>
      <c r="AD61" s="55" t="s">
        <v>31</v>
      </c>
      <c r="AE61" s="55" t="s">
        <v>31</v>
      </c>
      <c r="AF61" s="55" t="s">
        <v>85</v>
      </c>
      <c r="AG61" s="55" t="s">
        <v>85</v>
      </c>
      <c r="AH61" s="55" t="s">
        <v>85</v>
      </c>
      <c r="AI61" s="55" t="s">
        <v>85</v>
      </c>
      <c r="AJ61" s="55" t="s">
        <v>85</v>
      </c>
      <c r="AK61" s="55" t="s">
        <v>85</v>
      </c>
      <c r="AL61" s="55">
        <v>35425</v>
      </c>
      <c r="AM61" s="55">
        <v>7500</v>
      </c>
      <c r="AN61" s="55" t="s">
        <v>190</v>
      </c>
      <c r="AO61" s="55" t="s">
        <v>186</v>
      </c>
      <c r="AP61" s="55">
        <v>35425</v>
      </c>
      <c r="AQ61" s="55">
        <v>7500</v>
      </c>
      <c r="AR61" s="55">
        <v>7500</v>
      </c>
      <c r="AS61" s="55">
        <v>0</v>
      </c>
      <c r="AT61" s="55">
        <v>7500</v>
      </c>
      <c r="AU61" s="55" t="s">
        <v>85</v>
      </c>
      <c r="AV61" s="55">
        <v>0</v>
      </c>
      <c r="AW61" s="55">
        <v>0</v>
      </c>
      <c r="AX61" s="55">
        <v>36</v>
      </c>
      <c r="AY61" s="55" t="s">
        <v>185</v>
      </c>
      <c r="AZ61" s="165">
        <v>42425</v>
      </c>
      <c r="BA61" s="165">
        <v>42425</v>
      </c>
      <c r="BB61" s="165">
        <v>42426</v>
      </c>
      <c r="BC61" s="165">
        <v>42426</v>
      </c>
      <c r="BD61" s="165">
        <v>42426</v>
      </c>
      <c r="BE61" s="55" t="s">
        <v>191</v>
      </c>
      <c r="BF61" s="55" t="s">
        <v>85</v>
      </c>
      <c r="BG61" s="55" t="s">
        <v>240</v>
      </c>
      <c r="BH61" s="55" t="s">
        <v>31</v>
      </c>
      <c r="BI61" s="55">
        <v>42426</v>
      </c>
      <c r="BJ61" s="55" t="s">
        <v>56</v>
      </c>
      <c r="BK61" s="55" t="s">
        <v>193</v>
      </c>
      <c r="BL61" s="55">
        <v>42608</v>
      </c>
      <c r="BM61" s="55" t="s">
        <v>510</v>
      </c>
      <c r="BU61" s="55">
        <f t="shared" si="2"/>
        <v>0</v>
      </c>
      <c r="BV61" s="55">
        <f t="shared" si="3"/>
        <v>1</v>
      </c>
      <c r="BW61" s="169"/>
      <c r="BX61" s="170">
        <f>IF(ISERROR(VLOOKUP(BW61,系统大修申请!B:U,17,)),0,1)</f>
        <v>0</v>
      </c>
      <c r="BY61" s="55">
        <f>IFERROR(VLOOKUP(BW61,系统大修申请!B:U,17,),0)</f>
        <v>0</v>
      </c>
    </row>
    <row r="62" hidden="1" spans="1:77">
      <c r="A62" s="55">
        <v>61</v>
      </c>
      <c r="B62" s="55" t="s">
        <v>511</v>
      </c>
      <c r="C62" s="55">
        <v>2</v>
      </c>
      <c r="D62" s="55" t="s">
        <v>512</v>
      </c>
      <c r="E62" s="55" t="s">
        <v>271</v>
      </c>
      <c r="F62" s="55" t="s">
        <v>513</v>
      </c>
      <c r="G62" s="55">
        <v>14086</v>
      </c>
      <c r="H62" s="55">
        <v>13956065188</v>
      </c>
      <c r="I62" s="55" t="s">
        <v>26</v>
      </c>
      <c r="J62" s="55" t="s">
        <v>27</v>
      </c>
      <c r="K62" s="55" t="s">
        <v>30</v>
      </c>
      <c r="L62" s="55" t="s">
        <v>490</v>
      </c>
      <c r="M62" s="55" t="s">
        <v>491</v>
      </c>
      <c r="N62" s="55" t="s">
        <v>185</v>
      </c>
      <c r="O62" s="55" t="s">
        <v>187</v>
      </c>
      <c r="Z62" s="55" t="s">
        <v>514</v>
      </c>
      <c r="AA62" s="55" t="s">
        <v>189</v>
      </c>
      <c r="AB62" s="55" t="s">
        <v>189</v>
      </c>
      <c r="AC62" s="55" t="s">
        <v>85</v>
      </c>
      <c r="AD62" s="55" t="s">
        <v>85</v>
      </c>
      <c r="AE62" s="55" t="s">
        <v>31</v>
      </c>
      <c r="AF62" s="55" t="s">
        <v>85</v>
      </c>
      <c r="AG62" s="55" t="s">
        <v>85</v>
      </c>
      <c r="AH62" s="55" t="s">
        <v>85</v>
      </c>
      <c r="AI62" s="55" t="s">
        <v>85</v>
      </c>
      <c r="AJ62" s="55" t="s">
        <v>85</v>
      </c>
      <c r="AK62" s="55" t="s">
        <v>85</v>
      </c>
      <c r="AL62" s="55">
        <v>4881</v>
      </c>
      <c r="AM62" s="55">
        <v>4500</v>
      </c>
      <c r="AN62" s="55" t="s">
        <v>190</v>
      </c>
      <c r="AO62" s="55" t="s">
        <v>186</v>
      </c>
      <c r="AP62" s="55">
        <v>6065</v>
      </c>
      <c r="AQ62" s="55">
        <v>4500</v>
      </c>
      <c r="AR62" s="55">
        <v>4500</v>
      </c>
      <c r="AS62" s="55">
        <v>0</v>
      </c>
      <c r="AT62" s="55">
        <v>4500</v>
      </c>
      <c r="AU62" s="55" t="s">
        <v>85</v>
      </c>
      <c r="AV62" s="55">
        <v>0</v>
      </c>
      <c r="AW62" s="55">
        <v>0</v>
      </c>
      <c r="AX62" s="55">
        <v>18</v>
      </c>
      <c r="AY62" s="55" t="s">
        <v>185</v>
      </c>
      <c r="AZ62" s="165">
        <v>42428</v>
      </c>
      <c r="BA62" s="165">
        <v>42428</v>
      </c>
      <c r="BB62" s="165">
        <v>42429</v>
      </c>
      <c r="BC62" s="165">
        <v>42429</v>
      </c>
      <c r="BD62" s="165">
        <v>42429</v>
      </c>
      <c r="BE62" s="55" t="s">
        <v>191</v>
      </c>
      <c r="BF62" s="55" t="s">
        <v>31</v>
      </c>
      <c r="BG62" s="55" t="s">
        <v>192</v>
      </c>
      <c r="BH62" s="55" t="s">
        <v>31</v>
      </c>
      <c r="BI62" s="55">
        <v>42429</v>
      </c>
      <c r="BJ62" s="55" t="s">
        <v>56</v>
      </c>
      <c r="BK62" s="55" t="s">
        <v>193</v>
      </c>
      <c r="BL62" s="55">
        <v>42611</v>
      </c>
      <c r="BM62" s="55" t="s">
        <v>515</v>
      </c>
      <c r="BU62" s="55">
        <f t="shared" si="2"/>
        <v>0</v>
      </c>
      <c r="BV62" s="55">
        <f t="shared" si="3"/>
        <v>0</v>
      </c>
      <c r="BW62" s="169"/>
      <c r="BX62" s="170">
        <f>IF(ISERROR(VLOOKUP(BW62,系统大修申请!B:U,17,)),0,1)</f>
        <v>0</v>
      </c>
      <c r="BY62" s="55">
        <f>IFERROR(VLOOKUP(BW62,系统大修申请!B:U,17,),0)</f>
        <v>0</v>
      </c>
    </row>
    <row r="63" hidden="1" spans="1:77">
      <c r="A63" s="55">
        <v>62</v>
      </c>
      <c r="B63" s="55" t="s">
        <v>28</v>
      </c>
      <c r="C63" s="55">
        <v>2</v>
      </c>
      <c r="D63" s="55" t="s">
        <v>516</v>
      </c>
      <c r="E63" s="55" t="s">
        <v>198</v>
      </c>
      <c r="F63" s="55" t="s">
        <v>517</v>
      </c>
      <c r="G63" s="55">
        <v>0</v>
      </c>
      <c r="H63" s="55">
        <v>0</v>
      </c>
      <c r="I63" s="55" t="s">
        <v>30</v>
      </c>
      <c r="J63" s="55" t="s">
        <v>30</v>
      </c>
      <c r="K63" s="55" t="s">
        <v>333</v>
      </c>
      <c r="L63" s="55" t="s">
        <v>333</v>
      </c>
      <c r="M63" s="55" t="s">
        <v>186</v>
      </c>
      <c r="N63" s="55" t="s">
        <v>253</v>
      </c>
      <c r="O63" s="55" t="s">
        <v>186</v>
      </c>
      <c r="Z63" s="55" t="s">
        <v>518</v>
      </c>
      <c r="AA63" s="55" t="s">
        <v>189</v>
      </c>
      <c r="AB63" s="55" t="s">
        <v>189</v>
      </c>
      <c r="AC63" s="55" t="s">
        <v>85</v>
      </c>
      <c r="AD63" s="55" t="s">
        <v>85</v>
      </c>
      <c r="AE63" s="55" t="s">
        <v>85</v>
      </c>
      <c r="AF63" s="55" t="s">
        <v>85</v>
      </c>
      <c r="AG63" s="55" t="s">
        <v>85</v>
      </c>
      <c r="AH63" s="55" t="s">
        <v>85</v>
      </c>
      <c r="AI63" s="55" t="s">
        <v>85</v>
      </c>
      <c r="AJ63" s="55" t="s">
        <v>85</v>
      </c>
      <c r="AK63" s="55" t="s">
        <v>31</v>
      </c>
      <c r="AL63" s="55">
        <v>0</v>
      </c>
      <c r="AM63" s="55">
        <v>0</v>
      </c>
      <c r="AN63" s="55" t="s">
        <v>342</v>
      </c>
      <c r="AO63" s="55" t="s">
        <v>186</v>
      </c>
      <c r="AP63" s="55">
        <v>0</v>
      </c>
      <c r="AQ63" s="55">
        <v>0</v>
      </c>
      <c r="AR63" s="55">
        <v>0</v>
      </c>
      <c r="AS63" s="55">
        <v>0</v>
      </c>
      <c r="AT63" s="55">
        <v>0</v>
      </c>
      <c r="AU63" s="55" t="s">
        <v>85</v>
      </c>
      <c r="AV63" s="55">
        <v>0</v>
      </c>
      <c r="AW63" s="55">
        <v>0</v>
      </c>
      <c r="AX63" s="55">
        <v>0</v>
      </c>
      <c r="AY63" s="55" t="s">
        <v>186</v>
      </c>
      <c r="AZ63" s="165">
        <v>42401</v>
      </c>
      <c r="BA63" s="165">
        <v>42401</v>
      </c>
      <c r="BB63" s="165">
        <v>42401</v>
      </c>
      <c r="BC63" s="165">
        <v>42401</v>
      </c>
      <c r="BD63" s="165">
        <v>42401</v>
      </c>
      <c r="BE63" s="55" t="s">
        <v>191</v>
      </c>
      <c r="BF63" s="55" t="s">
        <v>344</v>
      </c>
      <c r="BG63" s="55" t="s">
        <v>186</v>
      </c>
      <c r="BH63" s="55" t="s">
        <v>85</v>
      </c>
      <c r="BI63" s="55" t="s">
        <v>186</v>
      </c>
      <c r="BJ63" s="55" t="s">
        <v>186</v>
      </c>
      <c r="BK63" s="55" t="s">
        <v>186</v>
      </c>
      <c r="BL63" s="55" t="s">
        <v>186</v>
      </c>
      <c r="BM63" s="55" t="s">
        <v>186</v>
      </c>
      <c r="BU63" s="55">
        <f t="shared" si="2"/>
        <v>0</v>
      </c>
      <c r="BV63" s="55">
        <f t="shared" si="3"/>
        <v>0</v>
      </c>
      <c r="BW63" s="169"/>
      <c r="BX63" s="170">
        <f>IF(ISERROR(VLOOKUP(BW63,系统大修申请!B:U,17,)),0,1)</f>
        <v>0</v>
      </c>
      <c r="BY63" s="55">
        <f>IFERROR(VLOOKUP(BW63,系统大修申请!B:U,17,),0)</f>
        <v>0</v>
      </c>
    </row>
    <row r="64" hidden="1" spans="1:77">
      <c r="A64" s="55">
        <v>63</v>
      </c>
      <c r="B64" s="55" t="s">
        <v>519</v>
      </c>
      <c r="C64" s="55">
        <v>2</v>
      </c>
      <c r="D64" s="55" t="s">
        <v>356</v>
      </c>
      <c r="E64" s="55" t="s">
        <v>357</v>
      </c>
      <c r="F64" s="55" t="s">
        <v>520</v>
      </c>
      <c r="G64" s="55">
        <v>0</v>
      </c>
      <c r="H64" s="55">
        <v>0</v>
      </c>
      <c r="I64" s="55" t="s">
        <v>30</v>
      </c>
      <c r="J64" s="55" t="s">
        <v>30</v>
      </c>
      <c r="K64" s="55" t="s">
        <v>333</v>
      </c>
      <c r="L64" s="55" t="s">
        <v>333</v>
      </c>
      <c r="M64" s="55" t="s">
        <v>308</v>
      </c>
      <c r="N64" s="55" t="s">
        <v>185</v>
      </c>
      <c r="O64" s="55" t="s">
        <v>187</v>
      </c>
      <c r="Z64" s="55" t="s">
        <v>521</v>
      </c>
      <c r="AA64" s="55" t="s">
        <v>189</v>
      </c>
      <c r="AB64" s="55" t="s">
        <v>189</v>
      </c>
      <c r="AC64" s="55" t="s">
        <v>85</v>
      </c>
      <c r="AD64" s="55" t="s">
        <v>85</v>
      </c>
      <c r="AE64" s="55" t="s">
        <v>85</v>
      </c>
      <c r="AF64" s="55" t="s">
        <v>85</v>
      </c>
      <c r="AG64" s="55" t="s">
        <v>85</v>
      </c>
      <c r="AH64" s="55" t="s">
        <v>85</v>
      </c>
      <c r="AI64" s="55" t="s">
        <v>85</v>
      </c>
      <c r="AJ64" s="55" t="s">
        <v>85</v>
      </c>
      <c r="AK64" s="55" t="s">
        <v>31</v>
      </c>
      <c r="AL64" s="55">
        <v>0</v>
      </c>
      <c r="AM64" s="55">
        <v>0</v>
      </c>
      <c r="AN64" s="55" t="s">
        <v>342</v>
      </c>
      <c r="AO64" s="55" t="s">
        <v>349</v>
      </c>
      <c r="AP64" s="55">
        <v>0</v>
      </c>
      <c r="AQ64" s="55">
        <v>0</v>
      </c>
      <c r="AR64" s="55">
        <v>0</v>
      </c>
      <c r="AS64" s="55">
        <v>0</v>
      </c>
      <c r="AT64" s="55">
        <v>8000</v>
      </c>
      <c r="AU64" s="55" t="s">
        <v>85</v>
      </c>
      <c r="AV64" s="55">
        <v>0</v>
      </c>
      <c r="AW64" s="55">
        <v>0</v>
      </c>
      <c r="AX64" s="55">
        <v>36</v>
      </c>
      <c r="AY64" s="55" t="s">
        <v>185</v>
      </c>
      <c r="AZ64" s="165">
        <v>42416</v>
      </c>
      <c r="BA64" s="165">
        <v>42417</v>
      </c>
      <c r="BB64" s="165">
        <v>42418</v>
      </c>
      <c r="BC64" s="165">
        <v>42419</v>
      </c>
      <c r="BD64" s="165">
        <v>42420</v>
      </c>
      <c r="BE64" s="55" t="s">
        <v>191</v>
      </c>
      <c r="BF64" s="55" t="s">
        <v>344</v>
      </c>
      <c r="BG64" s="55" t="s">
        <v>186</v>
      </c>
      <c r="BH64" s="55" t="s">
        <v>85</v>
      </c>
      <c r="BU64" s="55">
        <f t="shared" si="2"/>
        <v>0</v>
      </c>
      <c r="BV64" s="55">
        <f t="shared" si="3"/>
        <v>0</v>
      </c>
      <c r="BW64" s="169"/>
      <c r="BX64" s="170">
        <f>IF(ISERROR(VLOOKUP(BW64,系统大修申请!B:U,17,)),0,1)</f>
        <v>0</v>
      </c>
      <c r="BY64" s="55">
        <f>IFERROR(VLOOKUP(BW64,系统大修申请!B:U,17,),0)</f>
        <v>0</v>
      </c>
    </row>
    <row r="65" hidden="1" spans="1:77">
      <c r="A65" s="55">
        <v>64</v>
      </c>
      <c r="B65" s="55" t="s">
        <v>522</v>
      </c>
      <c r="C65" s="55">
        <v>2</v>
      </c>
      <c r="D65" s="55" t="s">
        <v>523</v>
      </c>
      <c r="E65" s="55" t="s">
        <v>524</v>
      </c>
      <c r="F65" s="55" t="s">
        <v>525</v>
      </c>
      <c r="G65" s="55">
        <v>0</v>
      </c>
      <c r="H65" s="55">
        <v>0</v>
      </c>
      <c r="I65" s="55" t="s">
        <v>30</v>
      </c>
      <c r="J65" s="55" t="s">
        <v>30</v>
      </c>
      <c r="K65" s="55" t="s">
        <v>333</v>
      </c>
      <c r="L65" s="55" t="s">
        <v>333</v>
      </c>
      <c r="M65" s="55" t="s">
        <v>186</v>
      </c>
      <c r="N65" s="55" t="s">
        <v>266</v>
      </c>
      <c r="O65" s="55" t="s">
        <v>335</v>
      </c>
      <c r="P65" s="55" t="s">
        <v>267</v>
      </c>
      <c r="Z65" s="55" t="s">
        <v>526</v>
      </c>
      <c r="AA65" s="55" t="s">
        <v>85</v>
      </c>
      <c r="AB65" s="55" t="s">
        <v>85</v>
      </c>
      <c r="AC65" s="55" t="s">
        <v>85</v>
      </c>
      <c r="AD65" s="55" t="s">
        <v>85</v>
      </c>
      <c r="AE65" s="55" t="s">
        <v>85</v>
      </c>
      <c r="AF65" s="55" t="s">
        <v>85</v>
      </c>
      <c r="AG65" s="55" t="s">
        <v>85</v>
      </c>
      <c r="AH65" s="55" t="s">
        <v>85</v>
      </c>
      <c r="AI65" s="55" t="s">
        <v>85</v>
      </c>
      <c r="AJ65" s="55" t="s">
        <v>85</v>
      </c>
      <c r="AK65" s="55" t="s">
        <v>31</v>
      </c>
      <c r="AL65" s="55">
        <v>0</v>
      </c>
      <c r="AM65" s="55">
        <v>0</v>
      </c>
      <c r="AN65" s="55" t="s">
        <v>342</v>
      </c>
      <c r="AO65" s="55" t="s">
        <v>349</v>
      </c>
      <c r="AP65" s="55">
        <v>0</v>
      </c>
      <c r="AQ65" s="55">
        <v>0</v>
      </c>
      <c r="AR65" s="55">
        <v>0</v>
      </c>
      <c r="AS65" s="55">
        <v>0</v>
      </c>
      <c r="AT65" s="55">
        <v>0</v>
      </c>
      <c r="AU65" s="55">
        <v>0</v>
      </c>
      <c r="AV65" s="55">
        <v>0</v>
      </c>
      <c r="AW65" s="55">
        <v>0</v>
      </c>
      <c r="AX65" s="55">
        <v>0</v>
      </c>
      <c r="AY65" s="55" t="s">
        <v>186</v>
      </c>
      <c r="AZ65" s="165">
        <v>42416</v>
      </c>
      <c r="BA65" s="165">
        <v>42416</v>
      </c>
      <c r="BB65" s="165">
        <v>42416</v>
      </c>
      <c r="BC65" s="165">
        <v>42416</v>
      </c>
      <c r="BD65" s="165">
        <v>42416</v>
      </c>
      <c r="BE65" s="55" t="s">
        <v>191</v>
      </c>
      <c r="BF65" s="55" t="s">
        <v>344</v>
      </c>
      <c r="BG65" s="55" t="s">
        <v>186</v>
      </c>
      <c r="BH65" s="55" t="s">
        <v>85</v>
      </c>
      <c r="BU65" s="55">
        <f t="shared" si="2"/>
        <v>0</v>
      </c>
      <c r="BV65" s="55">
        <f t="shared" si="3"/>
        <v>0</v>
      </c>
      <c r="BW65" s="169"/>
      <c r="BX65" s="170">
        <f>IF(ISERROR(VLOOKUP(BW65,系统大修申请!B:U,17,)),0,1)</f>
        <v>0</v>
      </c>
      <c r="BY65" s="55">
        <f>IFERROR(VLOOKUP(BW65,系统大修申请!B:U,17,),0)</f>
        <v>0</v>
      </c>
    </row>
    <row r="66" hidden="1" spans="1:77">
      <c r="A66" s="55">
        <v>65</v>
      </c>
      <c r="B66" s="55" t="s">
        <v>527</v>
      </c>
      <c r="C66" s="55">
        <v>2</v>
      </c>
      <c r="D66" s="55" t="s">
        <v>339</v>
      </c>
      <c r="E66" s="55" t="s">
        <v>198</v>
      </c>
      <c r="F66" s="55" t="s">
        <v>340</v>
      </c>
      <c r="G66" s="55">
        <v>0</v>
      </c>
      <c r="H66" s="55">
        <v>0</v>
      </c>
      <c r="I66" s="55" t="s">
        <v>30</v>
      </c>
      <c r="J66" s="55" t="s">
        <v>30</v>
      </c>
      <c r="K66" s="55" t="s">
        <v>333</v>
      </c>
      <c r="L66" s="55" t="s">
        <v>333</v>
      </c>
      <c r="M66" s="55" t="s">
        <v>186</v>
      </c>
      <c r="N66" s="55" t="s">
        <v>266</v>
      </c>
      <c r="O66" s="55" t="s">
        <v>335</v>
      </c>
      <c r="P66" s="55" t="s">
        <v>267</v>
      </c>
      <c r="Q66" s="55" t="s">
        <v>337</v>
      </c>
      <c r="Z66" s="55" t="s">
        <v>528</v>
      </c>
      <c r="AA66" s="55" t="s">
        <v>85</v>
      </c>
      <c r="AB66" s="55" t="s">
        <v>85</v>
      </c>
      <c r="AC66" s="55" t="s">
        <v>85</v>
      </c>
      <c r="AD66" s="55" t="s">
        <v>85</v>
      </c>
      <c r="AE66" s="55" t="s">
        <v>85</v>
      </c>
      <c r="AF66" s="55" t="s">
        <v>85</v>
      </c>
      <c r="AG66" s="55" t="s">
        <v>85</v>
      </c>
      <c r="AH66" s="55" t="s">
        <v>85</v>
      </c>
      <c r="AI66" s="55" t="s">
        <v>85</v>
      </c>
      <c r="AJ66" s="55" t="s">
        <v>85</v>
      </c>
      <c r="AK66" s="55" t="s">
        <v>31</v>
      </c>
      <c r="AL66" s="55">
        <v>0</v>
      </c>
      <c r="AM66" s="55">
        <v>0</v>
      </c>
      <c r="AN66" s="55" t="s">
        <v>342</v>
      </c>
      <c r="AO66" s="55" t="s">
        <v>349</v>
      </c>
      <c r="AP66" s="55">
        <v>0</v>
      </c>
      <c r="AQ66" s="55">
        <v>0</v>
      </c>
      <c r="AR66" s="55">
        <v>0</v>
      </c>
      <c r="AS66" s="55">
        <v>0</v>
      </c>
      <c r="AT66" s="55">
        <v>0</v>
      </c>
      <c r="AU66" s="55">
        <v>0</v>
      </c>
      <c r="AV66" s="55">
        <v>0</v>
      </c>
      <c r="AW66" s="55">
        <v>0</v>
      </c>
      <c r="AX66" s="55">
        <v>0</v>
      </c>
      <c r="AY66" s="55" t="s">
        <v>186</v>
      </c>
      <c r="AZ66" s="165">
        <v>42418</v>
      </c>
      <c r="BA66" s="165">
        <v>42418</v>
      </c>
      <c r="BB66" s="165">
        <v>42418</v>
      </c>
      <c r="BC66" s="165">
        <v>42418</v>
      </c>
      <c r="BD66" s="165">
        <v>42418</v>
      </c>
      <c r="BE66" s="55" t="s">
        <v>191</v>
      </c>
      <c r="BF66" s="55" t="s">
        <v>344</v>
      </c>
      <c r="BG66" s="55" t="s">
        <v>186</v>
      </c>
      <c r="BH66" s="55" t="s">
        <v>85</v>
      </c>
      <c r="BU66" s="55">
        <f t="shared" si="2"/>
        <v>0</v>
      </c>
      <c r="BV66" s="55">
        <f t="shared" si="3"/>
        <v>0</v>
      </c>
      <c r="BW66" s="169"/>
      <c r="BX66" s="170">
        <f>IF(ISERROR(VLOOKUP(BW66,系统大修申请!B:U,17,)),0,1)</f>
        <v>0</v>
      </c>
      <c r="BY66" s="55">
        <f>IFERROR(VLOOKUP(BW66,系统大修申请!B:U,17,),0)</f>
        <v>0</v>
      </c>
    </row>
    <row r="67" hidden="1" spans="1:77">
      <c r="A67" s="55">
        <v>66</v>
      </c>
      <c r="B67" s="55" t="s">
        <v>529</v>
      </c>
      <c r="C67" s="55">
        <v>2</v>
      </c>
      <c r="D67" s="55" t="s">
        <v>530</v>
      </c>
      <c r="G67" s="55">
        <v>0</v>
      </c>
      <c r="H67" s="55">
        <v>0</v>
      </c>
      <c r="I67" s="55" t="s">
        <v>30</v>
      </c>
      <c r="J67" s="55" t="s">
        <v>30</v>
      </c>
      <c r="K67" s="55" t="s">
        <v>333</v>
      </c>
      <c r="L67" s="55" t="s">
        <v>333</v>
      </c>
      <c r="M67" s="55" t="s">
        <v>186</v>
      </c>
      <c r="N67" s="55" t="s">
        <v>185</v>
      </c>
      <c r="O67" s="55" t="s">
        <v>187</v>
      </c>
      <c r="Z67" s="55" t="s">
        <v>531</v>
      </c>
      <c r="AA67" s="55" t="s">
        <v>85</v>
      </c>
      <c r="AB67" s="55" t="s">
        <v>85</v>
      </c>
      <c r="AC67" s="55" t="s">
        <v>85</v>
      </c>
      <c r="AD67" s="55" t="s">
        <v>85</v>
      </c>
      <c r="AE67" s="55" t="s">
        <v>85</v>
      </c>
      <c r="AF67" s="55" t="s">
        <v>85</v>
      </c>
      <c r="AG67" s="55" t="s">
        <v>85</v>
      </c>
      <c r="AH67" s="55" t="s">
        <v>85</v>
      </c>
      <c r="AI67" s="55" t="s">
        <v>85</v>
      </c>
      <c r="AJ67" s="55" t="s">
        <v>85</v>
      </c>
      <c r="AK67" s="55" t="s">
        <v>31</v>
      </c>
      <c r="AL67" s="55">
        <v>0</v>
      </c>
      <c r="AM67" s="55">
        <v>0</v>
      </c>
      <c r="AN67" s="55" t="s">
        <v>342</v>
      </c>
      <c r="AO67" s="55" t="s">
        <v>349</v>
      </c>
      <c r="AP67" s="55">
        <v>0</v>
      </c>
      <c r="AQ67" s="55">
        <v>0</v>
      </c>
      <c r="AR67" s="55">
        <v>0</v>
      </c>
      <c r="AS67" s="55">
        <v>0</v>
      </c>
      <c r="AT67" s="55">
        <v>0</v>
      </c>
      <c r="AU67" s="55">
        <v>0</v>
      </c>
      <c r="AV67" s="55">
        <v>0</v>
      </c>
      <c r="AW67" s="55">
        <v>0</v>
      </c>
      <c r="AX67" s="55">
        <v>0</v>
      </c>
      <c r="AY67" s="55" t="s">
        <v>186</v>
      </c>
      <c r="AZ67" s="165">
        <v>42417</v>
      </c>
      <c r="BA67" s="165">
        <v>42417</v>
      </c>
      <c r="BB67" s="165">
        <v>42417</v>
      </c>
      <c r="BC67" s="165">
        <v>42417</v>
      </c>
      <c r="BD67" s="165">
        <v>42417</v>
      </c>
      <c r="BE67" s="55" t="s">
        <v>191</v>
      </c>
      <c r="BF67" s="55" t="s">
        <v>344</v>
      </c>
      <c r="BG67" s="55" t="s">
        <v>186</v>
      </c>
      <c r="BH67" s="55" t="s">
        <v>85</v>
      </c>
      <c r="BU67" s="55">
        <f t="shared" si="2"/>
        <v>0</v>
      </c>
      <c r="BV67" s="55">
        <f t="shared" si="3"/>
        <v>0</v>
      </c>
      <c r="BW67" s="169"/>
      <c r="BX67" s="170">
        <f>IF(ISERROR(VLOOKUP(BW67,系统大修申请!B:U,17,)),0,1)</f>
        <v>0</v>
      </c>
      <c r="BY67" s="55">
        <f>IFERROR(VLOOKUP(BW67,系统大修申请!B:U,17,),0)</f>
        <v>0</v>
      </c>
    </row>
    <row r="68" hidden="1" spans="1:77">
      <c r="A68" s="55">
        <v>67</v>
      </c>
      <c r="B68" s="55" t="s">
        <v>532</v>
      </c>
      <c r="C68" s="55">
        <v>2</v>
      </c>
      <c r="D68" s="55" t="s">
        <v>533</v>
      </c>
      <c r="E68" s="55" t="s">
        <v>534</v>
      </c>
      <c r="F68" s="55" t="s">
        <v>535</v>
      </c>
      <c r="G68" s="55">
        <v>0</v>
      </c>
      <c r="H68" s="55">
        <v>0</v>
      </c>
      <c r="I68" s="55" t="s">
        <v>30</v>
      </c>
      <c r="J68" s="55" t="s">
        <v>30</v>
      </c>
      <c r="K68" s="55" t="s">
        <v>333</v>
      </c>
      <c r="L68" s="55" t="s">
        <v>333</v>
      </c>
      <c r="M68" s="55" t="s">
        <v>186</v>
      </c>
      <c r="N68" s="55" t="s">
        <v>223</v>
      </c>
      <c r="O68" s="55" t="s">
        <v>266</v>
      </c>
      <c r="P68" s="55" t="s">
        <v>267</v>
      </c>
      <c r="Z68" s="55" t="s">
        <v>536</v>
      </c>
      <c r="AA68" s="55" t="s">
        <v>85</v>
      </c>
      <c r="AB68" s="55" t="s">
        <v>85</v>
      </c>
      <c r="AC68" s="55" t="s">
        <v>85</v>
      </c>
      <c r="AD68" s="55" t="s">
        <v>85</v>
      </c>
      <c r="AE68" s="55" t="s">
        <v>85</v>
      </c>
      <c r="AF68" s="55" t="s">
        <v>85</v>
      </c>
      <c r="AG68" s="55" t="s">
        <v>85</v>
      </c>
      <c r="AH68" s="55" t="s">
        <v>85</v>
      </c>
      <c r="AI68" s="55" t="s">
        <v>85</v>
      </c>
      <c r="AJ68" s="55" t="s">
        <v>85</v>
      </c>
      <c r="AK68" s="55" t="s">
        <v>31</v>
      </c>
      <c r="AL68" s="55">
        <v>0</v>
      </c>
      <c r="AM68" s="55">
        <v>0</v>
      </c>
      <c r="AN68" s="55" t="s">
        <v>342</v>
      </c>
      <c r="AO68" s="55" t="s">
        <v>349</v>
      </c>
      <c r="AP68" s="55">
        <v>0</v>
      </c>
      <c r="AQ68" s="55">
        <v>0</v>
      </c>
      <c r="AR68" s="55">
        <v>0</v>
      </c>
      <c r="AS68" s="55">
        <v>0</v>
      </c>
      <c r="AT68" s="55">
        <v>0</v>
      </c>
      <c r="AU68" s="55">
        <v>0</v>
      </c>
      <c r="AV68" s="55">
        <v>0</v>
      </c>
      <c r="AW68" s="55">
        <v>0</v>
      </c>
      <c r="AX68" s="55">
        <v>0</v>
      </c>
      <c r="AY68" s="55" t="s">
        <v>186</v>
      </c>
      <c r="AZ68" s="165">
        <v>42429</v>
      </c>
      <c r="BA68" s="165">
        <v>42429</v>
      </c>
      <c r="BB68" s="165">
        <v>42429</v>
      </c>
      <c r="BC68" s="165">
        <v>42429</v>
      </c>
      <c r="BD68" s="165">
        <v>42429</v>
      </c>
      <c r="BE68" s="55" t="s">
        <v>191</v>
      </c>
      <c r="BF68" s="55" t="s">
        <v>344</v>
      </c>
      <c r="BG68" s="55" t="s">
        <v>186</v>
      </c>
      <c r="BH68" s="55" t="s">
        <v>85</v>
      </c>
      <c r="BU68" s="55">
        <f t="shared" si="2"/>
        <v>0</v>
      </c>
      <c r="BV68" s="55">
        <f t="shared" si="3"/>
        <v>0</v>
      </c>
      <c r="BW68" s="169"/>
      <c r="BX68" s="170">
        <f>IF(ISERROR(VLOOKUP(BW68,系统大修申请!B:U,17,)),0,1)</f>
        <v>0</v>
      </c>
      <c r="BY68" s="55">
        <f>IFERROR(VLOOKUP(BW68,系统大修申请!B:U,17,),0)</f>
        <v>0</v>
      </c>
    </row>
    <row r="69" hidden="1" spans="1:77">
      <c r="A69" s="55">
        <v>68</v>
      </c>
      <c r="B69" s="55" t="s">
        <v>537</v>
      </c>
      <c r="C69" s="55">
        <v>2</v>
      </c>
      <c r="D69" s="55" t="s">
        <v>538</v>
      </c>
      <c r="E69" s="55" t="s">
        <v>391</v>
      </c>
      <c r="F69" s="55">
        <v>20707</v>
      </c>
      <c r="G69" s="55">
        <v>21245</v>
      </c>
      <c r="H69" s="55">
        <v>15282091609</v>
      </c>
      <c r="I69" s="55" t="s">
        <v>26</v>
      </c>
      <c r="J69" s="55" t="s">
        <v>32</v>
      </c>
      <c r="K69" s="55" t="s">
        <v>30</v>
      </c>
      <c r="L69" s="55" t="s">
        <v>32</v>
      </c>
      <c r="M69" s="55" t="s">
        <v>231</v>
      </c>
      <c r="N69" s="55" t="s">
        <v>250</v>
      </c>
      <c r="Z69" s="55" t="s">
        <v>539</v>
      </c>
      <c r="AA69" s="55" t="s">
        <v>189</v>
      </c>
      <c r="AB69" s="55" t="s">
        <v>189</v>
      </c>
      <c r="AC69" s="55" t="s">
        <v>85</v>
      </c>
      <c r="AD69" s="55" t="s">
        <v>85</v>
      </c>
      <c r="AE69" s="55" t="s">
        <v>85</v>
      </c>
      <c r="AF69" s="55" t="s">
        <v>85</v>
      </c>
      <c r="AG69" s="55" t="s">
        <v>85</v>
      </c>
      <c r="AH69" s="55" t="s">
        <v>85</v>
      </c>
      <c r="AI69" s="55" t="s">
        <v>85</v>
      </c>
      <c r="AJ69" s="55" t="s">
        <v>85</v>
      </c>
      <c r="AK69" s="55" t="s">
        <v>31</v>
      </c>
      <c r="AL69" s="55">
        <v>1530</v>
      </c>
      <c r="AM69" s="55">
        <v>0</v>
      </c>
      <c r="AN69" s="55" t="s">
        <v>540</v>
      </c>
      <c r="AO69" s="55" t="s">
        <v>186</v>
      </c>
      <c r="AP69" s="55">
        <v>1530</v>
      </c>
      <c r="AQ69" s="55">
        <v>0</v>
      </c>
      <c r="AR69" s="55">
        <v>0</v>
      </c>
      <c r="AS69" s="55">
        <v>0</v>
      </c>
      <c r="AT69" s="55">
        <v>0</v>
      </c>
      <c r="AU69" s="55" t="s">
        <v>85</v>
      </c>
      <c r="AV69" s="55">
        <v>0</v>
      </c>
      <c r="AW69" s="55">
        <v>0</v>
      </c>
      <c r="AX69" s="55">
        <v>36</v>
      </c>
      <c r="AY69" s="55" t="s">
        <v>250</v>
      </c>
      <c r="AZ69" s="165">
        <v>42416</v>
      </c>
      <c r="BA69" s="165">
        <v>42416</v>
      </c>
      <c r="BB69" s="165">
        <v>42423</v>
      </c>
      <c r="BC69" s="165">
        <v>42423</v>
      </c>
      <c r="BD69" s="165">
        <v>42423</v>
      </c>
      <c r="BE69" s="55" t="s">
        <v>191</v>
      </c>
      <c r="BF69" s="55" t="s">
        <v>25</v>
      </c>
      <c r="BG69" s="55" t="s">
        <v>186</v>
      </c>
      <c r="BH69" s="55" t="s">
        <v>85</v>
      </c>
      <c r="BU69" s="55">
        <f t="shared" si="2"/>
        <v>0</v>
      </c>
      <c r="BV69" s="55">
        <f t="shared" si="3"/>
        <v>0</v>
      </c>
      <c r="BW69" s="169"/>
      <c r="BX69" s="170">
        <f>IF(ISERROR(VLOOKUP(BW69,系统大修申请!B:U,17,)),0,1)</f>
        <v>0</v>
      </c>
      <c r="BY69" s="55">
        <f>IFERROR(VLOOKUP(BW69,系统大修申请!B:U,17,),0)</f>
        <v>0</v>
      </c>
    </row>
    <row r="70" hidden="1" spans="1:77">
      <c r="A70" s="55">
        <v>69</v>
      </c>
      <c r="B70" s="55" t="s">
        <v>541</v>
      </c>
      <c r="C70" s="55">
        <v>2</v>
      </c>
      <c r="D70" s="55" t="s">
        <v>542</v>
      </c>
      <c r="E70" s="55" t="s">
        <v>420</v>
      </c>
      <c r="F70" s="55" t="s">
        <v>543</v>
      </c>
      <c r="G70" s="55">
        <v>0</v>
      </c>
      <c r="H70" s="55">
        <v>13518135987</v>
      </c>
      <c r="I70" s="55" t="s">
        <v>54</v>
      </c>
      <c r="J70" s="55" t="s">
        <v>55</v>
      </c>
      <c r="K70" s="55" t="s">
        <v>30</v>
      </c>
      <c r="L70" s="55" t="s">
        <v>55</v>
      </c>
      <c r="M70" s="55" t="s">
        <v>544</v>
      </c>
      <c r="N70" s="55" t="s">
        <v>201</v>
      </c>
      <c r="Z70" s="55" t="s">
        <v>545</v>
      </c>
      <c r="AA70" s="55" t="s">
        <v>189</v>
      </c>
      <c r="AB70" s="55" t="s">
        <v>189</v>
      </c>
      <c r="AC70" s="55" t="s">
        <v>85</v>
      </c>
      <c r="AD70" s="55" t="s">
        <v>85</v>
      </c>
      <c r="AE70" s="55" t="s">
        <v>85</v>
      </c>
      <c r="AF70" s="55" t="s">
        <v>85</v>
      </c>
      <c r="AG70" s="55" t="s">
        <v>85</v>
      </c>
      <c r="AH70" s="55" t="s">
        <v>85</v>
      </c>
      <c r="AI70" s="55" t="s">
        <v>85</v>
      </c>
      <c r="AJ70" s="55" t="s">
        <v>85</v>
      </c>
      <c r="AK70" s="55" t="s">
        <v>85</v>
      </c>
      <c r="AL70" s="55">
        <v>321486.52</v>
      </c>
      <c r="AM70" s="55">
        <v>0</v>
      </c>
      <c r="AN70" s="55" t="s">
        <v>190</v>
      </c>
      <c r="AO70" s="55" t="s">
        <v>186</v>
      </c>
      <c r="AP70" s="55">
        <v>0</v>
      </c>
      <c r="AQ70" s="55">
        <v>0</v>
      </c>
      <c r="AR70" s="55">
        <v>0</v>
      </c>
      <c r="AS70" s="55">
        <v>0</v>
      </c>
      <c r="AT70" s="55">
        <v>0</v>
      </c>
      <c r="AU70" s="55" t="s">
        <v>85</v>
      </c>
      <c r="AV70" s="55">
        <v>0</v>
      </c>
      <c r="AW70" s="55">
        <v>0</v>
      </c>
      <c r="AX70" s="55">
        <v>0</v>
      </c>
      <c r="AY70" s="55" t="s">
        <v>186</v>
      </c>
      <c r="AZ70" s="165">
        <v>42416</v>
      </c>
      <c r="BA70" s="165">
        <v>42416</v>
      </c>
      <c r="BB70" s="165">
        <v>42416</v>
      </c>
      <c r="BC70" s="165">
        <v>42416</v>
      </c>
      <c r="BD70" s="165">
        <v>42416</v>
      </c>
      <c r="BE70" s="55" t="s">
        <v>191</v>
      </c>
      <c r="BF70" s="55" t="s">
        <v>25</v>
      </c>
      <c r="BG70" s="55" t="s">
        <v>186</v>
      </c>
      <c r="BH70" s="55" t="s">
        <v>85</v>
      </c>
      <c r="BU70" s="55">
        <f t="shared" si="2"/>
        <v>0</v>
      </c>
      <c r="BV70" s="55">
        <f t="shared" si="3"/>
        <v>0</v>
      </c>
      <c r="BW70" s="169"/>
      <c r="BX70" s="170">
        <f>IF(ISERROR(VLOOKUP(BW70,系统大修申请!B:U,17,)),0,1)</f>
        <v>0</v>
      </c>
      <c r="BY70" s="55">
        <f>IFERROR(VLOOKUP(BW70,系统大修申请!B:U,17,),0)</f>
        <v>0</v>
      </c>
    </row>
    <row r="71" hidden="1" spans="1:77">
      <c r="A71" s="55">
        <v>70</v>
      </c>
      <c r="B71" s="55" t="s">
        <v>546</v>
      </c>
      <c r="C71" s="55">
        <v>2</v>
      </c>
      <c r="D71" s="55" t="s">
        <v>547</v>
      </c>
      <c r="E71" s="55" t="s">
        <v>271</v>
      </c>
      <c r="F71" s="55" t="s">
        <v>548</v>
      </c>
      <c r="G71" s="55">
        <v>0</v>
      </c>
      <c r="H71" s="55">
        <v>17780705593</v>
      </c>
      <c r="I71" s="55" t="s">
        <v>6</v>
      </c>
      <c r="J71" s="55" t="s">
        <v>7</v>
      </c>
      <c r="K71" s="55" t="s">
        <v>30</v>
      </c>
      <c r="L71" s="55" t="s">
        <v>549</v>
      </c>
      <c r="M71" s="55" t="s">
        <v>308</v>
      </c>
      <c r="N71" s="55" t="s">
        <v>185</v>
      </c>
      <c r="Z71" s="55" t="s">
        <v>550</v>
      </c>
      <c r="AA71" s="55" t="s">
        <v>189</v>
      </c>
      <c r="AB71" s="55" t="s">
        <v>189</v>
      </c>
      <c r="AC71" s="55" t="s">
        <v>85</v>
      </c>
      <c r="AD71" s="55" t="s">
        <v>85</v>
      </c>
      <c r="AE71" s="55" t="s">
        <v>85</v>
      </c>
      <c r="AF71" s="55" t="s">
        <v>85</v>
      </c>
      <c r="AG71" s="55" t="s">
        <v>85</v>
      </c>
      <c r="AH71" s="55" t="s">
        <v>85</v>
      </c>
      <c r="AI71" s="55" t="s">
        <v>85</v>
      </c>
      <c r="AJ71" s="55" t="s">
        <v>85</v>
      </c>
      <c r="AK71" s="55" t="s">
        <v>85</v>
      </c>
      <c r="AL71" s="55">
        <v>39523.26</v>
      </c>
      <c r="AM71" s="55">
        <v>13400</v>
      </c>
      <c r="AN71" s="55" t="s">
        <v>190</v>
      </c>
      <c r="AO71" s="55" t="s">
        <v>349</v>
      </c>
      <c r="AP71" s="55">
        <v>0</v>
      </c>
      <c r="AQ71" s="55">
        <v>0</v>
      </c>
      <c r="AR71" s="55">
        <v>0</v>
      </c>
      <c r="AS71" s="55">
        <v>0</v>
      </c>
      <c r="AT71" s="55">
        <v>0</v>
      </c>
      <c r="AU71" s="55" t="s">
        <v>85</v>
      </c>
      <c r="AV71" s="55">
        <v>0</v>
      </c>
      <c r="AW71" s="55">
        <v>0</v>
      </c>
      <c r="AX71" s="55">
        <v>0</v>
      </c>
      <c r="AY71" s="55" t="s">
        <v>186</v>
      </c>
      <c r="AZ71" s="165">
        <v>42416</v>
      </c>
      <c r="BA71" s="165">
        <v>42416</v>
      </c>
      <c r="BB71" s="165">
        <v>42416</v>
      </c>
      <c r="BC71" s="165">
        <v>42416</v>
      </c>
      <c r="BD71" s="165">
        <v>42416</v>
      </c>
      <c r="BE71" s="55" t="s">
        <v>191</v>
      </c>
      <c r="BF71" s="55" t="s">
        <v>25</v>
      </c>
      <c r="BG71" s="55" t="s">
        <v>186</v>
      </c>
      <c r="BH71" s="55" t="s">
        <v>85</v>
      </c>
      <c r="BU71" s="55">
        <f t="shared" si="2"/>
        <v>0</v>
      </c>
      <c r="BV71" s="55">
        <f t="shared" si="3"/>
        <v>0</v>
      </c>
      <c r="BW71" s="169"/>
      <c r="BX71" s="170">
        <f>IF(ISERROR(VLOOKUP(BW71,系统大修申请!B:U,17,)),0,1)</f>
        <v>0</v>
      </c>
      <c r="BY71" s="55">
        <f>IFERROR(VLOOKUP(BW71,系统大修申请!B:U,17,),0)</f>
        <v>0</v>
      </c>
    </row>
    <row r="72" hidden="1" spans="1:77">
      <c r="A72" s="55">
        <v>71</v>
      </c>
      <c r="B72" s="55" t="s">
        <v>551</v>
      </c>
      <c r="C72" s="55">
        <v>2</v>
      </c>
      <c r="D72" s="55" t="s">
        <v>552</v>
      </c>
      <c r="E72" s="55" t="s">
        <v>198</v>
      </c>
      <c r="F72" s="55" t="s">
        <v>553</v>
      </c>
      <c r="G72" s="55">
        <v>0</v>
      </c>
      <c r="H72" s="55">
        <v>0</v>
      </c>
      <c r="I72" s="55" t="s">
        <v>30</v>
      </c>
      <c r="J72" s="55" t="s">
        <v>55</v>
      </c>
      <c r="K72" s="55" t="s">
        <v>385</v>
      </c>
      <c r="L72" s="55" t="s">
        <v>55</v>
      </c>
      <c r="M72" s="55" t="s">
        <v>186</v>
      </c>
      <c r="N72" s="55" t="s">
        <v>415</v>
      </c>
      <c r="Z72" s="55" t="s">
        <v>554</v>
      </c>
      <c r="AA72" s="55" t="s">
        <v>85</v>
      </c>
      <c r="AB72" s="55" t="s">
        <v>85</v>
      </c>
      <c r="AC72" s="55" t="s">
        <v>85</v>
      </c>
      <c r="AD72" s="55" t="s">
        <v>85</v>
      </c>
      <c r="AE72" s="55" t="s">
        <v>85</v>
      </c>
      <c r="AF72" s="55" t="s">
        <v>85</v>
      </c>
      <c r="AG72" s="55" t="s">
        <v>85</v>
      </c>
      <c r="AH72" s="55" t="s">
        <v>85</v>
      </c>
      <c r="AI72" s="55" t="s">
        <v>85</v>
      </c>
      <c r="AJ72" s="55" t="s">
        <v>85</v>
      </c>
      <c r="AK72" s="55" t="s">
        <v>31</v>
      </c>
      <c r="AL72" s="55">
        <v>0</v>
      </c>
      <c r="AM72" s="55">
        <v>0</v>
      </c>
      <c r="AN72" s="55" t="s">
        <v>342</v>
      </c>
      <c r="AO72" s="55" t="s">
        <v>349</v>
      </c>
      <c r="AP72" s="55">
        <v>0</v>
      </c>
      <c r="AQ72" s="55">
        <v>0</v>
      </c>
      <c r="AR72" s="55">
        <v>0</v>
      </c>
      <c r="AS72" s="55">
        <v>0</v>
      </c>
      <c r="AT72" s="55">
        <v>0</v>
      </c>
      <c r="AU72" s="55">
        <v>0</v>
      </c>
      <c r="AV72" s="55">
        <v>0</v>
      </c>
      <c r="AW72" s="55">
        <v>0</v>
      </c>
      <c r="AX72" s="55">
        <v>0</v>
      </c>
      <c r="AY72" s="55" t="s">
        <v>186</v>
      </c>
      <c r="AZ72" s="165">
        <v>42403</v>
      </c>
      <c r="BA72" s="165">
        <v>42403</v>
      </c>
      <c r="BB72" s="165">
        <v>42403</v>
      </c>
      <c r="BC72" s="165">
        <v>42403</v>
      </c>
      <c r="BD72" s="165">
        <v>42403</v>
      </c>
      <c r="BE72" s="55" t="s">
        <v>191</v>
      </c>
      <c r="BF72" s="55" t="s">
        <v>344</v>
      </c>
      <c r="BG72" s="55" t="s">
        <v>186</v>
      </c>
      <c r="BH72" s="55" t="s">
        <v>85</v>
      </c>
      <c r="BU72" s="55">
        <f t="shared" si="2"/>
        <v>0</v>
      </c>
      <c r="BV72" s="55">
        <f t="shared" si="3"/>
        <v>0</v>
      </c>
      <c r="BW72" s="169"/>
      <c r="BX72" s="170">
        <f>IF(ISERROR(VLOOKUP(BW72,系统大修申请!B:U,17,)),0,1)</f>
        <v>0</v>
      </c>
      <c r="BY72" s="55">
        <f>IFERROR(VLOOKUP(BW72,系统大修申请!B:U,17,),0)</f>
        <v>0</v>
      </c>
    </row>
    <row r="73" hidden="1" spans="1:77">
      <c r="A73" s="55">
        <v>72</v>
      </c>
      <c r="B73" s="55" t="s">
        <v>555</v>
      </c>
      <c r="C73" s="55">
        <v>2</v>
      </c>
      <c r="D73" s="55" t="s">
        <v>538</v>
      </c>
      <c r="E73" s="55" t="s">
        <v>391</v>
      </c>
      <c r="F73" s="55">
        <v>20707</v>
      </c>
      <c r="G73" s="55">
        <v>0</v>
      </c>
      <c r="H73" s="55">
        <v>0</v>
      </c>
      <c r="I73" s="55" t="s">
        <v>30</v>
      </c>
      <c r="J73" s="55" t="s">
        <v>32</v>
      </c>
      <c r="K73" s="55" t="s">
        <v>385</v>
      </c>
      <c r="L73" s="55" t="s">
        <v>32</v>
      </c>
      <c r="M73" s="55" t="s">
        <v>186</v>
      </c>
      <c r="N73" s="55" t="s">
        <v>415</v>
      </c>
      <c r="Z73" s="55" t="s">
        <v>556</v>
      </c>
      <c r="AA73" s="55" t="s">
        <v>85</v>
      </c>
      <c r="AB73" s="55" t="s">
        <v>85</v>
      </c>
      <c r="AC73" s="55" t="s">
        <v>85</v>
      </c>
      <c r="AD73" s="55" t="s">
        <v>85</v>
      </c>
      <c r="AE73" s="55" t="s">
        <v>85</v>
      </c>
      <c r="AF73" s="55" t="s">
        <v>85</v>
      </c>
      <c r="AG73" s="55" t="s">
        <v>85</v>
      </c>
      <c r="AH73" s="55" t="s">
        <v>85</v>
      </c>
      <c r="AI73" s="55" t="s">
        <v>85</v>
      </c>
      <c r="AJ73" s="55" t="s">
        <v>85</v>
      </c>
      <c r="AK73" s="55" t="s">
        <v>31</v>
      </c>
      <c r="AL73" s="55">
        <v>0</v>
      </c>
      <c r="AM73" s="55">
        <v>0</v>
      </c>
      <c r="AN73" s="55" t="s">
        <v>342</v>
      </c>
      <c r="AO73" s="55" t="s">
        <v>349</v>
      </c>
      <c r="AP73" s="55">
        <v>0</v>
      </c>
      <c r="AQ73" s="55">
        <v>0</v>
      </c>
      <c r="AR73" s="55">
        <v>0</v>
      </c>
      <c r="AS73" s="55">
        <v>0</v>
      </c>
      <c r="AT73" s="55">
        <v>0</v>
      </c>
      <c r="AU73" s="55">
        <v>0</v>
      </c>
      <c r="AV73" s="55">
        <v>0</v>
      </c>
      <c r="AW73" s="55">
        <v>0</v>
      </c>
      <c r="AX73" s="55">
        <v>0</v>
      </c>
      <c r="AY73" s="55" t="s">
        <v>186</v>
      </c>
      <c r="AZ73" s="165">
        <v>42423</v>
      </c>
      <c r="BA73" s="165">
        <v>42423</v>
      </c>
      <c r="BB73" s="165">
        <v>42423</v>
      </c>
      <c r="BC73" s="165">
        <v>42423</v>
      </c>
      <c r="BD73" s="165">
        <v>42423</v>
      </c>
      <c r="BE73" s="55" t="s">
        <v>191</v>
      </c>
      <c r="BF73" s="55" t="s">
        <v>344</v>
      </c>
      <c r="BG73" s="55" t="s">
        <v>186</v>
      </c>
      <c r="BH73" s="55" t="s">
        <v>85</v>
      </c>
      <c r="BU73" s="55">
        <f t="shared" si="2"/>
        <v>0</v>
      </c>
      <c r="BV73" s="55">
        <f t="shared" si="3"/>
        <v>0</v>
      </c>
      <c r="BW73" s="169"/>
      <c r="BX73" s="170">
        <f>IF(ISERROR(VLOOKUP(BW73,系统大修申请!B:U,17,)),0,1)</f>
        <v>0</v>
      </c>
      <c r="BY73" s="55">
        <f>IFERROR(VLOOKUP(BW73,系统大修申请!B:U,17,),0)</f>
        <v>0</v>
      </c>
    </row>
    <row r="74" hidden="1" spans="1:77">
      <c r="A74" s="55">
        <v>73</v>
      </c>
      <c r="B74" s="55" t="s">
        <v>557</v>
      </c>
      <c r="C74" s="55">
        <v>2</v>
      </c>
      <c r="D74" s="55" t="s">
        <v>538</v>
      </c>
      <c r="E74" s="55" t="s">
        <v>391</v>
      </c>
      <c r="F74" s="55">
        <v>20707</v>
      </c>
      <c r="G74" s="55">
        <v>0</v>
      </c>
      <c r="H74" s="55">
        <v>0</v>
      </c>
      <c r="I74" s="55" t="s">
        <v>30</v>
      </c>
      <c r="J74" s="55" t="s">
        <v>32</v>
      </c>
      <c r="K74" s="55" t="s">
        <v>385</v>
      </c>
      <c r="L74" s="55" t="s">
        <v>32</v>
      </c>
      <c r="M74" s="55" t="s">
        <v>186</v>
      </c>
      <c r="N74" s="55" t="s">
        <v>415</v>
      </c>
      <c r="Z74" s="55" t="s">
        <v>558</v>
      </c>
      <c r="AA74" s="55" t="s">
        <v>85</v>
      </c>
      <c r="AB74" s="55" t="s">
        <v>85</v>
      </c>
      <c r="AC74" s="55" t="s">
        <v>85</v>
      </c>
      <c r="AD74" s="55" t="s">
        <v>85</v>
      </c>
      <c r="AE74" s="55" t="s">
        <v>85</v>
      </c>
      <c r="AF74" s="55" t="s">
        <v>85</v>
      </c>
      <c r="AG74" s="55" t="s">
        <v>85</v>
      </c>
      <c r="AH74" s="55" t="s">
        <v>85</v>
      </c>
      <c r="AI74" s="55" t="s">
        <v>85</v>
      </c>
      <c r="AJ74" s="55" t="s">
        <v>85</v>
      </c>
      <c r="AK74" s="55" t="s">
        <v>31</v>
      </c>
      <c r="AL74" s="55">
        <v>0</v>
      </c>
      <c r="AM74" s="55">
        <v>0</v>
      </c>
      <c r="AN74" s="55" t="s">
        <v>342</v>
      </c>
      <c r="AO74" s="55" t="s">
        <v>349</v>
      </c>
      <c r="AP74" s="55">
        <v>0</v>
      </c>
      <c r="AQ74" s="55">
        <v>0</v>
      </c>
      <c r="AR74" s="55">
        <v>0</v>
      </c>
      <c r="AS74" s="55">
        <v>0</v>
      </c>
      <c r="AT74" s="55">
        <v>0</v>
      </c>
      <c r="AU74" s="55">
        <v>0</v>
      </c>
      <c r="AV74" s="55">
        <v>0</v>
      </c>
      <c r="AW74" s="55">
        <v>0</v>
      </c>
      <c r="AX74" s="55">
        <v>0</v>
      </c>
      <c r="AY74" s="55" t="s">
        <v>186</v>
      </c>
      <c r="AZ74" s="165">
        <v>42416</v>
      </c>
      <c r="BA74" s="165">
        <v>42416</v>
      </c>
      <c r="BB74" s="165">
        <v>42416</v>
      </c>
      <c r="BC74" s="165">
        <v>42416</v>
      </c>
      <c r="BD74" s="165">
        <v>42416</v>
      </c>
      <c r="BE74" s="55" t="s">
        <v>191</v>
      </c>
      <c r="BF74" s="55" t="s">
        <v>344</v>
      </c>
      <c r="BG74" s="55" t="s">
        <v>186</v>
      </c>
      <c r="BH74" s="55" t="s">
        <v>85</v>
      </c>
      <c r="BU74" s="55">
        <f t="shared" ref="BU74:BU137" si="4">IF(AND(K74="车间",AC74="是"),1,0)</f>
        <v>0</v>
      </c>
      <c r="BV74" s="55">
        <f t="shared" ref="BV74:BV137" si="5">IF(AND(K74="车间",AD74="是"),1,0)</f>
        <v>0</v>
      </c>
      <c r="BW74" s="169"/>
      <c r="BX74" s="170">
        <f>IF(ISERROR(VLOOKUP(BW74,系统大修申请!B:U,17,)),0,1)</f>
        <v>0</v>
      </c>
      <c r="BY74" s="55">
        <f>IFERROR(VLOOKUP(BW74,系统大修申请!B:U,17,),0)</f>
        <v>0</v>
      </c>
    </row>
    <row r="75" hidden="1" spans="1:77">
      <c r="A75" s="55">
        <v>74</v>
      </c>
      <c r="B75" s="55" t="s">
        <v>559</v>
      </c>
      <c r="C75" s="55">
        <v>2</v>
      </c>
      <c r="D75" s="55" t="s">
        <v>560</v>
      </c>
      <c r="E75" s="55" t="s">
        <v>561</v>
      </c>
      <c r="F75" s="55" t="s">
        <v>562</v>
      </c>
      <c r="G75" s="55">
        <v>0</v>
      </c>
      <c r="H75" s="55">
        <v>0</v>
      </c>
      <c r="I75" s="55" t="s">
        <v>30</v>
      </c>
      <c r="J75" s="55" t="s">
        <v>44</v>
      </c>
      <c r="K75" s="55" t="s">
        <v>385</v>
      </c>
      <c r="L75" s="55" t="s">
        <v>44</v>
      </c>
      <c r="M75" s="55" t="s">
        <v>186</v>
      </c>
      <c r="N75" s="55" t="s">
        <v>415</v>
      </c>
      <c r="Z75" s="55" t="s">
        <v>563</v>
      </c>
      <c r="AA75" s="55" t="s">
        <v>85</v>
      </c>
      <c r="AB75" s="55" t="s">
        <v>85</v>
      </c>
      <c r="AC75" s="55" t="s">
        <v>85</v>
      </c>
      <c r="AD75" s="55" t="s">
        <v>85</v>
      </c>
      <c r="AE75" s="55" t="s">
        <v>85</v>
      </c>
      <c r="AF75" s="55" t="s">
        <v>85</v>
      </c>
      <c r="AG75" s="55" t="s">
        <v>85</v>
      </c>
      <c r="AH75" s="55" t="s">
        <v>85</v>
      </c>
      <c r="AI75" s="55" t="s">
        <v>85</v>
      </c>
      <c r="AJ75" s="55" t="s">
        <v>85</v>
      </c>
      <c r="AK75" s="55" t="s">
        <v>31</v>
      </c>
      <c r="AL75" s="55">
        <v>0</v>
      </c>
      <c r="AM75" s="55">
        <v>0</v>
      </c>
      <c r="AN75" s="55" t="s">
        <v>342</v>
      </c>
      <c r="AO75" s="55" t="s">
        <v>349</v>
      </c>
      <c r="AP75" s="55">
        <v>0</v>
      </c>
      <c r="AQ75" s="55">
        <v>0</v>
      </c>
      <c r="AR75" s="55">
        <v>0</v>
      </c>
      <c r="AS75" s="55">
        <v>0</v>
      </c>
      <c r="AT75" s="55">
        <v>0</v>
      </c>
      <c r="AU75" s="55">
        <v>0</v>
      </c>
      <c r="AV75" s="55">
        <v>0</v>
      </c>
      <c r="AW75" s="55">
        <v>0</v>
      </c>
      <c r="AX75" s="55">
        <v>0</v>
      </c>
      <c r="AY75" s="55" t="s">
        <v>186</v>
      </c>
      <c r="AZ75" s="165">
        <v>42414</v>
      </c>
      <c r="BA75" s="165">
        <v>42414</v>
      </c>
      <c r="BB75" s="165">
        <v>42414</v>
      </c>
      <c r="BC75" s="165">
        <v>42414</v>
      </c>
      <c r="BD75" s="165">
        <v>42414</v>
      </c>
      <c r="BE75" s="55" t="s">
        <v>191</v>
      </c>
      <c r="BF75" s="55" t="s">
        <v>344</v>
      </c>
      <c r="BG75" s="55" t="s">
        <v>186</v>
      </c>
      <c r="BH75" s="55" t="s">
        <v>85</v>
      </c>
      <c r="BU75" s="55">
        <f t="shared" si="4"/>
        <v>0</v>
      </c>
      <c r="BV75" s="55">
        <f t="shared" si="5"/>
        <v>0</v>
      </c>
      <c r="BW75" s="169"/>
      <c r="BX75" s="170">
        <f>IF(ISERROR(VLOOKUP(BW75,系统大修申请!B:U,17,)),0,1)</f>
        <v>0</v>
      </c>
      <c r="BY75" s="55">
        <f>IFERROR(VLOOKUP(BW75,系统大修申请!B:U,17,),0)</f>
        <v>0</v>
      </c>
    </row>
    <row r="76" hidden="1" spans="1:77">
      <c r="A76" s="55">
        <v>75</v>
      </c>
      <c r="B76" s="55" t="s">
        <v>564</v>
      </c>
      <c r="C76" s="55">
        <v>2</v>
      </c>
      <c r="D76" s="55" t="s">
        <v>443</v>
      </c>
      <c r="E76" s="55" t="s">
        <v>408</v>
      </c>
      <c r="F76" s="55" t="s">
        <v>444</v>
      </c>
      <c r="G76" s="55">
        <v>0</v>
      </c>
      <c r="H76" s="55">
        <v>0</v>
      </c>
      <c r="I76" s="55" t="s">
        <v>30</v>
      </c>
      <c r="J76" s="55" t="s">
        <v>48</v>
      </c>
      <c r="K76" s="55" t="s">
        <v>385</v>
      </c>
      <c r="L76" s="55" t="s">
        <v>48</v>
      </c>
      <c r="M76" s="55" t="s">
        <v>186</v>
      </c>
      <c r="N76" s="55" t="s">
        <v>415</v>
      </c>
      <c r="Z76" s="55" t="s">
        <v>565</v>
      </c>
      <c r="AA76" s="55" t="s">
        <v>85</v>
      </c>
      <c r="AB76" s="55" t="s">
        <v>85</v>
      </c>
      <c r="AC76" s="55" t="s">
        <v>85</v>
      </c>
      <c r="AD76" s="55" t="s">
        <v>85</v>
      </c>
      <c r="AE76" s="55" t="s">
        <v>85</v>
      </c>
      <c r="AF76" s="55" t="s">
        <v>85</v>
      </c>
      <c r="AG76" s="55" t="s">
        <v>85</v>
      </c>
      <c r="AH76" s="55" t="s">
        <v>85</v>
      </c>
      <c r="AI76" s="55" t="s">
        <v>85</v>
      </c>
      <c r="AJ76" s="55" t="s">
        <v>85</v>
      </c>
      <c r="AK76" s="55" t="s">
        <v>31</v>
      </c>
      <c r="AL76" s="55">
        <v>0</v>
      </c>
      <c r="AM76" s="55">
        <v>0</v>
      </c>
      <c r="AN76" s="55" t="s">
        <v>342</v>
      </c>
      <c r="AO76" s="55" t="s">
        <v>349</v>
      </c>
      <c r="AP76" s="55">
        <v>0</v>
      </c>
      <c r="AQ76" s="55">
        <v>0</v>
      </c>
      <c r="AR76" s="55">
        <v>0</v>
      </c>
      <c r="AS76" s="55">
        <v>0</v>
      </c>
      <c r="AT76" s="55">
        <v>0</v>
      </c>
      <c r="AU76" s="55">
        <v>0</v>
      </c>
      <c r="AV76" s="55">
        <v>0</v>
      </c>
      <c r="AW76" s="55">
        <v>0</v>
      </c>
      <c r="AX76" s="55">
        <v>0</v>
      </c>
      <c r="AY76" s="55" t="s">
        <v>186</v>
      </c>
      <c r="AZ76" s="165">
        <v>42401</v>
      </c>
      <c r="BA76" s="165">
        <v>42401</v>
      </c>
      <c r="BB76" s="165">
        <v>42401</v>
      </c>
      <c r="BC76" s="165">
        <v>42401</v>
      </c>
      <c r="BD76" s="165">
        <v>42401</v>
      </c>
      <c r="BE76" s="55" t="s">
        <v>191</v>
      </c>
      <c r="BF76" s="55" t="s">
        <v>344</v>
      </c>
      <c r="BG76" s="55" t="s">
        <v>186</v>
      </c>
      <c r="BH76" s="55" t="s">
        <v>85</v>
      </c>
      <c r="BU76" s="55">
        <f t="shared" si="4"/>
        <v>0</v>
      </c>
      <c r="BV76" s="55">
        <f t="shared" si="5"/>
        <v>0</v>
      </c>
      <c r="BW76" s="169"/>
      <c r="BX76" s="170">
        <f>IF(ISERROR(VLOOKUP(BW76,系统大修申请!B:U,17,)),0,1)</f>
        <v>0</v>
      </c>
      <c r="BY76" s="55">
        <f>IFERROR(VLOOKUP(BW76,系统大修申请!B:U,17,),0)</f>
        <v>0</v>
      </c>
    </row>
    <row r="77" hidden="1" spans="1:77">
      <c r="A77" s="55">
        <v>76</v>
      </c>
      <c r="B77" s="55" t="s">
        <v>566</v>
      </c>
      <c r="C77" s="55">
        <v>2</v>
      </c>
      <c r="D77" s="55" t="s">
        <v>542</v>
      </c>
      <c r="E77" s="55" t="s">
        <v>420</v>
      </c>
      <c r="F77" s="55" t="s">
        <v>543</v>
      </c>
      <c r="G77" s="55">
        <v>0</v>
      </c>
      <c r="H77" s="55">
        <v>0</v>
      </c>
      <c r="I77" s="55" t="s">
        <v>30</v>
      </c>
      <c r="J77" s="55" t="s">
        <v>55</v>
      </c>
      <c r="K77" s="55" t="s">
        <v>385</v>
      </c>
      <c r="L77" s="55" t="s">
        <v>55</v>
      </c>
      <c r="M77" s="55" t="s">
        <v>186</v>
      </c>
      <c r="N77" s="55" t="s">
        <v>337</v>
      </c>
      <c r="Z77" s="55" t="s">
        <v>567</v>
      </c>
      <c r="AA77" s="55" t="s">
        <v>85</v>
      </c>
      <c r="AB77" s="55" t="s">
        <v>85</v>
      </c>
      <c r="AC77" s="55" t="s">
        <v>85</v>
      </c>
      <c r="AD77" s="55" t="s">
        <v>85</v>
      </c>
      <c r="AE77" s="55" t="s">
        <v>85</v>
      </c>
      <c r="AF77" s="55" t="s">
        <v>85</v>
      </c>
      <c r="AG77" s="55" t="s">
        <v>85</v>
      </c>
      <c r="AH77" s="55" t="s">
        <v>85</v>
      </c>
      <c r="AI77" s="55" t="s">
        <v>85</v>
      </c>
      <c r="AJ77" s="55" t="s">
        <v>85</v>
      </c>
      <c r="AK77" s="55" t="s">
        <v>31</v>
      </c>
      <c r="AL77" s="55">
        <v>0</v>
      </c>
      <c r="AM77" s="55">
        <v>0</v>
      </c>
      <c r="AN77" s="55" t="s">
        <v>342</v>
      </c>
      <c r="AO77" s="55" t="s">
        <v>349</v>
      </c>
      <c r="AP77" s="55">
        <v>0</v>
      </c>
      <c r="AQ77" s="55">
        <v>0</v>
      </c>
      <c r="AR77" s="55">
        <v>0</v>
      </c>
      <c r="AS77" s="55">
        <v>0</v>
      </c>
      <c r="AT77" s="55">
        <v>0</v>
      </c>
      <c r="AU77" s="55">
        <v>0</v>
      </c>
      <c r="AV77" s="55">
        <v>0</v>
      </c>
      <c r="AW77" s="55">
        <v>0</v>
      </c>
      <c r="AX77" s="55">
        <v>0</v>
      </c>
      <c r="AY77" s="55" t="s">
        <v>186</v>
      </c>
      <c r="AZ77" s="165">
        <v>42422</v>
      </c>
      <c r="BA77" s="165">
        <v>42422</v>
      </c>
      <c r="BB77" s="165">
        <v>42422</v>
      </c>
      <c r="BC77" s="165">
        <v>42422</v>
      </c>
      <c r="BD77" s="165">
        <v>42422</v>
      </c>
      <c r="BE77" s="55" t="s">
        <v>191</v>
      </c>
      <c r="BF77" s="55" t="s">
        <v>344</v>
      </c>
      <c r="BG77" s="55" t="s">
        <v>186</v>
      </c>
      <c r="BH77" s="55" t="s">
        <v>85</v>
      </c>
      <c r="BU77" s="55">
        <f t="shared" si="4"/>
        <v>0</v>
      </c>
      <c r="BV77" s="55">
        <f t="shared" si="5"/>
        <v>0</v>
      </c>
      <c r="BW77" s="169"/>
      <c r="BX77" s="170">
        <f>IF(ISERROR(VLOOKUP(BW77,系统大修申请!B:U,17,)),0,1)</f>
        <v>0</v>
      </c>
      <c r="BY77" s="55">
        <f>IFERROR(VLOOKUP(BW77,系统大修申请!B:U,17,),0)</f>
        <v>0</v>
      </c>
    </row>
    <row r="78" hidden="1" spans="1:77">
      <c r="A78" s="55">
        <v>77</v>
      </c>
      <c r="B78" s="55" t="s">
        <v>566</v>
      </c>
      <c r="C78" s="55">
        <v>2</v>
      </c>
      <c r="D78" s="55" t="s">
        <v>500</v>
      </c>
      <c r="E78" s="55" t="s">
        <v>501</v>
      </c>
      <c r="F78" s="55" t="s">
        <v>502</v>
      </c>
      <c r="G78" s="55">
        <v>0</v>
      </c>
      <c r="H78" s="55">
        <v>0</v>
      </c>
      <c r="I78" s="55" t="s">
        <v>30</v>
      </c>
      <c r="J78" s="55" t="s">
        <v>61</v>
      </c>
      <c r="K78" s="55" t="s">
        <v>385</v>
      </c>
      <c r="L78" s="55" t="s">
        <v>61</v>
      </c>
      <c r="M78" s="55" t="s">
        <v>186</v>
      </c>
      <c r="N78" s="55" t="s">
        <v>415</v>
      </c>
      <c r="Z78" s="55" t="s">
        <v>568</v>
      </c>
      <c r="AA78" s="55" t="s">
        <v>85</v>
      </c>
      <c r="AB78" s="55" t="s">
        <v>85</v>
      </c>
      <c r="AC78" s="55" t="s">
        <v>85</v>
      </c>
      <c r="AD78" s="55" t="s">
        <v>85</v>
      </c>
      <c r="AE78" s="55" t="s">
        <v>85</v>
      </c>
      <c r="AF78" s="55" t="s">
        <v>85</v>
      </c>
      <c r="AG78" s="55" t="s">
        <v>85</v>
      </c>
      <c r="AH78" s="55" t="s">
        <v>85</v>
      </c>
      <c r="AI78" s="55" t="s">
        <v>85</v>
      </c>
      <c r="AJ78" s="55" t="s">
        <v>85</v>
      </c>
      <c r="AK78" s="55" t="s">
        <v>31</v>
      </c>
      <c r="AL78" s="55">
        <v>0</v>
      </c>
      <c r="AM78" s="55">
        <v>0</v>
      </c>
      <c r="AN78" s="55" t="s">
        <v>342</v>
      </c>
      <c r="AO78" s="55" t="s">
        <v>349</v>
      </c>
      <c r="AP78" s="55">
        <v>0</v>
      </c>
      <c r="AQ78" s="55">
        <v>0</v>
      </c>
      <c r="AR78" s="55">
        <v>0</v>
      </c>
      <c r="AS78" s="55">
        <v>0</v>
      </c>
      <c r="AT78" s="55">
        <v>0</v>
      </c>
      <c r="AU78" s="55">
        <v>0</v>
      </c>
      <c r="AV78" s="55">
        <v>0</v>
      </c>
      <c r="AW78" s="55">
        <v>0</v>
      </c>
      <c r="AX78" s="55">
        <v>0</v>
      </c>
      <c r="AY78" s="55" t="s">
        <v>186</v>
      </c>
      <c r="AZ78" s="165">
        <v>42426</v>
      </c>
      <c r="BA78" s="165">
        <v>42426</v>
      </c>
      <c r="BB78" s="165">
        <v>42426</v>
      </c>
      <c r="BC78" s="165">
        <v>42426</v>
      </c>
      <c r="BD78" s="165">
        <v>42426</v>
      </c>
      <c r="BE78" s="55" t="s">
        <v>191</v>
      </c>
      <c r="BF78" s="55" t="s">
        <v>344</v>
      </c>
      <c r="BG78" s="55" t="s">
        <v>186</v>
      </c>
      <c r="BH78" s="55" t="s">
        <v>85</v>
      </c>
      <c r="BU78" s="55">
        <f t="shared" si="4"/>
        <v>0</v>
      </c>
      <c r="BV78" s="55">
        <f t="shared" si="5"/>
        <v>0</v>
      </c>
      <c r="BW78" s="169"/>
      <c r="BX78" s="170">
        <f>IF(ISERROR(VLOOKUP(BW78,系统大修申请!B:U,17,)),0,1)</f>
        <v>0</v>
      </c>
      <c r="BY78" s="55">
        <f>IFERROR(VLOOKUP(BW78,系统大修申请!B:U,17,),0)</f>
        <v>0</v>
      </c>
    </row>
    <row r="79" hidden="1" spans="1:77">
      <c r="A79" s="55">
        <v>78</v>
      </c>
      <c r="B79" s="55" t="s">
        <v>569</v>
      </c>
      <c r="C79" s="55">
        <v>2</v>
      </c>
      <c r="D79" s="55" t="s">
        <v>437</v>
      </c>
      <c r="E79" s="55" t="s">
        <v>198</v>
      </c>
      <c r="F79" s="55" t="s">
        <v>438</v>
      </c>
      <c r="G79" s="55">
        <v>0</v>
      </c>
      <c r="H79" s="55">
        <v>0</v>
      </c>
      <c r="I79" s="55" t="s">
        <v>30</v>
      </c>
      <c r="J79" s="55" t="s">
        <v>58</v>
      </c>
      <c r="K79" s="55" t="s">
        <v>385</v>
      </c>
      <c r="L79" s="55" t="s">
        <v>58</v>
      </c>
      <c r="M79" s="55" t="s">
        <v>186</v>
      </c>
      <c r="N79" s="55" t="s">
        <v>223</v>
      </c>
      <c r="O79" s="55" t="s">
        <v>221</v>
      </c>
      <c r="Z79" s="55" t="s">
        <v>570</v>
      </c>
      <c r="AA79" s="55" t="s">
        <v>85</v>
      </c>
      <c r="AB79" s="55" t="s">
        <v>85</v>
      </c>
      <c r="AC79" s="55" t="s">
        <v>85</v>
      </c>
      <c r="AD79" s="55" t="s">
        <v>85</v>
      </c>
      <c r="AE79" s="55" t="s">
        <v>85</v>
      </c>
      <c r="AF79" s="55" t="s">
        <v>85</v>
      </c>
      <c r="AG79" s="55" t="s">
        <v>85</v>
      </c>
      <c r="AH79" s="55" t="s">
        <v>85</v>
      </c>
      <c r="AI79" s="55" t="s">
        <v>85</v>
      </c>
      <c r="AJ79" s="55" t="s">
        <v>85</v>
      </c>
      <c r="AK79" s="55" t="s">
        <v>31</v>
      </c>
      <c r="AL79" s="55">
        <v>0</v>
      </c>
      <c r="AM79" s="55">
        <v>0</v>
      </c>
      <c r="AN79" s="55" t="s">
        <v>342</v>
      </c>
      <c r="AO79" s="55" t="s">
        <v>349</v>
      </c>
      <c r="AP79" s="55">
        <v>0</v>
      </c>
      <c r="AQ79" s="55">
        <v>0</v>
      </c>
      <c r="AR79" s="55">
        <v>0</v>
      </c>
      <c r="AS79" s="55">
        <v>0</v>
      </c>
      <c r="AT79" s="55">
        <v>0</v>
      </c>
      <c r="AU79" s="55">
        <v>0</v>
      </c>
      <c r="AV79" s="55">
        <v>0</v>
      </c>
      <c r="AW79" s="55">
        <v>0</v>
      </c>
      <c r="AX79" s="55">
        <v>0</v>
      </c>
      <c r="AY79" s="55" t="s">
        <v>186</v>
      </c>
      <c r="AZ79" s="165">
        <v>42401</v>
      </c>
      <c r="BA79" s="165">
        <v>42401</v>
      </c>
      <c r="BB79" s="165">
        <v>42401</v>
      </c>
      <c r="BC79" s="165">
        <v>42401</v>
      </c>
      <c r="BD79" s="165">
        <v>42401</v>
      </c>
      <c r="BE79" s="55" t="s">
        <v>191</v>
      </c>
      <c r="BF79" s="55" t="s">
        <v>344</v>
      </c>
      <c r="BG79" s="55" t="s">
        <v>186</v>
      </c>
      <c r="BH79" s="55" t="s">
        <v>85</v>
      </c>
      <c r="BU79" s="55">
        <f t="shared" si="4"/>
        <v>0</v>
      </c>
      <c r="BV79" s="55">
        <f t="shared" si="5"/>
        <v>0</v>
      </c>
      <c r="BW79" s="169"/>
      <c r="BX79" s="170">
        <f>IF(ISERROR(VLOOKUP(BW79,系统大修申请!B:U,17,)),0,1)</f>
        <v>0</v>
      </c>
      <c r="BY79" s="55">
        <f>IFERROR(VLOOKUP(BW79,系统大修申请!B:U,17,),0)</f>
        <v>0</v>
      </c>
    </row>
    <row r="80" hidden="1" spans="1:77">
      <c r="A80" s="55">
        <v>79</v>
      </c>
      <c r="B80" s="55" t="s">
        <v>571</v>
      </c>
      <c r="C80" s="55">
        <v>2</v>
      </c>
      <c r="D80" s="55" t="s">
        <v>572</v>
      </c>
      <c r="E80" s="55" t="s">
        <v>217</v>
      </c>
      <c r="F80" s="55" t="s">
        <v>573</v>
      </c>
      <c r="G80" s="55">
        <v>8747</v>
      </c>
      <c r="H80" s="55">
        <v>13340936786</v>
      </c>
      <c r="I80" s="55" t="s">
        <v>6</v>
      </c>
      <c r="J80" s="55" t="s">
        <v>10</v>
      </c>
      <c r="K80" s="55" t="s">
        <v>30</v>
      </c>
      <c r="L80" s="55" t="s">
        <v>10</v>
      </c>
      <c r="M80" s="55" t="s">
        <v>219</v>
      </c>
      <c r="N80" s="55" t="s">
        <v>221</v>
      </c>
      <c r="Z80" s="55" t="s">
        <v>574</v>
      </c>
      <c r="AA80" s="55" t="s">
        <v>85</v>
      </c>
      <c r="AB80" s="55" t="s">
        <v>85</v>
      </c>
      <c r="AC80" s="55" t="s">
        <v>85</v>
      </c>
      <c r="AD80" s="55" t="s">
        <v>85</v>
      </c>
      <c r="AE80" s="55" t="s">
        <v>85</v>
      </c>
      <c r="AF80" s="55" t="s">
        <v>85</v>
      </c>
      <c r="AG80" s="55" t="s">
        <v>85</v>
      </c>
      <c r="AH80" s="55" t="s">
        <v>85</v>
      </c>
      <c r="AI80" s="55" t="s">
        <v>85</v>
      </c>
      <c r="AJ80" s="55" t="s">
        <v>85</v>
      </c>
      <c r="AK80" s="55" t="s">
        <v>85</v>
      </c>
      <c r="AL80" s="55">
        <v>0</v>
      </c>
      <c r="AM80" s="55">
        <v>0</v>
      </c>
      <c r="AN80" s="55" t="s">
        <v>190</v>
      </c>
      <c r="AO80" s="55" t="s">
        <v>186</v>
      </c>
      <c r="AP80" s="55">
        <v>0</v>
      </c>
      <c r="AQ80" s="55">
        <v>0</v>
      </c>
      <c r="AR80" s="55">
        <v>0</v>
      </c>
      <c r="AS80" s="55">
        <v>0</v>
      </c>
      <c r="AT80" s="55">
        <v>0</v>
      </c>
      <c r="AU80" s="55">
        <v>0</v>
      </c>
      <c r="AV80" s="55">
        <v>0</v>
      </c>
      <c r="AW80" s="55">
        <v>0</v>
      </c>
      <c r="AX80" s="55">
        <v>0</v>
      </c>
      <c r="AY80" s="55" t="s">
        <v>186</v>
      </c>
      <c r="AZ80" s="165">
        <v>42425</v>
      </c>
      <c r="BA80" s="165">
        <v>42426</v>
      </c>
      <c r="BB80" s="165">
        <v>42427</v>
      </c>
      <c r="BC80" s="165">
        <v>42428</v>
      </c>
      <c r="BD80" s="165">
        <v>42429</v>
      </c>
      <c r="BE80" s="55" t="s">
        <v>191</v>
      </c>
      <c r="BF80" s="55" t="s">
        <v>344</v>
      </c>
      <c r="BG80" s="55" t="s">
        <v>186</v>
      </c>
      <c r="BH80" s="55" t="s">
        <v>85</v>
      </c>
      <c r="BU80" s="55">
        <f t="shared" si="4"/>
        <v>0</v>
      </c>
      <c r="BV80" s="55">
        <f t="shared" si="5"/>
        <v>0</v>
      </c>
      <c r="BW80" s="169"/>
      <c r="BX80" s="170">
        <f>IF(ISERROR(VLOOKUP(BW80,系统大修申请!B:U,17,)),0,1)</f>
        <v>0</v>
      </c>
      <c r="BY80" s="55">
        <f>IFERROR(VLOOKUP(BW80,系统大修申请!B:U,17,),0)</f>
        <v>0</v>
      </c>
    </row>
    <row r="81" hidden="1" spans="1:77">
      <c r="A81" s="55">
        <v>80</v>
      </c>
      <c r="B81" s="55" t="s">
        <v>575</v>
      </c>
      <c r="C81" s="55">
        <v>3</v>
      </c>
      <c r="D81" s="55" t="s">
        <v>576</v>
      </c>
      <c r="E81" s="55" t="s">
        <v>305</v>
      </c>
      <c r="F81" s="55" t="s">
        <v>577</v>
      </c>
      <c r="H81" s="55">
        <v>13980862177</v>
      </c>
      <c r="I81" s="55" t="s">
        <v>6</v>
      </c>
      <c r="J81" s="55" t="s">
        <v>12</v>
      </c>
      <c r="K81" s="55" t="s">
        <v>30</v>
      </c>
      <c r="L81" s="55" t="s">
        <v>12</v>
      </c>
      <c r="M81" s="55" t="s">
        <v>294</v>
      </c>
      <c r="N81" s="55" t="s">
        <v>402</v>
      </c>
      <c r="Z81" s="55" t="s">
        <v>578</v>
      </c>
      <c r="AA81" s="55" t="s">
        <v>189</v>
      </c>
      <c r="AB81" s="55" t="s">
        <v>189</v>
      </c>
      <c r="AC81" s="55" t="s">
        <v>85</v>
      </c>
      <c r="AD81" s="55" t="s">
        <v>85</v>
      </c>
      <c r="AE81" s="55" t="s">
        <v>85</v>
      </c>
      <c r="AF81" s="55" t="s">
        <v>85</v>
      </c>
      <c r="AG81" s="55" t="s">
        <v>85</v>
      </c>
      <c r="AH81" s="55" t="s">
        <v>85</v>
      </c>
      <c r="AI81" s="55" t="s">
        <v>85</v>
      </c>
      <c r="AJ81" s="55" t="s">
        <v>85</v>
      </c>
      <c r="AK81" s="55" t="s">
        <v>31</v>
      </c>
      <c r="AL81" s="55">
        <v>22398.62</v>
      </c>
      <c r="AM81" s="55">
        <v>60000</v>
      </c>
      <c r="AN81" s="55" t="s">
        <v>190</v>
      </c>
      <c r="AO81" s="55" t="s">
        <v>186</v>
      </c>
      <c r="AP81" s="55">
        <v>50375</v>
      </c>
      <c r="AQ81" s="55">
        <v>43000</v>
      </c>
      <c r="AR81" s="55">
        <v>43000</v>
      </c>
      <c r="AS81" s="55">
        <v>0</v>
      </c>
      <c r="AT81" s="55">
        <v>41523</v>
      </c>
      <c r="AU81" s="55" t="s">
        <v>31</v>
      </c>
      <c r="AV81" s="55">
        <v>1470</v>
      </c>
      <c r="AW81" s="55">
        <v>0</v>
      </c>
      <c r="AX81" s="55">
        <v>72</v>
      </c>
      <c r="AY81" s="55" t="s">
        <v>402</v>
      </c>
      <c r="AZ81" s="165">
        <v>42387</v>
      </c>
      <c r="BA81" s="165">
        <v>42388</v>
      </c>
      <c r="BB81" s="165">
        <v>42454</v>
      </c>
      <c r="BC81" s="165">
        <v>42454</v>
      </c>
      <c r="BD81" s="165">
        <v>42453</v>
      </c>
      <c r="BE81" s="55" t="s">
        <v>191</v>
      </c>
      <c r="BF81" s="55" t="s">
        <v>344</v>
      </c>
      <c r="BG81" s="55" t="s">
        <v>186</v>
      </c>
      <c r="BH81" s="55" t="s">
        <v>85</v>
      </c>
      <c r="BU81" s="55">
        <f t="shared" si="4"/>
        <v>0</v>
      </c>
      <c r="BV81" s="55">
        <f t="shared" si="5"/>
        <v>0</v>
      </c>
      <c r="BW81" s="169"/>
      <c r="BX81" s="170">
        <f>IF(ISERROR(VLOOKUP(BW81,系统大修申请!B:U,17,)),0,1)</f>
        <v>0</v>
      </c>
      <c r="BY81" s="55">
        <f>IFERROR(VLOOKUP(BW81,系统大修申请!B:U,17,),0)</f>
        <v>0</v>
      </c>
    </row>
    <row r="82" hidden="1" spans="1:77">
      <c r="A82" s="55">
        <v>81</v>
      </c>
      <c r="B82" s="55" t="s">
        <v>579</v>
      </c>
      <c r="C82" s="55">
        <v>3</v>
      </c>
      <c r="D82" s="55" t="s">
        <v>552</v>
      </c>
      <c r="E82" s="55" t="s">
        <v>198</v>
      </c>
      <c r="F82" s="55" t="s">
        <v>553</v>
      </c>
      <c r="G82" s="55">
        <v>4274</v>
      </c>
      <c r="H82" s="55">
        <v>13981633062</v>
      </c>
      <c r="I82" s="55" t="s">
        <v>54</v>
      </c>
      <c r="J82" s="55" t="s">
        <v>55</v>
      </c>
      <c r="K82" s="55" t="s">
        <v>30</v>
      </c>
      <c r="L82" s="55" t="s">
        <v>55</v>
      </c>
      <c r="M82" s="55" t="s">
        <v>314</v>
      </c>
      <c r="N82" s="55" t="s">
        <v>201</v>
      </c>
      <c r="Z82" s="55" t="s">
        <v>580</v>
      </c>
      <c r="AA82" s="55" t="s">
        <v>85</v>
      </c>
      <c r="AB82" s="55" t="s">
        <v>189</v>
      </c>
      <c r="AC82" s="55" t="s">
        <v>31</v>
      </c>
      <c r="AD82" s="55" t="s">
        <v>85</v>
      </c>
      <c r="AE82" s="55" t="s">
        <v>85</v>
      </c>
      <c r="AF82" s="55" t="s">
        <v>85</v>
      </c>
      <c r="AG82" s="55" t="s">
        <v>85</v>
      </c>
      <c r="AH82" s="55" t="s">
        <v>85</v>
      </c>
      <c r="AI82" s="55" t="s">
        <v>85</v>
      </c>
      <c r="AJ82" s="55" t="s">
        <v>85</v>
      </c>
      <c r="AK82" s="55" t="s">
        <v>85</v>
      </c>
      <c r="AL82" s="55">
        <v>30451.42</v>
      </c>
      <c r="AM82" s="55">
        <v>5940</v>
      </c>
      <c r="AN82" s="55" t="s">
        <v>190</v>
      </c>
      <c r="AO82" s="55" t="s">
        <v>186</v>
      </c>
      <c r="AP82" s="55">
        <v>27475.79</v>
      </c>
      <c r="AQ82" s="55">
        <v>11475</v>
      </c>
      <c r="AR82" s="55">
        <v>11475</v>
      </c>
      <c r="AU82" s="55" t="s">
        <v>31</v>
      </c>
      <c r="AV82" s="55">
        <v>2159</v>
      </c>
      <c r="AW82" s="55">
        <v>0</v>
      </c>
      <c r="AX82" s="55">
        <v>36</v>
      </c>
      <c r="AY82" s="55" t="s">
        <v>201</v>
      </c>
      <c r="AZ82" s="165">
        <v>42423</v>
      </c>
      <c r="BA82" s="165">
        <v>42428</v>
      </c>
      <c r="BB82" s="165">
        <v>42434</v>
      </c>
      <c r="BC82" s="165">
        <v>42432</v>
      </c>
      <c r="BD82" s="165">
        <v>42432</v>
      </c>
      <c r="BE82" s="55" t="s">
        <v>191</v>
      </c>
      <c r="BF82" s="55" t="s">
        <v>344</v>
      </c>
      <c r="BG82" s="55" t="s">
        <v>186</v>
      </c>
      <c r="BH82" s="55" t="s">
        <v>85</v>
      </c>
      <c r="BU82" s="55">
        <f t="shared" si="4"/>
        <v>1</v>
      </c>
      <c r="BV82" s="55">
        <f t="shared" si="5"/>
        <v>0</v>
      </c>
      <c r="BW82" s="169" t="s">
        <v>581</v>
      </c>
      <c r="BX82" s="170">
        <f>IF(ISERROR(VLOOKUP(BW82,系统大修申请!B:U,17,)),0,1)</f>
        <v>1</v>
      </c>
      <c r="BY82" s="55">
        <f>IFERROR(VLOOKUP(BW82,系统大修申请!B:U,17,),0)</f>
        <v>0</v>
      </c>
    </row>
    <row r="83" hidden="1" spans="1:77">
      <c r="A83" s="55">
        <v>82</v>
      </c>
      <c r="B83" s="55" t="s">
        <v>582</v>
      </c>
      <c r="C83" s="55">
        <v>3</v>
      </c>
      <c r="D83" s="55" t="s">
        <v>390</v>
      </c>
      <c r="E83" s="55" t="s">
        <v>391</v>
      </c>
      <c r="F83" s="55">
        <v>20708</v>
      </c>
      <c r="G83" s="55">
        <v>18000</v>
      </c>
      <c r="I83" s="55" t="s">
        <v>47</v>
      </c>
      <c r="J83" s="55" t="s">
        <v>48</v>
      </c>
      <c r="K83" s="55" t="s">
        <v>30</v>
      </c>
      <c r="L83" s="55" t="s">
        <v>48</v>
      </c>
      <c r="M83" s="55" t="s">
        <v>508</v>
      </c>
      <c r="N83" s="55" t="s">
        <v>250</v>
      </c>
      <c r="Z83" s="55" t="s">
        <v>280</v>
      </c>
      <c r="AA83" s="55" t="s">
        <v>31</v>
      </c>
      <c r="AB83" s="55" t="s">
        <v>189</v>
      </c>
      <c r="AC83" s="55" t="s">
        <v>31</v>
      </c>
      <c r="AD83" s="55" t="s">
        <v>85</v>
      </c>
      <c r="AE83" s="55" t="s">
        <v>85</v>
      </c>
      <c r="AF83" s="55" t="s">
        <v>85</v>
      </c>
      <c r="AG83" s="55" t="s">
        <v>85</v>
      </c>
      <c r="AH83" s="55" t="s">
        <v>85</v>
      </c>
      <c r="AI83" s="55" t="s">
        <v>85</v>
      </c>
      <c r="AJ83" s="55" t="s">
        <v>85</v>
      </c>
      <c r="AK83" s="55" t="s">
        <v>85</v>
      </c>
      <c r="AL83" s="55">
        <v>568735.15</v>
      </c>
      <c r="AM83" s="55">
        <v>75950</v>
      </c>
      <c r="AN83" s="55" t="s">
        <v>190</v>
      </c>
      <c r="AO83" s="55" t="s">
        <v>186</v>
      </c>
      <c r="AQ83" s="55">
        <v>74514</v>
      </c>
      <c r="AR83" s="55">
        <v>74514</v>
      </c>
      <c r="AS83" s="55">
        <v>0</v>
      </c>
      <c r="AT83" s="55">
        <v>35000</v>
      </c>
      <c r="AU83" s="55" t="s">
        <v>31</v>
      </c>
      <c r="AV83" s="55">
        <v>30900</v>
      </c>
      <c r="AW83" s="55">
        <v>500</v>
      </c>
      <c r="AX83" s="55">
        <v>108</v>
      </c>
      <c r="AY83" s="55" t="s">
        <v>250</v>
      </c>
      <c r="AZ83" s="165">
        <v>42378</v>
      </c>
      <c r="BA83" s="165">
        <v>42384</v>
      </c>
      <c r="BE83" s="55" t="s">
        <v>191</v>
      </c>
      <c r="BF83" s="55" t="s">
        <v>344</v>
      </c>
      <c r="BG83" s="55" t="s">
        <v>186</v>
      </c>
      <c r="BH83" s="55" t="s">
        <v>85</v>
      </c>
      <c r="BU83" s="55">
        <f t="shared" si="4"/>
        <v>1</v>
      </c>
      <c r="BV83" s="55">
        <f t="shared" si="5"/>
        <v>0</v>
      </c>
      <c r="BW83" s="169"/>
      <c r="BX83" s="170">
        <f>IF(ISERROR(VLOOKUP(BW83,系统大修申请!B:U,17,)),0,1)</f>
        <v>0</v>
      </c>
      <c r="BY83" s="55">
        <f>IFERROR(VLOOKUP(BW83,系统大修申请!B:U,17,),0)</f>
        <v>0</v>
      </c>
    </row>
    <row r="84" hidden="1" spans="1:77">
      <c r="A84" s="55">
        <v>83</v>
      </c>
      <c r="B84" s="55" t="s">
        <v>583</v>
      </c>
      <c r="C84" s="55">
        <v>3</v>
      </c>
      <c r="D84" s="55" t="s">
        <v>584</v>
      </c>
      <c r="E84" s="55" t="s">
        <v>271</v>
      </c>
      <c r="F84" s="55" t="s">
        <v>585</v>
      </c>
      <c r="G84" s="55">
        <v>8348</v>
      </c>
      <c r="H84" s="55">
        <v>18837262676</v>
      </c>
      <c r="I84" s="55" t="s">
        <v>6</v>
      </c>
      <c r="J84" s="55" t="s">
        <v>7</v>
      </c>
      <c r="K84" s="55" t="s">
        <v>30</v>
      </c>
      <c r="L84" s="55" t="s">
        <v>7</v>
      </c>
      <c r="M84" s="55" t="s">
        <v>308</v>
      </c>
      <c r="N84" s="55" t="s">
        <v>185</v>
      </c>
      <c r="O84" s="55" t="s">
        <v>201</v>
      </c>
      <c r="Z84" s="55" t="s">
        <v>586</v>
      </c>
      <c r="AA84" s="55" t="s">
        <v>31</v>
      </c>
      <c r="AB84" s="55" t="s">
        <v>31</v>
      </c>
      <c r="AC84" s="55" t="s">
        <v>31</v>
      </c>
      <c r="AD84" s="55" t="s">
        <v>31</v>
      </c>
      <c r="AE84" s="55" t="s">
        <v>85</v>
      </c>
      <c r="AF84" s="55" t="s">
        <v>85</v>
      </c>
      <c r="AG84" s="55" t="s">
        <v>85</v>
      </c>
      <c r="AH84" s="55" t="s">
        <v>85</v>
      </c>
      <c r="AI84" s="55" t="s">
        <v>85</v>
      </c>
      <c r="AJ84" s="55" t="s">
        <v>85</v>
      </c>
      <c r="AK84" s="55" t="s">
        <v>85</v>
      </c>
      <c r="AL84" s="55">
        <v>127421</v>
      </c>
      <c r="AM84" s="55">
        <v>28400</v>
      </c>
      <c r="AN84" s="55" t="s">
        <v>190</v>
      </c>
      <c r="AO84" s="55" t="s">
        <v>186</v>
      </c>
      <c r="AP84" s="55">
        <v>110828</v>
      </c>
      <c r="AQ84" s="55">
        <v>27625</v>
      </c>
      <c r="AR84" s="55">
        <v>27625</v>
      </c>
      <c r="AS84" s="55">
        <v>0</v>
      </c>
      <c r="AT84" s="55">
        <v>16000</v>
      </c>
      <c r="AU84" s="55" t="s">
        <v>31</v>
      </c>
      <c r="AV84" s="55">
        <v>0</v>
      </c>
      <c r="AW84" s="55">
        <v>0</v>
      </c>
      <c r="AX84" s="55">
        <v>72</v>
      </c>
      <c r="AY84" s="55" t="s">
        <v>185</v>
      </c>
      <c r="AZ84" s="165">
        <v>42383</v>
      </c>
      <c r="BA84" s="165">
        <v>42433</v>
      </c>
      <c r="BB84" s="165">
        <v>42449</v>
      </c>
      <c r="BC84" s="165">
        <v>42449</v>
      </c>
      <c r="BD84" s="165">
        <v>42456</v>
      </c>
      <c r="BE84" s="55" t="s">
        <v>191</v>
      </c>
      <c r="BF84" s="55" t="s">
        <v>344</v>
      </c>
      <c r="BG84" s="55" t="s">
        <v>186</v>
      </c>
      <c r="BH84" s="55" t="s">
        <v>31</v>
      </c>
      <c r="BI84" s="55">
        <v>42456</v>
      </c>
      <c r="BJ84" s="55">
        <v>0</v>
      </c>
      <c r="BK84" s="55" t="s">
        <v>186</v>
      </c>
      <c r="BU84" s="55">
        <f t="shared" si="4"/>
        <v>1</v>
      </c>
      <c r="BV84" s="55">
        <f t="shared" si="5"/>
        <v>1</v>
      </c>
      <c r="BW84" s="169"/>
      <c r="BX84" s="170">
        <f>IF(ISERROR(VLOOKUP(BW84,系统大修申请!B:U,17,)),0,1)</f>
        <v>0</v>
      </c>
      <c r="BY84" s="55">
        <f>IFERROR(VLOOKUP(BW84,系统大修申请!B:U,17,),0)</f>
        <v>0</v>
      </c>
    </row>
    <row r="85" hidden="1" spans="1:77">
      <c r="A85" s="55">
        <v>84</v>
      </c>
      <c r="B85" s="55" t="s">
        <v>587</v>
      </c>
      <c r="C85" s="55">
        <v>3</v>
      </c>
      <c r="D85" s="55" t="s">
        <v>588</v>
      </c>
      <c r="E85" s="55" t="s">
        <v>198</v>
      </c>
      <c r="F85" s="55" t="s">
        <v>589</v>
      </c>
      <c r="G85" s="55">
        <v>5683</v>
      </c>
      <c r="H85" s="55">
        <v>13808268709</v>
      </c>
      <c r="I85" s="55" t="s">
        <v>6</v>
      </c>
      <c r="J85" s="55" t="s">
        <v>7</v>
      </c>
      <c r="K85" s="55" t="s">
        <v>30</v>
      </c>
      <c r="L85" s="55" t="s">
        <v>7</v>
      </c>
      <c r="M85" s="55" t="s">
        <v>308</v>
      </c>
      <c r="N85" s="55" t="s">
        <v>250</v>
      </c>
      <c r="Z85" s="55" t="s">
        <v>590</v>
      </c>
      <c r="AA85" s="55" t="s">
        <v>189</v>
      </c>
      <c r="AB85" s="55" t="s">
        <v>85</v>
      </c>
      <c r="AC85" s="55" t="s">
        <v>85</v>
      </c>
      <c r="AD85" s="55" t="s">
        <v>31</v>
      </c>
      <c r="AE85" s="55" t="s">
        <v>85</v>
      </c>
      <c r="AF85" s="55" t="s">
        <v>85</v>
      </c>
      <c r="AG85" s="55" t="s">
        <v>85</v>
      </c>
      <c r="AH85" s="55" t="s">
        <v>85</v>
      </c>
      <c r="AI85" s="55" t="s">
        <v>85</v>
      </c>
      <c r="AJ85" s="55" t="s">
        <v>85</v>
      </c>
      <c r="AK85" s="55" t="s">
        <v>85</v>
      </c>
      <c r="AL85" s="55">
        <v>20893</v>
      </c>
      <c r="AM85" s="55">
        <v>9200</v>
      </c>
      <c r="AN85" s="55" t="s">
        <v>190</v>
      </c>
      <c r="AO85" s="55" t="s">
        <v>186</v>
      </c>
      <c r="AP85" s="55">
        <v>18746</v>
      </c>
      <c r="AQ85" s="55">
        <v>7600</v>
      </c>
      <c r="AR85" s="55">
        <v>7600</v>
      </c>
      <c r="AS85" s="55">
        <v>0</v>
      </c>
      <c r="AT85" s="55">
        <v>4400</v>
      </c>
      <c r="AU85" s="55" t="s">
        <v>31</v>
      </c>
      <c r="AV85" s="55">
        <v>3200</v>
      </c>
      <c r="AW85" s="55">
        <v>0</v>
      </c>
      <c r="AX85" s="55">
        <v>36</v>
      </c>
      <c r="AY85" s="55" t="s">
        <v>250</v>
      </c>
      <c r="AZ85" s="165">
        <v>42426</v>
      </c>
      <c r="BA85" s="165">
        <v>42426</v>
      </c>
      <c r="BB85" s="165">
        <v>42432</v>
      </c>
      <c r="BC85" s="165">
        <v>42430</v>
      </c>
      <c r="BD85" s="165">
        <v>42430</v>
      </c>
      <c r="BE85" s="55" t="s">
        <v>191</v>
      </c>
      <c r="BF85" s="55" t="s">
        <v>31</v>
      </c>
      <c r="BG85" s="55" t="s">
        <v>233</v>
      </c>
      <c r="BH85" s="55" t="s">
        <v>31</v>
      </c>
      <c r="BI85" s="55">
        <v>42430</v>
      </c>
      <c r="BJ85" s="55">
        <v>0</v>
      </c>
      <c r="BK85" s="55" t="s">
        <v>186</v>
      </c>
      <c r="BU85" s="55">
        <f t="shared" si="4"/>
        <v>0</v>
      </c>
      <c r="BV85" s="55">
        <f t="shared" si="5"/>
        <v>1</v>
      </c>
      <c r="BW85" s="169"/>
      <c r="BX85" s="170">
        <f>IF(ISERROR(VLOOKUP(BW85,系统大修申请!B:U,17,)),0,1)</f>
        <v>0</v>
      </c>
      <c r="BY85" s="55">
        <f>IFERROR(VLOOKUP(BW85,系统大修申请!B:U,17,),0)</f>
        <v>0</v>
      </c>
    </row>
    <row r="86" hidden="1" spans="1:77">
      <c r="A86" s="55">
        <v>85</v>
      </c>
      <c r="B86" s="55" t="s">
        <v>591</v>
      </c>
      <c r="C86" s="55">
        <v>3</v>
      </c>
      <c r="D86" s="55" t="s">
        <v>592</v>
      </c>
      <c r="E86" s="55" t="s">
        <v>593</v>
      </c>
      <c r="F86" s="55" t="s">
        <v>594</v>
      </c>
      <c r="G86" s="55">
        <v>15000</v>
      </c>
      <c r="H86" s="55">
        <v>13688266999</v>
      </c>
      <c r="I86" s="55" t="s">
        <v>47</v>
      </c>
      <c r="J86" s="55" t="s">
        <v>48</v>
      </c>
      <c r="K86" s="55" t="s">
        <v>30</v>
      </c>
      <c r="L86" s="55" t="s">
        <v>48</v>
      </c>
      <c r="M86" s="55" t="s">
        <v>258</v>
      </c>
      <c r="N86" s="55" t="s">
        <v>201</v>
      </c>
      <c r="Z86" s="55" t="s">
        <v>280</v>
      </c>
      <c r="AA86" s="55" t="s">
        <v>31</v>
      </c>
      <c r="AB86" s="55" t="s">
        <v>189</v>
      </c>
      <c r="AC86" s="55" t="s">
        <v>31</v>
      </c>
      <c r="AD86" s="55" t="s">
        <v>85</v>
      </c>
      <c r="AE86" s="55" t="s">
        <v>85</v>
      </c>
      <c r="AF86" s="55" t="s">
        <v>85</v>
      </c>
      <c r="AG86" s="55" t="s">
        <v>85</v>
      </c>
      <c r="AH86" s="55" t="s">
        <v>85</v>
      </c>
      <c r="AI86" s="55" t="s">
        <v>85</v>
      </c>
      <c r="AJ86" s="55" t="s">
        <v>85</v>
      </c>
      <c r="AK86" s="55" t="s">
        <v>85</v>
      </c>
      <c r="AL86" s="55">
        <v>46488</v>
      </c>
      <c r="AM86" s="55">
        <v>18000</v>
      </c>
      <c r="AN86" s="55" t="s">
        <v>190</v>
      </c>
      <c r="AO86" s="55" t="s">
        <v>186</v>
      </c>
      <c r="AP86" s="55">
        <v>52628</v>
      </c>
      <c r="AQ86" s="55">
        <v>19300</v>
      </c>
      <c r="AR86" s="55">
        <v>18358</v>
      </c>
      <c r="AS86" s="55">
        <v>942</v>
      </c>
      <c r="AT86" s="55">
        <v>4500</v>
      </c>
      <c r="AU86" s="55" t="s">
        <v>31</v>
      </c>
      <c r="AV86" s="55">
        <v>12558</v>
      </c>
      <c r="AW86" s="55">
        <v>0</v>
      </c>
      <c r="AX86" s="55">
        <v>72</v>
      </c>
      <c r="AY86" s="55" t="s">
        <v>202</v>
      </c>
      <c r="AZ86" s="165">
        <v>42428</v>
      </c>
      <c r="BA86" s="165">
        <v>42428</v>
      </c>
      <c r="BB86" s="165">
        <v>42434</v>
      </c>
      <c r="BC86" s="165">
        <v>42433</v>
      </c>
      <c r="BD86" s="165">
        <v>42433</v>
      </c>
      <c r="BE86" s="55" t="s">
        <v>191</v>
      </c>
      <c r="BF86" s="55" t="s">
        <v>31</v>
      </c>
      <c r="BG86" s="55" t="s">
        <v>233</v>
      </c>
      <c r="BH86" s="55" t="s">
        <v>31</v>
      </c>
      <c r="BI86" s="55">
        <v>42433</v>
      </c>
      <c r="BJ86" s="55">
        <v>6</v>
      </c>
      <c r="BK86" s="55" t="s">
        <v>193</v>
      </c>
      <c r="BL86" s="55">
        <v>42617</v>
      </c>
      <c r="BM86" s="55" t="s">
        <v>446</v>
      </c>
      <c r="BU86" s="55">
        <f t="shared" si="4"/>
        <v>1</v>
      </c>
      <c r="BV86" s="55">
        <f t="shared" si="5"/>
        <v>0</v>
      </c>
      <c r="BW86" s="169" t="s">
        <v>595</v>
      </c>
      <c r="BX86" s="170">
        <f>IF(ISERROR(VLOOKUP(BW86,系统大修申请!B:U,17,)),0,1)</f>
        <v>1</v>
      </c>
      <c r="BY86" s="55">
        <f>IFERROR(VLOOKUP(BW86,系统大修申请!B:U,17,),0)</f>
        <v>1</v>
      </c>
    </row>
    <row r="87" hidden="1" spans="1:77">
      <c r="A87" s="55">
        <v>86</v>
      </c>
      <c r="B87" s="55" t="s">
        <v>596</v>
      </c>
      <c r="C87" s="55">
        <v>3</v>
      </c>
      <c r="D87" s="55" t="s">
        <v>597</v>
      </c>
      <c r="E87" s="55" t="s">
        <v>305</v>
      </c>
      <c r="F87" s="55" t="s">
        <v>598</v>
      </c>
      <c r="G87" s="55">
        <v>8556</v>
      </c>
      <c r="H87" s="55">
        <v>13708084352</v>
      </c>
      <c r="I87" s="55" t="s">
        <v>6</v>
      </c>
      <c r="J87" s="55" t="s">
        <v>7</v>
      </c>
      <c r="K87" s="55" t="s">
        <v>30</v>
      </c>
      <c r="L87" s="55" t="s">
        <v>7</v>
      </c>
      <c r="M87" s="55" t="s">
        <v>308</v>
      </c>
      <c r="N87" s="55" t="s">
        <v>250</v>
      </c>
      <c r="Z87" s="55" t="s">
        <v>599</v>
      </c>
      <c r="AA87" s="55" t="s">
        <v>85</v>
      </c>
      <c r="AB87" s="55" t="s">
        <v>189</v>
      </c>
      <c r="AC87" s="55" t="s">
        <v>31</v>
      </c>
      <c r="AD87" s="55" t="s">
        <v>85</v>
      </c>
      <c r="AE87" s="55" t="s">
        <v>85</v>
      </c>
      <c r="AF87" s="55" t="s">
        <v>85</v>
      </c>
      <c r="AG87" s="55" t="s">
        <v>85</v>
      </c>
      <c r="AH87" s="55" t="s">
        <v>85</v>
      </c>
      <c r="AI87" s="55" t="s">
        <v>85</v>
      </c>
      <c r="AJ87" s="55" t="s">
        <v>85</v>
      </c>
      <c r="AK87" s="55" t="s">
        <v>85</v>
      </c>
      <c r="AL87" s="55">
        <v>3344.67</v>
      </c>
      <c r="AM87" s="55">
        <v>0</v>
      </c>
      <c r="AN87" s="55" t="s">
        <v>190</v>
      </c>
      <c r="AO87" s="55" t="s">
        <v>186</v>
      </c>
      <c r="AP87" s="55">
        <v>11888</v>
      </c>
      <c r="AQ87" s="55">
        <v>3000</v>
      </c>
      <c r="AR87" s="55">
        <v>3000</v>
      </c>
      <c r="AS87" s="55">
        <v>0</v>
      </c>
      <c r="AT87" s="55">
        <v>3000</v>
      </c>
      <c r="AU87" s="55" t="s">
        <v>85</v>
      </c>
      <c r="AV87" s="55">
        <v>0</v>
      </c>
      <c r="AW87" s="55">
        <v>0</v>
      </c>
      <c r="AX87" s="55">
        <v>36</v>
      </c>
      <c r="AY87" s="55" t="s">
        <v>250</v>
      </c>
      <c r="AZ87" s="165">
        <v>42436</v>
      </c>
      <c r="BA87" s="165">
        <v>42436</v>
      </c>
      <c r="BB87" s="165">
        <v>42443</v>
      </c>
      <c r="BC87" s="165">
        <v>42441</v>
      </c>
      <c r="BD87" s="165">
        <v>42441</v>
      </c>
      <c r="BE87" s="55" t="s">
        <v>191</v>
      </c>
      <c r="BF87" s="55" t="s">
        <v>31</v>
      </c>
      <c r="BG87" s="55" t="s">
        <v>233</v>
      </c>
      <c r="BH87" s="55" t="s">
        <v>31</v>
      </c>
      <c r="BI87" s="55">
        <v>42441</v>
      </c>
      <c r="BJ87" s="55">
        <v>0</v>
      </c>
      <c r="BK87" s="55" t="s">
        <v>186</v>
      </c>
      <c r="BU87" s="55">
        <f t="shared" si="4"/>
        <v>1</v>
      </c>
      <c r="BV87" s="55">
        <f t="shared" si="5"/>
        <v>0</v>
      </c>
      <c r="BW87" s="169"/>
      <c r="BX87" s="170">
        <f>IF(ISERROR(VLOOKUP(BW87,系统大修申请!B:U,17,)),0,1)</f>
        <v>0</v>
      </c>
      <c r="BY87" s="55">
        <f>IFERROR(VLOOKUP(BW87,系统大修申请!B:U,17,),0)</f>
        <v>0</v>
      </c>
    </row>
    <row r="88" hidden="1" spans="1:77">
      <c r="A88" s="55">
        <v>87</v>
      </c>
      <c r="B88" s="55" t="s">
        <v>600</v>
      </c>
      <c r="C88" s="55">
        <v>3</v>
      </c>
      <c r="D88" s="55" t="s">
        <v>601</v>
      </c>
      <c r="E88" s="55" t="s">
        <v>198</v>
      </c>
      <c r="F88" s="55" t="s">
        <v>602</v>
      </c>
      <c r="G88" s="55">
        <v>6727</v>
      </c>
      <c r="H88" s="55">
        <v>18628303677</v>
      </c>
      <c r="I88" s="55" t="s">
        <v>36</v>
      </c>
      <c r="J88" s="55" t="s">
        <v>37</v>
      </c>
      <c r="K88" s="55" t="s">
        <v>30</v>
      </c>
      <c r="L88" s="55" t="s">
        <v>37</v>
      </c>
      <c r="M88" s="55" t="s">
        <v>238</v>
      </c>
      <c r="N88" s="55" t="s">
        <v>201</v>
      </c>
      <c r="Z88" s="55" t="s">
        <v>280</v>
      </c>
      <c r="AA88" s="55" t="s">
        <v>85</v>
      </c>
      <c r="AB88" s="55" t="s">
        <v>189</v>
      </c>
      <c r="AC88" s="55" t="s">
        <v>31</v>
      </c>
      <c r="AD88" s="55" t="s">
        <v>85</v>
      </c>
      <c r="AE88" s="55" t="s">
        <v>85</v>
      </c>
      <c r="AF88" s="55" t="s">
        <v>85</v>
      </c>
      <c r="AG88" s="55" t="s">
        <v>85</v>
      </c>
      <c r="AH88" s="55" t="s">
        <v>85</v>
      </c>
      <c r="AI88" s="55" t="s">
        <v>85</v>
      </c>
      <c r="AJ88" s="55" t="s">
        <v>85</v>
      </c>
      <c r="AK88" s="55" t="s">
        <v>85</v>
      </c>
      <c r="AL88" s="55">
        <v>25089</v>
      </c>
      <c r="AM88" s="55">
        <v>10500</v>
      </c>
      <c r="AN88" s="55" t="s">
        <v>190</v>
      </c>
      <c r="AO88" s="55" t="s">
        <v>186</v>
      </c>
      <c r="AP88" s="55">
        <v>45435</v>
      </c>
      <c r="AQ88" s="55">
        <v>6000</v>
      </c>
      <c r="AR88" s="55">
        <v>4500</v>
      </c>
      <c r="AS88" s="55">
        <v>1500</v>
      </c>
      <c r="AT88" s="55">
        <v>4500</v>
      </c>
      <c r="AU88" s="55" t="s">
        <v>31</v>
      </c>
      <c r="AV88" s="55">
        <v>0</v>
      </c>
      <c r="AW88" s="55">
        <v>0</v>
      </c>
      <c r="AX88" s="55">
        <v>54</v>
      </c>
      <c r="AY88" s="55" t="s">
        <v>202</v>
      </c>
      <c r="AZ88" s="165">
        <v>42436</v>
      </c>
      <c r="BA88" s="165">
        <v>42436</v>
      </c>
      <c r="BB88" s="165">
        <v>42443</v>
      </c>
      <c r="BC88" s="165">
        <v>42443</v>
      </c>
      <c r="BD88" s="165">
        <v>42445</v>
      </c>
      <c r="BE88" s="55" t="s">
        <v>191</v>
      </c>
      <c r="BF88" s="55" t="s">
        <v>31</v>
      </c>
      <c r="BG88" s="55" t="s">
        <v>260</v>
      </c>
      <c r="BH88" s="55" t="s">
        <v>31</v>
      </c>
      <c r="BI88" s="55">
        <v>42445</v>
      </c>
      <c r="BJ88" s="55">
        <v>3</v>
      </c>
      <c r="BK88" s="55" t="s">
        <v>193</v>
      </c>
      <c r="BL88" s="55">
        <v>42629</v>
      </c>
      <c r="BM88" s="55" t="s">
        <v>603</v>
      </c>
      <c r="BU88" s="55">
        <f t="shared" si="4"/>
        <v>1</v>
      </c>
      <c r="BV88" s="55">
        <f t="shared" si="5"/>
        <v>0</v>
      </c>
      <c r="BW88" s="169"/>
      <c r="BX88" s="170">
        <f>IF(ISERROR(VLOOKUP(BW88,系统大修申请!B:U,17,)),0,1)</f>
        <v>0</v>
      </c>
      <c r="BY88" s="55">
        <f>IFERROR(VLOOKUP(BW88,系统大修申请!B:U,17,),0)</f>
        <v>0</v>
      </c>
    </row>
    <row r="89" hidden="1" spans="1:77">
      <c r="A89" s="55">
        <v>88</v>
      </c>
      <c r="B89" s="55" t="s">
        <v>604</v>
      </c>
      <c r="C89" s="55">
        <v>3</v>
      </c>
      <c r="D89" s="55" t="s">
        <v>605</v>
      </c>
      <c r="E89" s="55" t="s">
        <v>593</v>
      </c>
      <c r="F89" s="55" t="s">
        <v>606</v>
      </c>
      <c r="G89" s="55">
        <v>11250</v>
      </c>
      <c r="H89" s="55">
        <v>13647666883</v>
      </c>
      <c r="I89" s="55" t="s">
        <v>6</v>
      </c>
      <c r="J89" s="55" t="s">
        <v>10</v>
      </c>
      <c r="K89" s="55" t="s">
        <v>30</v>
      </c>
      <c r="L89" s="55" t="s">
        <v>10</v>
      </c>
      <c r="M89" s="55" t="s">
        <v>219</v>
      </c>
      <c r="N89" s="55" t="s">
        <v>250</v>
      </c>
      <c r="Z89" s="55" t="s">
        <v>224</v>
      </c>
      <c r="AA89" s="55" t="s">
        <v>189</v>
      </c>
      <c r="AB89" s="55" t="s">
        <v>31</v>
      </c>
      <c r="AC89" s="55" t="s">
        <v>85</v>
      </c>
      <c r="AD89" s="55" t="s">
        <v>31</v>
      </c>
      <c r="AE89" s="55" t="s">
        <v>85</v>
      </c>
      <c r="AF89" s="55" t="s">
        <v>85</v>
      </c>
      <c r="AG89" s="55" t="s">
        <v>85</v>
      </c>
      <c r="AH89" s="55" t="s">
        <v>85</v>
      </c>
      <c r="AI89" s="55" t="s">
        <v>85</v>
      </c>
      <c r="AJ89" s="55" t="s">
        <v>85</v>
      </c>
      <c r="AK89" s="55" t="s">
        <v>85</v>
      </c>
      <c r="AL89" s="55">
        <v>23646</v>
      </c>
      <c r="AM89" s="55">
        <v>11200</v>
      </c>
      <c r="AN89" s="55" t="s">
        <v>190</v>
      </c>
      <c r="AO89" s="55" t="s">
        <v>186</v>
      </c>
      <c r="AP89" s="55">
        <v>23682</v>
      </c>
      <c r="AQ89" s="55">
        <v>11200</v>
      </c>
      <c r="AR89" s="55">
        <v>11200</v>
      </c>
      <c r="AS89" s="55">
        <v>0</v>
      </c>
      <c r="AT89" s="55">
        <v>11200</v>
      </c>
      <c r="AU89" s="55" t="s">
        <v>85</v>
      </c>
      <c r="AV89" s="55">
        <v>0</v>
      </c>
      <c r="AW89" s="55">
        <v>0</v>
      </c>
      <c r="AX89" s="55">
        <v>18</v>
      </c>
      <c r="AY89" s="55" t="s">
        <v>250</v>
      </c>
      <c r="AZ89" s="165">
        <v>42432</v>
      </c>
      <c r="BA89" s="165">
        <v>42436</v>
      </c>
      <c r="BB89" s="165">
        <v>42443</v>
      </c>
      <c r="BC89" s="165">
        <v>42440</v>
      </c>
      <c r="BD89" s="165">
        <v>42440</v>
      </c>
      <c r="BE89" s="55" t="s">
        <v>191</v>
      </c>
      <c r="BF89" s="55" t="s">
        <v>31</v>
      </c>
      <c r="BG89" s="55" t="s">
        <v>233</v>
      </c>
      <c r="BH89" s="55" t="s">
        <v>31</v>
      </c>
      <c r="BI89" s="55">
        <v>42440</v>
      </c>
      <c r="BJ89" s="55" t="s">
        <v>56</v>
      </c>
      <c r="BK89" s="55" t="s">
        <v>193</v>
      </c>
      <c r="BL89" s="55">
        <v>42624</v>
      </c>
      <c r="BM89" s="55" t="s">
        <v>607</v>
      </c>
      <c r="BU89" s="55">
        <f t="shared" si="4"/>
        <v>0</v>
      </c>
      <c r="BV89" s="55">
        <f t="shared" si="5"/>
        <v>1</v>
      </c>
      <c r="BW89" s="169"/>
      <c r="BX89" s="170">
        <f>IF(ISERROR(VLOOKUP(BW89,系统大修申请!B:U,17,)),0,1)</f>
        <v>0</v>
      </c>
      <c r="BY89" s="55">
        <f>IFERROR(VLOOKUP(BW89,系统大修申请!B:U,17,),0)</f>
        <v>0</v>
      </c>
    </row>
    <row r="90" hidden="1" spans="1:77">
      <c r="A90" s="55">
        <v>89</v>
      </c>
      <c r="B90" s="55" t="s">
        <v>608</v>
      </c>
      <c r="C90" s="55">
        <v>3</v>
      </c>
      <c r="D90" s="55" t="s">
        <v>609</v>
      </c>
      <c r="E90" s="55" t="s">
        <v>210</v>
      </c>
      <c r="F90" s="55" t="s">
        <v>610</v>
      </c>
      <c r="H90" s="55">
        <v>13568023949</v>
      </c>
      <c r="I90" s="55" t="s">
        <v>47</v>
      </c>
      <c r="J90" s="55" t="s">
        <v>48</v>
      </c>
      <c r="K90" s="55" t="s">
        <v>30</v>
      </c>
      <c r="L90" s="55" t="s">
        <v>48</v>
      </c>
      <c r="M90" s="55" t="s">
        <v>611</v>
      </c>
      <c r="N90" s="55" t="s">
        <v>201</v>
      </c>
      <c r="Z90" s="55" t="s">
        <v>280</v>
      </c>
      <c r="AA90" s="55" t="s">
        <v>31</v>
      </c>
      <c r="AB90" s="55" t="s">
        <v>189</v>
      </c>
      <c r="AC90" s="55" t="s">
        <v>31</v>
      </c>
      <c r="AD90" s="55" t="s">
        <v>85</v>
      </c>
      <c r="AE90" s="55" t="s">
        <v>85</v>
      </c>
      <c r="AF90" s="55" t="s">
        <v>85</v>
      </c>
      <c r="AG90" s="55" t="s">
        <v>85</v>
      </c>
      <c r="AH90" s="55" t="s">
        <v>85</v>
      </c>
      <c r="AI90" s="55" t="s">
        <v>85</v>
      </c>
      <c r="AJ90" s="55" t="s">
        <v>85</v>
      </c>
      <c r="AK90" s="55" t="s">
        <v>85</v>
      </c>
      <c r="AL90" s="55">
        <v>16037</v>
      </c>
      <c r="AM90" s="55">
        <v>10000</v>
      </c>
      <c r="AN90" s="55" t="s">
        <v>190</v>
      </c>
      <c r="AO90" s="55" t="s">
        <v>186</v>
      </c>
      <c r="AP90" s="55">
        <v>16037</v>
      </c>
      <c r="AQ90" s="55">
        <v>8582</v>
      </c>
      <c r="AR90" s="55">
        <v>2800</v>
      </c>
      <c r="AS90" s="55">
        <v>0</v>
      </c>
      <c r="AT90" s="55">
        <v>2800</v>
      </c>
      <c r="AU90" s="55" t="s">
        <v>85</v>
      </c>
      <c r="AV90" s="55">
        <v>0</v>
      </c>
      <c r="AW90" s="55">
        <v>0</v>
      </c>
      <c r="AX90" s="55">
        <v>36</v>
      </c>
      <c r="AY90" s="55" t="s">
        <v>202</v>
      </c>
      <c r="AZ90" s="165">
        <v>42436</v>
      </c>
      <c r="BA90" s="165">
        <v>42436</v>
      </c>
      <c r="BB90" s="165">
        <v>42443</v>
      </c>
      <c r="BC90" s="165">
        <v>42439</v>
      </c>
      <c r="BD90" s="165">
        <v>42439</v>
      </c>
      <c r="BE90" s="55" t="s">
        <v>191</v>
      </c>
      <c r="BF90" s="55" t="s">
        <v>31</v>
      </c>
      <c r="BG90" s="55" t="s">
        <v>240</v>
      </c>
      <c r="BH90" s="55" t="s">
        <v>31</v>
      </c>
      <c r="BI90" s="55">
        <v>42439</v>
      </c>
      <c r="BJ90" s="55" t="s">
        <v>76</v>
      </c>
      <c r="BK90" s="55" t="s">
        <v>193</v>
      </c>
      <c r="BL90" s="55">
        <v>42804</v>
      </c>
      <c r="BM90" s="55" t="s">
        <v>612</v>
      </c>
      <c r="BU90" s="55">
        <f t="shared" si="4"/>
        <v>1</v>
      </c>
      <c r="BV90" s="55">
        <f t="shared" si="5"/>
        <v>0</v>
      </c>
      <c r="BW90" s="169" t="s">
        <v>613</v>
      </c>
      <c r="BX90" s="170">
        <f>IF(ISERROR(VLOOKUP(BW90,系统大修申请!B:U,17,)),0,1)</f>
        <v>1</v>
      </c>
      <c r="BY90" s="55">
        <f>IFERROR(VLOOKUP(BW90,系统大修申请!B:U,17,),0)</f>
        <v>1</v>
      </c>
    </row>
    <row r="91" hidden="1" spans="1:77">
      <c r="A91" s="55">
        <v>90</v>
      </c>
      <c r="B91" s="55" t="s">
        <v>614</v>
      </c>
      <c r="C91" s="55">
        <v>3</v>
      </c>
      <c r="D91" s="55" t="s">
        <v>615</v>
      </c>
      <c r="E91" s="55" t="s">
        <v>616</v>
      </c>
      <c r="F91" s="55" t="s">
        <v>617</v>
      </c>
      <c r="G91" s="55">
        <v>6202</v>
      </c>
      <c r="H91" s="55">
        <v>18782775281</v>
      </c>
      <c r="I91" s="55" t="s">
        <v>26</v>
      </c>
      <c r="J91" s="55" t="s">
        <v>27</v>
      </c>
      <c r="K91" s="55" t="s">
        <v>385</v>
      </c>
      <c r="L91" s="55" t="s">
        <v>27</v>
      </c>
      <c r="M91" s="55" t="s">
        <v>496</v>
      </c>
      <c r="N91" s="55" t="s">
        <v>223</v>
      </c>
      <c r="Z91" s="55" t="s">
        <v>295</v>
      </c>
      <c r="AA91" s="55" t="s">
        <v>189</v>
      </c>
      <c r="AB91" s="55" t="s">
        <v>31</v>
      </c>
      <c r="AC91" s="55" t="s">
        <v>85</v>
      </c>
      <c r="AD91" s="55" t="s">
        <v>31</v>
      </c>
      <c r="AE91" s="55" t="s">
        <v>85</v>
      </c>
      <c r="AF91" s="55" t="s">
        <v>85</v>
      </c>
      <c r="AG91" s="55" t="s">
        <v>85</v>
      </c>
      <c r="AH91" s="55" t="s">
        <v>85</v>
      </c>
      <c r="AI91" s="55" t="s">
        <v>85</v>
      </c>
      <c r="AJ91" s="55" t="s">
        <v>85</v>
      </c>
      <c r="AK91" s="55" t="s">
        <v>85</v>
      </c>
      <c r="AL91" s="55">
        <v>33600</v>
      </c>
      <c r="AM91" s="55">
        <v>3000</v>
      </c>
      <c r="AN91" s="55" t="s">
        <v>190</v>
      </c>
      <c r="AO91" s="55" t="s">
        <v>186</v>
      </c>
      <c r="AP91" s="55">
        <v>33600</v>
      </c>
      <c r="AQ91" s="55">
        <v>3000</v>
      </c>
      <c r="AR91" s="55">
        <v>0</v>
      </c>
      <c r="AS91" s="55">
        <v>1500</v>
      </c>
      <c r="AT91" s="55">
        <v>1500</v>
      </c>
      <c r="AU91" s="55" t="s">
        <v>85</v>
      </c>
      <c r="AV91" s="55">
        <v>0</v>
      </c>
      <c r="AW91" s="55">
        <v>0</v>
      </c>
      <c r="AX91" s="55">
        <v>0</v>
      </c>
      <c r="AY91" s="55" t="s">
        <v>186</v>
      </c>
      <c r="AZ91" s="165">
        <v>42429</v>
      </c>
      <c r="BA91" s="165">
        <v>42429</v>
      </c>
      <c r="BB91" s="165">
        <v>42432</v>
      </c>
      <c r="BC91" s="165">
        <v>42432</v>
      </c>
      <c r="BD91" s="165">
        <v>42432</v>
      </c>
      <c r="BE91" s="55" t="s">
        <v>191</v>
      </c>
      <c r="BF91" s="55" t="s">
        <v>31</v>
      </c>
      <c r="BG91" s="55" t="s">
        <v>260</v>
      </c>
      <c r="BH91" s="55" t="s">
        <v>31</v>
      </c>
      <c r="BI91" s="55">
        <v>42429</v>
      </c>
      <c r="BJ91" s="55" t="s">
        <v>76</v>
      </c>
      <c r="BK91" s="55" t="s">
        <v>193</v>
      </c>
      <c r="BL91" s="55" t="s">
        <v>618</v>
      </c>
      <c r="BM91" s="55" t="s">
        <v>619</v>
      </c>
      <c r="BU91" s="55">
        <f t="shared" si="4"/>
        <v>0</v>
      </c>
      <c r="BV91" s="55">
        <f t="shared" si="5"/>
        <v>0</v>
      </c>
      <c r="BW91" s="169" t="s">
        <v>620</v>
      </c>
      <c r="BX91" s="170">
        <f>IF(ISERROR(VLOOKUP(BW91,系统大修申请!B:U,17,)),0,1)</f>
        <v>1</v>
      </c>
      <c r="BY91" s="55">
        <f>IFERROR(VLOOKUP(BW91,系统大修申请!B:U,17,),0)</f>
        <v>1</v>
      </c>
    </row>
    <row r="92" hidden="1" spans="1:77">
      <c r="A92" s="55">
        <v>91</v>
      </c>
      <c r="B92" s="55" t="s">
        <v>621</v>
      </c>
      <c r="C92" s="55">
        <v>3</v>
      </c>
      <c r="D92" s="55" t="s">
        <v>622</v>
      </c>
      <c r="E92" s="55" t="s">
        <v>623</v>
      </c>
      <c r="F92" s="55" t="s">
        <v>624</v>
      </c>
      <c r="G92" s="55">
        <v>13000</v>
      </c>
      <c r="H92" s="55">
        <v>18383629010</v>
      </c>
      <c r="I92" s="55" t="s">
        <v>54</v>
      </c>
      <c r="J92" s="55" t="s">
        <v>55</v>
      </c>
      <c r="K92" s="55" t="s">
        <v>30</v>
      </c>
      <c r="L92" s="55" t="s">
        <v>55</v>
      </c>
      <c r="M92" s="55" t="s">
        <v>544</v>
      </c>
      <c r="N92" s="55" t="s">
        <v>202</v>
      </c>
      <c r="Z92" s="55" t="s">
        <v>280</v>
      </c>
      <c r="AA92" s="55" t="s">
        <v>85</v>
      </c>
      <c r="AB92" s="55" t="s">
        <v>189</v>
      </c>
      <c r="AC92" s="55" t="s">
        <v>31</v>
      </c>
      <c r="AD92" s="55" t="s">
        <v>85</v>
      </c>
      <c r="AE92" s="55" t="s">
        <v>85</v>
      </c>
      <c r="AF92" s="55" t="s">
        <v>85</v>
      </c>
      <c r="AG92" s="55" t="s">
        <v>85</v>
      </c>
      <c r="AH92" s="55" t="s">
        <v>85</v>
      </c>
      <c r="AI92" s="55" t="s">
        <v>85</v>
      </c>
      <c r="AJ92" s="55" t="s">
        <v>85</v>
      </c>
      <c r="AK92" s="55" t="s">
        <v>85</v>
      </c>
      <c r="AL92" s="55">
        <v>9580</v>
      </c>
      <c r="AM92" s="55">
        <v>10800</v>
      </c>
      <c r="AN92" s="55" t="s">
        <v>190</v>
      </c>
      <c r="AO92" s="55" t="s">
        <v>186</v>
      </c>
      <c r="AP92" s="55">
        <v>13342</v>
      </c>
      <c r="AQ92" s="55">
        <v>10108</v>
      </c>
      <c r="AR92" s="55">
        <v>10108</v>
      </c>
      <c r="AS92" s="55">
        <v>0</v>
      </c>
      <c r="AT92" s="55">
        <v>3008</v>
      </c>
      <c r="AU92" s="55" t="s">
        <v>31</v>
      </c>
      <c r="AV92" s="55">
        <v>6800</v>
      </c>
      <c r="AW92" s="55">
        <v>0</v>
      </c>
      <c r="AX92" s="55">
        <v>36</v>
      </c>
      <c r="AY92" s="55" t="s">
        <v>201</v>
      </c>
      <c r="AZ92" s="165">
        <v>42440</v>
      </c>
      <c r="BA92" s="165">
        <v>42440</v>
      </c>
      <c r="BB92" s="165">
        <v>42454</v>
      </c>
      <c r="BC92" s="165">
        <v>42453</v>
      </c>
      <c r="BD92" s="165">
        <v>42453</v>
      </c>
      <c r="BE92" s="55" t="s">
        <v>191</v>
      </c>
      <c r="BF92" s="55" t="s">
        <v>31</v>
      </c>
      <c r="BG92" s="55" t="s">
        <v>233</v>
      </c>
      <c r="BH92" s="55" t="s">
        <v>31</v>
      </c>
      <c r="BI92" s="55">
        <v>42453</v>
      </c>
      <c r="BJ92" s="55">
        <v>0</v>
      </c>
      <c r="BK92" s="55" t="s">
        <v>186</v>
      </c>
      <c r="BU92" s="55">
        <f t="shared" si="4"/>
        <v>1</v>
      </c>
      <c r="BV92" s="55">
        <f t="shared" si="5"/>
        <v>0</v>
      </c>
      <c r="BW92" s="169"/>
      <c r="BX92" s="170">
        <f>IF(ISERROR(VLOOKUP(BW92,系统大修申请!B:U,17,)),0,1)</f>
        <v>0</v>
      </c>
      <c r="BY92" s="55">
        <f>IFERROR(VLOOKUP(BW92,系统大修申请!B:U,17,),0)</f>
        <v>0</v>
      </c>
    </row>
    <row r="93" hidden="1" spans="1:77">
      <c r="A93" s="55">
        <v>92</v>
      </c>
      <c r="B93" s="55" t="s">
        <v>625</v>
      </c>
      <c r="C93" s="55">
        <v>3</v>
      </c>
      <c r="D93" s="55" t="s">
        <v>626</v>
      </c>
      <c r="E93" s="55" t="s">
        <v>501</v>
      </c>
      <c r="F93" s="55" t="s">
        <v>627</v>
      </c>
      <c r="G93" s="55">
        <v>2982</v>
      </c>
      <c r="H93" s="55">
        <v>18030905999</v>
      </c>
      <c r="I93" s="55" t="s">
        <v>183</v>
      </c>
      <c r="J93" s="55" t="s">
        <v>64</v>
      </c>
      <c r="K93" s="55" t="s">
        <v>30</v>
      </c>
      <c r="L93" s="55" t="s">
        <v>64</v>
      </c>
      <c r="M93" s="55" t="s">
        <v>200</v>
      </c>
      <c r="N93" s="55" t="s">
        <v>221</v>
      </c>
      <c r="Z93" s="55" t="s">
        <v>628</v>
      </c>
      <c r="AA93" s="55" t="s">
        <v>85</v>
      </c>
      <c r="AB93" s="55" t="s">
        <v>85</v>
      </c>
      <c r="AC93" s="55" t="s">
        <v>85</v>
      </c>
      <c r="AD93" s="55" t="s">
        <v>31</v>
      </c>
      <c r="AE93" s="55" t="s">
        <v>85</v>
      </c>
      <c r="AF93" s="55" t="s">
        <v>85</v>
      </c>
      <c r="AG93" s="55" t="s">
        <v>85</v>
      </c>
      <c r="AH93" s="55" t="s">
        <v>85</v>
      </c>
      <c r="AI93" s="55" t="s">
        <v>85</v>
      </c>
      <c r="AJ93" s="55" t="s">
        <v>85</v>
      </c>
      <c r="AK93" s="55" t="s">
        <v>85</v>
      </c>
      <c r="AL93" s="55">
        <v>42983</v>
      </c>
      <c r="AM93" s="55">
        <v>3500</v>
      </c>
      <c r="AN93" s="55" t="s">
        <v>190</v>
      </c>
      <c r="AO93" s="55" t="s">
        <v>186</v>
      </c>
      <c r="AP93" s="55">
        <v>39807</v>
      </c>
      <c r="AQ93" s="55">
        <v>3500</v>
      </c>
      <c r="AR93" s="55">
        <v>3500</v>
      </c>
      <c r="AS93" s="55">
        <v>0</v>
      </c>
      <c r="AT93" s="55">
        <v>3500</v>
      </c>
      <c r="AU93" s="55" t="s">
        <v>85</v>
      </c>
      <c r="AV93" s="55">
        <v>0</v>
      </c>
      <c r="AW93" s="55">
        <v>0</v>
      </c>
      <c r="AX93" s="55">
        <v>18</v>
      </c>
      <c r="AY93" s="55" t="s">
        <v>221</v>
      </c>
      <c r="AZ93" s="165">
        <v>42446</v>
      </c>
      <c r="BA93" s="165">
        <v>42447</v>
      </c>
      <c r="BB93" s="165">
        <v>42453</v>
      </c>
      <c r="BC93" s="165">
        <v>42450</v>
      </c>
      <c r="BD93" s="165">
        <v>42451</v>
      </c>
      <c r="BE93" s="55" t="s">
        <v>191</v>
      </c>
      <c r="BF93" s="55" t="s">
        <v>31</v>
      </c>
      <c r="BG93" s="55" t="s">
        <v>233</v>
      </c>
      <c r="BH93" s="55" t="s">
        <v>31</v>
      </c>
      <c r="BI93" s="55">
        <v>42451</v>
      </c>
      <c r="BJ93" s="55" t="s">
        <v>56</v>
      </c>
      <c r="BK93" s="55" t="s">
        <v>193</v>
      </c>
      <c r="BL93" s="55">
        <v>42635</v>
      </c>
      <c r="BM93" s="55" t="s">
        <v>607</v>
      </c>
      <c r="BU93" s="55">
        <f t="shared" si="4"/>
        <v>0</v>
      </c>
      <c r="BV93" s="55">
        <f t="shared" si="5"/>
        <v>1</v>
      </c>
      <c r="BW93" s="169"/>
      <c r="BX93" s="170">
        <f>IF(ISERROR(VLOOKUP(BW93,系统大修申请!B:U,17,)),0,1)</f>
        <v>0</v>
      </c>
      <c r="BY93" s="55">
        <f>IFERROR(VLOOKUP(BW93,系统大修申请!B:U,17,),0)</f>
        <v>0</v>
      </c>
    </row>
    <row r="94" hidden="1" spans="1:77">
      <c r="A94" s="55">
        <v>93</v>
      </c>
      <c r="B94" s="55" t="s">
        <v>629</v>
      </c>
      <c r="C94" s="55">
        <v>3</v>
      </c>
      <c r="D94" s="55" t="s">
        <v>630</v>
      </c>
      <c r="E94" s="55" t="s">
        <v>352</v>
      </c>
      <c r="F94" s="55" t="s">
        <v>631</v>
      </c>
      <c r="G94" s="55">
        <v>10276</v>
      </c>
      <c r="H94" s="55">
        <v>15378666307</v>
      </c>
      <c r="I94" s="55" t="s">
        <v>6</v>
      </c>
      <c r="J94" s="55" t="s">
        <v>12</v>
      </c>
      <c r="K94" s="55" t="s">
        <v>30</v>
      </c>
      <c r="L94" s="55" t="s">
        <v>12</v>
      </c>
      <c r="M94" s="55" t="s">
        <v>294</v>
      </c>
      <c r="N94" s="55" t="s">
        <v>250</v>
      </c>
      <c r="Z94" s="55" t="s">
        <v>632</v>
      </c>
      <c r="AA94" s="55" t="s">
        <v>31</v>
      </c>
      <c r="AB94" s="55" t="s">
        <v>85</v>
      </c>
      <c r="AC94" s="55" t="s">
        <v>31</v>
      </c>
      <c r="AD94" s="55" t="s">
        <v>85</v>
      </c>
      <c r="AE94" s="55" t="s">
        <v>85</v>
      </c>
      <c r="AF94" s="55" t="s">
        <v>85</v>
      </c>
      <c r="AG94" s="55" t="s">
        <v>85</v>
      </c>
      <c r="AH94" s="55" t="s">
        <v>85</v>
      </c>
      <c r="AI94" s="55" t="s">
        <v>85</v>
      </c>
      <c r="AJ94" s="55" t="s">
        <v>85</v>
      </c>
      <c r="AK94" s="55" t="s">
        <v>85</v>
      </c>
      <c r="AL94" s="55">
        <v>76059.95</v>
      </c>
      <c r="AM94" s="55">
        <v>6000</v>
      </c>
      <c r="AN94" s="55" t="s">
        <v>190</v>
      </c>
      <c r="AO94" s="55" t="s">
        <v>186</v>
      </c>
      <c r="AP94" s="55">
        <v>73930</v>
      </c>
      <c r="AQ94" s="55">
        <v>10817</v>
      </c>
      <c r="AR94" s="55">
        <v>10817</v>
      </c>
      <c r="AS94" s="55">
        <v>0</v>
      </c>
      <c r="AT94" s="55">
        <v>6000</v>
      </c>
      <c r="AU94" s="55" t="s">
        <v>31</v>
      </c>
      <c r="AV94" s="55">
        <v>4817</v>
      </c>
      <c r="AW94" s="55">
        <v>0</v>
      </c>
      <c r="AX94" s="55">
        <v>36</v>
      </c>
      <c r="AY94" s="55" t="s">
        <v>250</v>
      </c>
      <c r="AZ94" s="165">
        <v>42446</v>
      </c>
      <c r="BA94" s="165">
        <v>42447</v>
      </c>
      <c r="BB94" s="165">
        <v>42454</v>
      </c>
      <c r="BC94" s="165">
        <v>42454</v>
      </c>
      <c r="BD94" s="165">
        <v>42454</v>
      </c>
      <c r="BE94" s="55" t="s">
        <v>191</v>
      </c>
      <c r="BF94" s="55" t="s">
        <v>31</v>
      </c>
      <c r="BG94" s="55" t="s">
        <v>192</v>
      </c>
      <c r="BH94" s="55" t="s">
        <v>31</v>
      </c>
      <c r="BI94" s="55">
        <v>42454</v>
      </c>
      <c r="BJ94" s="55" t="s">
        <v>76</v>
      </c>
      <c r="BK94" s="55" t="s">
        <v>193</v>
      </c>
      <c r="BL94" s="55">
        <v>42819</v>
      </c>
      <c r="BM94" s="55" t="s">
        <v>633</v>
      </c>
      <c r="BU94" s="55">
        <f t="shared" si="4"/>
        <v>1</v>
      </c>
      <c r="BV94" s="55">
        <f t="shared" si="5"/>
        <v>0</v>
      </c>
      <c r="BW94" s="169" t="s">
        <v>634</v>
      </c>
      <c r="BX94" s="170">
        <f>IF(ISERROR(VLOOKUP(BW94,系统大修申请!B:U,17,)),0,1)</f>
        <v>1</v>
      </c>
      <c r="BY94" s="55">
        <f>IFERROR(VLOOKUP(BW94,系统大修申请!B:U,17,),0)</f>
        <v>0</v>
      </c>
    </row>
    <row r="95" hidden="1" spans="1:77">
      <c r="A95" s="55">
        <v>94</v>
      </c>
      <c r="B95" s="55" t="s">
        <v>635</v>
      </c>
      <c r="C95" s="55">
        <v>3</v>
      </c>
      <c r="D95" s="55" t="s">
        <v>636</v>
      </c>
      <c r="E95" s="55" t="s">
        <v>198</v>
      </c>
      <c r="F95" s="55" t="s">
        <v>637</v>
      </c>
      <c r="G95" s="55">
        <v>3765</v>
      </c>
      <c r="H95" s="55">
        <v>13982600910</v>
      </c>
      <c r="I95" s="55" t="s">
        <v>36</v>
      </c>
      <c r="J95" s="55" t="s">
        <v>40</v>
      </c>
      <c r="K95" s="55" t="s">
        <v>30</v>
      </c>
      <c r="L95" s="55" t="s">
        <v>40</v>
      </c>
      <c r="M95" s="55" t="s">
        <v>638</v>
      </c>
      <c r="N95" s="55" t="s">
        <v>201</v>
      </c>
      <c r="Z95" s="55" t="s">
        <v>280</v>
      </c>
      <c r="AA95" s="55" t="s">
        <v>85</v>
      </c>
      <c r="AB95" s="55" t="s">
        <v>85</v>
      </c>
      <c r="AC95" s="55" t="s">
        <v>31</v>
      </c>
      <c r="AD95" s="55" t="s">
        <v>85</v>
      </c>
      <c r="AE95" s="55" t="s">
        <v>85</v>
      </c>
      <c r="AF95" s="55" t="s">
        <v>85</v>
      </c>
      <c r="AG95" s="55" t="s">
        <v>85</v>
      </c>
      <c r="AH95" s="55" t="s">
        <v>85</v>
      </c>
      <c r="AI95" s="55" t="s">
        <v>85</v>
      </c>
      <c r="AJ95" s="55" t="s">
        <v>85</v>
      </c>
      <c r="AK95" s="55" t="s">
        <v>85</v>
      </c>
      <c r="AL95" s="55">
        <v>27270.84</v>
      </c>
      <c r="AM95" s="55">
        <v>10500</v>
      </c>
      <c r="AN95" s="55" t="s">
        <v>190</v>
      </c>
      <c r="AO95" s="55" t="s">
        <v>186</v>
      </c>
      <c r="AP95" s="55">
        <v>27270</v>
      </c>
      <c r="AQ95" s="55">
        <v>10500</v>
      </c>
      <c r="AR95" s="55">
        <v>9500</v>
      </c>
      <c r="AS95" s="55">
        <v>1000</v>
      </c>
      <c r="AT95" s="55">
        <v>5500</v>
      </c>
      <c r="AU95" s="55" t="s">
        <v>31</v>
      </c>
      <c r="AV95" s="55">
        <v>4000</v>
      </c>
      <c r="AW95" s="55">
        <v>0</v>
      </c>
      <c r="AX95" s="55">
        <v>0</v>
      </c>
      <c r="AY95" s="55" t="s">
        <v>186</v>
      </c>
      <c r="AZ95" s="165">
        <v>42446</v>
      </c>
      <c r="BA95" s="165">
        <v>42446</v>
      </c>
      <c r="BB95" s="165">
        <v>42453</v>
      </c>
      <c r="BC95" s="165">
        <v>42451</v>
      </c>
      <c r="BD95" s="165">
        <v>42451</v>
      </c>
      <c r="BE95" s="55" t="s">
        <v>191</v>
      </c>
      <c r="BF95" s="55" t="s">
        <v>31</v>
      </c>
      <c r="BG95" s="55" t="s">
        <v>240</v>
      </c>
      <c r="BH95" s="55" t="s">
        <v>31</v>
      </c>
      <c r="BI95" s="55">
        <v>42451</v>
      </c>
      <c r="BJ95" s="55" t="s">
        <v>56</v>
      </c>
      <c r="BK95" s="55" t="s">
        <v>193</v>
      </c>
      <c r="BU95" s="55">
        <f t="shared" si="4"/>
        <v>1</v>
      </c>
      <c r="BV95" s="55">
        <f t="shared" si="5"/>
        <v>0</v>
      </c>
      <c r="BW95" s="169"/>
      <c r="BX95" s="170">
        <f>IF(ISERROR(VLOOKUP(BW95,系统大修申请!B:U,17,)),0,1)</f>
        <v>0</v>
      </c>
      <c r="BY95" s="55">
        <f>IFERROR(VLOOKUP(BW95,系统大修申请!B:U,17,),0)</f>
        <v>0</v>
      </c>
    </row>
    <row r="96" hidden="1" spans="1:77">
      <c r="A96" s="55">
        <v>95</v>
      </c>
      <c r="B96" s="55" t="s">
        <v>639</v>
      </c>
      <c r="C96" s="55">
        <v>3</v>
      </c>
      <c r="D96" s="55" t="s">
        <v>640</v>
      </c>
      <c r="E96" s="55" t="s">
        <v>198</v>
      </c>
      <c r="F96" s="55" t="s">
        <v>641</v>
      </c>
      <c r="G96" s="55">
        <v>6949</v>
      </c>
      <c r="H96" s="55">
        <v>15983384129</v>
      </c>
      <c r="I96" s="55" t="s">
        <v>54</v>
      </c>
      <c r="J96" s="55" t="s">
        <v>58</v>
      </c>
      <c r="K96" s="55" t="s">
        <v>30</v>
      </c>
      <c r="L96" s="55" t="s">
        <v>58</v>
      </c>
      <c r="M96" s="55" t="s">
        <v>279</v>
      </c>
      <c r="N96" s="55" t="s">
        <v>222</v>
      </c>
      <c r="Z96" s="55" t="s">
        <v>642</v>
      </c>
      <c r="AA96" s="55" t="s">
        <v>85</v>
      </c>
      <c r="AB96" s="55" t="s">
        <v>85</v>
      </c>
      <c r="AC96" s="55" t="s">
        <v>85</v>
      </c>
      <c r="AD96" s="55" t="s">
        <v>85</v>
      </c>
      <c r="AE96" s="55" t="s">
        <v>31</v>
      </c>
      <c r="AF96" s="55" t="s">
        <v>85</v>
      </c>
      <c r="AG96" s="55" t="s">
        <v>85</v>
      </c>
      <c r="AH96" s="55" t="s">
        <v>85</v>
      </c>
      <c r="AI96" s="55" t="s">
        <v>85</v>
      </c>
      <c r="AJ96" s="55" t="s">
        <v>85</v>
      </c>
      <c r="AK96" s="55" t="s">
        <v>85</v>
      </c>
      <c r="AL96" s="55">
        <v>8302.18</v>
      </c>
      <c r="AM96" s="55">
        <v>4000</v>
      </c>
      <c r="AN96" s="55" t="s">
        <v>190</v>
      </c>
      <c r="AO96" s="55" t="s">
        <v>186</v>
      </c>
      <c r="AP96" s="55">
        <v>7072</v>
      </c>
      <c r="AQ96" s="55">
        <v>4000</v>
      </c>
      <c r="AR96" s="55">
        <v>4000</v>
      </c>
      <c r="AS96" s="55">
        <v>0</v>
      </c>
      <c r="AT96" s="55">
        <v>4000</v>
      </c>
      <c r="AU96" s="55" t="s">
        <v>85</v>
      </c>
      <c r="AV96" s="55">
        <v>0</v>
      </c>
      <c r="AW96" s="55">
        <v>0</v>
      </c>
      <c r="AX96" s="55">
        <v>18</v>
      </c>
      <c r="AY96" s="55" t="s">
        <v>222</v>
      </c>
      <c r="AZ96" s="165">
        <v>42448</v>
      </c>
      <c r="BA96" s="165">
        <v>42450</v>
      </c>
      <c r="BB96" s="165">
        <v>42457</v>
      </c>
      <c r="BC96" s="165">
        <v>42451</v>
      </c>
      <c r="BD96" s="165">
        <v>42451</v>
      </c>
      <c r="BE96" s="55" t="s">
        <v>191</v>
      </c>
      <c r="BF96" s="55" t="s">
        <v>31</v>
      </c>
      <c r="BG96" s="55" t="s">
        <v>240</v>
      </c>
      <c r="BH96" s="55" t="s">
        <v>31</v>
      </c>
      <c r="BI96" s="55">
        <v>42451</v>
      </c>
      <c r="BJ96" s="55" t="s">
        <v>56</v>
      </c>
      <c r="BK96" s="55" t="s">
        <v>193</v>
      </c>
      <c r="BU96" s="55">
        <f t="shared" si="4"/>
        <v>0</v>
      </c>
      <c r="BV96" s="55">
        <f t="shared" si="5"/>
        <v>0</v>
      </c>
      <c r="BW96" s="169"/>
      <c r="BX96" s="170">
        <f>IF(ISERROR(VLOOKUP(BW96,系统大修申请!B:U,17,)),0,1)</f>
        <v>0</v>
      </c>
      <c r="BY96" s="55">
        <f>IFERROR(VLOOKUP(BW96,系统大修申请!B:U,17,),0)</f>
        <v>0</v>
      </c>
    </row>
    <row r="97" hidden="1" spans="1:77">
      <c r="A97" s="55">
        <v>96</v>
      </c>
      <c r="B97" s="55" t="s">
        <v>643</v>
      </c>
      <c r="C97" s="55">
        <v>3</v>
      </c>
      <c r="D97" s="55" t="s">
        <v>644</v>
      </c>
      <c r="E97" s="55" t="s">
        <v>408</v>
      </c>
      <c r="F97" s="55" t="s">
        <v>645</v>
      </c>
      <c r="G97" s="55">
        <v>5525.35</v>
      </c>
      <c r="H97" s="55">
        <v>13350453001</v>
      </c>
      <c r="I97" s="55" t="s">
        <v>183</v>
      </c>
      <c r="J97" s="55" t="s">
        <v>64</v>
      </c>
      <c r="K97" s="55" t="s">
        <v>30</v>
      </c>
      <c r="L97" s="55" t="s">
        <v>64</v>
      </c>
      <c r="M97" s="55" t="s">
        <v>481</v>
      </c>
      <c r="N97" s="55" t="s">
        <v>201</v>
      </c>
      <c r="Z97" s="55" t="s">
        <v>280</v>
      </c>
      <c r="AA97" s="55" t="s">
        <v>31</v>
      </c>
      <c r="AB97" s="55" t="s">
        <v>85</v>
      </c>
      <c r="AC97" s="55" t="s">
        <v>31</v>
      </c>
      <c r="AD97" s="55" t="s">
        <v>85</v>
      </c>
      <c r="AE97" s="55" t="s">
        <v>85</v>
      </c>
      <c r="AF97" s="55" t="s">
        <v>85</v>
      </c>
      <c r="AG97" s="55" t="s">
        <v>85</v>
      </c>
      <c r="AH97" s="55" t="s">
        <v>85</v>
      </c>
      <c r="AI97" s="55" t="s">
        <v>85</v>
      </c>
      <c r="AJ97" s="55" t="s">
        <v>85</v>
      </c>
      <c r="AK97" s="55" t="s">
        <v>85</v>
      </c>
      <c r="AL97" s="55">
        <v>145952</v>
      </c>
      <c r="AM97" s="55">
        <v>12000</v>
      </c>
      <c r="AN97" s="55" t="s">
        <v>190</v>
      </c>
      <c r="AO97" s="55" t="s">
        <v>186</v>
      </c>
      <c r="AP97" s="55">
        <v>147056</v>
      </c>
      <c r="AQ97" s="55">
        <v>12000</v>
      </c>
      <c r="AR97" s="55">
        <v>6500</v>
      </c>
      <c r="AS97" s="55">
        <v>5500</v>
      </c>
      <c r="AT97" s="55">
        <v>4000</v>
      </c>
      <c r="AU97" s="55" t="s">
        <v>193</v>
      </c>
      <c r="AZ97" s="165">
        <v>42449</v>
      </c>
      <c r="BA97" s="165">
        <v>42450</v>
      </c>
      <c r="BB97" s="165">
        <v>42457</v>
      </c>
      <c r="BC97" s="165">
        <v>42457</v>
      </c>
      <c r="BD97" s="165">
        <v>42457</v>
      </c>
      <c r="BE97" s="55" t="s">
        <v>191</v>
      </c>
      <c r="BF97" s="55" t="s">
        <v>31</v>
      </c>
      <c r="BG97" s="55" t="s">
        <v>260</v>
      </c>
      <c r="BH97" s="55" t="s">
        <v>31</v>
      </c>
      <c r="BI97" s="55">
        <v>42457</v>
      </c>
      <c r="BJ97" s="55" t="s">
        <v>56</v>
      </c>
      <c r="BK97" s="55" t="s">
        <v>193</v>
      </c>
      <c r="BL97" s="55">
        <v>42641</v>
      </c>
      <c r="BM97" s="55" t="s">
        <v>646</v>
      </c>
      <c r="BU97" s="55">
        <f t="shared" si="4"/>
        <v>1</v>
      </c>
      <c r="BV97" s="55">
        <f t="shared" si="5"/>
        <v>0</v>
      </c>
      <c r="BW97" s="169"/>
      <c r="BX97" s="170">
        <f>IF(ISERROR(VLOOKUP(BW97,系统大修申请!B:U,17,)),0,1)</f>
        <v>0</v>
      </c>
      <c r="BY97" s="55">
        <f>IFERROR(VLOOKUP(BW97,系统大修申请!B:U,17,),0)</f>
        <v>0</v>
      </c>
    </row>
    <row r="98" hidden="1" spans="1:77">
      <c r="A98" s="55">
        <v>97</v>
      </c>
      <c r="B98" s="55" t="s">
        <v>647</v>
      </c>
      <c r="C98" s="55">
        <v>3</v>
      </c>
      <c r="D98" s="55" t="s">
        <v>648</v>
      </c>
      <c r="E98" s="55" t="s">
        <v>305</v>
      </c>
      <c r="F98" s="55" t="s">
        <v>649</v>
      </c>
      <c r="G98" s="55">
        <v>2566</v>
      </c>
      <c r="H98" s="55" t="s">
        <v>650</v>
      </c>
      <c r="I98" s="55" t="s">
        <v>36</v>
      </c>
      <c r="J98" s="55" t="s">
        <v>37</v>
      </c>
      <c r="K98" s="55" t="s">
        <v>30</v>
      </c>
      <c r="L98" s="55" t="s">
        <v>37</v>
      </c>
      <c r="M98" s="55" t="s">
        <v>238</v>
      </c>
      <c r="N98" s="55" t="s">
        <v>223</v>
      </c>
      <c r="Z98" s="55" t="s">
        <v>514</v>
      </c>
      <c r="AA98" s="55" t="s">
        <v>85</v>
      </c>
      <c r="AB98" s="55" t="s">
        <v>85</v>
      </c>
      <c r="AC98" s="55" t="s">
        <v>85</v>
      </c>
      <c r="AD98" s="55" t="s">
        <v>85</v>
      </c>
      <c r="AE98" s="55" t="s">
        <v>31</v>
      </c>
      <c r="AF98" s="55" t="s">
        <v>85</v>
      </c>
      <c r="AG98" s="55" t="s">
        <v>85</v>
      </c>
      <c r="AH98" s="55" t="s">
        <v>85</v>
      </c>
      <c r="AI98" s="55" t="s">
        <v>85</v>
      </c>
      <c r="AJ98" s="55" t="s">
        <v>85</v>
      </c>
      <c r="AK98" s="55" t="s">
        <v>85</v>
      </c>
      <c r="AL98" s="55">
        <v>7527.36</v>
      </c>
      <c r="AM98" s="55">
        <v>6500</v>
      </c>
      <c r="AN98" s="55" t="s">
        <v>190</v>
      </c>
      <c r="AO98" s="55" t="s">
        <v>186</v>
      </c>
      <c r="AP98" s="55">
        <v>7527</v>
      </c>
      <c r="AQ98" s="55">
        <v>6500</v>
      </c>
      <c r="AR98" s="55">
        <v>4500</v>
      </c>
      <c r="AS98" s="55">
        <v>2000</v>
      </c>
      <c r="AT98" s="55">
        <v>4500</v>
      </c>
      <c r="AU98" s="55" t="s">
        <v>85</v>
      </c>
      <c r="AV98" s="55">
        <v>0</v>
      </c>
      <c r="AW98" s="55">
        <v>0</v>
      </c>
      <c r="AX98" s="55">
        <v>0</v>
      </c>
      <c r="AY98" s="55" t="s">
        <v>186</v>
      </c>
      <c r="AZ98" s="165">
        <v>42450</v>
      </c>
      <c r="BA98" s="165">
        <v>42450</v>
      </c>
      <c r="BB98" s="165">
        <v>42457</v>
      </c>
      <c r="BC98" s="165">
        <v>42453</v>
      </c>
      <c r="BD98" s="165">
        <v>42453</v>
      </c>
      <c r="BE98" s="55" t="s">
        <v>191</v>
      </c>
      <c r="BF98" s="55" t="s">
        <v>31</v>
      </c>
      <c r="BG98" s="55" t="s">
        <v>240</v>
      </c>
      <c r="BH98" s="55" t="s">
        <v>31</v>
      </c>
      <c r="BI98" s="55">
        <v>42453</v>
      </c>
      <c r="BJ98" s="55" t="s">
        <v>56</v>
      </c>
      <c r="BK98" s="55" t="s">
        <v>193</v>
      </c>
      <c r="BL98" s="55">
        <v>42637</v>
      </c>
      <c r="BM98" s="55" t="s">
        <v>651</v>
      </c>
      <c r="BU98" s="55">
        <f t="shared" si="4"/>
        <v>0</v>
      </c>
      <c r="BV98" s="55">
        <f t="shared" si="5"/>
        <v>0</v>
      </c>
      <c r="BW98" s="169"/>
      <c r="BX98" s="170">
        <f>IF(ISERROR(VLOOKUP(BW98,系统大修申请!B:U,17,)),0,1)</f>
        <v>0</v>
      </c>
      <c r="BY98" s="55">
        <f>IFERROR(VLOOKUP(BW98,系统大修申请!B:U,17,),0)</f>
        <v>0</v>
      </c>
    </row>
    <row r="99" hidden="1" spans="1:77">
      <c r="A99" s="55">
        <v>98</v>
      </c>
      <c r="B99" s="55" t="s">
        <v>652</v>
      </c>
      <c r="C99" s="55">
        <v>3</v>
      </c>
      <c r="D99" s="55" t="s">
        <v>653</v>
      </c>
      <c r="E99" s="55" t="s">
        <v>654</v>
      </c>
      <c r="F99" s="55">
        <v>15362</v>
      </c>
      <c r="G99" s="55">
        <v>2599</v>
      </c>
      <c r="H99" s="55">
        <v>18982283572</v>
      </c>
      <c r="I99" s="55" t="s">
        <v>36</v>
      </c>
      <c r="J99" s="55" t="s">
        <v>37</v>
      </c>
      <c r="K99" s="55" t="s">
        <v>30</v>
      </c>
      <c r="L99" s="55" t="s">
        <v>37</v>
      </c>
      <c r="M99" s="55" t="s">
        <v>212</v>
      </c>
      <c r="N99" s="55" t="s">
        <v>221</v>
      </c>
      <c r="Z99" s="55" t="s">
        <v>655</v>
      </c>
      <c r="AA99" s="55" t="s">
        <v>85</v>
      </c>
      <c r="AB99" s="55" t="s">
        <v>85</v>
      </c>
      <c r="AC99" s="55" t="s">
        <v>85</v>
      </c>
      <c r="AD99" s="55" t="s">
        <v>85</v>
      </c>
      <c r="AE99" s="55" t="s">
        <v>31</v>
      </c>
      <c r="AF99" s="55" t="s">
        <v>85</v>
      </c>
      <c r="AG99" s="55" t="s">
        <v>85</v>
      </c>
      <c r="AH99" s="55" t="s">
        <v>85</v>
      </c>
      <c r="AI99" s="55" t="s">
        <v>85</v>
      </c>
      <c r="AJ99" s="55" t="s">
        <v>85</v>
      </c>
      <c r="AK99" s="55" t="s">
        <v>85</v>
      </c>
      <c r="AL99" s="55">
        <v>0</v>
      </c>
      <c r="AM99" s="55">
        <v>8700</v>
      </c>
      <c r="AN99" s="55" t="s">
        <v>190</v>
      </c>
      <c r="AO99" s="55" t="s">
        <v>186</v>
      </c>
      <c r="AQ99" s="55">
        <v>8400</v>
      </c>
      <c r="AR99" s="55">
        <v>8400</v>
      </c>
      <c r="AS99" s="55">
        <v>0</v>
      </c>
      <c r="AT99" s="55">
        <v>8400</v>
      </c>
      <c r="AU99" s="55" t="s">
        <v>85</v>
      </c>
      <c r="AV99" s="55">
        <v>0</v>
      </c>
      <c r="AW99" s="55">
        <v>0</v>
      </c>
      <c r="AX99" s="55">
        <v>0</v>
      </c>
      <c r="AY99" s="55" t="s">
        <v>186</v>
      </c>
      <c r="AZ99" s="165">
        <v>42447</v>
      </c>
      <c r="BA99" s="165">
        <v>42451</v>
      </c>
      <c r="BB99" s="165">
        <v>42452</v>
      </c>
      <c r="BC99" s="165">
        <v>42451</v>
      </c>
      <c r="BD99" s="165">
        <v>42452</v>
      </c>
      <c r="BE99" s="55" t="s">
        <v>191</v>
      </c>
      <c r="BF99" s="55" t="s">
        <v>31</v>
      </c>
      <c r="BG99" s="55" t="s">
        <v>260</v>
      </c>
      <c r="BH99" s="55" t="s">
        <v>85</v>
      </c>
      <c r="BU99" s="55">
        <f t="shared" si="4"/>
        <v>0</v>
      </c>
      <c r="BV99" s="55">
        <f t="shared" si="5"/>
        <v>0</v>
      </c>
      <c r="BW99" s="169"/>
      <c r="BX99" s="170">
        <f>IF(ISERROR(VLOOKUP(BW99,系统大修申请!B:U,17,)),0,1)</f>
        <v>0</v>
      </c>
      <c r="BY99" s="55">
        <f>IFERROR(VLOOKUP(BW99,系统大修申请!B:U,17,),0)</f>
        <v>0</v>
      </c>
    </row>
    <row r="100" hidden="1" spans="1:77">
      <c r="A100" s="55">
        <v>99</v>
      </c>
      <c r="B100" s="55" t="s">
        <v>656</v>
      </c>
      <c r="C100" s="55">
        <v>3</v>
      </c>
      <c r="D100" s="55" t="s">
        <v>657</v>
      </c>
      <c r="E100" s="55" t="s">
        <v>616</v>
      </c>
      <c r="F100" s="55" t="s">
        <v>658</v>
      </c>
      <c r="G100" s="55">
        <v>9500</v>
      </c>
      <c r="H100" s="55">
        <v>18990320666</v>
      </c>
      <c r="I100" s="55" t="s">
        <v>6</v>
      </c>
      <c r="J100" s="55" t="s">
        <v>10</v>
      </c>
      <c r="K100" s="55" t="s">
        <v>30</v>
      </c>
      <c r="L100" s="55" t="s">
        <v>10</v>
      </c>
      <c r="M100" s="55" t="s">
        <v>659</v>
      </c>
      <c r="N100" s="55" t="s">
        <v>223</v>
      </c>
      <c r="Z100" s="55" t="s">
        <v>660</v>
      </c>
      <c r="AA100" s="55" t="s">
        <v>85</v>
      </c>
      <c r="AB100" s="55" t="s">
        <v>85</v>
      </c>
      <c r="AC100" s="55" t="s">
        <v>85</v>
      </c>
      <c r="AD100" s="55" t="s">
        <v>85</v>
      </c>
      <c r="AE100" s="55" t="s">
        <v>85</v>
      </c>
      <c r="AF100" s="55" t="s">
        <v>85</v>
      </c>
      <c r="AG100" s="55" t="s">
        <v>85</v>
      </c>
      <c r="AH100" s="55" t="s">
        <v>85</v>
      </c>
      <c r="AI100" s="55" t="s">
        <v>85</v>
      </c>
      <c r="AJ100" s="55" t="s">
        <v>85</v>
      </c>
      <c r="AK100" s="55" t="s">
        <v>31</v>
      </c>
      <c r="AL100" s="55">
        <v>1796.8</v>
      </c>
      <c r="AM100" s="55">
        <v>3000</v>
      </c>
      <c r="AN100" s="55" t="s">
        <v>190</v>
      </c>
      <c r="AO100" s="55" t="s">
        <v>186</v>
      </c>
      <c r="AP100" s="55">
        <v>2297</v>
      </c>
      <c r="AQ100" s="55">
        <v>3000</v>
      </c>
      <c r="AR100" s="55">
        <v>3000</v>
      </c>
      <c r="AS100" s="55">
        <v>0</v>
      </c>
      <c r="AT100" s="55">
        <v>3000</v>
      </c>
      <c r="AU100" s="55" t="s">
        <v>85</v>
      </c>
      <c r="AV100" s="55">
        <v>0</v>
      </c>
      <c r="AW100" s="55">
        <v>0</v>
      </c>
      <c r="AX100" s="55">
        <v>0</v>
      </c>
      <c r="AY100" s="55" t="s">
        <v>186</v>
      </c>
      <c r="AZ100" s="165">
        <v>42451</v>
      </c>
      <c r="BA100" s="165">
        <v>42453</v>
      </c>
      <c r="BB100" s="165">
        <v>42461</v>
      </c>
      <c r="BC100" s="165">
        <v>42456</v>
      </c>
      <c r="BD100" s="165">
        <v>42456</v>
      </c>
      <c r="BE100" s="55" t="s">
        <v>191</v>
      </c>
      <c r="BF100" s="55" t="s">
        <v>31</v>
      </c>
      <c r="BG100" s="55" t="s">
        <v>260</v>
      </c>
      <c r="BH100" s="55" t="s">
        <v>31</v>
      </c>
      <c r="BI100" s="55">
        <v>42456</v>
      </c>
      <c r="BJ100" s="55">
        <v>0</v>
      </c>
      <c r="BK100" s="55" t="s">
        <v>186</v>
      </c>
      <c r="BU100" s="55">
        <f t="shared" si="4"/>
        <v>0</v>
      </c>
      <c r="BV100" s="55">
        <f t="shared" si="5"/>
        <v>0</v>
      </c>
      <c r="BW100" s="169"/>
      <c r="BX100" s="170">
        <f>IF(ISERROR(VLOOKUP(BW100,系统大修申请!B:U,17,)),0,1)</f>
        <v>0</v>
      </c>
      <c r="BY100" s="55">
        <f>IFERROR(VLOOKUP(BW100,系统大修申请!B:U,17,),0)</f>
        <v>0</v>
      </c>
    </row>
    <row r="101" hidden="1" spans="1:77">
      <c r="A101" s="55">
        <v>100</v>
      </c>
      <c r="B101" s="55" t="s">
        <v>661</v>
      </c>
      <c r="C101" s="55">
        <v>3</v>
      </c>
      <c r="D101" s="55" t="s">
        <v>662</v>
      </c>
      <c r="E101" s="55" t="s">
        <v>198</v>
      </c>
      <c r="F101" s="55" t="s">
        <v>663</v>
      </c>
      <c r="G101" s="55">
        <v>13048</v>
      </c>
      <c r="H101" s="55">
        <v>13990796030</v>
      </c>
      <c r="I101" s="55" t="s">
        <v>36</v>
      </c>
      <c r="J101" s="55" t="s">
        <v>37</v>
      </c>
      <c r="K101" s="55" t="s">
        <v>30</v>
      </c>
      <c r="L101" s="55" t="s">
        <v>37</v>
      </c>
      <c r="M101" s="55" t="s">
        <v>664</v>
      </c>
      <c r="N101" s="55" t="s">
        <v>221</v>
      </c>
      <c r="Z101" s="55" t="s">
        <v>665</v>
      </c>
      <c r="AA101" s="55" t="s">
        <v>85</v>
      </c>
      <c r="AB101" s="55" t="s">
        <v>85</v>
      </c>
      <c r="AC101" s="55" t="s">
        <v>85</v>
      </c>
      <c r="AD101" s="55" t="s">
        <v>85</v>
      </c>
      <c r="AE101" s="55" t="s">
        <v>31</v>
      </c>
      <c r="AF101" s="55" t="s">
        <v>85</v>
      </c>
      <c r="AG101" s="55" t="s">
        <v>85</v>
      </c>
      <c r="AH101" s="55" t="s">
        <v>85</v>
      </c>
      <c r="AI101" s="55" t="s">
        <v>85</v>
      </c>
      <c r="AJ101" s="55" t="s">
        <v>85</v>
      </c>
      <c r="AK101" s="55" t="s">
        <v>85</v>
      </c>
      <c r="AL101" s="55">
        <v>8011</v>
      </c>
      <c r="AM101" s="55">
        <v>6000</v>
      </c>
      <c r="AN101" s="55" t="s">
        <v>190</v>
      </c>
      <c r="AO101" s="55" t="s">
        <v>186</v>
      </c>
      <c r="AP101" s="55">
        <v>8000</v>
      </c>
      <c r="AQ101" s="55">
        <v>6000</v>
      </c>
      <c r="AR101" s="55">
        <v>4000</v>
      </c>
      <c r="AS101" s="55">
        <v>2000</v>
      </c>
      <c r="AT101" s="55">
        <v>4000</v>
      </c>
      <c r="AU101" s="55" t="s">
        <v>85</v>
      </c>
      <c r="AV101" s="55">
        <v>0</v>
      </c>
      <c r="AW101" s="55" t="s">
        <v>186</v>
      </c>
      <c r="AX101" s="55">
        <v>0</v>
      </c>
      <c r="AY101" s="55" t="s">
        <v>186</v>
      </c>
      <c r="AZ101" s="165">
        <v>42452</v>
      </c>
      <c r="BA101" s="165">
        <v>42452</v>
      </c>
      <c r="BB101" s="165">
        <v>42459</v>
      </c>
      <c r="BC101" s="165">
        <v>42454</v>
      </c>
      <c r="BD101" s="165">
        <v>42453</v>
      </c>
      <c r="BE101" s="55" t="s">
        <v>191</v>
      </c>
      <c r="BF101" s="55" t="s">
        <v>31</v>
      </c>
      <c r="BG101" s="55" t="s">
        <v>192</v>
      </c>
      <c r="BH101" s="55" t="s">
        <v>31</v>
      </c>
      <c r="BI101" s="55">
        <v>42453</v>
      </c>
      <c r="BJ101" s="55" t="s">
        <v>56</v>
      </c>
      <c r="BL101" s="55">
        <v>42637</v>
      </c>
      <c r="BM101" s="55" t="s">
        <v>651</v>
      </c>
      <c r="BU101" s="55">
        <f t="shared" si="4"/>
        <v>0</v>
      </c>
      <c r="BV101" s="55">
        <f t="shared" si="5"/>
        <v>0</v>
      </c>
      <c r="BW101" s="169"/>
      <c r="BX101" s="170">
        <f>IF(ISERROR(VLOOKUP(BW101,系统大修申请!B:U,17,)),0,1)</f>
        <v>0</v>
      </c>
      <c r="BY101" s="55">
        <f>IFERROR(VLOOKUP(BW101,系统大修申请!B:U,17,),0)</f>
        <v>0</v>
      </c>
    </row>
    <row r="102" hidden="1" spans="1:77">
      <c r="A102" s="55">
        <v>101</v>
      </c>
      <c r="B102" s="55" t="s">
        <v>666</v>
      </c>
      <c r="C102" s="55">
        <v>3</v>
      </c>
      <c r="D102" s="55" t="s">
        <v>667</v>
      </c>
      <c r="E102" s="55" t="s">
        <v>271</v>
      </c>
      <c r="F102" s="55" t="s">
        <v>668</v>
      </c>
      <c r="G102" s="55">
        <v>8055</v>
      </c>
      <c r="H102" s="55">
        <v>18908064577</v>
      </c>
      <c r="I102" s="55" t="s">
        <v>54</v>
      </c>
      <c r="J102" s="55" t="s">
        <v>55</v>
      </c>
      <c r="K102" s="55" t="s">
        <v>30</v>
      </c>
      <c r="L102" s="55" t="s">
        <v>55</v>
      </c>
      <c r="M102" s="55" t="s">
        <v>669</v>
      </c>
      <c r="N102" s="55" t="s">
        <v>222</v>
      </c>
      <c r="Z102" s="55" t="s">
        <v>670</v>
      </c>
      <c r="AA102" s="55" t="s">
        <v>85</v>
      </c>
      <c r="AB102" s="55" t="s">
        <v>85</v>
      </c>
      <c r="AC102" s="55" t="s">
        <v>85</v>
      </c>
      <c r="AD102" s="55" t="s">
        <v>85</v>
      </c>
      <c r="AE102" s="55" t="s">
        <v>31</v>
      </c>
      <c r="AF102" s="55" t="s">
        <v>85</v>
      </c>
      <c r="AG102" s="55" t="s">
        <v>85</v>
      </c>
      <c r="AH102" s="55" t="s">
        <v>85</v>
      </c>
      <c r="AI102" s="55" t="s">
        <v>85</v>
      </c>
      <c r="AJ102" s="55" t="s">
        <v>85</v>
      </c>
      <c r="AK102" s="55" t="s">
        <v>85</v>
      </c>
      <c r="AL102" s="55">
        <v>7292</v>
      </c>
      <c r="AM102" s="55">
        <v>4000</v>
      </c>
      <c r="AN102" s="55" t="s">
        <v>190</v>
      </c>
      <c r="AO102" s="55" t="s">
        <v>186</v>
      </c>
      <c r="AP102" s="55">
        <v>7152</v>
      </c>
      <c r="AQ102" s="55">
        <v>4000</v>
      </c>
      <c r="AR102" s="55">
        <v>4000</v>
      </c>
      <c r="AS102" s="55">
        <v>0</v>
      </c>
      <c r="AT102" s="55">
        <v>4000</v>
      </c>
      <c r="AU102" s="55" t="s">
        <v>85</v>
      </c>
      <c r="AV102" s="55">
        <v>0</v>
      </c>
      <c r="AW102" s="55" t="s">
        <v>186</v>
      </c>
      <c r="AX102" s="55">
        <v>0</v>
      </c>
      <c r="AY102" s="55" t="s">
        <v>186</v>
      </c>
      <c r="AZ102" s="165">
        <v>42453</v>
      </c>
      <c r="BA102" s="165">
        <v>42453</v>
      </c>
      <c r="BB102" s="165">
        <v>42455</v>
      </c>
      <c r="BC102" s="165">
        <v>42457</v>
      </c>
      <c r="BD102" s="165">
        <v>42454</v>
      </c>
      <c r="BE102" s="55" t="s">
        <v>191</v>
      </c>
      <c r="BF102" s="55" t="s">
        <v>31</v>
      </c>
      <c r="BG102" s="55" t="s">
        <v>240</v>
      </c>
      <c r="BH102" s="55" t="s">
        <v>31</v>
      </c>
      <c r="BI102" s="55">
        <v>42454</v>
      </c>
      <c r="BJ102" s="55" t="s">
        <v>56</v>
      </c>
      <c r="BK102" s="55" t="s">
        <v>193</v>
      </c>
      <c r="BL102" s="55">
        <v>42638</v>
      </c>
      <c r="BM102" s="55" t="s">
        <v>671</v>
      </c>
      <c r="BU102" s="55">
        <f t="shared" si="4"/>
        <v>0</v>
      </c>
      <c r="BV102" s="55">
        <f t="shared" si="5"/>
        <v>0</v>
      </c>
      <c r="BW102" s="169"/>
      <c r="BX102" s="170">
        <f>IF(ISERROR(VLOOKUP(BW102,系统大修申请!B:U,17,)),0,1)</f>
        <v>0</v>
      </c>
      <c r="BY102" s="55">
        <f>IFERROR(VLOOKUP(BW102,系统大修申请!B:U,17,),0)</f>
        <v>0</v>
      </c>
    </row>
    <row r="103" hidden="1" spans="1:77">
      <c r="A103" s="55">
        <v>102</v>
      </c>
      <c r="B103" s="55" t="s">
        <v>672</v>
      </c>
      <c r="C103" s="55">
        <v>3</v>
      </c>
      <c r="D103" s="55" t="s">
        <v>673</v>
      </c>
      <c r="E103" s="55" t="s">
        <v>408</v>
      </c>
      <c r="F103" s="55" t="s">
        <v>674</v>
      </c>
      <c r="G103" s="55">
        <v>5410</v>
      </c>
      <c r="H103" s="55">
        <v>13908231026</v>
      </c>
      <c r="I103" s="55" t="s">
        <v>6</v>
      </c>
      <c r="J103" s="55" t="s">
        <v>7</v>
      </c>
      <c r="K103" s="55" t="s">
        <v>30</v>
      </c>
      <c r="L103" s="55" t="s">
        <v>7</v>
      </c>
      <c r="M103" s="55" t="s">
        <v>308</v>
      </c>
      <c r="N103" s="55" t="s">
        <v>266</v>
      </c>
      <c r="Z103" s="55" t="s">
        <v>675</v>
      </c>
      <c r="AA103" s="55" t="s">
        <v>85</v>
      </c>
      <c r="AB103" s="55" t="s">
        <v>85</v>
      </c>
      <c r="AC103" s="55" t="s">
        <v>85</v>
      </c>
      <c r="AD103" s="55" t="s">
        <v>85</v>
      </c>
      <c r="AE103" s="55" t="s">
        <v>85</v>
      </c>
      <c r="AF103" s="55" t="s">
        <v>85</v>
      </c>
      <c r="AG103" s="55" t="s">
        <v>85</v>
      </c>
      <c r="AH103" s="55" t="s">
        <v>85</v>
      </c>
      <c r="AI103" s="55" t="s">
        <v>85</v>
      </c>
      <c r="AJ103" s="55" t="s">
        <v>85</v>
      </c>
      <c r="AK103" s="55" t="s">
        <v>31</v>
      </c>
      <c r="AL103" s="55">
        <v>52194</v>
      </c>
      <c r="AM103" s="55">
        <v>12000</v>
      </c>
      <c r="AN103" s="55" t="s">
        <v>190</v>
      </c>
      <c r="AO103" s="55" t="s">
        <v>186</v>
      </c>
      <c r="AP103" s="55">
        <v>51654</v>
      </c>
      <c r="AQ103" s="55">
        <v>11000</v>
      </c>
      <c r="AR103" s="55">
        <v>11000</v>
      </c>
      <c r="AS103" s="55">
        <v>0</v>
      </c>
      <c r="AT103" s="55">
        <v>11000</v>
      </c>
      <c r="AU103" s="55" t="s">
        <v>85</v>
      </c>
      <c r="AV103" s="55">
        <v>0</v>
      </c>
      <c r="AW103" s="55" t="s">
        <v>186</v>
      </c>
      <c r="AX103" s="55">
        <v>0</v>
      </c>
      <c r="AY103" s="55" t="s">
        <v>186</v>
      </c>
      <c r="AZ103" s="165">
        <v>42453</v>
      </c>
      <c r="BA103" s="165">
        <v>42453</v>
      </c>
      <c r="BB103" s="165">
        <v>42457</v>
      </c>
      <c r="BC103" s="165">
        <v>42457</v>
      </c>
      <c r="BD103" s="165">
        <v>42457</v>
      </c>
      <c r="BE103" s="55" t="s">
        <v>191</v>
      </c>
      <c r="BF103" s="55" t="s">
        <v>31</v>
      </c>
      <c r="BG103" s="55" t="s">
        <v>240</v>
      </c>
      <c r="BH103" s="55" t="s">
        <v>85</v>
      </c>
      <c r="BU103" s="55">
        <f t="shared" si="4"/>
        <v>0</v>
      </c>
      <c r="BV103" s="55">
        <f t="shared" si="5"/>
        <v>0</v>
      </c>
      <c r="BW103" s="169"/>
      <c r="BX103" s="170">
        <f>IF(ISERROR(VLOOKUP(BW103,系统大修申请!B:U,17,)),0,1)</f>
        <v>0</v>
      </c>
      <c r="BY103" s="55">
        <f>IFERROR(VLOOKUP(BW103,系统大修申请!B:U,17,),0)</f>
        <v>0</v>
      </c>
    </row>
    <row r="104" hidden="1" spans="1:77">
      <c r="A104" s="55">
        <v>103</v>
      </c>
      <c r="B104" s="55" t="s">
        <v>676</v>
      </c>
      <c r="C104" s="55">
        <v>3</v>
      </c>
      <c r="D104" s="55" t="s">
        <v>677</v>
      </c>
      <c r="E104" s="55" t="s">
        <v>217</v>
      </c>
      <c r="F104" s="55" t="s">
        <v>678</v>
      </c>
      <c r="G104" s="55">
        <v>12576</v>
      </c>
      <c r="H104" s="55">
        <v>13980481083</v>
      </c>
      <c r="I104" s="55" t="s">
        <v>6</v>
      </c>
      <c r="J104" s="55" t="s">
        <v>7</v>
      </c>
      <c r="K104" s="55" t="s">
        <v>30</v>
      </c>
      <c r="L104" s="55" t="s">
        <v>7</v>
      </c>
      <c r="M104" s="55" t="s">
        <v>679</v>
      </c>
      <c r="N104" s="55" t="s">
        <v>184</v>
      </c>
      <c r="Z104" s="55" t="s">
        <v>680</v>
      </c>
      <c r="AA104" s="55" t="s">
        <v>85</v>
      </c>
      <c r="AB104" s="55" t="s">
        <v>85</v>
      </c>
      <c r="AC104" s="55" t="s">
        <v>85</v>
      </c>
      <c r="AD104" s="55" t="s">
        <v>85</v>
      </c>
      <c r="AE104" s="55" t="s">
        <v>85</v>
      </c>
      <c r="AF104" s="55" t="s">
        <v>85</v>
      </c>
      <c r="AG104" s="55" t="s">
        <v>85</v>
      </c>
      <c r="AH104" s="55" t="s">
        <v>85</v>
      </c>
      <c r="AI104" s="55" t="s">
        <v>85</v>
      </c>
      <c r="AJ104" s="55" t="s">
        <v>85</v>
      </c>
      <c r="AK104" s="55" t="s">
        <v>31</v>
      </c>
      <c r="AL104" s="55">
        <v>32128</v>
      </c>
      <c r="AM104" s="55">
        <v>5050</v>
      </c>
      <c r="AN104" s="55" t="s">
        <v>190</v>
      </c>
      <c r="AO104" s="55" t="s">
        <v>186</v>
      </c>
      <c r="AP104" s="55">
        <v>32130</v>
      </c>
      <c r="AQ104" s="55">
        <v>4500</v>
      </c>
      <c r="AR104" s="55">
        <v>4500</v>
      </c>
      <c r="AS104" s="55">
        <v>0</v>
      </c>
      <c r="AT104" s="55">
        <v>4500</v>
      </c>
      <c r="AU104" s="55" t="s">
        <v>85</v>
      </c>
      <c r="AV104" s="55">
        <v>0</v>
      </c>
      <c r="AW104" s="55" t="s">
        <v>186</v>
      </c>
      <c r="AX104" s="55">
        <v>0</v>
      </c>
      <c r="AY104" s="55" t="s">
        <v>186</v>
      </c>
      <c r="AZ104" s="165">
        <v>42454</v>
      </c>
      <c r="BA104" s="165">
        <v>42454</v>
      </c>
      <c r="BB104" s="165">
        <v>42457</v>
      </c>
      <c r="BC104" s="165">
        <v>42457</v>
      </c>
      <c r="BD104" s="165">
        <v>42457</v>
      </c>
      <c r="BE104" s="55" t="s">
        <v>191</v>
      </c>
      <c r="BF104" s="55" t="s">
        <v>31</v>
      </c>
      <c r="BG104" s="55" t="s">
        <v>240</v>
      </c>
      <c r="BH104" s="55" t="s">
        <v>31</v>
      </c>
      <c r="BI104" s="55">
        <v>42457</v>
      </c>
      <c r="BJ104" s="55" t="s">
        <v>56</v>
      </c>
      <c r="BK104" s="55" t="s">
        <v>193</v>
      </c>
      <c r="BL104" s="55">
        <v>42641</v>
      </c>
      <c r="BM104" s="55" t="s">
        <v>681</v>
      </c>
      <c r="BU104" s="55">
        <f t="shared" si="4"/>
        <v>0</v>
      </c>
      <c r="BV104" s="55">
        <f t="shared" si="5"/>
        <v>0</v>
      </c>
      <c r="BW104" s="169"/>
      <c r="BX104" s="170">
        <f>IF(ISERROR(VLOOKUP(BW104,系统大修申请!B:U,17,)),0,1)</f>
        <v>0</v>
      </c>
      <c r="BY104" s="55">
        <f>IFERROR(VLOOKUP(BW104,系统大修申请!B:U,17,),0)</f>
        <v>0</v>
      </c>
    </row>
    <row r="105" hidden="1" spans="1:77">
      <c r="A105" s="55">
        <v>104</v>
      </c>
      <c r="B105" s="55" t="s">
        <v>682</v>
      </c>
      <c r="C105" s="55">
        <v>3</v>
      </c>
      <c r="D105" s="55" t="s">
        <v>683</v>
      </c>
      <c r="E105" s="55" t="s">
        <v>217</v>
      </c>
      <c r="F105" s="55" t="s">
        <v>684</v>
      </c>
      <c r="G105" s="55">
        <v>8452</v>
      </c>
      <c r="H105" s="55">
        <v>13548453963</v>
      </c>
      <c r="I105" s="55" t="s">
        <v>47</v>
      </c>
      <c r="J105" s="55" t="s">
        <v>48</v>
      </c>
      <c r="K105" s="55" t="s">
        <v>385</v>
      </c>
      <c r="L105" s="55" t="s">
        <v>48</v>
      </c>
      <c r="M105" s="55" t="s">
        <v>611</v>
      </c>
      <c r="N105" s="55" t="s">
        <v>611</v>
      </c>
      <c r="Z105" s="55" t="s">
        <v>295</v>
      </c>
      <c r="AA105" s="55" t="s">
        <v>189</v>
      </c>
      <c r="AB105" s="55" t="s">
        <v>31</v>
      </c>
      <c r="AC105" s="55" t="s">
        <v>85</v>
      </c>
      <c r="AD105" s="55" t="s">
        <v>31</v>
      </c>
      <c r="AE105" s="55" t="s">
        <v>85</v>
      </c>
      <c r="AF105" s="55" t="s">
        <v>85</v>
      </c>
      <c r="AG105" s="55" t="s">
        <v>85</v>
      </c>
      <c r="AH105" s="55" t="s">
        <v>85</v>
      </c>
      <c r="AI105" s="55" t="s">
        <v>85</v>
      </c>
      <c r="AJ105" s="55" t="s">
        <v>85</v>
      </c>
      <c r="AK105" s="55" t="s">
        <v>85</v>
      </c>
      <c r="AL105" s="55">
        <v>42455</v>
      </c>
      <c r="AM105" s="55">
        <v>3000</v>
      </c>
      <c r="AN105" s="55" t="s">
        <v>190</v>
      </c>
      <c r="AO105" s="55" t="s">
        <v>186</v>
      </c>
      <c r="AP105" s="55">
        <v>42455</v>
      </c>
      <c r="AQ105" s="55">
        <v>0</v>
      </c>
      <c r="AR105" s="55">
        <v>0</v>
      </c>
      <c r="AS105" s="55">
        <v>0</v>
      </c>
      <c r="AT105" s="55">
        <v>0</v>
      </c>
      <c r="AU105" s="55" t="s">
        <v>85</v>
      </c>
      <c r="AV105" s="55">
        <v>0</v>
      </c>
      <c r="AW105" s="55">
        <v>0</v>
      </c>
      <c r="AX105" s="55">
        <v>0</v>
      </c>
      <c r="AY105" s="55" t="s">
        <v>186</v>
      </c>
      <c r="AZ105" s="165">
        <v>42438</v>
      </c>
      <c r="BA105" s="165">
        <v>42438</v>
      </c>
      <c r="BB105" s="165">
        <v>42439</v>
      </c>
      <c r="BC105" s="165">
        <v>42440</v>
      </c>
      <c r="BD105" s="165">
        <v>42441</v>
      </c>
      <c r="BE105" s="55" t="s">
        <v>191</v>
      </c>
      <c r="BF105" s="55" t="s">
        <v>31</v>
      </c>
      <c r="BG105" s="55" t="s">
        <v>240</v>
      </c>
      <c r="BH105" s="55" t="s">
        <v>31</v>
      </c>
      <c r="BI105" s="55">
        <v>42438</v>
      </c>
      <c r="BJ105" s="55" t="s">
        <v>56</v>
      </c>
      <c r="BK105" s="55" t="s">
        <v>193</v>
      </c>
      <c r="BL105" s="55">
        <v>42622</v>
      </c>
      <c r="BM105" s="55" t="s">
        <v>607</v>
      </c>
      <c r="BU105" s="55">
        <f t="shared" si="4"/>
        <v>0</v>
      </c>
      <c r="BV105" s="55">
        <f t="shared" si="5"/>
        <v>0</v>
      </c>
      <c r="BW105" s="169" t="s">
        <v>685</v>
      </c>
      <c r="BX105" s="170">
        <f>IF(ISERROR(VLOOKUP(BW105,系统大修申请!B:U,17,)),0,1)</f>
        <v>1</v>
      </c>
      <c r="BY105" s="55">
        <f>IFERROR(VLOOKUP(BW105,系统大修申请!B:U,17,),0)</f>
        <v>0</v>
      </c>
    </row>
    <row r="106" hidden="1" spans="1:77">
      <c r="A106" s="55">
        <v>105</v>
      </c>
      <c r="B106" s="55" t="s">
        <v>686</v>
      </c>
      <c r="C106" s="55">
        <v>3</v>
      </c>
      <c r="D106" s="55" t="s">
        <v>687</v>
      </c>
      <c r="E106" s="55" t="s">
        <v>210</v>
      </c>
      <c r="F106" s="55" t="s">
        <v>688</v>
      </c>
      <c r="G106" s="55">
        <v>2444</v>
      </c>
      <c r="H106" s="55">
        <v>13989164435</v>
      </c>
      <c r="I106" s="55" t="s">
        <v>47</v>
      </c>
      <c r="J106" s="55" t="s">
        <v>48</v>
      </c>
      <c r="K106" s="55" t="s">
        <v>385</v>
      </c>
      <c r="L106" s="55" t="s">
        <v>48</v>
      </c>
      <c r="M106" s="55" t="s">
        <v>611</v>
      </c>
      <c r="N106" s="55" t="s">
        <v>611</v>
      </c>
      <c r="Z106" s="55" t="s">
        <v>295</v>
      </c>
      <c r="AA106" s="55" t="s">
        <v>189</v>
      </c>
      <c r="AB106" s="55" t="s">
        <v>31</v>
      </c>
      <c r="AC106" s="55" t="s">
        <v>85</v>
      </c>
      <c r="AD106" s="55" t="s">
        <v>31</v>
      </c>
      <c r="AE106" s="55" t="s">
        <v>85</v>
      </c>
      <c r="AF106" s="55" t="s">
        <v>85</v>
      </c>
      <c r="AG106" s="55" t="s">
        <v>85</v>
      </c>
      <c r="AH106" s="55" t="s">
        <v>85</v>
      </c>
      <c r="AI106" s="55" t="s">
        <v>85</v>
      </c>
      <c r="AJ106" s="55" t="s">
        <v>85</v>
      </c>
      <c r="AK106" s="55" t="s">
        <v>85</v>
      </c>
      <c r="AL106" s="55">
        <v>19602</v>
      </c>
      <c r="AN106" s="55" t="s">
        <v>190</v>
      </c>
      <c r="AO106" s="55" t="s">
        <v>186</v>
      </c>
      <c r="AP106" s="55">
        <v>19602</v>
      </c>
      <c r="AQ106" s="55">
        <v>0</v>
      </c>
      <c r="AR106" s="55">
        <v>0</v>
      </c>
      <c r="AS106" s="55">
        <v>0</v>
      </c>
      <c r="AT106" s="55">
        <v>0</v>
      </c>
      <c r="AU106" s="55" t="s">
        <v>85</v>
      </c>
      <c r="AV106" s="55">
        <v>0</v>
      </c>
      <c r="AW106" s="55">
        <v>0</v>
      </c>
      <c r="AX106" s="55">
        <v>0</v>
      </c>
      <c r="AY106" s="55" t="s">
        <v>186</v>
      </c>
      <c r="AZ106" s="165">
        <v>42429</v>
      </c>
      <c r="BA106" s="165">
        <v>42429</v>
      </c>
      <c r="BB106" s="165">
        <v>42437</v>
      </c>
      <c r="BC106" s="165">
        <v>42437</v>
      </c>
      <c r="BD106" s="165">
        <v>42437</v>
      </c>
      <c r="BE106" s="55" t="s">
        <v>191</v>
      </c>
      <c r="BF106" s="55" t="s">
        <v>31</v>
      </c>
      <c r="BG106" s="55" t="s">
        <v>240</v>
      </c>
      <c r="BH106" s="55" t="s">
        <v>31</v>
      </c>
      <c r="BU106" s="55">
        <f t="shared" si="4"/>
        <v>0</v>
      </c>
      <c r="BV106" s="55">
        <f t="shared" si="5"/>
        <v>0</v>
      </c>
      <c r="BW106" s="169" t="s">
        <v>689</v>
      </c>
      <c r="BX106" s="170">
        <f>IF(ISERROR(VLOOKUP(BW106,系统大修申请!B:U,17,)),0,1)</f>
        <v>1</v>
      </c>
      <c r="BY106" s="55">
        <f>IFERROR(VLOOKUP(BW106,系统大修申请!B:U,17,),0)</f>
        <v>1</v>
      </c>
    </row>
    <row r="107" hidden="1" spans="1:77">
      <c r="A107" s="55">
        <v>106</v>
      </c>
      <c r="B107" s="55" t="s">
        <v>690</v>
      </c>
      <c r="C107" s="55">
        <v>3</v>
      </c>
      <c r="D107" s="55" t="s">
        <v>691</v>
      </c>
      <c r="E107" s="55" t="s">
        <v>271</v>
      </c>
      <c r="F107" s="55" t="s">
        <v>692</v>
      </c>
      <c r="G107" s="55">
        <v>10667</v>
      </c>
      <c r="H107" s="55">
        <v>13882820477</v>
      </c>
      <c r="I107" s="55" t="s">
        <v>47</v>
      </c>
      <c r="J107" s="55" t="s">
        <v>48</v>
      </c>
      <c r="K107" s="55" t="s">
        <v>30</v>
      </c>
      <c r="L107" s="55" t="s">
        <v>48</v>
      </c>
      <c r="M107" s="55" t="s">
        <v>258</v>
      </c>
      <c r="N107" s="55" t="s">
        <v>201</v>
      </c>
      <c r="Z107" s="55" t="s">
        <v>503</v>
      </c>
      <c r="AA107" s="55" t="s">
        <v>85</v>
      </c>
      <c r="AB107" s="55" t="s">
        <v>85</v>
      </c>
      <c r="AC107" s="55" t="s">
        <v>31</v>
      </c>
      <c r="AD107" s="55" t="s">
        <v>31</v>
      </c>
      <c r="AE107" s="55" t="s">
        <v>85</v>
      </c>
      <c r="AF107" s="55" t="s">
        <v>85</v>
      </c>
      <c r="AG107" s="55" t="s">
        <v>85</v>
      </c>
      <c r="AH107" s="55" t="s">
        <v>85</v>
      </c>
      <c r="AI107" s="55" t="s">
        <v>85</v>
      </c>
      <c r="AJ107" s="55" t="s">
        <v>85</v>
      </c>
      <c r="AK107" s="55" t="s">
        <v>85</v>
      </c>
      <c r="AL107" s="55">
        <v>60000</v>
      </c>
      <c r="AM107" s="55">
        <v>0</v>
      </c>
      <c r="AN107" s="55" t="s">
        <v>190</v>
      </c>
      <c r="AO107" s="55" t="s">
        <v>186</v>
      </c>
      <c r="AP107" s="55">
        <v>60000</v>
      </c>
      <c r="AQ107" s="55">
        <v>0</v>
      </c>
      <c r="AR107" s="55">
        <v>0</v>
      </c>
      <c r="AS107" s="55">
        <v>0</v>
      </c>
      <c r="AT107" s="55">
        <v>0</v>
      </c>
      <c r="AU107" s="55" t="s">
        <v>193</v>
      </c>
      <c r="AW107" s="55">
        <v>0</v>
      </c>
      <c r="AX107" s="55">
        <v>54</v>
      </c>
      <c r="AY107" s="55" t="s">
        <v>201</v>
      </c>
      <c r="AZ107" s="165">
        <v>42443</v>
      </c>
      <c r="BA107" s="165">
        <v>42444</v>
      </c>
      <c r="BB107" s="165">
        <v>42455</v>
      </c>
      <c r="BC107" s="165">
        <v>42454</v>
      </c>
      <c r="BD107" s="165">
        <v>42455</v>
      </c>
      <c r="BE107" s="55" t="s">
        <v>191</v>
      </c>
      <c r="BF107" s="55" t="s">
        <v>344</v>
      </c>
      <c r="BG107" s="55" t="s">
        <v>186</v>
      </c>
      <c r="BH107" s="55" t="s">
        <v>85</v>
      </c>
      <c r="BU107" s="55">
        <f t="shared" si="4"/>
        <v>1</v>
      </c>
      <c r="BV107" s="55">
        <f t="shared" si="5"/>
        <v>1</v>
      </c>
      <c r="BW107" s="169"/>
      <c r="BX107" s="170">
        <f>IF(ISERROR(VLOOKUP(BW107,系统大修申请!B:U,17,)),0,1)</f>
        <v>0</v>
      </c>
      <c r="BY107" s="55">
        <f>IFERROR(VLOOKUP(BW107,系统大修申请!B:U,17,),0)</f>
        <v>0</v>
      </c>
    </row>
    <row r="108" hidden="1" spans="1:77">
      <c r="A108" s="55">
        <v>107</v>
      </c>
      <c r="B108" s="55" t="s">
        <v>432</v>
      </c>
      <c r="C108" s="55">
        <v>3</v>
      </c>
      <c r="D108" s="55" t="s">
        <v>433</v>
      </c>
      <c r="E108" s="55" t="s">
        <v>319</v>
      </c>
      <c r="F108" s="55" t="s">
        <v>434</v>
      </c>
      <c r="G108" s="55">
        <v>0</v>
      </c>
      <c r="H108" s="55">
        <v>0</v>
      </c>
      <c r="I108" s="55" t="s">
        <v>30</v>
      </c>
      <c r="J108" s="55" t="s">
        <v>30</v>
      </c>
      <c r="K108" s="55" t="s">
        <v>333</v>
      </c>
      <c r="L108" s="55" t="s">
        <v>333</v>
      </c>
      <c r="M108" s="55" t="s">
        <v>186</v>
      </c>
      <c r="N108" s="55" t="s">
        <v>266</v>
      </c>
      <c r="Z108" s="55" t="s">
        <v>435</v>
      </c>
      <c r="AA108" s="55" t="s">
        <v>85</v>
      </c>
      <c r="AB108" s="55" t="s">
        <v>85</v>
      </c>
      <c r="AC108" s="55" t="s">
        <v>85</v>
      </c>
      <c r="AD108" s="55" t="s">
        <v>85</v>
      </c>
      <c r="AE108" s="55" t="s">
        <v>85</v>
      </c>
      <c r="AF108" s="55" t="s">
        <v>85</v>
      </c>
      <c r="AG108" s="55" t="s">
        <v>85</v>
      </c>
      <c r="AH108" s="55" t="s">
        <v>85</v>
      </c>
      <c r="AI108" s="55" t="s">
        <v>85</v>
      </c>
      <c r="AJ108" s="55" t="s">
        <v>85</v>
      </c>
      <c r="AK108" s="55" t="s">
        <v>31</v>
      </c>
      <c r="AL108" s="55">
        <v>0</v>
      </c>
      <c r="AM108" s="55">
        <v>0</v>
      </c>
      <c r="AN108" s="55" t="s">
        <v>342</v>
      </c>
      <c r="AO108" s="55" t="s">
        <v>349</v>
      </c>
      <c r="AQ108" s="55">
        <v>21638</v>
      </c>
      <c r="AU108" s="55" t="s">
        <v>85</v>
      </c>
      <c r="AV108" s="55">
        <v>0</v>
      </c>
      <c r="AW108" s="55">
        <v>0</v>
      </c>
      <c r="AX108" s="55">
        <v>0</v>
      </c>
      <c r="AY108" s="55" t="s">
        <v>186</v>
      </c>
      <c r="AZ108" s="165">
        <v>42383</v>
      </c>
      <c r="BA108" s="165">
        <v>42383</v>
      </c>
      <c r="BB108" s="165">
        <v>42383</v>
      </c>
      <c r="BC108" s="165">
        <v>42383</v>
      </c>
      <c r="BD108" s="165">
        <v>42383</v>
      </c>
      <c r="BE108" s="55" t="s">
        <v>191</v>
      </c>
      <c r="BF108" s="55" t="s">
        <v>344</v>
      </c>
      <c r="BG108" s="55" t="s">
        <v>186</v>
      </c>
      <c r="BH108" s="55" t="s">
        <v>85</v>
      </c>
      <c r="BU108" s="55">
        <f t="shared" si="4"/>
        <v>0</v>
      </c>
      <c r="BV108" s="55">
        <f t="shared" si="5"/>
        <v>0</v>
      </c>
      <c r="BW108" s="169"/>
      <c r="BX108" s="170">
        <f>IF(ISERROR(VLOOKUP(BW108,系统大修申请!B:U,17,)),0,1)</f>
        <v>0</v>
      </c>
      <c r="BY108" s="55">
        <f>IFERROR(VLOOKUP(BW108,系统大修申请!B:U,17,),0)</f>
        <v>0</v>
      </c>
    </row>
    <row r="109" hidden="1" spans="1:77">
      <c r="A109" s="55">
        <v>108</v>
      </c>
      <c r="B109" s="55" t="s">
        <v>693</v>
      </c>
      <c r="C109" s="55">
        <v>3</v>
      </c>
      <c r="D109" s="55" t="s">
        <v>560</v>
      </c>
      <c r="E109" s="55" t="s">
        <v>561</v>
      </c>
      <c r="F109" s="55" t="s">
        <v>562</v>
      </c>
      <c r="G109" s="55">
        <v>0</v>
      </c>
      <c r="H109" s="55">
        <v>0</v>
      </c>
      <c r="I109" s="55" t="s">
        <v>30</v>
      </c>
      <c r="J109" s="55" t="s">
        <v>30</v>
      </c>
      <c r="K109" s="55" t="s">
        <v>333</v>
      </c>
      <c r="L109" s="55" t="s">
        <v>333</v>
      </c>
      <c r="M109" s="55" t="s">
        <v>186</v>
      </c>
      <c r="N109" s="55" t="s">
        <v>694</v>
      </c>
      <c r="Z109" s="55" t="s">
        <v>695</v>
      </c>
      <c r="AA109" s="55" t="s">
        <v>85</v>
      </c>
      <c r="AB109" s="55" t="s">
        <v>85</v>
      </c>
      <c r="AC109" s="55" t="s">
        <v>85</v>
      </c>
      <c r="AD109" s="55" t="s">
        <v>85</v>
      </c>
      <c r="AE109" s="55" t="s">
        <v>85</v>
      </c>
      <c r="AF109" s="55" t="s">
        <v>85</v>
      </c>
      <c r="AG109" s="55" t="s">
        <v>85</v>
      </c>
      <c r="AH109" s="55" t="s">
        <v>85</v>
      </c>
      <c r="AI109" s="55" t="s">
        <v>85</v>
      </c>
      <c r="AJ109" s="55" t="s">
        <v>85</v>
      </c>
      <c r="AK109" s="55" t="s">
        <v>31</v>
      </c>
      <c r="AL109" s="55">
        <v>0</v>
      </c>
      <c r="AM109" s="55">
        <v>0</v>
      </c>
      <c r="AN109" s="55" t="s">
        <v>342</v>
      </c>
      <c r="AO109" s="55" t="s">
        <v>349</v>
      </c>
      <c r="AQ109" s="55">
        <v>1200</v>
      </c>
      <c r="AU109" s="55" t="s">
        <v>85</v>
      </c>
      <c r="AV109" s="55">
        <v>0</v>
      </c>
      <c r="AW109" s="55">
        <v>0</v>
      </c>
      <c r="AX109" s="55">
        <v>0</v>
      </c>
      <c r="AY109" s="55" t="s">
        <v>186</v>
      </c>
      <c r="AZ109" s="165">
        <v>42403</v>
      </c>
      <c r="BA109" s="165">
        <v>42403</v>
      </c>
      <c r="BB109" s="165">
        <v>42403</v>
      </c>
      <c r="BC109" s="165">
        <v>42403</v>
      </c>
      <c r="BD109" s="165">
        <v>42403</v>
      </c>
      <c r="BE109" s="55" t="s">
        <v>191</v>
      </c>
      <c r="BF109" s="55" t="s">
        <v>344</v>
      </c>
      <c r="BG109" s="55" t="s">
        <v>186</v>
      </c>
      <c r="BH109" s="55" t="s">
        <v>85</v>
      </c>
      <c r="BU109" s="55">
        <f t="shared" si="4"/>
        <v>0</v>
      </c>
      <c r="BV109" s="55">
        <f t="shared" si="5"/>
        <v>0</v>
      </c>
      <c r="BW109" s="169"/>
      <c r="BX109" s="170">
        <f>IF(ISERROR(VLOOKUP(BW109,系统大修申请!B:U,17,)),0,1)</f>
        <v>0</v>
      </c>
      <c r="BY109" s="55">
        <f>IFERROR(VLOOKUP(BW109,系统大修申请!B:U,17,),0)</f>
        <v>0</v>
      </c>
    </row>
    <row r="110" hidden="1" spans="1:77">
      <c r="A110" s="55">
        <v>109</v>
      </c>
      <c r="B110" s="55" t="s">
        <v>696</v>
      </c>
      <c r="C110" s="55">
        <v>3</v>
      </c>
      <c r="D110" s="55" t="s">
        <v>697</v>
      </c>
      <c r="E110" s="55" t="s">
        <v>271</v>
      </c>
      <c r="F110" s="55" t="s">
        <v>366</v>
      </c>
      <c r="G110" s="55">
        <v>0</v>
      </c>
      <c r="H110" s="55">
        <v>0</v>
      </c>
      <c r="I110" s="55" t="s">
        <v>30</v>
      </c>
      <c r="J110" s="55" t="s">
        <v>30</v>
      </c>
      <c r="K110" s="55" t="s">
        <v>333</v>
      </c>
      <c r="L110" s="55" t="s">
        <v>333</v>
      </c>
      <c r="M110" s="55" t="s">
        <v>186</v>
      </c>
      <c r="N110" s="55" t="s">
        <v>698</v>
      </c>
      <c r="Z110" s="55" t="s">
        <v>699</v>
      </c>
      <c r="AA110" s="55" t="s">
        <v>85</v>
      </c>
      <c r="AB110" s="55" t="s">
        <v>85</v>
      </c>
      <c r="AC110" s="55" t="s">
        <v>85</v>
      </c>
      <c r="AD110" s="55" t="s">
        <v>85</v>
      </c>
      <c r="AE110" s="55" t="s">
        <v>85</v>
      </c>
      <c r="AF110" s="55" t="s">
        <v>85</v>
      </c>
      <c r="AG110" s="55" t="s">
        <v>85</v>
      </c>
      <c r="AH110" s="55" t="s">
        <v>85</v>
      </c>
      <c r="AI110" s="55" t="s">
        <v>85</v>
      </c>
      <c r="AJ110" s="55" t="s">
        <v>85</v>
      </c>
      <c r="AK110" s="55" t="s">
        <v>31</v>
      </c>
      <c r="AL110" s="55">
        <v>0</v>
      </c>
      <c r="AM110" s="55">
        <v>0</v>
      </c>
      <c r="AN110" s="55" t="s">
        <v>342</v>
      </c>
      <c r="AO110" s="55" t="s">
        <v>349</v>
      </c>
      <c r="AQ110" s="55">
        <v>2850</v>
      </c>
      <c r="AU110" s="55" t="s">
        <v>85</v>
      </c>
      <c r="AV110" s="55">
        <v>0</v>
      </c>
      <c r="AW110" s="55">
        <v>0</v>
      </c>
      <c r="AX110" s="55">
        <v>0</v>
      </c>
      <c r="AY110" s="55" t="s">
        <v>186</v>
      </c>
      <c r="AZ110" s="165">
        <v>42416</v>
      </c>
      <c r="BA110" s="165">
        <v>42416</v>
      </c>
      <c r="BB110" s="165">
        <v>42416</v>
      </c>
      <c r="BC110" s="165">
        <v>42416</v>
      </c>
      <c r="BD110" s="165">
        <v>42416</v>
      </c>
      <c r="BE110" s="55" t="s">
        <v>191</v>
      </c>
      <c r="BF110" s="55" t="s">
        <v>344</v>
      </c>
      <c r="BG110" s="55" t="s">
        <v>186</v>
      </c>
      <c r="BH110" s="55" t="s">
        <v>85</v>
      </c>
      <c r="BU110" s="55">
        <f t="shared" si="4"/>
        <v>0</v>
      </c>
      <c r="BV110" s="55">
        <f t="shared" si="5"/>
        <v>0</v>
      </c>
      <c r="BW110" s="169"/>
      <c r="BX110" s="170">
        <f>IF(ISERROR(VLOOKUP(BW110,系统大修申请!B:U,17,)),0,1)</f>
        <v>0</v>
      </c>
      <c r="BY110" s="55">
        <f>IFERROR(VLOOKUP(BW110,系统大修申请!B:U,17,),0)</f>
        <v>0</v>
      </c>
    </row>
    <row r="111" hidden="1" spans="1:77">
      <c r="A111" s="55">
        <v>110</v>
      </c>
      <c r="B111" s="55" t="s">
        <v>700</v>
      </c>
      <c r="C111" s="55">
        <v>3</v>
      </c>
      <c r="D111" s="55" t="s">
        <v>701</v>
      </c>
      <c r="E111" s="55" t="s">
        <v>479</v>
      </c>
      <c r="F111" s="55" t="s">
        <v>702</v>
      </c>
      <c r="G111" s="55">
        <v>0</v>
      </c>
      <c r="H111" s="55">
        <v>0</v>
      </c>
      <c r="I111" s="55" t="s">
        <v>30</v>
      </c>
      <c r="J111" s="55" t="s">
        <v>30</v>
      </c>
      <c r="K111" s="55" t="s">
        <v>333</v>
      </c>
      <c r="L111" s="55" t="s">
        <v>333</v>
      </c>
      <c r="M111" s="55" t="s">
        <v>186</v>
      </c>
      <c r="N111" s="55" t="s">
        <v>703</v>
      </c>
      <c r="Z111" s="55" t="s">
        <v>704</v>
      </c>
      <c r="AA111" s="55" t="s">
        <v>85</v>
      </c>
      <c r="AB111" s="55" t="s">
        <v>85</v>
      </c>
      <c r="AC111" s="55" t="s">
        <v>85</v>
      </c>
      <c r="AD111" s="55" t="s">
        <v>85</v>
      </c>
      <c r="AE111" s="55" t="s">
        <v>85</v>
      </c>
      <c r="AF111" s="55" t="s">
        <v>85</v>
      </c>
      <c r="AG111" s="55" t="s">
        <v>85</v>
      </c>
      <c r="AH111" s="55" t="s">
        <v>85</v>
      </c>
      <c r="AI111" s="55" t="s">
        <v>85</v>
      </c>
      <c r="AJ111" s="55" t="s">
        <v>85</v>
      </c>
      <c r="AK111" s="55" t="s">
        <v>31</v>
      </c>
      <c r="AL111" s="55">
        <v>0</v>
      </c>
      <c r="AM111" s="55">
        <v>0</v>
      </c>
      <c r="AN111" s="55" t="s">
        <v>342</v>
      </c>
      <c r="AO111" s="55" t="s">
        <v>349</v>
      </c>
      <c r="AQ111" s="55">
        <v>90</v>
      </c>
      <c r="AU111" s="55" t="s">
        <v>85</v>
      </c>
      <c r="AV111" s="55">
        <v>0</v>
      </c>
      <c r="AW111" s="55">
        <v>0</v>
      </c>
      <c r="AX111" s="55">
        <v>0</v>
      </c>
      <c r="AY111" s="55" t="s">
        <v>186</v>
      </c>
      <c r="AZ111" s="165">
        <v>42424</v>
      </c>
      <c r="BA111" s="165">
        <v>42424</v>
      </c>
      <c r="BB111" s="165">
        <v>42424</v>
      </c>
      <c r="BC111" s="165">
        <v>42424</v>
      </c>
      <c r="BD111" s="165">
        <v>42424</v>
      </c>
      <c r="BE111" s="55" t="s">
        <v>191</v>
      </c>
      <c r="BF111" s="55" t="s">
        <v>344</v>
      </c>
      <c r="BG111" s="55" t="s">
        <v>186</v>
      </c>
      <c r="BH111" s="55" t="s">
        <v>85</v>
      </c>
      <c r="BU111" s="55">
        <f t="shared" si="4"/>
        <v>0</v>
      </c>
      <c r="BV111" s="55">
        <f t="shared" si="5"/>
        <v>0</v>
      </c>
      <c r="BW111" s="169"/>
      <c r="BX111" s="170">
        <f>IF(ISERROR(VLOOKUP(BW111,系统大修申请!B:U,17,)),0,1)</f>
        <v>0</v>
      </c>
      <c r="BY111" s="55">
        <f>IFERROR(VLOOKUP(BW111,系统大修申请!B:U,17,),0)</f>
        <v>0</v>
      </c>
    </row>
    <row r="112" hidden="1" spans="1:77">
      <c r="A112" s="55">
        <v>111</v>
      </c>
      <c r="B112" s="55" t="s">
        <v>705</v>
      </c>
      <c r="C112" s="55">
        <v>3</v>
      </c>
      <c r="D112" s="55" t="s">
        <v>706</v>
      </c>
      <c r="E112" s="55" t="s">
        <v>362</v>
      </c>
      <c r="F112" s="55" t="s">
        <v>363</v>
      </c>
      <c r="G112" s="55">
        <v>0</v>
      </c>
      <c r="H112" s="55">
        <v>0</v>
      </c>
      <c r="I112" s="55" t="s">
        <v>30</v>
      </c>
      <c r="J112" s="55" t="s">
        <v>30</v>
      </c>
      <c r="K112" s="55" t="s">
        <v>333</v>
      </c>
      <c r="L112" s="55" t="s">
        <v>333</v>
      </c>
      <c r="M112" s="55" t="s">
        <v>186</v>
      </c>
      <c r="N112" s="55" t="s">
        <v>707</v>
      </c>
      <c r="Z112" s="55" t="s">
        <v>708</v>
      </c>
      <c r="AA112" s="55" t="s">
        <v>85</v>
      </c>
      <c r="AB112" s="55" t="s">
        <v>85</v>
      </c>
      <c r="AC112" s="55" t="s">
        <v>85</v>
      </c>
      <c r="AD112" s="55" t="s">
        <v>85</v>
      </c>
      <c r="AE112" s="55" t="s">
        <v>85</v>
      </c>
      <c r="AF112" s="55" t="s">
        <v>85</v>
      </c>
      <c r="AG112" s="55" t="s">
        <v>85</v>
      </c>
      <c r="AH112" s="55" t="s">
        <v>85</v>
      </c>
      <c r="AI112" s="55" t="s">
        <v>85</v>
      </c>
      <c r="AJ112" s="55" t="s">
        <v>85</v>
      </c>
      <c r="AK112" s="55" t="s">
        <v>31</v>
      </c>
      <c r="AL112" s="55">
        <v>0</v>
      </c>
      <c r="AM112" s="55">
        <v>0</v>
      </c>
      <c r="AN112" s="55" t="s">
        <v>342</v>
      </c>
      <c r="AO112" s="55" t="s">
        <v>349</v>
      </c>
      <c r="AQ112" s="55">
        <v>300</v>
      </c>
      <c r="AU112" s="55" t="s">
        <v>85</v>
      </c>
      <c r="AV112" s="55">
        <v>0</v>
      </c>
      <c r="AW112" s="55">
        <v>0</v>
      </c>
      <c r="AX112" s="55">
        <v>0</v>
      </c>
      <c r="AY112" s="55" t="s">
        <v>186</v>
      </c>
      <c r="AZ112" s="165">
        <v>42429</v>
      </c>
      <c r="BA112" s="165">
        <v>42429</v>
      </c>
      <c r="BB112" s="165">
        <v>42429</v>
      </c>
      <c r="BC112" s="165">
        <v>42429</v>
      </c>
      <c r="BD112" s="165">
        <v>42429</v>
      </c>
      <c r="BE112" s="55" t="s">
        <v>191</v>
      </c>
      <c r="BF112" s="55" t="s">
        <v>344</v>
      </c>
      <c r="BG112" s="55" t="s">
        <v>186</v>
      </c>
      <c r="BH112" s="55" t="s">
        <v>85</v>
      </c>
      <c r="BU112" s="55">
        <f t="shared" si="4"/>
        <v>0</v>
      </c>
      <c r="BV112" s="55">
        <f t="shared" si="5"/>
        <v>0</v>
      </c>
      <c r="BW112" s="169"/>
      <c r="BX112" s="170">
        <f>IF(ISERROR(VLOOKUP(BW112,系统大修申请!B:U,17,)),0,1)</f>
        <v>0</v>
      </c>
      <c r="BY112" s="55">
        <f>IFERROR(VLOOKUP(BW112,系统大修申请!B:U,17,),0)</f>
        <v>0</v>
      </c>
    </row>
    <row r="113" hidden="1" spans="1:77">
      <c r="A113" s="55">
        <v>112</v>
      </c>
      <c r="B113" s="55" t="s">
        <v>709</v>
      </c>
      <c r="C113" s="55">
        <v>3</v>
      </c>
      <c r="D113" s="55" t="s">
        <v>710</v>
      </c>
      <c r="E113" s="55" t="s">
        <v>292</v>
      </c>
      <c r="F113" s="55" t="s">
        <v>711</v>
      </c>
      <c r="G113" s="55">
        <v>0</v>
      </c>
      <c r="H113" s="55">
        <v>0</v>
      </c>
      <c r="I113" s="55" t="s">
        <v>30</v>
      </c>
      <c r="J113" s="55" t="s">
        <v>30</v>
      </c>
      <c r="K113" s="55" t="s">
        <v>333</v>
      </c>
      <c r="L113" s="55" t="s">
        <v>333</v>
      </c>
      <c r="M113" s="55" t="s">
        <v>186</v>
      </c>
      <c r="N113" s="55" t="s">
        <v>712</v>
      </c>
      <c r="Z113" s="55" t="s">
        <v>713</v>
      </c>
      <c r="AA113" s="55" t="s">
        <v>85</v>
      </c>
      <c r="AB113" s="55" t="s">
        <v>85</v>
      </c>
      <c r="AC113" s="55" t="s">
        <v>85</v>
      </c>
      <c r="AD113" s="55" t="s">
        <v>85</v>
      </c>
      <c r="AE113" s="55" t="s">
        <v>85</v>
      </c>
      <c r="AF113" s="55" t="s">
        <v>85</v>
      </c>
      <c r="AG113" s="55" t="s">
        <v>85</v>
      </c>
      <c r="AH113" s="55" t="s">
        <v>85</v>
      </c>
      <c r="AI113" s="55" t="s">
        <v>85</v>
      </c>
      <c r="AJ113" s="55" t="s">
        <v>85</v>
      </c>
      <c r="AK113" s="55" t="s">
        <v>31</v>
      </c>
      <c r="AL113" s="55">
        <v>0</v>
      </c>
      <c r="AM113" s="55">
        <v>0</v>
      </c>
      <c r="AN113" s="55" t="s">
        <v>342</v>
      </c>
      <c r="AO113" s="55" t="s">
        <v>349</v>
      </c>
      <c r="AQ113" s="55">
        <v>900</v>
      </c>
      <c r="AU113" s="55" t="s">
        <v>85</v>
      </c>
      <c r="AV113" s="55">
        <v>0</v>
      </c>
      <c r="AW113" s="55">
        <v>0</v>
      </c>
      <c r="AX113" s="55">
        <v>0</v>
      </c>
      <c r="AY113" s="55" t="s">
        <v>186</v>
      </c>
      <c r="AZ113" s="165">
        <v>42420</v>
      </c>
      <c r="BA113" s="165">
        <v>42420</v>
      </c>
      <c r="BB113" s="165">
        <v>42420</v>
      </c>
      <c r="BC113" s="165">
        <v>42420</v>
      </c>
      <c r="BD113" s="165">
        <v>42420</v>
      </c>
      <c r="BE113" s="55" t="s">
        <v>191</v>
      </c>
      <c r="BF113" s="55" t="s">
        <v>344</v>
      </c>
      <c r="BG113" s="55" t="s">
        <v>186</v>
      </c>
      <c r="BH113" s="55" t="s">
        <v>85</v>
      </c>
      <c r="BU113" s="55">
        <f t="shared" si="4"/>
        <v>0</v>
      </c>
      <c r="BV113" s="55">
        <f t="shared" si="5"/>
        <v>0</v>
      </c>
      <c r="BW113" s="169"/>
      <c r="BX113" s="170">
        <f>IF(ISERROR(VLOOKUP(BW113,系统大修申请!B:U,17,)),0,1)</f>
        <v>0</v>
      </c>
      <c r="BY113" s="55">
        <f>IFERROR(VLOOKUP(BW113,系统大修申请!B:U,17,),0)</f>
        <v>0</v>
      </c>
    </row>
    <row r="114" hidden="1" spans="1:77">
      <c r="A114" s="55">
        <v>113</v>
      </c>
      <c r="B114" s="55" t="s">
        <v>714</v>
      </c>
      <c r="C114" s="55">
        <v>3</v>
      </c>
      <c r="D114" s="55" t="s">
        <v>339</v>
      </c>
      <c r="E114" s="55" t="s">
        <v>198</v>
      </c>
      <c r="F114" s="55" t="s">
        <v>340</v>
      </c>
      <c r="G114" s="55">
        <v>0</v>
      </c>
      <c r="H114" s="55">
        <v>0</v>
      </c>
      <c r="I114" s="55" t="s">
        <v>30</v>
      </c>
      <c r="J114" s="55" t="s">
        <v>30</v>
      </c>
      <c r="K114" s="55" t="s">
        <v>333</v>
      </c>
      <c r="L114" s="55" t="s">
        <v>333</v>
      </c>
      <c r="M114" s="55" t="s">
        <v>186</v>
      </c>
      <c r="N114" s="55" t="s">
        <v>715</v>
      </c>
      <c r="Z114" s="55" t="s">
        <v>716</v>
      </c>
      <c r="AA114" s="55" t="s">
        <v>85</v>
      </c>
      <c r="AB114" s="55" t="s">
        <v>85</v>
      </c>
      <c r="AC114" s="55" t="s">
        <v>85</v>
      </c>
      <c r="AD114" s="55" t="s">
        <v>85</v>
      </c>
      <c r="AE114" s="55" t="s">
        <v>85</v>
      </c>
      <c r="AF114" s="55" t="s">
        <v>85</v>
      </c>
      <c r="AG114" s="55" t="s">
        <v>85</v>
      </c>
      <c r="AH114" s="55" t="s">
        <v>85</v>
      </c>
      <c r="AI114" s="55" t="s">
        <v>85</v>
      </c>
      <c r="AJ114" s="55" t="s">
        <v>85</v>
      </c>
      <c r="AK114" s="55" t="s">
        <v>31</v>
      </c>
      <c r="AL114" s="55">
        <v>0</v>
      </c>
      <c r="AM114" s="55">
        <v>0</v>
      </c>
      <c r="AN114" s="55" t="s">
        <v>342</v>
      </c>
      <c r="AO114" s="55" t="s">
        <v>349</v>
      </c>
      <c r="AQ114" s="55">
        <v>6139</v>
      </c>
      <c r="AU114" s="55" t="s">
        <v>85</v>
      </c>
      <c r="AV114" s="55">
        <v>0</v>
      </c>
      <c r="AW114" s="55">
        <v>0</v>
      </c>
      <c r="AX114" s="55">
        <v>0</v>
      </c>
      <c r="AY114" s="55" t="s">
        <v>186</v>
      </c>
      <c r="AZ114" s="165">
        <v>42438</v>
      </c>
      <c r="BA114" s="165">
        <v>42438</v>
      </c>
      <c r="BB114" s="165">
        <v>42438</v>
      </c>
      <c r="BC114" s="165">
        <v>42438</v>
      </c>
      <c r="BD114" s="165">
        <v>42438</v>
      </c>
      <c r="BE114" s="55" t="s">
        <v>191</v>
      </c>
      <c r="BF114" s="55" t="s">
        <v>344</v>
      </c>
      <c r="BG114" s="55" t="s">
        <v>186</v>
      </c>
      <c r="BH114" s="55" t="s">
        <v>85</v>
      </c>
      <c r="BU114" s="55">
        <f t="shared" si="4"/>
        <v>0</v>
      </c>
      <c r="BV114" s="55">
        <f t="shared" si="5"/>
        <v>0</v>
      </c>
      <c r="BW114" s="169"/>
      <c r="BX114" s="170">
        <f>IF(ISERROR(VLOOKUP(BW114,系统大修申请!B:U,17,)),0,1)</f>
        <v>0</v>
      </c>
      <c r="BY114" s="55">
        <f>IFERROR(VLOOKUP(BW114,系统大修申请!B:U,17,),0)</f>
        <v>0</v>
      </c>
    </row>
    <row r="115" hidden="1" spans="1:77">
      <c r="A115" s="55">
        <v>114</v>
      </c>
      <c r="B115" s="55" t="s">
        <v>717</v>
      </c>
      <c r="C115" s="55">
        <v>3</v>
      </c>
      <c r="D115" s="55" t="s">
        <v>718</v>
      </c>
      <c r="E115" s="55" t="s">
        <v>198</v>
      </c>
      <c r="F115" s="55" t="s">
        <v>719</v>
      </c>
      <c r="G115" s="55">
        <v>0</v>
      </c>
      <c r="H115" s="55">
        <v>0</v>
      </c>
      <c r="I115" s="55" t="s">
        <v>30</v>
      </c>
      <c r="J115" s="55" t="s">
        <v>30</v>
      </c>
      <c r="K115" s="55" t="s">
        <v>333</v>
      </c>
      <c r="L115" s="55" t="s">
        <v>333</v>
      </c>
      <c r="M115" s="55" t="s">
        <v>186</v>
      </c>
      <c r="N115" s="55" t="s">
        <v>720</v>
      </c>
      <c r="Z115" s="55" t="s">
        <v>721</v>
      </c>
      <c r="AA115" s="55" t="s">
        <v>85</v>
      </c>
      <c r="AB115" s="55" t="s">
        <v>85</v>
      </c>
      <c r="AC115" s="55" t="s">
        <v>85</v>
      </c>
      <c r="AD115" s="55" t="s">
        <v>85</v>
      </c>
      <c r="AE115" s="55" t="s">
        <v>85</v>
      </c>
      <c r="AF115" s="55" t="s">
        <v>85</v>
      </c>
      <c r="AG115" s="55" t="s">
        <v>85</v>
      </c>
      <c r="AH115" s="55" t="s">
        <v>85</v>
      </c>
      <c r="AI115" s="55" t="s">
        <v>85</v>
      </c>
      <c r="AJ115" s="55" t="s">
        <v>85</v>
      </c>
      <c r="AK115" s="55" t="s">
        <v>31</v>
      </c>
      <c r="AL115" s="55">
        <v>0</v>
      </c>
      <c r="AM115" s="55">
        <v>0</v>
      </c>
      <c r="AN115" s="55" t="s">
        <v>342</v>
      </c>
      <c r="AO115" s="55" t="s">
        <v>349</v>
      </c>
      <c r="AQ115" s="55">
        <v>3025</v>
      </c>
      <c r="AU115" s="55" t="s">
        <v>85</v>
      </c>
      <c r="AV115" s="55">
        <v>0</v>
      </c>
      <c r="AW115" s="55">
        <v>0</v>
      </c>
      <c r="AX115" s="55">
        <v>0</v>
      </c>
      <c r="AY115" s="55" t="s">
        <v>186</v>
      </c>
      <c r="AZ115" s="165">
        <v>42438</v>
      </c>
      <c r="BA115" s="165">
        <v>42438</v>
      </c>
      <c r="BB115" s="165">
        <v>42438</v>
      </c>
      <c r="BC115" s="165">
        <v>42438</v>
      </c>
      <c r="BD115" s="165">
        <v>42438</v>
      </c>
      <c r="BE115" s="55" t="s">
        <v>191</v>
      </c>
      <c r="BF115" s="55" t="s">
        <v>344</v>
      </c>
      <c r="BG115" s="55" t="s">
        <v>186</v>
      </c>
      <c r="BH115" s="55" t="s">
        <v>85</v>
      </c>
      <c r="BU115" s="55">
        <f t="shared" si="4"/>
        <v>0</v>
      </c>
      <c r="BV115" s="55">
        <f t="shared" si="5"/>
        <v>0</v>
      </c>
      <c r="BW115" s="169"/>
      <c r="BX115" s="170">
        <f>IF(ISERROR(VLOOKUP(BW115,系统大修申请!B:U,17,)),0,1)</f>
        <v>0</v>
      </c>
      <c r="BY115" s="55">
        <f>IFERROR(VLOOKUP(BW115,系统大修申请!B:U,17,),0)</f>
        <v>0</v>
      </c>
    </row>
    <row r="116" hidden="1" spans="1:77">
      <c r="A116" s="55">
        <v>115</v>
      </c>
      <c r="B116" s="55" t="s">
        <v>722</v>
      </c>
      <c r="C116" s="55">
        <v>3</v>
      </c>
      <c r="D116" s="55" t="s">
        <v>723</v>
      </c>
      <c r="E116" s="55" t="s">
        <v>331</v>
      </c>
      <c r="F116" s="55" t="s">
        <v>724</v>
      </c>
      <c r="G116" s="55">
        <v>0</v>
      </c>
      <c r="H116" s="55">
        <v>0</v>
      </c>
      <c r="I116" s="55" t="s">
        <v>30</v>
      </c>
      <c r="J116" s="55" t="s">
        <v>30</v>
      </c>
      <c r="K116" s="55" t="s">
        <v>333</v>
      </c>
      <c r="L116" s="55" t="s">
        <v>333</v>
      </c>
      <c r="M116" s="55" t="s">
        <v>186</v>
      </c>
      <c r="N116" s="55" t="s">
        <v>725</v>
      </c>
      <c r="Z116" s="55" t="s">
        <v>726</v>
      </c>
      <c r="AA116" s="55" t="s">
        <v>85</v>
      </c>
      <c r="AB116" s="55" t="s">
        <v>85</v>
      </c>
      <c r="AC116" s="55" t="s">
        <v>85</v>
      </c>
      <c r="AD116" s="55" t="s">
        <v>85</v>
      </c>
      <c r="AE116" s="55" t="s">
        <v>85</v>
      </c>
      <c r="AF116" s="55" t="s">
        <v>85</v>
      </c>
      <c r="AG116" s="55" t="s">
        <v>85</v>
      </c>
      <c r="AH116" s="55" t="s">
        <v>85</v>
      </c>
      <c r="AI116" s="55" t="s">
        <v>85</v>
      </c>
      <c r="AJ116" s="55" t="s">
        <v>85</v>
      </c>
      <c r="AK116" s="55" t="s">
        <v>31</v>
      </c>
      <c r="AL116" s="55">
        <v>0</v>
      </c>
      <c r="AM116" s="55">
        <v>0</v>
      </c>
      <c r="AN116" s="55" t="s">
        <v>342</v>
      </c>
      <c r="AO116" s="55" t="s">
        <v>349</v>
      </c>
      <c r="AQ116" s="55">
        <v>4680</v>
      </c>
      <c r="AU116" s="55" t="s">
        <v>85</v>
      </c>
      <c r="AV116" s="55">
        <v>0</v>
      </c>
      <c r="AW116" s="55">
        <v>0</v>
      </c>
      <c r="AX116" s="55">
        <v>0</v>
      </c>
      <c r="AY116" s="55" t="s">
        <v>186</v>
      </c>
      <c r="AZ116" s="165">
        <v>42430</v>
      </c>
      <c r="BA116" s="165">
        <v>42430</v>
      </c>
      <c r="BB116" s="165">
        <v>42430</v>
      </c>
      <c r="BC116" s="165">
        <v>42430</v>
      </c>
      <c r="BD116" s="165">
        <v>42430</v>
      </c>
      <c r="BE116" s="55" t="s">
        <v>191</v>
      </c>
      <c r="BF116" s="55" t="s">
        <v>344</v>
      </c>
      <c r="BG116" s="55" t="s">
        <v>186</v>
      </c>
      <c r="BH116" s="55" t="s">
        <v>85</v>
      </c>
      <c r="BU116" s="55">
        <f t="shared" si="4"/>
        <v>0</v>
      </c>
      <c r="BV116" s="55">
        <f t="shared" si="5"/>
        <v>0</v>
      </c>
      <c r="BW116" s="169"/>
      <c r="BX116" s="170">
        <f>IF(ISERROR(VLOOKUP(BW116,系统大修申请!B:U,17,)),0,1)</f>
        <v>0</v>
      </c>
      <c r="BY116" s="55">
        <f>IFERROR(VLOOKUP(BW116,系统大修申请!B:U,17,),0)</f>
        <v>0</v>
      </c>
    </row>
    <row r="117" hidden="1" spans="1:77">
      <c r="A117" s="55">
        <v>116</v>
      </c>
      <c r="B117" s="55" t="s">
        <v>727</v>
      </c>
      <c r="C117" s="55">
        <v>3</v>
      </c>
      <c r="D117" s="55" t="s">
        <v>728</v>
      </c>
      <c r="E117" s="55" t="s">
        <v>729</v>
      </c>
      <c r="F117" s="55" t="s">
        <v>730</v>
      </c>
      <c r="G117" s="55">
        <v>0</v>
      </c>
      <c r="H117" s="55">
        <v>0</v>
      </c>
      <c r="I117" s="55" t="s">
        <v>30</v>
      </c>
      <c r="J117" s="55" t="s">
        <v>30</v>
      </c>
      <c r="K117" s="55" t="s">
        <v>333</v>
      </c>
      <c r="L117" s="55" t="s">
        <v>333</v>
      </c>
      <c r="M117" s="55" t="s">
        <v>186</v>
      </c>
      <c r="N117" s="55" t="s">
        <v>731</v>
      </c>
      <c r="Z117" s="55" t="s">
        <v>732</v>
      </c>
      <c r="AA117" s="55" t="s">
        <v>85</v>
      </c>
      <c r="AB117" s="55" t="s">
        <v>85</v>
      </c>
      <c r="AC117" s="55" t="s">
        <v>85</v>
      </c>
      <c r="AD117" s="55" t="s">
        <v>85</v>
      </c>
      <c r="AE117" s="55" t="s">
        <v>85</v>
      </c>
      <c r="AF117" s="55" t="s">
        <v>85</v>
      </c>
      <c r="AG117" s="55" t="s">
        <v>85</v>
      </c>
      <c r="AH117" s="55" t="s">
        <v>85</v>
      </c>
      <c r="AI117" s="55" t="s">
        <v>85</v>
      </c>
      <c r="AJ117" s="55" t="s">
        <v>85</v>
      </c>
      <c r="AK117" s="55" t="s">
        <v>31</v>
      </c>
      <c r="AL117" s="55">
        <v>0</v>
      </c>
      <c r="AM117" s="55">
        <v>0</v>
      </c>
      <c r="AN117" s="55" t="s">
        <v>342</v>
      </c>
      <c r="AO117" s="55" t="s">
        <v>349</v>
      </c>
      <c r="AU117" s="55" t="s">
        <v>85</v>
      </c>
      <c r="AV117" s="55">
        <v>0</v>
      </c>
      <c r="AW117" s="55">
        <v>0</v>
      </c>
      <c r="AX117" s="55">
        <v>0</v>
      </c>
      <c r="AY117" s="55" t="s">
        <v>186</v>
      </c>
      <c r="AZ117" s="165">
        <v>42430</v>
      </c>
      <c r="BA117" s="165">
        <v>42430</v>
      </c>
      <c r="BB117" s="165">
        <v>42430</v>
      </c>
      <c r="BC117" s="165">
        <v>42430</v>
      </c>
      <c r="BD117" s="165">
        <v>42430</v>
      </c>
      <c r="BE117" s="55" t="s">
        <v>191</v>
      </c>
      <c r="BF117" s="55" t="s">
        <v>344</v>
      </c>
      <c r="BG117" s="55" t="s">
        <v>186</v>
      </c>
      <c r="BH117" s="55" t="s">
        <v>85</v>
      </c>
      <c r="BU117" s="55">
        <f t="shared" si="4"/>
        <v>0</v>
      </c>
      <c r="BV117" s="55">
        <f t="shared" si="5"/>
        <v>0</v>
      </c>
      <c r="BW117" s="169"/>
      <c r="BX117" s="170">
        <f>IF(ISERROR(VLOOKUP(BW117,系统大修申请!B:U,17,)),0,1)</f>
        <v>0</v>
      </c>
      <c r="BY117" s="55">
        <f>IFERROR(VLOOKUP(BW117,系统大修申请!B:U,17,),0)</f>
        <v>0</v>
      </c>
    </row>
    <row r="118" hidden="1" spans="1:77">
      <c r="A118" s="55">
        <v>117</v>
      </c>
      <c r="B118" s="55" t="s">
        <v>733</v>
      </c>
      <c r="C118" s="55">
        <v>3</v>
      </c>
      <c r="D118" s="55" t="s">
        <v>734</v>
      </c>
      <c r="E118" s="55" t="s">
        <v>292</v>
      </c>
      <c r="F118" s="55" t="s">
        <v>735</v>
      </c>
      <c r="G118" s="55">
        <v>0</v>
      </c>
      <c r="H118" s="55">
        <v>0</v>
      </c>
      <c r="I118" s="55" t="s">
        <v>30</v>
      </c>
      <c r="J118" s="55" t="s">
        <v>30</v>
      </c>
      <c r="K118" s="55" t="s">
        <v>333</v>
      </c>
      <c r="L118" s="55" t="s">
        <v>333</v>
      </c>
      <c r="M118" s="55" t="s">
        <v>186</v>
      </c>
      <c r="N118" s="55" t="s">
        <v>736</v>
      </c>
      <c r="Z118" s="55" t="s">
        <v>737</v>
      </c>
      <c r="AA118" s="55" t="s">
        <v>85</v>
      </c>
      <c r="AB118" s="55" t="s">
        <v>85</v>
      </c>
      <c r="AC118" s="55" t="s">
        <v>85</v>
      </c>
      <c r="AD118" s="55" t="s">
        <v>85</v>
      </c>
      <c r="AE118" s="55" t="s">
        <v>85</v>
      </c>
      <c r="AF118" s="55" t="s">
        <v>85</v>
      </c>
      <c r="AG118" s="55" t="s">
        <v>85</v>
      </c>
      <c r="AH118" s="55" t="s">
        <v>85</v>
      </c>
      <c r="AI118" s="55" t="s">
        <v>85</v>
      </c>
      <c r="AJ118" s="55" t="s">
        <v>85</v>
      </c>
      <c r="AK118" s="55" t="s">
        <v>31</v>
      </c>
      <c r="AL118" s="55">
        <v>0</v>
      </c>
      <c r="AM118" s="55">
        <v>0</v>
      </c>
      <c r="AN118" s="55" t="s">
        <v>342</v>
      </c>
      <c r="AO118" s="55" t="s">
        <v>349</v>
      </c>
      <c r="AQ118" s="55">
        <v>2400</v>
      </c>
      <c r="AU118" s="55" t="s">
        <v>85</v>
      </c>
      <c r="AV118" s="55">
        <v>0</v>
      </c>
      <c r="AW118" s="55">
        <v>0</v>
      </c>
      <c r="AX118" s="55">
        <v>0</v>
      </c>
      <c r="AY118" s="55" t="s">
        <v>186</v>
      </c>
      <c r="AZ118" s="165">
        <v>42438</v>
      </c>
      <c r="BA118" s="165">
        <v>42438</v>
      </c>
      <c r="BB118" s="165">
        <v>42438</v>
      </c>
      <c r="BC118" s="165">
        <v>42438</v>
      </c>
      <c r="BD118" s="165">
        <v>42438</v>
      </c>
      <c r="BE118" s="55" t="s">
        <v>191</v>
      </c>
      <c r="BF118" s="55" t="s">
        <v>344</v>
      </c>
      <c r="BG118" s="55" t="s">
        <v>186</v>
      </c>
      <c r="BH118" s="55" t="s">
        <v>85</v>
      </c>
      <c r="BU118" s="55">
        <f t="shared" si="4"/>
        <v>0</v>
      </c>
      <c r="BV118" s="55">
        <f t="shared" si="5"/>
        <v>0</v>
      </c>
      <c r="BW118" s="169"/>
      <c r="BX118" s="170">
        <f>IF(ISERROR(VLOOKUP(BW118,系统大修申请!B:U,17,)),0,1)</f>
        <v>0</v>
      </c>
      <c r="BY118" s="55">
        <f>IFERROR(VLOOKUP(BW118,系统大修申请!B:U,17,),0)</f>
        <v>0</v>
      </c>
    </row>
    <row r="119" hidden="1" spans="1:77">
      <c r="A119" s="55">
        <v>118</v>
      </c>
      <c r="B119" s="55" t="s">
        <v>738</v>
      </c>
      <c r="C119" s="55">
        <v>3</v>
      </c>
      <c r="D119" s="55" t="s">
        <v>739</v>
      </c>
      <c r="E119" s="55" t="s">
        <v>198</v>
      </c>
      <c r="F119" s="55" t="s">
        <v>740</v>
      </c>
      <c r="G119" s="55">
        <v>0</v>
      </c>
      <c r="H119" s="55">
        <v>0</v>
      </c>
      <c r="I119" s="55" t="s">
        <v>30</v>
      </c>
      <c r="J119" s="55" t="s">
        <v>30</v>
      </c>
      <c r="K119" s="55" t="s">
        <v>333</v>
      </c>
      <c r="L119" s="55" t="s">
        <v>333</v>
      </c>
      <c r="M119" s="55" t="s">
        <v>186</v>
      </c>
      <c r="N119" s="55" t="s">
        <v>741</v>
      </c>
      <c r="Z119" s="55" t="s">
        <v>742</v>
      </c>
      <c r="AA119" s="55" t="s">
        <v>85</v>
      </c>
      <c r="AB119" s="55" t="s">
        <v>85</v>
      </c>
      <c r="AC119" s="55" t="s">
        <v>85</v>
      </c>
      <c r="AD119" s="55" t="s">
        <v>85</v>
      </c>
      <c r="AE119" s="55" t="s">
        <v>85</v>
      </c>
      <c r="AF119" s="55" t="s">
        <v>85</v>
      </c>
      <c r="AG119" s="55" t="s">
        <v>85</v>
      </c>
      <c r="AH119" s="55" t="s">
        <v>85</v>
      </c>
      <c r="AI119" s="55" t="s">
        <v>85</v>
      </c>
      <c r="AJ119" s="55" t="s">
        <v>85</v>
      </c>
      <c r="AK119" s="55" t="s">
        <v>31</v>
      </c>
      <c r="AL119" s="55">
        <v>0</v>
      </c>
      <c r="AM119" s="55">
        <v>0</v>
      </c>
      <c r="AN119" s="55" t="s">
        <v>342</v>
      </c>
      <c r="AO119" s="55" t="s">
        <v>349</v>
      </c>
      <c r="AQ119" s="55">
        <v>3000</v>
      </c>
      <c r="AU119" s="55" t="s">
        <v>85</v>
      </c>
      <c r="AV119" s="55">
        <v>0</v>
      </c>
      <c r="AW119" s="55">
        <v>0</v>
      </c>
      <c r="AX119" s="55">
        <v>0</v>
      </c>
      <c r="AY119" s="55" t="s">
        <v>186</v>
      </c>
      <c r="AZ119" s="165">
        <v>42430</v>
      </c>
      <c r="BA119" s="165">
        <v>42430</v>
      </c>
      <c r="BB119" s="165">
        <v>42430</v>
      </c>
      <c r="BC119" s="165">
        <v>42430</v>
      </c>
      <c r="BD119" s="165">
        <v>42430</v>
      </c>
      <c r="BE119" s="55" t="s">
        <v>191</v>
      </c>
      <c r="BF119" s="55" t="s">
        <v>344</v>
      </c>
      <c r="BG119" s="55" t="s">
        <v>186</v>
      </c>
      <c r="BH119" s="55" t="s">
        <v>85</v>
      </c>
      <c r="BU119" s="55">
        <f t="shared" si="4"/>
        <v>0</v>
      </c>
      <c r="BV119" s="55">
        <f t="shared" si="5"/>
        <v>0</v>
      </c>
      <c r="BW119" s="169"/>
      <c r="BX119" s="170">
        <f>IF(ISERROR(VLOOKUP(BW119,系统大修申请!B:U,17,)),0,1)</f>
        <v>0</v>
      </c>
      <c r="BY119" s="55">
        <f>IFERROR(VLOOKUP(BW119,系统大修申请!B:U,17,),0)</f>
        <v>0</v>
      </c>
    </row>
    <row r="120" hidden="1" spans="1:77">
      <c r="A120" s="55">
        <v>119</v>
      </c>
      <c r="B120" s="55" t="s">
        <v>743</v>
      </c>
      <c r="C120" s="55">
        <v>3</v>
      </c>
      <c r="D120" s="55" t="s">
        <v>744</v>
      </c>
      <c r="E120" s="55" t="s">
        <v>479</v>
      </c>
      <c r="F120" s="55" t="s">
        <v>745</v>
      </c>
      <c r="G120" s="55">
        <v>0</v>
      </c>
      <c r="H120" s="55">
        <v>0</v>
      </c>
      <c r="I120" s="55" t="s">
        <v>30</v>
      </c>
      <c r="J120" s="55" t="s">
        <v>30</v>
      </c>
      <c r="K120" s="55" t="s">
        <v>333</v>
      </c>
      <c r="L120" s="55" t="s">
        <v>333</v>
      </c>
      <c r="M120" s="55" t="s">
        <v>186</v>
      </c>
      <c r="N120" s="55" t="s">
        <v>746</v>
      </c>
      <c r="Z120" s="55" t="s">
        <v>747</v>
      </c>
      <c r="AA120" s="55" t="s">
        <v>85</v>
      </c>
      <c r="AB120" s="55" t="s">
        <v>85</v>
      </c>
      <c r="AC120" s="55" t="s">
        <v>85</v>
      </c>
      <c r="AD120" s="55" t="s">
        <v>85</v>
      </c>
      <c r="AE120" s="55" t="s">
        <v>85</v>
      </c>
      <c r="AF120" s="55" t="s">
        <v>85</v>
      </c>
      <c r="AG120" s="55" t="s">
        <v>85</v>
      </c>
      <c r="AH120" s="55" t="s">
        <v>85</v>
      </c>
      <c r="AI120" s="55" t="s">
        <v>85</v>
      </c>
      <c r="AJ120" s="55" t="s">
        <v>85</v>
      </c>
      <c r="AK120" s="55" t="s">
        <v>31</v>
      </c>
      <c r="AL120" s="55">
        <v>0</v>
      </c>
      <c r="AM120" s="55">
        <v>0</v>
      </c>
      <c r="AN120" s="55" t="s">
        <v>342</v>
      </c>
      <c r="AO120" s="55" t="s">
        <v>349</v>
      </c>
      <c r="AQ120" s="55">
        <v>2850</v>
      </c>
      <c r="AU120" s="55" t="s">
        <v>85</v>
      </c>
      <c r="AV120" s="55">
        <v>0</v>
      </c>
      <c r="AW120" s="55">
        <v>0</v>
      </c>
      <c r="AX120" s="55">
        <v>0</v>
      </c>
      <c r="AY120" s="55" t="s">
        <v>186</v>
      </c>
      <c r="AZ120" s="165">
        <v>42437</v>
      </c>
      <c r="BA120" s="165">
        <v>42437</v>
      </c>
      <c r="BB120" s="165">
        <v>42437</v>
      </c>
      <c r="BC120" s="165">
        <v>42437</v>
      </c>
      <c r="BD120" s="165">
        <v>42437</v>
      </c>
      <c r="BE120" s="55" t="s">
        <v>191</v>
      </c>
      <c r="BF120" s="55" t="s">
        <v>344</v>
      </c>
      <c r="BG120" s="55" t="s">
        <v>186</v>
      </c>
      <c r="BH120" s="55" t="s">
        <v>85</v>
      </c>
      <c r="BU120" s="55">
        <f t="shared" si="4"/>
        <v>0</v>
      </c>
      <c r="BV120" s="55">
        <f t="shared" si="5"/>
        <v>0</v>
      </c>
      <c r="BW120" s="169"/>
      <c r="BX120" s="170">
        <f>IF(ISERROR(VLOOKUP(BW120,系统大修申请!B:U,17,)),0,1)</f>
        <v>0</v>
      </c>
      <c r="BY120" s="55">
        <f>IFERROR(VLOOKUP(BW120,系统大修申请!B:U,17,),0)</f>
        <v>0</v>
      </c>
    </row>
    <row r="121" hidden="1" spans="1:77">
      <c r="A121" s="55">
        <v>120</v>
      </c>
      <c r="B121" s="55" t="s">
        <v>748</v>
      </c>
      <c r="C121" s="55">
        <v>3</v>
      </c>
      <c r="D121" s="55" t="s">
        <v>749</v>
      </c>
      <c r="E121" s="55" t="s">
        <v>750</v>
      </c>
      <c r="F121" s="55" t="s">
        <v>751</v>
      </c>
      <c r="G121" s="55">
        <v>0</v>
      </c>
      <c r="H121" s="55">
        <v>0</v>
      </c>
      <c r="I121" s="55" t="s">
        <v>30</v>
      </c>
      <c r="J121" s="55" t="s">
        <v>30</v>
      </c>
      <c r="K121" s="55" t="s">
        <v>333</v>
      </c>
      <c r="L121" s="55" t="s">
        <v>333</v>
      </c>
      <c r="M121" s="55" t="s">
        <v>186</v>
      </c>
      <c r="N121" s="55" t="s">
        <v>335</v>
      </c>
      <c r="Z121" s="55" t="s">
        <v>752</v>
      </c>
      <c r="AA121" s="55" t="s">
        <v>85</v>
      </c>
      <c r="AB121" s="55" t="s">
        <v>85</v>
      </c>
      <c r="AC121" s="55" t="s">
        <v>85</v>
      </c>
      <c r="AD121" s="55" t="s">
        <v>85</v>
      </c>
      <c r="AE121" s="55" t="s">
        <v>85</v>
      </c>
      <c r="AF121" s="55" t="s">
        <v>85</v>
      </c>
      <c r="AG121" s="55" t="s">
        <v>85</v>
      </c>
      <c r="AH121" s="55" t="s">
        <v>85</v>
      </c>
      <c r="AI121" s="55" t="s">
        <v>85</v>
      </c>
      <c r="AJ121" s="55" t="s">
        <v>85</v>
      </c>
      <c r="AK121" s="55" t="s">
        <v>31</v>
      </c>
      <c r="AL121" s="55">
        <v>0</v>
      </c>
      <c r="AM121" s="55">
        <v>0</v>
      </c>
      <c r="AN121" s="55" t="s">
        <v>342</v>
      </c>
      <c r="AO121" s="55" t="s">
        <v>349</v>
      </c>
      <c r="AQ121" s="55">
        <v>150</v>
      </c>
      <c r="AU121" s="55" t="s">
        <v>85</v>
      </c>
      <c r="AV121" s="55">
        <v>0</v>
      </c>
      <c r="AW121" s="55">
        <v>0</v>
      </c>
      <c r="AX121" s="55">
        <v>0</v>
      </c>
      <c r="AY121" s="55" t="s">
        <v>186</v>
      </c>
      <c r="AZ121" s="165">
        <v>42436</v>
      </c>
      <c r="BA121" s="165">
        <v>42436</v>
      </c>
      <c r="BB121" s="165">
        <v>42436</v>
      </c>
      <c r="BC121" s="165">
        <v>42436</v>
      </c>
      <c r="BD121" s="165">
        <v>42436</v>
      </c>
      <c r="BE121" s="55" t="s">
        <v>191</v>
      </c>
      <c r="BF121" s="55" t="s">
        <v>344</v>
      </c>
      <c r="BG121" s="55" t="s">
        <v>186</v>
      </c>
      <c r="BH121" s="55" t="s">
        <v>85</v>
      </c>
      <c r="BU121" s="55">
        <f t="shared" si="4"/>
        <v>0</v>
      </c>
      <c r="BV121" s="55">
        <f t="shared" si="5"/>
        <v>0</v>
      </c>
      <c r="BW121" s="169"/>
      <c r="BX121" s="170">
        <f>IF(ISERROR(VLOOKUP(BW121,系统大修申请!B:U,17,)),0,1)</f>
        <v>0</v>
      </c>
      <c r="BY121" s="55">
        <f>IFERROR(VLOOKUP(BW121,系统大修申请!B:U,17,),0)</f>
        <v>0</v>
      </c>
    </row>
    <row r="122" hidden="1" spans="1:77">
      <c r="A122" s="55">
        <v>121</v>
      </c>
      <c r="B122" s="55" t="s">
        <v>753</v>
      </c>
      <c r="C122" s="55">
        <v>3</v>
      </c>
      <c r="D122" s="55" t="s">
        <v>754</v>
      </c>
      <c r="E122" s="55" t="s">
        <v>755</v>
      </c>
      <c r="F122" s="55" t="s">
        <v>756</v>
      </c>
      <c r="G122" s="55">
        <v>0</v>
      </c>
      <c r="H122" s="55">
        <v>0</v>
      </c>
      <c r="I122" s="55" t="s">
        <v>30</v>
      </c>
      <c r="J122" s="55" t="s">
        <v>30</v>
      </c>
      <c r="K122" s="55" t="s">
        <v>333</v>
      </c>
      <c r="L122" s="55" t="s">
        <v>333</v>
      </c>
      <c r="M122" s="55" t="s">
        <v>186</v>
      </c>
      <c r="N122" s="55" t="s">
        <v>337</v>
      </c>
      <c r="Z122" s="55" t="s">
        <v>757</v>
      </c>
      <c r="AA122" s="55" t="s">
        <v>85</v>
      </c>
      <c r="AB122" s="55" t="s">
        <v>85</v>
      </c>
      <c r="AC122" s="55" t="s">
        <v>85</v>
      </c>
      <c r="AD122" s="55" t="s">
        <v>85</v>
      </c>
      <c r="AE122" s="55" t="s">
        <v>85</v>
      </c>
      <c r="AF122" s="55" t="s">
        <v>85</v>
      </c>
      <c r="AG122" s="55" t="s">
        <v>85</v>
      </c>
      <c r="AH122" s="55" t="s">
        <v>85</v>
      </c>
      <c r="AI122" s="55" t="s">
        <v>85</v>
      </c>
      <c r="AJ122" s="55" t="s">
        <v>85</v>
      </c>
      <c r="AK122" s="55" t="s">
        <v>31</v>
      </c>
      <c r="AL122" s="55">
        <v>0</v>
      </c>
      <c r="AM122" s="55">
        <v>0</v>
      </c>
      <c r="AN122" s="55" t="s">
        <v>342</v>
      </c>
      <c r="AO122" s="55" t="s">
        <v>349</v>
      </c>
      <c r="AQ122" s="55">
        <v>13980</v>
      </c>
      <c r="AU122" s="55" t="s">
        <v>85</v>
      </c>
      <c r="AV122" s="55">
        <v>0</v>
      </c>
      <c r="AW122" s="55">
        <v>0</v>
      </c>
      <c r="AX122" s="55">
        <v>0</v>
      </c>
      <c r="AY122" s="55" t="s">
        <v>186</v>
      </c>
      <c r="AZ122" s="165">
        <v>42432</v>
      </c>
      <c r="BA122" s="165">
        <v>42432</v>
      </c>
      <c r="BB122" s="165">
        <v>42432</v>
      </c>
      <c r="BC122" s="165">
        <v>42432</v>
      </c>
      <c r="BD122" s="165">
        <v>42432</v>
      </c>
      <c r="BE122" s="55" t="s">
        <v>191</v>
      </c>
      <c r="BF122" s="55" t="s">
        <v>344</v>
      </c>
      <c r="BG122" s="55" t="s">
        <v>186</v>
      </c>
      <c r="BH122" s="55" t="s">
        <v>85</v>
      </c>
      <c r="BU122" s="55">
        <f t="shared" si="4"/>
        <v>0</v>
      </c>
      <c r="BV122" s="55">
        <f t="shared" si="5"/>
        <v>0</v>
      </c>
      <c r="BW122" s="169"/>
      <c r="BX122" s="170">
        <f>IF(ISERROR(VLOOKUP(BW122,系统大修申请!B:U,17,)),0,1)</f>
        <v>0</v>
      </c>
      <c r="BY122" s="55">
        <f>IFERROR(VLOOKUP(BW122,系统大修申请!B:U,17,),0)</f>
        <v>0</v>
      </c>
    </row>
    <row r="123" hidden="1" spans="1:77">
      <c r="A123" s="55">
        <v>122</v>
      </c>
      <c r="B123" s="55" t="s">
        <v>758</v>
      </c>
      <c r="C123" s="55">
        <v>3</v>
      </c>
      <c r="D123" s="55" t="s">
        <v>759</v>
      </c>
      <c r="G123" s="55">
        <v>0</v>
      </c>
      <c r="H123" s="55">
        <v>0</v>
      </c>
      <c r="I123" s="55" t="s">
        <v>30</v>
      </c>
      <c r="J123" s="55" t="s">
        <v>30</v>
      </c>
      <c r="K123" s="55" t="s">
        <v>333</v>
      </c>
      <c r="L123" s="55" t="s">
        <v>333</v>
      </c>
      <c r="M123" s="55" t="s">
        <v>186</v>
      </c>
      <c r="N123" s="55" t="s">
        <v>760</v>
      </c>
      <c r="Z123" s="55" t="s">
        <v>761</v>
      </c>
      <c r="AA123" s="55" t="s">
        <v>85</v>
      </c>
      <c r="AB123" s="55" t="s">
        <v>85</v>
      </c>
      <c r="AC123" s="55" t="s">
        <v>85</v>
      </c>
      <c r="AD123" s="55" t="s">
        <v>85</v>
      </c>
      <c r="AE123" s="55" t="s">
        <v>85</v>
      </c>
      <c r="AF123" s="55" t="s">
        <v>85</v>
      </c>
      <c r="AG123" s="55" t="s">
        <v>85</v>
      </c>
      <c r="AH123" s="55" t="s">
        <v>85</v>
      </c>
      <c r="AI123" s="55" t="s">
        <v>85</v>
      </c>
      <c r="AJ123" s="55" t="s">
        <v>85</v>
      </c>
      <c r="AK123" s="55" t="s">
        <v>31</v>
      </c>
      <c r="AL123" s="55">
        <v>0</v>
      </c>
      <c r="AM123" s="55">
        <v>0</v>
      </c>
      <c r="AN123" s="55" t="s">
        <v>342</v>
      </c>
      <c r="AO123" s="55" t="s">
        <v>349</v>
      </c>
      <c r="AQ123" s="55">
        <v>840</v>
      </c>
      <c r="AU123" s="55" t="s">
        <v>85</v>
      </c>
      <c r="AV123" s="55">
        <v>0</v>
      </c>
      <c r="AW123" s="55">
        <v>0</v>
      </c>
      <c r="AX123" s="55">
        <v>0</v>
      </c>
      <c r="AY123" s="55" t="s">
        <v>186</v>
      </c>
      <c r="AZ123" s="165">
        <v>42449</v>
      </c>
      <c r="BA123" s="165">
        <v>42449</v>
      </c>
      <c r="BB123" s="165">
        <v>42449</v>
      </c>
      <c r="BC123" s="165">
        <v>42449</v>
      </c>
      <c r="BD123" s="165">
        <v>42449</v>
      </c>
      <c r="BE123" s="55" t="s">
        <v>191</v>
      </c>
      <c r="BF123" s="55" t="s">
        <v>344</v>
      </c>
      <c r="BG123" s="55" t="s">
        <v>186</v>
      </c>
      <c r="BH123" s="55" t="s">
        <v>85</v>
      </c>
      <c r="BU123" s="55">
        <f t="shared" si="4"/>
        <v>0</v>
      </c>
      <c r="BV123" s="55">
        <f t="shared" si="5"/>
        <v>0</v>
      </c>
      <c r="BW123" s="169"/>
      <c r="BX123" s="170">
        <f>IF(ISERROR(VLOOKUP(BW123,系统大修申请!B:U,17,)),0,1)</f>
        <v>0</v>
      </c>
      <c r="BY123" s="55">
        <f>IFERROR(VLOOKUP(BW123,系统大修申请!B:U,17,),0)</f>
        <v>0</v>
      </c>
    </row>
    <row r="124" hidden="1" spans="1:77">
      <c r="A124" s="55">
        <v>123</v>
      </c>
      <c r="B124" s="55" t="s">
        <v>762</v>
      </c>
      <c r="C124" s="55">
        <v>3</v>
      </c>
      <c r="D124" s="55" t="s">
        <v>530</v>
      </c>
      <c r="E124" s="55" t="s">
        <v>534</v>
      </c>
      <c r="F124" s="55" t="s">
        <v>763</v>
      </c>
      <c r="G124" s="55">
        <v>0</v>
      </c>
      <c r="H124" s="55">
        <v>0</v>
      </c>
      <c r="I124" s="55" t="s">
        <v>30</v>
      </c>
      <c r="J124" s="55" t="s">
        <v>30</v>
      </c>
      <c r="K124" s="55" t="s">
        <v>333</v>
      </c>
      <c r="L124" s="55" t="s">
        <v>333</v>
      </c>
      <c r="M124" s="55" t="s">
        <v>186</v>
      </c>
      <c r="N124" s="55" t="s">
        <v>335</v>
      </c>
      <c r="Z124" s="55" t="s">
        <v>764</v>
      </c>
      <c r="AA124" s="55" t="s">
        <v>85</v>
      </c>
      <c r="AB124" s="55" t="s">
        <v>85</v>
      </c>
      <c r="AC124" s="55" t="s">
        <v>85</v>
      </c>
      <c r="AD124" s="55" t="s">
        <v>85</v>
      </c>
      <c r="AE124" s="55" t="s">
        <v>85</v>
      </c>
      <c r="AF124" s="55" t="s">
        <v>85</v>
      </c>
      <c r="AG124" s="55" t="s">
        <v>85</v>
      </c>
      <c r="AH124" s="55" t="s">
        <v>85</v>
      </c>
      <c r="AI124" s="55" t="s">
        <v>85</v>
      </c>
      <c r="AJ124" s="55" t="s">
        <v>85</v>
      </c>
      <c r="AK124" s="55" t="s">
        <v>31</v>
      </c>
      <c r="AL124" s="55">
        <v>0</v>
      </c>
      <c r="AM124" s="55">
        <v>0</v>
      </c>
      <c r="AN124" s="55" t="s">
        <v>342</v>
      </c>
      <c r="AO124" s="55" t="s">
        <v>349</v>
      </c>
      <c r="AQ124" s="55">
        <v>600</v>
      </c>
      <c r="AU124" s="55" t="s">
        <v>85</v>
      </c>
      <c r="AV124" s="55">
        <v>0</v>
      </c>
      <c r="AW124" s="55">
        <v>0</v>
      </c>
      <c r="AX124" s="55">
        <v>0</v>
      </c>
      <c r="AY124" s="55" t="s">
        <v>186</v>
      </c>
      <c r="AZ124" s="165">
        <v>42451</v>
      </c>
      <c r="BA124" s="165">
        <v>42451</v>
      </c>
      <c r="BB124" s="165">
        <v>42451</v>
      </c>
      <c r="BC124" s="165">
        <v>42451</v>
      </c>
      <c r="BD124" s="165">
        <v>42451</v>
      </c>
      <c r="BE124" s="55" t="s">
        <v>191</v>
      </c>
      <c r="BF124" s="55" t="s">
        <v>344</v>
      </c>
      <c r="BG124" s="55" t="s">
        <v>186</v>
      </c>
      <c r="BH124" s="55" t="s">
        <v>85</v>
      </c>
      <c r="BU124" s="55">
        <f t="shared" si="4"/>
        <v>0</v>
      </c>
      <c r="BV124" s="55">
        <f t="shared" si="5"/>
        <v>0</v>
      </c>
      <c r="BW124" s="169"/>
      <c r="BX124" s="170">
        <f>IF(ISERROR(VLOOKUP(BW124,系统大修申请!B:U,17,)),0,1)</f>
        <v>0</v>
      </c>
      <c r="BY124" s="55">
        <f>IFERROR(VLOOKUP(BW124,系统大修申请!B:U,17,),0)</f>
        <v>0</v>
      </c>
    </row>
    <row r="125" hidden="1" spans="1:77">
      <c r="A125" s="55">
        <v>124</v>
      </c>
      <c r="B125" s="55" t="s">
        <v>765</v>
      </c>
      <c r="C125" s="55">
        <v>3</v>
      </c>
      <c r="D125" s="55" t="s">
        <v>734</v>
      </c>
      <c r="E125" s="55" t="s">
        <v>292</v>
      </c>
      <c r="F125" s="55" t="s">
        <v>735</v>
      </c>
      <c r="G125" s="55">
        <v>0</v>
      </c>
      <c r="H125" s="55">
        <v>0</v>
      </c>
      <c r="I125" s="55" t="s">
        <v>30</v>
      </c>
      <c r="J125" s="55" t="s">
        <v>30</v>
      </c>
      <c r="K125" s="55" t="s">
        <v>333</v>
      </c>
      <c r="L125" s="55" t="s">
        <v>333</v>
      </c>
      <c r="M125" s="55" t="s">
        <v>186</v>
      </c>
      <c r="N125" s="55" t="s">
        <v>766</v>
      </c>
      <c r="Z125" s="55" t="s">
        <v>767</v>
      </c>
      <c r="AA125" s="55" t="s">
        <v>85</v>
      </c>
      <c r="AB125" s="55" t="s">
        <v>85</v>
      </c>
      <c r="AC125" s="55" t="s">
        <v>85</v>
      </c>
      <c r="AD125" s="55" t="s">
        <v>85</v>
      </c>
      <c r="AE125" s="55" t="s">
        <v>85</v>
      </c>
      <c r="AF125" s="55" t="s">
        <v>85</v>
      </c>
      <c r="AG125" s="55" t="s">
        <v>85</v>
      </c>
      <c r="AH125" s="55" t="s">
        <v>85</v>
      </c>
      <c r="AI125" s="55" t="s">
        <v>85</v>
      </c>
      <c r="AJ125" s="55" t="s">
        <v>85</v>
      </c>
      <c r="AK125" s="55" t="s">
        <v>31</v>
      </c>
      <c r="AL125" s="55">
        <v>0</v>
      </c>
      <c r="AM125" s="55">
        <v>0</v>
      </c>
      <c r="AN125" s="55" t="s">
        <v>342</v>
      </c>
      <c r="AO125" s="55" t="s">
        <v>349</v>
      </c>
      <c r="AQ125" s="55">
        <v>1560</v>
      </c>
      <c r="AU125" s="55" t="s">
        <v>85</v>
      </c>
      <c r="AV125" s="55">
        <v>0</v>
      </c>
      <c r="AW125" s="55">
        <v>0</v>
      </c>
      <c r="AX125" s="55">
        <v>0</v>
      </c>
      <c r="AY125" s="55" t="s">
        <v>186</v>
      </c>
      <c r="AZ125" s="165">
        <v>42447</v>
      </c>
      <c r="BA125" s="165">
        <v>42447</v>
      </c>
      <c r="BB125" s="165">
        <v>42447</v>
      </c>
      <c r="BC125" s="165">
        <v>42447</v>
      </c>
      <c r="BD125" s="165">
        <v>42447</v>
      </c>
      <c r="BE125" s="55" t="s">
        <v>191</v>
      </c>
      <c r="BF125" s="55" t="s">
        <v>344</v>
      </c>
      <c r="BG125" s="55" t="s">
        <v>186</v>
      </c>
      <c r="BH125" s="55" t="s">
        <v>85</v>
      </c>
      <c r="BU125" s="55">
        <f t="shared" si="4"/>
        <v>0</v>
      </c>
      <c r="BV125" s="55">
        <f t="shared" si="5"/>
        <v>0</v>
      </c>
      <c r="BW125" s="169"/>
      <c r="BX125" s="170">
        <f>IF(ISERROR(VLOOKUP(BW125,系统大修申请!B:U,17,)),0,1)</f>
        <v>0</v>
      </c>
      <c r="BY125" s="55">
        <f>IFERROR(VLOOKUP(BW125,系统大修申请!B:U,17,),0)</f>
        <v>0</v>
      </c>
    </row>
    <row r="126" hidden="1" spans="1:77">
      <c r="A126" s="55">
        <v>125</v>
      </c>
      <c r="B126" s="55" t="s">
        <v>768</v>
      </c>
      <c r="C126" s="55">
        <v>3</v>
      </c>
      <c r="D126" s="55" t="s">
        <v>769</v>
      </c>
      <c r="E126" s="55" t="s">
        <v>534</v>
      </c>
      <c r="F126" s="55" t="s">
        <v>770</v>
      </c>
      <c r="G126" s="55">
        <v>0</v>
      </c>
      <c r="H126" s="55">
        <v>0</v>
      </c>
      <c r="I126" s="55" t="s">
        <v>30</v>
      </c>
      <c r="J126" s="55" t="s">
        <v>30</v>
      </c>
      <c r="K126" s="55" t="s">
        <v>333</v>
      </c>
      <c r="L126" s="55" t="s">
        <v>333</v>
      </c>
      <c r="M126" s="55" t="s">
        <v>186</v>
      </c>
      <c r="N126" s="55" t="s">
        <v>223</v>
      </c>
      <c r="Z126" s="55" t="s">
        <v>771</v>
      </c>
      <c r="AA126" s="55" t="s">
        <v>85</v>
      </c>
      <c r="AB126" s="55" t="s">
        <v>85</v>
      </c>
      <c r="AC126" s="55" t="s">
        <v>85</v>
      </c>
      <c r="AD126" s="55" t="s">
        <v>85</v>
      </c>
      <c r="AE126" s="55" t="s">
        <v>85</v>
      </c>
      <c r="AF126" s="55" t="s">
        <v>85</v>
      </c>
      <c r="AG126" s="55" t="s">
        <v>85</v>
      </c>
      <c r="AH126" s="55" t="s">
        <v>85</v>
      </c>
      <c r="AI126" s="55" t="s">
        <v>85</v>
      </c>
      <c r="AJ126" s="55" t="s">
        <v>85</v>
      </c>
      <c r="AK126" s="55" t="s">
        <v>31</v>
      </c>
      <c r="AL126" s="55">
        <v>0</v>
      </c>
      <c r="AM126" s="55">
        <v>0</v>
      </c>
      <c r="AN126" s="55" t="s">
        <v>342</v>
      </c>
      <c r="AO126" s="55" t="s">
        <v>349</v>
      </c>
      <c r="AQ126" s="55">
        <v>300</v>
      </c>
      <c r="AU126" s="55" t="s">
        <v>85</v>
      </c>
      <c r="AV126" s="55">
        <v>0</v>
      </c>
      <c r="AW126" s="55">
        <v>0</v>
      </c>
      <c r="AX126" s="55">
        <v>0</v>
      </c>
      <c r="AY126" s="55" t="s">
        <v>186</v>
      </c>
      <c r="AZ126" s="165">
        <v>42447</v>
      </c>
      <c r="BA126" s="165">
        <v>42447</v>
      </c>
      <c r="BB126" s="165">
        <v>42447</v>
      </c>
      <c r="BC126" s="165">
        <v>42447</v>
      </c>
      <c r="BD126" s="165">
        <v>42447</v>
      </c>
      <c r="BE126" s="55" t="s">
        <v>191</v>
      </c>
      <c r="BF126" s="55" t="s">
        <v>344</v>
      </c>
      <c r="BG126" s="55" t="s">
        <v>186</v>
      </c>
      <c r="BH126" s="55" t="s">
        <v>85</v>
      </c>
      <c r="BU126" s="55">
        <f t="shared" si="4"/>
        <v>0</v>
      </c>
      <c r="BV126" s="55">
        <f t="shared" si="5"/>
        <v>0</v>
      </c>
      <c r="BW126" s="169"/>
      <c r="BX126" s="170">
        <f>IF(ISERROR(VLOOKUP(BW126,系统大修申请!B:U,17,)),0,1)</f>
        <v>0</v>
      </c>
      <c r="BY126" s="55">
        <f>IFERROR(VLOOKUP(BW126,系统大修申请!B:U,17,),0)</f>
        <v>0</v>
      </c>
    </row>
    <row r="127" hidden="1" spans="1:77">
      <c r="A127" s="55">
        <v>126</v>
      </c>
      <c r="B127" s="55" t="s">
        <v>772</v>
      </c>
      <c r="C127" s="55">
        <v>3</v>
      </c>
      <c r="D127" s="55" t="s">
        <v>773</v>
      </c>
      <c r="E127" s="55" t="s">
        <v>561</v>
      </c>
      <c r="F127" s="55" t="s">
        <v>774</v>
      </c>
      <c r="G127" s="55">
        <v>0</v>
      </c>
      <c r="H127" s="55">
        <v>0</v>
      </c>
      <c r="I127" s="55" t="s">
        <v>30</v>
      </c>
      <c r="J127" s="55" t="s">
        <v>30</v>
      </c>
      <c r="K127" s="55" t="s">
        <v>333</v>
      </c>
      <c r="L127" s="55" t="s">
        <v>333</v>
      </c>
      <c r="M127" s="55" t="s">
        <v>186</v>
      </c>
      <c r="N127" s="55" t="s">
        <v>775</v>
      </c>
      <c r="Z127" s="55" t="s">
        <v>776</v>
      </c>
      <c r="AA127" s="55" t="s">
        <v>85</v>
      </c>
      <c r="AB127" s="55" t="s">
        <v>85</v>
      </c>
      <c r="AC127" s="55" t="s">
        <v>85</v>
      </c>
      <c r="AD127" s="55" t="s">
        <v>85</v>
      </c>
      <c r="AE127" s="55" t="s">
        <v>85</v>
      </c>
      <c r="AF127" s="55" t="s">
        <v>85</v>
      </c>
      <c r="AG127" s="55" t="s">
        <v>85</v>
      </c>
      <c r="AH127" s="55" t="s">
        <v>85</v>
      </c>
      <c r="AI127" s="55" t="s">
        <v>85</v>
      </c>
      <c r="AJ127" s="55" t="s">
        <v>85</v>
      </c>
      <c r="AK127" s="55" t="s">
        <v>31</v>
      </c>
      <c r="AL127" s="55">
        <v>0</v>
      </c>
      <c r="AM127" s="55">
        <v>0</v>
      </c>
      <c r="AN127" s="55" t="s">
        <v>342</v>
      </c>
      <c r="AO127" s="55" t="s">
        <v>349</v>
      </c>
      <c r="AQ127" s="55">
        <v>900</v>
      </c>
      <c r="AU127" s="55" t="s">
        <v>85</v>
      </c>
      <c r="AV127" s="55">
        <v>0</v>
      </c>
      <c r="AW127" s="55">
        <v>0</v>
      </c>
      <c r="AX127" s="55">
        <v>0</v>
      </c>
      <c r="AY127" s="55" t="s">
        <v>186</v>
      </c>
      <c r="AZ127" s="165">
        <v>42458</v>
      </c>
      <c r="BA127" s="165">
        <v>42458</v>
      </c>
      <c r="BB127" s="165">
        <v>42458</v>
      </c>
      <c r="BC127" s="165">
        <v>42458</v>
      </c>
      <c r="BD127" s="165">
        <v>42458</v>
      </c>
      <c r="BE127" s="55" t="s">
        <v>191</v>
      </c>
      <c r="BF127" s="55" t="s">
        <v>344</v>
      </c>
      <c r="BG127" s="55" t="s">
        <v>186</v>
      </c>
      <c r="BH127" s="55" t="s">
        <v>85</v>
      </c>
      <c r="BU127" s="55">
        <f t="shared" si="4"/>
        <v>0</v>
      </c>
      <c r="BV127" s="55">
        <f t="shared" si="5"/>
        <v>0</v>
      </c>
      <c r="BW127" s="169"/>
      <c r="BX127" s="170">
        <f>IF(ISERROR(VLOOKUP(BW127,系统大修申请!B:U,17,)),0,1)</f>
        <v>0</v>
      </c>
      <c r="BY127" s="55">
        <f>IFERROR(VLOOKUP(BW127,系统大修申请!B:U,17,),0)</f>
        <v>0</v>
      </c>
    </row>
    <row r="128" hidden="1" spans="1:77">
      <c r="A128" s="55">
        <v>127</v>
      </c>
      <c r="B128" s="55" t="s">
        <v>777</v>
      </c>
      <c r="C128" s="55">
        <v>3</v>
      </c>
      <c r="D128" s="55" t="s">
        <v>778</v>
      </c>
      <c r="E128" s="55" t="s">
        <v>292</v>
      </c>
      <c r="F128" s="55" t="s">
        <v>779</v>
      </c>
      <c r="G128" s="55">
        <v>0</v>
      </c>
      <c r="H128" s="55">
        <v>0</v>
      </c>
      <c r="I128" s="55" t="s">
        <v>30</v>
      </c>
      <c r="J128" s="55" t="s">
        <v>30</v>
      </c>
      <c r="K128" s="55" t="s">
        <v>333</v>
      </c>
      <c r="L128" s="55" t="s">
        <v>333</v>
      </c>
      <c r="M128" s="55" t="s">
        <v>186</v>
      </c>
      <c r="N128" s="55" t="s">
        <v>780</v>
      </c>
      <c r="Z128" s="55" t="s">
        <v>781</v>
      </c>
      <c r="AA128" s="55" t="s">
        <v>85</v>
      </c>
      <c r="AB128" s="55" t="s">
        <v>85</v>
      </c>
      <c r="AC128" s="55" t="s">
        <v>85</v>
      </c>
      <c r="AD128" s="55" t="s">
        <v>85</v>
      </c>
      <c r="AE128" s="55" t="s">
        <v>85</v>
      </c>
      <c r="AF128" s="55" t="s">
        <v>85</v>
      </c>
      <c r="AG128" s="55" t="s">
        <v>85</v>
      </c>
      <c r="AH128" s="55" t="s">
        <v>85</v>
      </c>
      <c r="AI128" s="55" t="s">
        <v>85</v>
      </c>
      <c r="AJ128" s="55" t="s">
        <v>85</v>
      </c>
      <c r="AK128" s="55" t="s">
        <v>31</v>
      </c>
      <c r="AL128" s="55">
        <v>0</v>
      </c>
      <c r="AM128" s="55">
        <v>0</v>
      </c>
      <c r="AN128" s="55" t="s">
        <v>342</v>
      </c>
      <c r="AO128" s="55" t="s">
        <v>349</v>
      </c>
      <c r="AQ128" s="55">
        <v>1200</v>
      </c>
      <c r="AU128" s="55" t="s">
        <v>85</v>
      </c>
      <c r="AV128" s="55">
        <v>0</v>
      </c>
      <c r="AW128" s="55">
        <v>0</v>
      </c>
      <c r="AX128" s="55">
        <v>0</v>
      </c>
      <c r="AY128" s="55" t="s">
        <v>186</v>
      </c>
      <c r="AZ128" s="165">
        <v>42459</v>
      </c>
      <c r="BA128" s="165">
        <v>42459</v>
      </c>
      <c r="BB128" s="165">
        <v>42459</v>
      </c>
      <c r="BC128" s="165">
        <v>42459</v>
      </c>
      <c r="BD128" s="165">
        <v>42459</v>
      </c>
      <c r="BE128" s="55" t="s">
        <v>191</v>
      </c>
      <c r="BF128" s="55" t="s">
        <v>344</v>
      </c>
      <c r="BG128" s="55" t="s">
        <v>186</v>
      </c>
      <c r="BH128" s="55" t="s">
        <v>85</v>
      </c>
      <c r="BU128" s="55">
        <f t="shared" si="4"/>
        <v>0</v>
      </c>
      <c r="BV128" s="55">
        <f t="shared" si="5"/>
        <v>0</v>
      </c>
      <c r="BW128" s="169"/>
      <c r="BX128" s="170">
        <f>IF(ISERROR(VLOOKUP(BW128,系统大修申请!B:U,17,)),0,1)</f>
        <v>0</v>
      </c>
      <c r="BY128" s="55">
        <f>IFERROR(VLOOKUP(BW128,系统大修申请!B:U,17,),0)</f>
        <v>0</v>
      </c>
    </row>
    <row r="129" hidden="1" spans="1:77">
      <c r="A129" s="55">
        <v>128</v>
      </c>
      <c r="B129" s="55" t="s">
        <v>782</v>
      </c>
      <c r="C129" s="55">
        <v>3</v>
      </c>
      <c r="D129" s="55" t="s">
        <v>783</v>
      </c>
      <c r="E129" s="55" t="s">
        <v>479</v>
      </c>
      <c r="F129" s="55" t="s">
        <v>784</v>
      </c>
      <c r="G129" s="55">
        <v>0</v>
      </c>
      <c r="H129" s="55">
        <v>0</v>
      </c>
      <c r="I129" s="55" t="s">
        <v>30</v>
      </c>
      <c r="J129" s="55" t="s">
        <v>30</v>
      </c>
      <c r="K129" s="55" t="s">
        <v>333</v>
      </c>
      <c r="L129" s="55" t="s">
        <v>333</v>
      </c>
      <c r="M129" s="55" t="s">
        <v>186</v>
      </c>
      <c r="N129" s="55" t="s">
        <v>266</v>
      </c>
      <c r="Z129" s="55" t="s">
        <v>785</v>
      </c>
      <c r="AA129" s="55" t="s">
        <v>85</v>
      </c>
      <c r="AB129" s="55" t="s">
        <v>85</v>
      </c>
      <c r="AC129" s="55" t="s">
        <v>85</v>
      </c>
      <c r="AD129" s="55" t="s">
        <v>85</v>
      </c>
      <c r="AE129" s="55" t="s">
        <v>85</v>
      </c>
      <c r="AF129" s="55" t="s">
        <v>85</v>
      </c>
      <c r="AG129" s="55" t="s">
        <v>85</v>
      </c>
      <c r="AH129" s="55" t="s">
        <v>85</v>
      </c>
      <c r="AI129" s="55" t="s">
        <v>85</v>
      </c>
      <c r="AJ129" s="55" t="s">
        <v>85</v>
      </c>
      <c r="AK129" s="55" t="s">
        <v>31</v>
      </c>
      <c r="AL129" s="55">
        <v>0</v>
      </c>
      <c r="AM129" s="55">
        <v>0</v>
      </c>
      <c r="AN129" s="55" t="s">
        <v>342</v>
      </c>
      <c r="AO129" s="55" t="s">
        <v>349</v>
      </c>
      <c r="AQ129" s="55">
        <v>1050</v>
      </c>
      <c r="AU129" s="55" t="s">
        <v>85</v>
      </c>
      <c r="AV129" s="55">
        <v>0</v>
      </c>
      <c r="AW129" s="55">
        <v>0</v>
      </c>
      <c r="AX129" s="55">
        <v>0</v>
      </c>
      <c r="AY129" s="55" t="s">
        <v>186</v>
      </c>
      <c r="AZ129" s="165">
        <v>42459</v>
      </c>
      <c r="BA129" s="165">
        <v>42459</v>
      </c>
      <c r="BB129" s="165">
        <v>42459</v>
      </c>
      <c r="BC129" s="165">
        <v>42459</v>
      </c>
      <c r="BD129" s="165">
        <v>42459</v>
      </c>
      <c r="BE129" s="55" t="s">
        <v>191</v>
      </c>
      <c r="BF129" s="55" t="s">
        <v>344</v>
      </c>
      <c r="BG129" s="55" t="s">
        <v>186</v>
      </c>
      <c r="BH129" s="55" t="s">
        <v>85</v>
      </c>
      <c r="BU129" s="55">
        <f t="shared" si="4"/>
        <v>0</v>
      </c>
      <c r="BV129" s="55">
        <f t="shared" si="5"/>
        <v>0</v>
      </c>
      <c r="BW129" s="169"/>
      <c r="BX129" s="170">
        <f>IF(ISERROR(VLOOKUP(BW129,系统大修申请!B:U,17,)),0,1)</f>
        <v>0</v>
      </c>
      <c r="BY129" s="55">
        <f>IFERROR(VLOOKUP(BW129,系统大修申请!B:U,17,),0)</f>
        <v>0</v>
      </c>
    </row>
    <row r="130" hidden="1" spans="1:77">
      <c r="A130" s="55">
        <v>129</v>
      </c>
      <c r="B130" s="55" t="s">
        <v>38</v>
      </c>
      <c r="C130" s="55">
        <v>3</v>
      </c>
      <c r="D130" s="55" t="s">
        <v>786</v>
      </c>
      <c r="E130" s="55" t="s">
        <v>616</v>
      </c>
      <c r="F130" s="55" t="s">
        <v>787</v>
      </c>
      <c r="G130" s="55">
        <v>0</v>
      </c>
      <c r="H130" s="55">
        <v>0</v>
      </c>
      <c r="I130" s="55" t="s">
        <v>30</v>
      </c>
      <c r="J130" s="55" t="s">
        <v>30</v>
      </c>
      <c r="K130" s="55" t="s">
        <v>333</v>
      </c>
      <c r="L130" s="55" t="s">
        <v>333</v>
      </c>
      <c r="M130" s="55" t="s">
        <v>186</v>
      </c>
      <c r="N130" s="55" t="s">
        <v>736</v>
      </c>
      <c r="Z130" s="55" t="s">
        <v>788</v>
      </c>
      <c r="AA130" s="55" t="s">
        <v>85</v>
      </c>
      <c r="AB130" s="55" t="s">
        <v>85</v>
      </c>
      <c r="AC130" s="55" t="s">
        <v>85</v>
      </c>
      <c r="AD130" s="55" t="s">
        <v>85</v>
      </c>
      <c r="AE130" s="55" t="s">
        <v>85</v>
      </c>
      <c r="AF130" s="55" t="s">
        <v>85</v>
      </c>
      <c r="AG130" s="55" t="s">
        <v>85</v>
      </c>
      <c r="AH130" s="55" t="s">
        <v>85</v>
      </c>
      <c r="AI130" s="55" t="s">
        <v>85</v>
      </c>
      <c r="AJ130" s="55" t="s">
        <v>85</v>
      </c>
      <c r="AK130" s="55" t="s">
        <v>31</v>
      </c>
      <c r="AL130" s="55">
        <v>0</v>
      </c>
      <c r="AM130" s="55">
        <v>0</v>
      </c>
      <c r="AN130" s="55" t="s">
        <v>342</v>
      </c>
      <c r="AO130" s="55" t="s">
        <v>349</v>
      </c>
      <c r="AU130" s="55" t="s">
        <v>85</v>
      </c>
      <c r="AV130" s="55">
        <v>0</v>
      </c>
      <c r="AW130" s="55">
        <v>0</v>
      </c>
      <c r="AX130" s="55">
        <v>0</v>
      </c>
      <c r="AY130" s="55" t="s">
        <v>186</v>
      </c>
      <c r="AZ130" s="165">
        <v>42438</v>
      </c>
      <c r="BA130" s="165">
        <v>42438</v>
      </c>
      <c r="BB130" s="165">
        <v>42438</v>
      </c>
      <c r="BC130" s="165">
        <v>42438</v>
      </c>
      <c r="BD130" s="165">
        <v>42438</v>
      </c>
      <c r="BE130" s="55" t="s">
        <v>191</v>
      </c>
      <c r="BF130" s="55" t="s">
        <v>344</v>
      </c>
      <c r="BG130" s="55" t="s">
        <v>186</v>
      </c>
      <c r="BH130" s="55" t="s">
        <v>85</v>
      </c>
      <c r="BU130" s="55">
        <f t="shared" si="4"/>
        <v>0</v>
      </c>
      <c r="BV130" s="55">
        <f t="shared" si="5"/>
        <v>0</v>
      </c>
      <c r="BW130" s="169"/>
      <c r="BX130" s="170">
        <f>IF(ISERROR(VLOOKUP(BW130,系统大修申请!B:U,17,)),0,1)</f>
        <v>0</v>
      </c>
      <c r="BY130" s="55">
        <f>IFERROR(VLOOKUP(BW130,系统大修申请!B:U,17,),0)</f>
        <v>0</v>
      </c>
    </row>
    <row r="131" hidden="1" spans="1:77">
      <c r="A131" s="55">
        <v>130</v>
      </c>
      <c r="B131" s="55" t="s">
        <v>789</v>
      </c>
      <c r="C131" s="55">
        <v>3</v>
      </c>
      <c r="D131" s="55" t="s">
        <v>697</v>
      </c>
      <c r="E131" s="55" t="s">
        <v>271</v>
      </c>
      <c r="F131" s="55" t="s">
        <v>366</v>
      </c>
      <c r="G131" s="55">
        <v>0</v>
      </c>
      <c r="H131" s="55">
        <v>0</v>
      </c>
      <c r="I131" s="55" t="s">
        <v>30</v>
      </c>
      <c r="J131" s="55" t="s">
        <v>30</v>
      </c>
      <c r="K131" s="55" t="s">
        <v>333</v>
      </c>
      <c r="L131" s="55" t="s">
        <v>333</v>
      </c>
      <c r="M131" s="55" t="s">
        <v>186</v>
      </c>
      <c r="Z131" s="55" t="s">
        <v>790</v>
      </c>
      <c r="AA131" s="55" t="s">
        <v>85</v>
      </c>
      <c r="AB131" s="55" t="s">
        <v>85</v>
      </c>
      <c r="AC131" s="55" t="s">
        <v>85</v>
      </c>
      <c r="AD131" s="55" t="s">
        <v>85</v>
      </c>
      <c r="AE131" s="55" t="s">
        <v>85</v>
      </c>
      <c r="AF131" s="55" t="s">
        <v>85</v>
      </c>
      <c r="AG131" s="55" t="s">
        <v>85</v>
      </c>
      <c r="AH131" s="55" t="s">
        <v>85</v>
      </c>
      <c r="AI131" s="55" t="s">
        <v>85</v>
      </c>
      <c r="AJ131" s="55" t="s">
        <v>85</v>
      </c>
      <c r="AK131" s="55" t="s">
        <v>31</v>
      </c>
      <c r="AL131" s="55">
        <v>0</v>
      </c>
      <c r="AM131" s="55">
        <v>0</v>
      </c>
      <c r="AN131" s="55" t="s">
        <v>342</v>
      </c>
      <c r="AO131" s="55" t="s">
        <v>349</v>
      </c>
      <c r="AU131" s="55" t="s">
        <v>85</v>
      </c>
      <c r="AV131" s="55">
        <v>0</v>
      </c>
      <c r="AW131" s="55">
        <v>0</v>
      </c>
      <c r="AX131" s="55">
        <v>0</v>
      </c>
      <c r="AY131" s="55" t="s">
        <v>186</v>
      </c>
      <c r="AZ131" s="165">
        <v>42416</v>
      </c>
      <c r="BA131" s="165">
        <v>42416</v>
      </c>
      <c r="BB131" s="165">
        <v>42416</v>
      </c>
      <c r="BC131" s="165">
        <v>42416</v>
      </c>
      <c r="BD131" s="165">
        <v>42416</v>
      </c>
      <c r="BE131" s="55" t="s">
        <v>191</v>
      </c>
      <c r="BF131" s="55" t="s">
        <v>344</v>
      </c>
      <c r="BG131" s="55" t="s">
        <v>186</v>
      </c>
      <c r="BH131" s="55" t="s">
        <v>85</v>
      </c>
      <c r="BU131" s="55">
        <f t="shared" si="4"/>
        <v>0</v>
      </c>
      <c r="BV131" s="55">
        <f t="shared" si="5"/>
        <v>0</v>
      </c>
      <c r="BW131" s="169"/>
      <c r="BX131" s="170">
        <f>IF(ISERROR(VLOOKUP(BW131,系统大修申请!B:U,17,)),0,1)</f>
        <v>0</v>
      </c>
      <c r="BY131" s="55">
        <f>IFERROR(VLOOKUP(BW131,系统大修申请!B:U,17,),0)</f>
        <v>0</v>
      </c>
    </row>
    <row r="132" hidden="1" spans="1:77">
      <c r="A132" s="55">
        <v>131</v>
      </c>
      <c r="B132" s="55" t="s">
        <v>791</v>
      </c>
      <c r="C132" s="55">
        <v>3</v>
      </c>
      <c r="D132" s="55" t="s">
        <v>792</v>
      </c>
      <c r="E132" s="55" t="s">
        <v>198</v>
      </c>
      <c r="F132" s="55" t="s">
        <v>793</v>
      </c>
      <c r="G132" s="55">
        <v>0</v>
      </c>
      <c r="H132" s="55">
        <v>0</v>
      </c>
      <c r="I132" s="55" t="s">
        <v>30</v>
      </c>
      <c r="J132" s="55" t="s">
        <v>30</v>
      </c>
      <c r="K132" s="55" t="s">
        <v>333</v>
      </c>
      <c r="L132" s="55" t="s">
        <v>333</v>
      </c>
      <c r="M132" s="55" t="s">
        <v>186</v>
      </c>
      <c r="N132" s="55" t="s">
        <v>794</v>
      </c>
      <c r="Z132" s="55" t="s">
        <v>795</v>
      </c>
      <c r="AA132" s="55" t="s">
        <v>85</v>
      </c>
      <c r="AB132" s="55" t="s">
        <v>85</v>
      </c>
      <c r="AC132" s="55" t="s">
        <v>85</v>
      </c>
      <c r="AD132" s="55" t="s">
        <v>85</v>
      </c>
      <c r="AE132" s="55" t="s">
        <v>85</v>
      </c>
      <c r="AF132" s="55" t="s">
        <v>85</v>
      </c>
      <c r="AG132" s="55" t="s">
        <v>85</v>
      </c>
      <c r="AH132" s="55" t="s">
        <v>85</v>
      </c>
      <c r="AI132" s="55" t="s">
        <v>85</v>
      </c>
      <c r="AJ132" s="55" t="s">
        <v>85</v>
      </c>
      <c r="AK132" s="55" t="s">
        <v>31</v>
      </c>
      <c r="AL132" s="55">
        <v>0</v>
      </c>
      <c r="AM132" s="55">
        <v>0</v>
      </c>
      <c r="AN132" s="55" t="s">
        <v>342</v>
      </c>
      <c r="AO132" s="55" t="s">
        <v>349</v>
      </c>
      <c r="AU132" s="55" t="s">
        <v>85</v>
      </c>
      <c r="AV132" s="55">
        <v>0</v>
      </c>
      <c r="AW132" s="55">
        <v>0</v>
      </c>
      <c r="AX132" s="55">
        <v>0</v>
      </c>
      <c r="AY132" s="55" t="s">
        <v>186</v>
      </c>
      <c r="AZ132" s="165">
        <v>42418</v>
      </c>
      <c r="BA132" s="165">
        <v>42418</v>
      </c>
      <c r="BB132" s="165">
        <v>42418</v>
      </c>
      <c r="BC132" s="165">
        <v>42418</v>
      </c>
      <c r="BD132" s="165">
        <v>42418</v>
      </c>
      <c r="BE132" s="55" t="s">
        <v>191</v>
      </c>
      <c r="BF132" s="55" t="s">
        <v>344</v>
      </c>
      <c r="BG132" s="55" t="s">
        <v>186</v>
      </c>
      <c r="BH132" s="55" t="s">
        <v>85</v>
      </c>
      <c r="BU132" s="55">
        <f t="shared" si="4"/>
        <v>0</v>
      </c>
      <c r="BV132" s="55">
        <f t="shared" si="5"/>
        <v>0</v>
      </c>
      <c r="BW132" s="169"/>
      <c r="BX132" s="170">
        <f>IF(ISERROR(VLOOKUP(BW132,系统大修申请!B:U,17,)),0,1)</f>
        <v>0</v>
      </c>
      <c r="BY132" s="55">
        <f>IFERROR(VLOOKUP(BW132,系统大修申请!B:U,17,),0)</f>
        <v>0</v>
      </c>
    </row>
    <row r="133" hidden="1" spans="1:77">
      <c r="A133" s="55">
        <v>132</v>
      </c>
      <c r="B133" s="55" t="s">
        <v>796</v>
      </c>
      <c r="C133" s="55">
        <v>3</v>
      </c>
      <c r="D133" s="55" t="s">
        <v>797</v>
      </c>
      <c r="E133" s="55" t="s">
        <v>198</v>
      </c>
      <c r="F133" s="55" t="s">
        <v>719</v>
      </c>
      <c r="G133" s="55">
        <v>0</v>
      </c>
      <c r="H133" s="55">
        <v>0</v>
      </c>
      <c r="I133" s="55" t="s">
        <v>30</v>
      </c>
      <c r="J133" s="55" t="s">
        <v>30</v>
      </c>
      <c r="K133" s="55" t="s">
        <v>333</v>
      </c>
      <c r="L133" s="55" t="s">
        <v>333</v>
      </c>
      <c r="M133" s="55" t="s">
        <v>186</v>
      </c>
      <c r="N133" s="55" t="s">
        <v>798</v>
      </c>
      <c r="Z133" s="55" t="s">
        <v>799</v>
      </c>
      <c r="AA133" s="55" t="s">
        <v>85</v>
      </c>
      <c r="AB133" s="55" t="s">
        <v>85</v>
      </c>
      <c r="AC133" s="55" t="s">
        <v>85</v>
      </c>
      <c r="AD133" s="55" t="s">
        <v>85</v>
      </c>
      <c r="AE133" s="55" t="s">
        <v>85</v>
      </c>
      <c r="AF133" s="55" t="s">
        <v>85</v>
      </c>
      <c r="AG133" s="55" t="s">
        <v>85</v>
      </c>
      <c r="AH133" s="55" t="s">
        <v>85</v>
      </c>
      <c r="AI133" s="55" t="s">
        <v>85</v>
      </c>
      <c r="AJ133" s="55" t="s">
        <v>85</v>
      </c>
      <c r="AK133" s="55" t="s">
        <v>31</v>
      </c>
      <c r="AL133" s="55">
        <v>0</v>
      </c>
      <c r="AM133" s="55">
        <v>0</v>
      </c>
      <c r="AN133" s="55" t="s">
        <v>342</v>
      </c>
      <c r="AO133" s="55" t="s">
        <v>349</v>
      </c>
      <c r="AU133" s="55" t="s">
        <v>85</v>
      </c>
      <c r="AV133" s="55">
        <v>0</v>
      </c>
      <c r="AW133" s="55">
        <v>0</v>
      </c>
      <c r="AX133" s="55">
        <v>0</v>
      </c>
      <c r="AY133" s="55" t="s">
        <v>186</v>
      </c>
      <c r="AZ133" s="165">
        <v>42443</v>
      </c>
      <c r="BA133" s="165">
        <v>42443</v>
      </c>
      <c r="BB133" s="165">
        <v>42443</v>
      </c>
      <c r="BC133" s="165">
        <v>42443</v>
      </c>
      <c r="BD133" s="165">
        <v>42443</v>
      </c>
      <c r="BE133" s="55" t="s">
        <v>191</v>
      </c>
      <c r="BF133" s="55" t="s">
        <v>344</v>
      </c>
      <c r="BG133" s="55" t="s">
        <v>186</v>
      </c>
      <c r="BH133" s="55" t="s">
        <v>85</v>
      </c>
      <c r="BU133" s="55">
        <f t="shared" si="4"/>
        <v>0</v>
      </c>
      <c r="BV133" s="55">
        <f t="shared" si="5"/>
        <v>0</v>
      </c>
      <c r="BW133" s="169"/>
      <c r="BX133" s="170">
        <f>IF(ISERROR(VLOOKUP(BW133,系统大修申请!B:U,17,)),0,1)</f>
        <v>0</v>
      </c>
      <c r="BY133" s="55">
        <f>IFERROR(VLOOKUP(BW133,系统大修申请!B:U,17,),0)</f>
        <v>0</v>
      </c>
    </row>
    <row r="134" hidden="1" spans="1:77">
      <c r="A134" s="55">
        <v>133</v>
      </c>
      <c r="B134" s="55" t="s">
        <v>800</v>
      </c>
      <c r="C134" s="55">
        <v>3</v>
      </c>
      <c r="D134" s="55" t="s">
        <v>801</v>
      </c>
      <c r="E134" s="55" t="s">
        <v>802</v>
      </c>
      <c r="F134" s="55" t="s">
        <v>803</v>
      </c>
      <c r="G134" s="55">
        <v>0</v>
      </c>
      <c r="H134" s="55">
        <v>0</v>
      </c>
      <c r="I134" s="55" t="s">
        <v>30</v>
      </c>
      <c r="J134" s="55" t="s">
        <v>30</v>
      </c>
      <c r="K134" s="55" t="s">
        <v>333</v>
      </c>
      <c r="L134" s="55" t="s">
        <v>333</v>
      </c>
      <c r="M134" s="55" t="s">
        <v>186</v>
      </c>
      <c r="N134" s="55" t="s">
        <v>253</v>
      </c>
      <c r="Z134" s="55" t="s">
        <v>804</v>
      </c>
      <c r="AA134" s="55" t="s">
        <v>85</v>
      </c>
      <c r="AB134" s="55" t="s">
        <v>85</v>
      </c>
      <c r="AC134" s="55" t="s">
        <v>85</v>
      </c>
      <c r="AD134" s="55" t="s">
        <v>85</v>
      </c>
      <c r="AE134" s="55" t="s">
        <v>85</v>
      </c>
      <c r="AF134" s="55" t="s">
        <v>85</v>
      </c>
      <c r="AG134" s="55" t="s">
        <v>85</v>
      </c>
      <c r="AH134" s="55" t="s">
        <v>85</v>
      </c>
      <c r="AI134" s="55" t="s">
        <v>85</v>
      </c>
      <c r="AJ134" s="55" t="s">
        <v>85</v>
      </c>
      <c r="AK134" s="55" t="s">
        <v>31</v>
      </c>
      <c r="AL134" s="55">
        <v>0</v>
      </c>
      <c r="AM134" s="55">
        <v>0</v>
      </c>
      <c r="AN134" s="55" t="s">
        <v>342</v>
      </c>
      <c r="AO134" s="55" t="s">
        <v>349</v>
      </c>
      <c r="AU134" s="55" t="s">
        <v>85</v>
      </c>
      <c r="AV134" s="55">
        <v>0</v>
      </c>
      <c r="AW134" s="55">
        <v>0</v>
      </c>
      <c r="AX134" s="55">
        <v>0</v>
      </c>
      <c r="AY134" s="55" t="s">
        <v>186</v>
      </c>
      <c r="AZ134" s="165">
        <v>42430</v>
      </c>
      <c r="BA134" s="165">
        <v>42430</v>
      </c>
      <c r="BB134" s="165">
        <v>42430</v>
      </c>
      <c r="BC134" s="165">
        <v>42430</v>
      </c>
      <c r="BD134" s="165">
        <v>42430</v>
      </c>
      <c r="BE134" s="55" t="s">
        <v>191</v>
      </c>
      <c r="BF134" s="55" t="s">
        <v>344</v>
      </c>
      <c r="BG134" s="55" t="s">
        <v>186</v>
      </c>
      <c r="BH134" s="55" t="s">
        <v>85</v>
      </c>
      <c r="BU134" s="55">
        <f t="shared" si="4"/>
        <v>0</v>
      </c>
      <c r="BV134" s="55">
        <f t="shared" si="5"/>
        <v>0</v>
      </c>
      <c r="BW134" s="169"/>
      <c r="BX134" s="170">
        <f>IF(ISERROR(VLOOKUP(BW134,系统大修申请!B:U,17,)),0,1)</f>
        <v>0</v>
      </c>
      <c r="BY134" s="55">
        <f>IFERROR(VLOOKUP(BW134,系统大修申请!B:U,17,),0)</f>
        <v>0</v>
      </c>
    </row>
    <row r="135" hidden="1" spans="1:77">
      <c r="A135" s="55">
        <v>134</v>
      </c>
      <c r="B135" s="55" t="s">
        <v>805</v>
      </c>
      <c r="C135" s="55">
        <v>3</v>
      </c>
      <c r="D135" s="55" t="s">
        <v>806</v>
      </c>
      <c r="E135" s="55" t="s">
        <v>501</v>
      </c>
      <c r="F135" s="55" t="s">
        <v>807</v>
      </c>
      <c r="G135" s="55">
        <v>0</v>
      </c>
      <c r="H135" s="55">
        <v>0</v>
      </c>
      <c r="I135" s="55" t="s">
        <v>30</v>
      </c>
      <c r="J135" s="55" t="s">
        <v>30</v>
      </c>
      <c r="K135" s="55" t="s">
        <v>333</v>
      </c>
      <c r="L135" s="55" t="s">
        <v>333</v>
      </c>
      <c r="M135" s="55" t="s">
        <v>186</v>
      </c>
      <c r="N135" s="55" t="s">
        <v>253</v>
      </c>
      <c r="Z135" s="55" t="s">
        <v>804</v>
      </c>
      <c r="AA135" s="55" t="s">
        <v>85</v>
      </c>
      <c r="AB135" s="55" t="s">
        <v>85</v>
      </c>
      <c r="AC135" s="55" t="s">
        <v>85</v>
      </c>
      <c r="AD135" s="55" t="s">
        <v>85</v>
      </c>
      <c r="AE135" s="55" t="s">
        <v>85</v>
      </c>
      <c r="AF135" s="55" t="s">
        <v>85</v>
      </c>
      <c r="AG135" s="55" t="s">
        <v>85</v>
      </c>
      <c r="AH135" s="55" t="s">
        <v>85</v>
      </c>
      <c r="AI135" s="55" t="s">
        <v>85</v>
      </c>
      <c r="AJ135" s="55" t="s">
        <v>85</v>
      </c>
      <c r="AK135" s="55" t="s">
        <v>31</v>
      </c>
      <c r="AL135" s="55">
        <v>0</v>
      </c>
      <c r="AM135" s="55">
        <v>0</v>
      </c>
      <c r="AN135" s="55" t="s">
        <v>342</v>
      </c>
      <c r="AO135" s="55" t="s">
        <v>349</v>
      </c>
      <c r="AU135" s="55" t="s">
        <v>85</v>
      </c>
      <c r="AV135" s="55">
        <v>0</v>
      </c>
      <c r="AW135" s="55">
        <v>0</v>
      </c>
      <c r="AX135" s="55">
        <v>0</v>
      </c>
      <c r="AY135" s="55" t="s">
        <v>186</v>
      </c>
      <c r="AZ135" s="165">
        <v>42430</v>
      </c>
      <c r="BA135" s="165">
        <v>42430</v>
      </c>
      <c r="BB135" s="165">
        <v>42430</v>
      </c>
      <c r="BC135" s="165">
        <v>42430</v>
      </c>
      <c r="BD135" s="165">
        <v>42430</v>
      </c>
      <c r="BE135" s="55" t="s">
        <v>191</v>
      </c>
      <c r="BF135" s="55" t="s">
        <v>344</v>
      </c>
      <c r="BG135" s="55" t="s">
        <v>186</v>
      </c>
      <c r="BH135" s="55" t="s">
        <v>85</v>
      </c>
      <c r="BU135" s="55">
        <f t="shared" si="4"/>
        <v>0</v>
      </c>
      <c r="BV135" s="55">
        <f t="shared" si="5"/>
        <v>0</v>
      </c>
      <c r="BW135" s="169"/>
      <c r="BX135" s="170">
        <f>IF(ISERROR(VLOOKUP(BW135,系统大修申请!B:U,17,)),0,1)</f>
        <v>0</v>
      </c>
      <c r="BY135" s="55">
        <f>IFERROR(VLOOKUP(BW135,系统大修申请!B:U,17,),0)</f>
        <v>0</v>
      </c>
    </row>
    <row r="136" hidden="1" spans="1:77">
      <c r="A136" s="55">
        <v>135</v>
      </c>
      <c r="B136" s="55" t="s">
        <v>682</v>
      </c>
      <c r="C136" s="55">
        <v>3</v>
      </c>
      <c r="D136" s="55" t="s">
        <v>636</v>
      </c>
      <c r="E136" s="55" t="s">
        <v>198</v>
      </c>
      <c r="F136" s="55" t="s">
        <v>637</v>
      </c>
      <c r="G136" s="55">
        <v>0</v>
      </c>
      <c r="H136" s="55">
        <v>0</v>
      </c>
      <c r="I136" s="55" t="s">
        <v>30</v>
      </c>
      <c r="J136" s="55" t="s">
        <v>40</v>
      </c>
      <c r="K136" s="55" t="s">
        <v>385</v>
      </c>
      <c r="L136" s="55" t="s">
        <v>40</v>
      </c>
      <c r="M136" s="55" t="s">
        <v>186</v>
      </c>
      <c r="N136" s="55" t="s">
        <v>415</v>
      </c>
      <c r="Z136" s="55" t="s">
        <v>554</v>
      </c>
      <c r="AA136" s="55" t="s">
        <v>85</v>
      </c>
      <c r="AB136" s="55" t="s">
        <v>85</v>
      </c>
      <c r="AC136" s="55" t="s">
        <v>85</v>
      </c>
      <c r="AD136" s="55" t="s">
        <v>85</v>
      </c>
      <c r="AE136" s="55" t="s">
        <v>85</v>
      </c>
      <c r="AF136" s="55" t="s">
        <v>85</v>
      </c>
      <c r="AG136" s="55" t="s">
        <v>85</v>
      </c>
      <c r="AH136" s="55" t="s">
        <v>85</v>
      </c>
      <c r="AI136" s="55" t="s">
        <v>85</v>
      </c>
      <c r="AJ136" s="55" t="s">
        <v>85</v>
      </c>
      <c r="AK136" s="55" t="s">
        <v>31</v>
      </c>
      <c r="AL136" s="55">
        <v>0</v>
      </c>
      <c r="AM136" s="55">
        <v>0</v>
      </c>
      <c r="AN136" s="55" t="s">
        <v>342</v>
      </c>
      <c r="AO136" s="55" t="s">
        <v>349</v>
      </c>
      <c r="AP136" s="55">
        <v>0</v>
      </c>
      <c r="AQ136" s="55">
        <v>0</v>
      </c>
      <c r="AR136" s="55">
        <v>0</v>
      </c>
      <c r="AS136" s="55">
        <v>0</v>
      </c>
      <c r="AT136" s="55">
        <v>0</v>
      </c>
      <c r="AU136" s="55" t="s">
        <v>85</v>
      </c>
      <c r="AV136" s="55">
        <v>0</v>
      </c>
      <c r="AW136" s="55">
        <v>0</v>
      </c>
      <c r="AX136" s="55">
        <v>0</v>
      </c>
      <c r="AY136" s="55" t="s">
        <v>186</v>
      </c>
      <c r="AZ136" s="165">
        <v>42445</v>
      </c>
      <c r="BA136" s="165">
        <v>42445</v>
      </c>
      <c r="BB136" s="165">
        <v>42445</v>
      </c>
      <c r="BC136" s="165">
        <v>42445</v>
      </c>
      <c r="BD136" s="165">
        <v>42446</v>
      </c>
      <c r="BE136" s="55" t="s">
        <v>191</v>
      </c>
      <c r="BF136" s="55" t="s">
        <v>344</v>
      </c>
      <c r="BG136" s="55" t="s">
        <v>186</v>
      </c>
      <c r="BH136" s="55" t="s">
        <v>85</v>
      </c>
      <c r="BU136" s="55">
        <f t="shared" si="4"/>
        <v>0</v>
      </c>
      <c r="BV136" s="55">
        <f t="shared" si="5"/>
        <v>0</v>
      </c>
      <c r="BW136" s="169"/>
      <c r="BX136" s="170">
        <f>IF(ISERROR(VLOOKUP(BW136,系统大修申请!B:U,17,)),0,1)</f>
        <v>0</v>
      </c>
      <c r="BY136" s="55">
        <f>IFERROR(VLOOKUP(BW136,系统大修申请!B:U,17,),0)</f>
        <v>0</v>
      </c>
    </row>
    <row r="137" hidden="1" spans="1:77">
      <c r="A137" s="55">
        <v>136</v>
      </c>
      <c r="B137" s="55" t="s">
        <v>686</v>
      </c>
      <c r="C137" s="55">
        <v>3</v>
      </c>
      <c r="D137" s="55" t="s">
        <v>808</v>
      </c>
      <c r="E137" s="55" t="s">
        <v>534</v>
      </c>
      <c r="F137" s="55" t="s">
        <v>809</v>
      </c>
      <c r="G137" s="55">
        <v>0</v>
      </c>
      <c r="H137" s="55">
        <v>0</v>
      </c>
      <c r="I137" s="55" t="s">
        <v>30</v>
      </c>
      <c r="J137" s="55" t="s">
        <v>55</v>
      </c>
      <c r="K137" s="55" t="s">
        <v>385</v>
      </c>
      <c r="L137" s="55" t="s">
        <v>810</v>
      </c>
      <c r="M137" s="55" t="s">
        <v>186</v>
      </c>
      <c r="N137" s="55" t="s">
        <v>415</v>
      </c>
      <c r="Z137" s="55" t="s">
        <v>811</v>
      </c>
      <c r="AA137" s="55" t="s">
        <v>85</v>
      </c>
      <c r="AB137" s="55" t="s">
        <v>85</v>
      </c>
      <c r="AC137" s="55" t="s">
        <v>85</v>
      </c>
      <c r="AD137" s="55" t="s">
        <v>85</v>
      </c>
      <c r="AE137" s="55" t="s">
        <v>85</v>
      </c>
      <c r="AF137" s="55" t="s">
        <v>85</v>
      </c>
      <c r="AG137" s="55" t="s">
        <v>85</v>
      </c>
      <c r="AH137" s="55" t="s">
        <v>85</v>
      </c>
      <c r="AI137" s="55" t="s">
        <v>85</v>
      </c>
      <c r="AJ137" s="55" t="s">
        <v>85</v>
      </c>
      <c r="AK137" s="55" t="s">
        <v>31</v>
      </c>
      <c r="AL137" s="55">
        <v>0</v>
      </c>
      <c r="AM137" s="55">
        <v>0</v>
      </c>
      <c r="AN137" s="55" t="s">
        <v>342</v>
      </c>
      <c r="AO137" s="55" t="s">
        <v>349</v>
      </c>
      <c r="AP137" s="55">
        <v>0</v>
      </c>
      <c r="AQ137" s="55">
        <v>0</v>
      </c>
      <c r="AR137" s="55">
        <v>0</v>
      </c>
      <c r="AS137" s="55">
        <v>0</v>
      </c>
      <c r="AT137" s="55">
        <v>0</v>
      </c>
      <c r="AU137" s="55" t="s">
        <v>85</v>
      </c>
      <c r="AV137" s="55">
        <v>0</v>
      </c>
      <c r="AW137" s="55">
        <v>0</v>
      </c>
      <c r="AX137" s="55">
        <v>0</v>
      </c>
      <c r="AY137" s="55" t="s">
        <v>186</v>
      </c>
      <c r="AZ137" s="165">
        <v>42445</v>
      </c>
      <c r="BA137" s="165">
        <v>42445</v>
      </c>
      <c r="BB137" s="165">
        <v>42445</v>
      </c>
      <c r="BC137" s="165">
        <v>42445</v>
      </c>
      <c r="BD137" s="165">
        <v>42446</v>
      </c>
      <c r="BE137" s="55" t="s">
        <v>191</v>
      </c>
      <c r="BF137" s="55" t="s">
        <v>344</v>
      </c>
      <c r="BG137" s="55" t="s">
        <v>186</v>
      </c>
      <c r="BH137" s="55" t="s">
        <v>85</v>
      </c>
      <c r="BU137" s="55">
        <f t="shared" si="4"/>
        <v>0</v>
      </c>
      <c r="BV137" s="55">
        <f t="shared" si="5"/>
        <v>0</v>
      </c>
      <c r="BW137" s="169"/>
      <c r="BX137" s="170">
        <f>IF(ISERROR(VLOOKUP(BW137,系统大修申请!B:U,17,)),0,1)</f>
        <v>0</v>
      </c>
      <c r="BY137" s="55">
        <f>IFERROR(VLOOKUP(BW137,系统大修申请!B:U,17,),0)</f>
        <v>0</v>
      </c>
    </row>
    <row r="138" hidden="1" spans="1:77">
      <c r="A138" s="55">
        <v>137</v>
      </c>
      <c r="B138" s="55" t="s">
        <v>690</v>
      </c>
      <c r="C138" s="55">
        <v>3</v>
      </c>
      <c r="D138" s="55" t="s">
        <v>636</v>
      </c>
      <c r="E138" s="55" t="s">
        <v>198</v>
      </c>
      <c r="F138" s="55" t="s">
        <v>637</v>
      </c>
      <c r="G138" s="55">
        <v>0</v>
      </c>
      <c r="H138" s="55">
        <v>0</v>
      </c>
      <c r="I138" s="55" t="s">
        <v>30</v>
      </c>
      <c r="J138" s="55" t="s">
        <v>40</v>
      </c>
      <c r="K138" s="55" t="s">
        <v>385</v>
      </c>
      <c r="L138" s="55" t="s">
        <v>40</v>
      </c>
      <c r="M138" s="55" t="s">
        <v>186</v>
      </c>
      <c r="N138" s="55" t="s">
        <v>415</v>
      </c>
      <c r="Z138" s="55" t="s">
        <v>812</v>
      </c>
      <c r="AA138" s="55" t="s">
        <v>85</v>
      </c>
      <c r="AB138" s="55" t="s">
        <v>85</v>
      </c>
      <c r="AC138" s="55" t="s">
        <v>85</v>
      </c>
      <c r="AD138" s="55" t="s">
        <v>85</v>
      </c>
      <c r="AE138" s="55" t="s">
        <v>85</v>
      </c>
      <c r="AF138" s="55" t="s">
        <v>85</v>
      </c>
      <c r="AG138" s="55" t="s">
        <v>85</v>
      </c>
      <c r="AH138" s="55" t="s">
        <v>85</v>
      </c>
      <c r="AI138" s="55" t="s">
        <v>85</v>
      </c>
      <c r="AJ138" s="55" t="s">
        <v>85</v>
      </c>
      <c r="AK138" s="55" t="s">
        <v>31</v>
      </c>
      <c r="AL138" s="55">
        <v>0</v>
      </c>
      <c r="AM138" s="55">
        <v>0</v>
      </c>
      <c r="AN138" s="55" t="s">
        <v>342</v>
      </c>
      <c r="AO138" s="55" t="s">
        <v>349</v>
      </c>
      <c r="AP138" s="55">
        <v>0</v>
      </c>
      <c r="AQ138" s="55">
        <v>0</v>
      </c>
      <c r="AR138" s="55">
        <v>0</v>
      </c>
      <c r="AS138" s="55">
        <v>0</v>
      </c>
      <c r="AT138" s="55">
        <v>0</v>
      </c>
      <c r="AU138" s="55" t="s">
        <v>85</v>
      </c>
      <c r="AV138" s="55">
        <v>0</v>
      </c>
      <c r="AW138" s="55">
        <v>0</v>
      </c>
      <c r="AX138" s="55">
        <v>0</v>
      </c>
      <c r="AY138" s="55" t="s">
        <v>186</v>
      </c>
      <c r="AZ138" s="165">
        <v>42451</v>
      </c>
      <c r="BA138" s="165">
        <v>42451</v>
      </c>
      <c r="BB138" s="165">
        <v>42451</v>
      </c>
      <c r="BC138" s="165">
        <v>42451</v>
      </c>
      <c r="BD138" s="165">
        <v>42452</v>
      </c>
      <c r="BE138" s="55" t="s">
        <v>191</v>
      </c>
      <c r="BF138" s="55" t="s">
        <v>344</v>
      </c>
      <c r="BG138" s="55" t="s">
        <v>186</v>
      </c>
      <c r="BH138" s="55" t="s">
        <v>85</v>
      </c>
      <c r="BU138" s="55">
        <f t="shared" ref="BU138:BU170" si="6">IF(AND(K138="车间",AC138="是"),1,0)</f>
        <v>0</v>
      </c>
      <c r="BV138" s="55">
        <f t="shared" ref="BV138:BV170" si="7">IF(AND(K138="车间",AD138="是"),1,0)</f>
        <v>0</v>
      </c>
      <c r="BW138" s="169"/>
      <c r="BX138" s="170">
        <f>IF(ISERROR(VLOOKUP(BW138,系统大修申请!B:U,17,)),0,1)</f>
        <v>0</v>
      </c>
      <c r="BY138" s="55">
        <f>IFERROR(VLOOKUP(BW138,系统大修申请!B:U,17,),0)</f>
        <v>0</v>
      </c>
    </row>
    <row r="139" hidden="1" spans="1:77">
      <c r="A139" s="55">
        <v>138</v>
      </c>
      <c r="B139" s="55" t="s">
        <v>813</v>
      </c>
      <c r="C139" s="55">
        <v>3</v>
      </c>
      <c r="D139" s="55" t="s">
        <v>644</v>
      </c>
      <c r="E139" s="55" t="s">
        <v>408</v>
      </c>
      <c r="F139" s="55" t="s">
        <v>645</v>
      </c>
      <c r="G139" s="55">
        <v>0</v>
      </c>
      <c r="H139" s="55">
        <v>0</v>
      </c>
      <c r="I139" s="55" t="s">
        <v>30</v>
      </c>
      <c r="J139" s="55" t="s">
        <v>40</v>
      </c>
      <c r="K139" s="55" t="s">
        <v>385</v>
      </c>
      <c r="L139" s="55" t="s">
        <v>814</v>
      </c>
      <c r="M139" s="55" t="s">
        <v>186</v>
      </c>
      <c r="N139" s="55" t="s">
        <v>415</v>
      </c>
      <c r="Z139" s="55" t="s">
        <v>815</v>
      </c>
      <c r="AA139" s="55" t="s">
        <v>85</v>
      </c>
      <c r="AB139" s="55" t="s">
        <v>85</v>
      </c>
      <c r="AC139" s="55" t="s">
        <v>85</v>
      </c>
      <c r="AD139" s="55" t="s">
        <v>85</v>
      </c>
      <c r="AE139" s="55" t="s">
        <v>85</v>
      </c>
      <c r="AF139" s="55" t="s">
        <v>85</v>
      </c>
      <c r="AG139" s="55" t="s">
        <v>85</v>
      </c>
      <c r="AH139" s="55" t="s">
        <v>85</v>
      </c>
      <c r="AI139" s="55" t="s">
        <v>85</v>
      </c>
      <c r="AJ139" s="55" t="s">
        <v>85</v>
      </c>
      <c r="AK139" s="55" t="s">
        <v>31</v>
      </c>
      <c r="AL139" s="55">
        <v>0</v>
      </c>
      <c r="AM139" s="55">
        <v>0</v>
      </c>
      <c r="AN139" s="55" t="s">
        <v>342</v>
      </c>
      <c r="AO139" s="55" t="s">
        <v>349</v>
      </c>
      <c r="AP139" s="55">
        <v>0</v>
      </c>
      <c r="AQ139" s="55">
        <v>0</v>
      </c>
      <c r="AR139" s="55">
        <v>0</v>
      </c>
      <c r="AS139" s="55">
        <v>0</v>
      </c>
      <c r="AT139" s="55">
        <v>0</v>
      </c>
      <c r="AU139" s="55" t="s">
        <v>85</v>
      </c>
      <c r="AV139" s="55">
        <v>0</v>
      </c>
      <c r="AW139" s="55">
        <v>0</v>
      </c>
      <c r="AX139" s="55">
        <v>0</v>
      </c>
      <c r="AY139" s="55" t="s">
        <v>186</v>
      </c>
      <c r="AZ139" s="165">
        <v>42458</v>
      </c>
      <c r="BA139" s="165">
        <v>42458</v>
      </c>
      <c r="BB139" s="165">
        <v>42458</v>
      </c>
      <c r="BC139" s="165">
        <v>42458</v>
      </c>
      <c r="BD139" s="165">
        <v>42462</v>
      </c>
      <c r="BE139" s="55" t="s">
        <v>191</v>
      </c>
      <c r="BF139" s="55" t="s">
        <v>344</v>
      </c>
      <c r="BG139" s="55" t="s">
        <v>186</v>
      </c>
      <c r="BH139" s="55" t="s">
        <v>85</v>
      </c>
      <c r="BU139" s="55">
        <f t="shared" si="6"/>
        <v>0</v>
      </c>
      <c r="BV139" s="55">
        <f t="shared" si="7"/>
        <v>0</v>
      </c>
      <c r="BW139" s="169"/>
      <c r="BX139" s="170">
        <f>IF(ISERROR(VLOOKUP(BW139,系统大修申请!B:U,17,)),0,1)</f>
        <v>0</v>
      </c>
      <c r="BY139" s="55">
        <f>IFERROR(VLOOKUP(BW139,系统大修申请!B:U,17,),0)</f>
        <v>0</v>
      </c>
    </row>
    <row r="140" hidden="1" spans="1:77">
      <c r="A140" s="55">
        <v>139</v>
      </c>
      <c r="B140" s="55" t="s">
        <v>816</v>
      </c>
      <c r="C140" s="55">
        <v>3</v>
      </c>
      <c r="D140" s="55" t="s">
        <v>277</v>
      </c>
      <c r="E140" s="55" t="s">
        <v>198</v>
      </c>
      <c r="F140" s="55" t="s">
        <v>278</v>
      </c>
      <c r="G140" s="55">
        <v>0</v>
      </c>
      <c r="H140" s="55">
        <v>0</v>
      </c>
      <c r="I140" s="55" t="s">
        <v>30</v>
      </c>
      <c r="J140" s="55" t="s">
        <v>58</v>
      </c>
      <c r="K140" s="55" t="s">
        <v>385</v>
      </c>
      <c r="L140" s="55" t="s">
        <v>58</v>
      </c>
      <c r="M140" s="55" t="s">
        <v>186</v>
      </c>
      <c r="N140" s="55" t="s">
        <v>415</v>
      </c>
      <c r="Z140" s="55" t="s">
        <v>817</v>
      </c>
      <c r="AA140" s="55" t="s">
        <v>85</v>
      </c>
      <c r="AB140" s="55" t="s">
        <v>85</v>
      </c>
      <c r="AC140" s="55" t="s">
        <v>85</v>
      </c>
      <c r="AD140" s="55" t="s">
        <v>85</v>
      </c>
      <c r="AE140" s="55" t="s">
        <v>85</v>
      </c>
      <c r="AF140" s="55" t="s">
        <v>85</v>
      </c>
      <c r="AG140" s="55" t="s">
        <v>85</v>
      </c>
      <c r="AH140" s="55" t="s">
        <v>85</v>
      </c>
      <c r="AI140" s="55" t="s">
        <v>85</v>
      </c>
      <c r="AJ140" s="55" t="s">
        <v>85</v>
      </c>
      <c r="AK140" s="55" t="s">
        <v>31</v>
      </c>
      <c r="AL140" s="55">
        <v>0</v>
      </c>
      <c r="AM140" s="55">
        <v>0</v>
      </c>
      <c r="AN140" s="55" t="s">
        <v>342</v>
      </c>
      <c r="AO140" s="55" t="s">
        <v>349</v>
      </c>
      <c r="AP140" s="55">
        <v>0</v>
      </c>
      <c r="AQ140" s="55">
        <v>0</v>
      </c>
      <c r="AR140" s="55">
        <v>0</v>
      </c>
      <c r="AS140" s="55">
        <v>0</v>
      </c>
      <c r="AT140" s="55">
        <v>0</v>
      </c>
      <c r="AU140" s="55" t="s">
        <v>85</v>
      </c>
      <c r="AV140" s="55">
        <v>0</v>
      </c>
      <c r="AW140" s="55">
        <v>0</v>
      </c>
      <c r="AX140" s="55">
        <v>0</v>
      </c>
      <c r="AY140" s="55" t="s">
        <v>186</v>
      </c>
      <c r="AZ140" s="165">
        <v>42444</v>
      </c>
      <c r="BA140" s="165">
        <v>42444</v>
      </c>
      <c r="BB140" s="165">
        <v>42445</v>
      </c>
      <c r="BC140" s="165">
        <v>42446</v>
      </c>
      <c r="BD140" s="165">
        <v>42447</v>
      </c>
      <c r="BE140" s="55" t="s">
        <v>191</v>
      </c>
      <c r="BF140" s="55" t="s">
        <v>344</v>
      </c>
      <c r="BG140" s="55" t="s">
        <v>186</v>
      </c>
      <c r="BH140" s="55" t="s">
        <v>85</v>
      </c>
      <c r="BU140" s="55">
        <f t="shared" si="6"/>
        <v>0</v>
      </c>
      <c r="BV140" s="55">
        <f t="shared" si="7"/>
        <v>0</v>
      </c>
      <c r="BW140" s="169"/>
      <c r="BX140" s="170">
        <f>IF(ISERROR(VLOOKUP(BW140,系统大修申请!B:U,17,)),0,1)</f>
        <v>0</v>
      </c>
      <c r="BY140" s="55">
        <f>IFERROR(VLOOKUP(BW140,系统大修申请!B:U,17,),0)</f>
        <v>0</v>
      </c>
    </row>
    <row r="141" hidden="1" spans="1:77">
      <c r="A141" s="55">
        <v>140</v>
      </c>
      <c r="B141" s="55" t="s">
        <v>818</v>
      </c>
      <c r="C141" s="55">
        <v>3</v>
      </c>
      <c r="D141" s="55" t="s">
        <v>819</v>
      </c>
      <c r="E141" s="55" t="s">
        <v>198</v>
      </c>
      <c r="F141" s="55" t="s">
        <v>820</v>
      </c>
      <c r="G141" s="55">
        <v>0</v>
      </c>
      <c r="H141" s="55">
        <v>0</v>
      </c>
      <c r="I141" s="55" t="s">
        <v>30</v>
      </c>
      <c r="J141" s="55" t="s">
        <v>58</v>
      </c>
      <c r="K141" s="55" t="s">
        <v>385</v>
      </c>
      <c r="L141" s="55" t="s">
        <v>58</v>
      </c>
      <c r="M141" s="55" t="s">
        <v>186</v>
      </c>
      <c r="N141" s="55" t="s">
        <v>415</v>
      </c>
      <c r="Z141" s="55" t="s">
        <v>821</v>
      </c>
      <c r="AA141" s="55" t="s">
        <v>85</v>
      </c>
      <c r="AB141" s="55" t="s">
        <v>85</v>
      </c>
      <c r="AC141" s="55" t="s">
        <v>85</v>
      </c>
      <c r="AD141" s="55" t="s">
        <v>85</v>
      </c>
      <c r="AE141" s="55" t="s">
        <v>85</v>
      </c>
      <c r="AF141" s="55" t="s">
        <v>85</v>
      </c>
      <c r="AG141" s="55" t="s">
        <v>85</v>
      </c>
      <c r="AH141" s="55" t="s">
        <v>85</v>
      </c>
      <c r="AI141" s="55" t="s">
        <v>85</v>
      </c>
      <c r="AJ141" s="55" t="s">
        <v>85</v>
      </c>
      <c r="AK141" s="55" t="s">
        <v>31</v>
      </c>
      <c r="AL141" s="55">
        <v>0</v>
      </c>
      <c r="AM141" s="55">
        <v>0</v>
      </c>
      <c r="AN141" s="55" t="s">
        <v>342</v>
      </c>
      <c r="AO141" s="55" t="s">
        <v>349</v>
      </c>
      <c r="AP141" s="55">
        <v>0</v>
      </c>
      <c r="AQ141" s="55">
        <v>0</v>
      </c>
      <c r="AR141" s="55">
        <v>0</v>
      </c>
      <c r="AS141" s="55">
        <v>0</v>
      </c>
      <c r="AT141" s="55">
        <v>0</v>
      </c>
      <c r="AU141" s="55" t="s">
        <v>85</v>
      </c>
      <c r="AV141" s="55">
        <v>0</v>
      </c>
      <c r="AW141" s="55">
        <v>0</v>
      </c>
      <c r="AX141" s="55">
        <v>0</v>
      </c>
      <c r="AY141" s="55" t="s">
        <v>186</v>
      </c>
      <c r="AZ141" s="165">
        <v>42440</v>
      </c>
      <c r="BA141" s="165">
        <v>42440</v>
      </c>
      <c r="BB141" s="165">
        <v>42440</v>
      </c>
      <c r="BC141" s="165">
        <v>42440</v>
      </c>
      <c r="BD141" s="165">
        <v>42440</v>
      </c>
      <c r="BE141" s="55" t="s">
        <v>191</v>
      </c>
      <c r="BF141" s="55" t="s">
        <v>344</v>
      </c>
      <c r="BG141" s="55" t="s">
        <v>186</v>
      </c>
      <c r="BH141" s="55" t="s">
        <v>85</v>
      </c>
      <c r="BU141" s="55">
        <f t="shared" si="6"/>
        <v>0</v>
      </c>
      <c r="BV141" s="55">
        <f t="shared" si="7"/>
        <v>0</v>
      </c>
      <c r="BW141" s="169"/>
      <c r="BX141" s="170">
        <f>IF(ISERROR(VLOOKUP(BW141,系统大修申请!B:U,17,)),0,1)</f>
        <v>0</v>
      </c>
      <c r="BY141" s="55">
        <f>IFERROR(VLOOKUP(BW141,系统大修申请!B:U,17,),0)</f>
        <v>0</v>
      </c>
    </row>
    <row r="142" hidden="1" spans="1:77">
      <c r="A142" s="55">
        <v>141</v>
      </c>
      <c r="B142" s="55" t="s">
        <v>822</v>
      </c>
      <c r="C142" s="55">
        <v>3</v>
      </c>
      <c r="D142" s="55" t="s">
        <v>622</v>
      </c>
      <c r="E142" s="55" t="s">
        <v>623</v>
      </c>
      <c r="F142" s="55" t="s">
        <v>624</v>
      </c>
      <c r="G142" s="55">
        <v>0</v>
      </c>
      <c r="H142" s="55">
        <v>0</v>
      </c>
      <c r="I142" s="55" t="s">
        <v>30</v>
      </c>
      <c r="J142" s="55" t="s">
        <v>64</v>
      </c>
      <c r="K142" s="55" t="s">
        <v>385</v>
      </c>
      <c r="L142" s="55" t="s">
        <v>64</v>
      </c>
      <c r="M142" s="55" t="s">
        <v>186</v>
      </c>
      <c r="N142" s="55" t="s">
        <v>415</v>
      </c>
      <c r="Z142" s="55" t="s">
        <v>823</v>
      </c>
      <c r="AA142" s="55" t="s">
        <v>85</v>
      </c>
      <c r="AB142" s="55" t="s">
        <v>85</v>
      </c>
      <c r="AC142" s="55" t="s">
        <v>85</v>
      </c>
      <c r="AD142" s="55" t="s">
        <v>85</v>
      </c>
      <c r="AE142" s="55" t="s">
        <v>85</v>
      </c>
      <c r="AF142" s="55" t="s">
        <v>85</v>
      </c>
      <c r="AG142" s="55" t="s">
        <v>85</v>
      </c>
      <c r="AH142" s="55" t="s">
        <v>85</v>
      </c>
      <c r="AI142" s="55" t="s">
        <v>85</v>
      </c>
      <c r="AJ142" s="55" t="s">
        <v>85</v>
      </c>
      <c r="AK142" s="55" t="s">
        <v>31</v>
      </c>
      <c r="AL142" s="55">
        <v>0</v>
      </c>
      <c r="AM142" s="55">
        <v>0</v>
      </c>
      <c r="AN142" s="55" t="s">
        <v>342</v>
      </c>
      <c r="AO142" s="55" t="s">
        <v>349</v>
      </c>
      <c r="AP142" s="55">
        <v>0</v>
      </c>
      <c r="AQ142" s="55">
        <v>0</v>
      </c>
      <c r="AR142" s="55">
        <v>0</v>
      </c>
      <c r="AS142" s="55">
        <v>0</v>
      </c>
      <c r="AT142" s="55">
        <v>0</v>
      </c>
      <c r="AU142" s="55" t="s">
        <v>85</v>
      </c>
      <c r="AV142" s="55">
        <v>0</v>
      </c>
      <c r="AW142" s="55">
        <v>0</v>
      </c>
      <c r="AX142" s="55">
        <v>0</v>
      </c>
      <c r="AY142" s="55" t="s">
        <v>186</v>
      </c>
      <c r="AZ142" s="165">
        <v>42439</v>
      </c>
      <c r="BA142" s="165">
        <v>42439</v>
      </c>
      <c r="BB142" s="165">
        <v>42439</v>
      </c>
      <c r="BC142" s="165">
        <v>42439</v>
      </c>
      <c r="BD142" s="165">
        <v>42439</v>
      </c>
      <c r="BE142" s="55" t="s">
        <v>191</v>
      </c>
      <c r="BF142" s="55" t="s">
        <v>344</v>
      </c>
      <c r="BG142" s="55" t="s">
        <v>186</v>
      </c>
      <c r="BH142" s="55" t="s">
        <v>85</v>
      </c>
      <c r="BU142" s="55">
        <f t="shared" si="6"/>
        <v>0</v>
      </c>
      <c r="BV142" s="55">
        <f t="shared" si="7"/>
        <v>0</v>
      </c>
      <c r="BW142" s="169"/>
      <c r="BX142" s="170">
        <f>IF(ISERROR(VLOOKUP(BW142,系统大修申请!B:U,17,)),0,1)</f>
        <v>0</v>
      </c>
      <c r="BY142" s="55">
        <f>IFERROR(VLOOKUP(BW142,系统大修申请!B:U,17,),0)</f>
        <v>0</v>
      </c>
    </row>
    <row r="143" hidden="1" spans="1:77">
      <c r="A143" s="55">
        <v>142</v>
      </c>
      <c r="B143" s="55" t="s">
        <v>824</v>
      </c>
      <c r="C143" s="55">
        <v>3</v>
      </c>
      <c r="D143" s="55" t="s">
        <v>592</v>
      </c>
      <c r="E143" s="55" t="s">
        <v>593</v>
      </c>
      <c r="F143" s="55" t="s">
        <v>594</v>
      </c>
      <c r="G143" s="55">
        <v>0</v>
      </c>
      <c r="H143" s="55">
        <v>0</v>
      </c>
      <c r="I143" s="55" t="s">
        <v>30</v>
      </c>
      <c r="J143" s="55" t="s">
        <v>48</v>
      </c>
      <c r="K143" s="55" t="s">
        <v>385</v>
      </c>
      <c r="L143" s="55" t="s">
        <v>48</v>
      </c>
      <c r="M143" s="55" t="s">
        <v>186</v>
      </c>
      <c r="N143" s="55" t="s">
        <v>415</v>
      </c>
      <c r="Z143" s="55" t="s">
        <v>815</v>
      </c>
      <c r="AA143" s="55" t="s">
        <v>85</v>
      </c>
      <c r="AB143" s="55" t="s">
        <v>85</v>
      </c>
      <c r="AC143" s="55" t="s">
        <v>85</v>
      </c>
      <c r="AD143" s="55" t="s">
        <v>85</v>
      </c>
      <c r="AE143" s="55" t="s">
        <v>85</v>
      </c>
      <c r="AF143" s="55" t="s">
        <v>85</v>
      </c>
      <c r="AG143" s="55" t="s">
        <v>85</v>
      </c>
      <c r="AH143" s="55" t="s">
        <v>85</v>
      </c>
      <c r="AI143" s="55" t="s">
        <v>85</v>
      </c>
      <c r="AJ143" s="55" t="s">
        <v>85</v>
      </c>
      <c r="AK143" s="55" t="s">
        <v>31</v>
      </c>
      <c r="AL143" s="55">
        <v>0</v>
      </c>
      <c r="AM143" s="55">
        <v>0</v>
      </c>
      <c r="AN143" s="55" t="s">
        <v>342</v>
      </c>
      <c r="AO143" s="55" t="s">
        <v>349</v>
      </c>
      <c r="AP143" s="55">
        <v>0</v>
      </c>
      <c r="AQ143" s="55">
        <v>0</v>
      </c>
      <c r="AR143" s="55">
        <v>0</v>
      </c>
      <c r="AS143" s="55">
        <v>0</v>
      </c>
      <c r="AT143" s="55">
        <v>0</v>
      </c>
      <c r="AU143" s="55" t="s">
        <v>85</v>
      </c>
      <c r="AV143" s="55">
        <v>0</v>
      </c>
      <c r="AW143" s="55">
        <v>0</v>
      </c>
      <c r="AX143" s="55">
        <v>0</v>
      </c>
      <c r="AY143" s="55" t="s">
        <v>186</v>
      </c>
      <c r="AZ143" s="165">
        <v>42434</v>
      </c>
      <c r="BA143" s="165">
        <v>42434</v>
      </c>
      <c r="BB143" s="165">
        <v>42434</v>
      </c>
      <c r="BC143" s="165">
        <v>42434</v>
      </c>
      <c r="BD143" s="165">
        <v>42434</v>
      </c>
      <c r="BE143" s="55" t="s">
        <v>191</v>
      </c>
      <c r="BF143" s="55" t="s">
        <v>344</v>
      </c>
      <c r="BG143" s="55" t="s">
        <v>186</v>
      </c>
      <c r="BH143" s="55" t="s">
        <v>85</v>
      </c>
      <c r="BU143" s="55">
        <f t="shared" si="6"/>
        <v>0</v>
      </c>
      <c r="BV143" s="55">
        <f t="shared" si="7"/>
        <v>0</v>
      </c>
      <c r="BW143" s="169"/>
      <c r="BX143" s="170">
        <f>IF(ISERROR(VLOOKUP(BW143,系统大修申请!B:U,17,)),0,1)</f>
        <v>0</v>
      </c>
      <c r="BY143" s="55">
        <f>IFERROR(VLOOKUP(BW143,系统大修申请!B:U,17,),0)</f>
        <v>0</v>
      </c>
    </row>
    <row r="144" hidden="1" spans="1:77">
      <c r="A144" s="55">
        <v>143</v>
      </c>
      <c r="B144" s="55" t="s">
        <v>825</v>
      </c>
      <c r="C144" s="55">
        <v>3</v>
      </c>
      <c r="D144" s="55" t="s">
        <v>488</v>
      </c>
      <c r="E144" s="55" t="s">
        <v>408</v>
      </c>
      <c r="F144" s="55" t="s">
        <v>489</v>
      </c>
      <c r="G144" s="55">
        <v>0</v>
      </c>
      <c r="H144" s="55">
        <v>0</v>
      </c>
      <c r="I144" s="55" t="s">
        <v>30</v>
      </c>
      <c r="J144" s="55" t="s">
        <v>27</v>
      </c>
      <c r="K144" s="55" t="s">
        <v>385</v>
      </c>
      <c r="L144" s="55" t="s">
        <v>826</v>
      </c>
      <c r="M144" s="55" t="s">
        <v>186</v>
      </c>
      <c r="N144" s="55" t="s">
        <v>415</v>
      </c>
      <c r="Z144" s="55" t="s">
        <v>416</v>
      </c>
      <c r="AA144" s="55" t="s">
        <v>85</v>
      </c>
      <c r="AB144" s="55" t="s">
        <v>85</v>
      </c>
      <c r="AC144" s="55" t="s">
        <v>85</v>
      </c>
      <c r="AD144" s="55" t="s">
        <v>85</v>
      </c>
      <c r="AE144" s="55" t="s">
        <v>85</v>
      </c>
      <c r="AF144" s="55" t="s">
        <v>85</v>
      </c>
      <c r="AG144" s="55" t="s">
        <v>85</v>
      </c>
      <c r="AH144" s="55" t="s">
        <v>85</v>
      </c>
      <c r="AI144" s="55" t="s">
        <v>85</v>
      </c>
      <c r="AJ144" s="55" t="s">
        <v>85</v>
      </c>
      <c r="AK144" s="55" t="s">
        <v>31</v>
      </c>
      <c r="AL144" s="55">
        <v>0</v>
      </c>
      <c r="AM144" s="55">
        <v>0</v>
      </c>
      <c r="AN144" s="55" t="s">
        <v>342</v>
      </c>
      <c r="AO144" s="55" t="s">
        <v>349</v>
      </c>
      <c r="AP144" s="55">
        <v>0</v>
      </c>
      <c r="AQ144" s="55">
        <v>0</v>
      </c>
      <c r="AR144" s="55">
        <v>0</v>
      </c>
      <c r="AS144" s="55">
        <v>0</v>
      </c>
      <c r="AT144" s="55">
        <v>0</v>
      </c>
      <c r="AU144" s="55" t="s">
        <v>85</v>
      </c>
      <c r="AV144" s="55">
        <v>0</v>
      </c>
      <c r="AW144" s="55">
        <v>0</v>
      </c>
      <c r="AX144" s="55">
        <v>0</v>
      </c>
      <c r="AY144" s="55" t="s">
        <v>186</v>
      </c>
      <c r="AZ144" s="165">
        <v>42432</v>
      </c>
      <c r="BA144" s="165">
        <v>42432</v>
      </c>
      <c r="BB144" s="165">
        <v>42432</v>
      </c>
      <c r="BC144" s="165">
        <v>42432</v>
      </c>
      <c r="BD144" s="165">
        <v>42432</v>
      </c>
      <c r="BE144" s="55" t="s">
        <v>191</v>
      </c>
      <c r="BF144" s="55" t="s">
        <v>344</v>
      </c>
      <c r="BG144" s="55" t="s">
        <v>186</v>
      </c>
      <c r="BH144" s="55" t="s">
        <v>85</v>
      </c>
      <c r="BU144" s="55">
        <f t="shared" si="6"/>
        <v>0</v>
      </c>
      <c r="BV144" s="55">
        <f t="shared" si="7"/>
        <v>0</v>
      </c>
      <c r="BW144" s="169"/>
      <c r="BX144" s="170">
        <f>IF(ISERROR(VLOOKUP(BW144,系统大修申请!B:U,17,)),0,1)</f>
        <v>0</v>
      </c>
      <c r="BY144" s="55">
        <f>IFERROR(VLOOKUP(BW144,系统大修申请!B:U,17,),0)</f>
        <v>0</v>
      </c>
    </row>
    <row r="145" hidden="1" spans="1:77">
      <c r="A145" s="55">
        <v>144</v>
      </c>
      <c r="B145" s="55" t="s">
        <v>827</v>
      </c>
      <c r="C145" s="55">
        <v>3</v>
      </c>
      <c r="D145" s="55" t="s">
        <v>494</v>
      </c>
      <c r="E145" s="55" t="s">
        <v>217</v>
      </c>
      <c r="F145" s="55" t="s">
        <v>495</v>
      </c>
      <c r="G145" s="55">
        <v>0</v>
      </c>
      <c r="H145" s="55">
        <v>0</v>
      </c>
      <c r="I145" s="55" t="s">
        <v>30</v>
      </c>
      <c r="J145" s="55" t="s">
        <v>27</v>
      </c>
      <c r="K145" s="55" t="s">
        <v>385</v>
      </c>
      <c r="L145" s="55" t="s">
        <v>27</v>
      </c>
      <c r="M145" s="55" t="s">
        <v>186</v>
      </c>
      <c r="N145" s="55" t="s">
        <v>415</v>
      </c>
      <c r="Z145" s="55" t="s">
        <v>416</v>
      </c>
      <c r="AA145" s="55" t="s">
        <v>85</v>
      </c>
      <c r="AB145" s="55" t="s">
        <v>85</v>
      </c>
      <c r="AC145" s="55" t="s">
        <v>85</v>
      </c>
      <c r="AD145" s="55" t="s">
        <v>85</v>
      </c>
      <c r="AE145" s="55" t="s">
        <v>85</v>
      </c>
      <c r="AF145" s="55" t="s">
        <v>85</v>
      </c>
      <c r="AG145" s="55" t="s">
        <v>85</v>
      </c>
      <c r="AH145" s="55" t="s">
        <v>85</v>
      </c>
      <c r="AI145" s="55" t="s">
        <v>85</v>
      </c>
      <c r="AJ145" s="55" t="s">
        <v>85</v>
      </c>
      <c r="AK145" s="55" t="s">
        <v>31</v>
      </c>
      <c r="AL145" s="55">
        <v>0</v>
      </c>
      <c r="AM145" s="55">
        <v>0</v>
      </c>
      <c r="AN145" s="55" t="s">
        <v>342</v>
      </c>
      <c r="AO145" s="55" t="s">
        <v>349</v>
      </c>
      <c r="AP145" s="55">
        <v>0</v>
      </c>
      <c r="AQ145" s="55">
        <v>0</v>
      </c>
      <c r="AR145" s="55">
        <v>0</v>
      </c>
      <c r="AS145" s="55">
        <v>0</v>
      </c>
      <c r="AT145" s="55">
        <v>0</v>
      </c>
      <c r="AU145" s="55" t="s">
        <v>85</v>
      </c>
      <c r="AV145" s="55">
        <v>0</v>
      </c>
      <c r="AW145" s="55">
        <v>0</v>
      </c>
      <c r="AX145" s="55">
        <v>0</v>
      </c>
      <c r="AY145" s="55" t="s">
        <v>186</v>
      </c>
      <c r="AZ145" s="165">
        <v>42430</v>
      </c>
      <c r="BA145" s="165">
        <v>42430</v>
      </c>
      <c r="BB145" s="165">
        <v>42430</v>
      </c>
      <c r="BC145" s="165">
        <v>42430</v>
      </c>
      <c r="BD145" s="165">
        <v>42430</v>
      </c>
      <c r="BE145" s="55" t="s">
        <v>191</v>
      </c>
      <c r="BF145" s="55" t="s">
        <v>344</v>
      </c>
      <c r="BG145" s="55" t="s">
        <v>186</v>
      </c>
      <c r="BH145" s="55" t="s">
        <v>85</v>
      </c>
      <c r="BU145" s="55">
        <f t="shared" si="6"/>
        <v>0</v>
      </c>
      <c r="BV145" s="55">
        <f t="shared" si="7"/>
        <v>0</v>
      </c>
      <c r="BW145" s="169"/>
      <c r="BX145" s="170">
        <f>IF(ISERROR(VLOOKUP(BW145,系统大修申请!B:U,17,)),0,1)</f>
        <v>0</v>
      </c>
      <c r="BY145" s="55">
        <f>IFERROR(VLOOKUP(BW145,系统大修申请!B:U,17,),0)</f>
        <v>0</v>
      </c>
    </row>
    <row r="146" hidden="1" spans="1:77">
      <c r="A146" s="55">
        <v>145</v>
      </c>
      <c r="B146" s="55" t="s">
        <v>828</v>
      </c>
      <c r="C146" s="55">
        <v>3</v>
      </c>
      <c r="D146" s="55" t="s">
        <v>530</v>
      </c>
      <c r="I146" s="55" t="s">
        <v>30</v>
      </c>
      <c r="J146" s="55" t="s">
        <v>333</v>
      </c>
      <c r="K146" s="55" t="s">
        <v>333</v>
      </c>
      <c r="L146" s="55" t="s">
        <v>333</v>
      </c>
      <c r="M146" s="55" t="s">
        <v>186</v>
      </c>
      <c r="N146" s="55" t="s">
        <v>222</v>
      </c>
      <c r="Z146" s="55" t="s">
        <v>829</v>
      </c>
      <c r="AA146" s="55" t="s">
        <v>85</v>
      </c>
      <c r="AB146" s="55" t="s">
        <v>85</v>
      </c>
      <c r="AC146" s="55" t="s">
        <v>85</v>
      </c>
      <c r="AD146" s="55" t="s">
        <v>85</v>
      </c>
      <c r="AE146" s="55" t="s">
        <v>85</v>
      </c>
      <c r="AF146" s="55" t="s">
        <v>85</v>
      </c>
      <c r="AG146" s="55" t="s">
        <v>85</v>
      </c>
      <c r="AH146" s="55" t="s">
        <v>85</v>
      </c>
      <c r="AI146" s="55" t="s">
        <v>85</v>
      </c>
      <c r="AJ146" s="55" t="s">
        <v>85</v>
      </c>
      <c r="AK146" s="55" t="s">
        <v>31</v>
      </c>
      <c r="AL146" s="55">
        <v>0</v>
      </c>
      <c r="AM146" s="55">
        <v>0</v>
      </c>
      <c r="AN146" s="55" t="s">
        <v>342</v>
      </c>
      <c r="AO146" s="55" t="s">
        <v>349</v>
      </c>
      <c r="AP146" s="55">
        <v>0</v>
      </c>
      <c r="AQ146" s="55">
        <v>0</v>
      </c>
      <c r="AR146" s="55">
        <v>0</v>
      </c>
      <c r="AS146" s="55">
        <v>0</v>
      </c>
      <c r="AT146" s="55">
        <v>540</v>
      </c>
      <c r="AU146" s="55" t="s">
        <v>85</v>
      </c>
      <c r="AV146" s="55">
        <v>0</v>
      </c>
      <c r="AW146" s="55">
        <v>0</v>
      </c>
      <c r="AX146" s="55">
        <v>0</v>
      </c>
      <c r="AY146" s="55" t="s">
        <v>186</v>
      </c>
      <c r="AZ146" s="165">
        <v>42430</v>
      </c>
      <c r="BA146" s="165">
        <v>42431</v>
      </c>
      <c r="BB146" s="165">
        <v>42432</v>
      </c>
      <c r="BC146" s="165">
        <v>42433</v>
      </c>
      <c r="BD146" s="165">
        <v>42458</v>
      </c>
      <c r="BE146" s="55" t="s">
        <v>191</v>
      </c>
      <c r="BF146" s="55" t="s">
        <v>344</v>
      </c>
      <c r="BG146" s="55" t="s">
        <v>186</v>
      </c>
      <c r="BU146" s="55">
        <f t="shared" si="6"/>
        <v>0</v>
      </c>
      <c r="BV146" s="55">
        <f t="shared" si="7"/>
        <v>0</v>
      </c>
      <c r="BW146" s="169"/>
      <c r="BX146" s="170">
        <f>IF(ISERROR(VLOOKUP(BW146,系统大修申请!B:U,17,)),0,1)</f>
        <v>0</v>
      </c>
      <c r="BY146" s="55">
        <f>IFERROR(VLOOKUP(BW146,系统大修申请!B:U,17,),0)</f>
        <v>0</v>
      </c>
    </row>
    <row r="147" hidden="1" spans="1:77">
      <c r="A147" s="55">
        <v>146</v>
      </c>
      <c r="B147" s="55" t="s">
        <v>830</v>
      </c>
      <c r="C147" s="55">
        <v>3</v>
      </c>
      <c r="D147" s="55" t="s">
        <v>530</v>
      </c>
      <c r="I147" s="55" t="s">
        <v>30</v>
      </c>
      <c r="J147" s="55" t="s">
        <v>333</v>
      </c>
      <c r="K147" s="55" t="s">
        <v>333</v>
      </c>
      <c r="L147" s="55" t="s">
        <v>333</v>
      </c>
      <c r="M147" s="55" t="s">
        <v>186</v>
      </c>
      <c r="N147" s="55" t="s">
        <v>253</v>
      </c>
      <c r="Z147" s="55" t="s">
        <v>831</v>
      </c>
      <c r="AA147" s="55" t="s">
        <v>85</v>
      </c>
      <c r="AB147" s="55" t="s">
        <v>85</v>
      </c>
      <c r="AC147" s="55" t="s">
        <v>85</v>
      </c>
      <c r="AD147" s="55" t="s">
        <v>85</v>
      </c>
      <c r="AE147" s="55" t="s">
        <v>85</v>
      </c>
      <c r="AF147" s="55" t="s">
        <v>85</v>
      </c>
      <c r="AG147" s="55" t="s">
        <v>85</v>
      </c>
      <c r="AH147" s="55" t="s">
        <v>85</v>
      </c>
      <c r="AI147" s="55" t="s">
        <v>85</v>
      </c>
      <c r="AJ147" s="55" t="s">
        <v>85</v>
      </c>
      <c r="AK147" s="55" t="s">
        <v>31</v>
      </c>
      <c r="AL147" s="55">
        <v>0</v>
      </c>
      <c r="AM147" s="55">
        <v>0</v>
      </c>
      <c r="AN147" s="55" t="s">
        <v>342</v>
      </c>
      <c r="AO147" s="55" t="s">
        <v>349</v>
      </c>
      <c r="AP147" s="55">
        <v>0</v>
      </c>
      <c r="AQ147" s="55">
        <v>0</v>
      </c>
      <c r="AR147" s="55">
        <v>0</v>
      </c>
      <c r="AS147" s="55">
        <v>0</v>
      </c>
      <c r="AT147" s="55">
        <v>1000</v>
      </c>
      <c r="AU147" s="55" t="s">
        <v>85</v>
      </c>
      <c r="AV147" s="55">
        <v>0</v>
      </c>
      <c r="AW147" s="55">
        <v>0</v>
      </c>
      <c r="AX147" s="55">
        <v>0</v>
      </c>
      <c r="AY147" s="55" t="s">
        <v>186</v>
      </c>
      <c r="AZ147" s="165">
        <v>42458</v>
      </c>
      <c r="BA147" s="165">
        <v>42459</v>
      </c>
      <c r="BB147" s="165">
        <v>42460</v>
      </c>
      <c r="BC147" s="165">
        <v>42461</v>
      </c>
      <c r="BD147" s="165">
        <v>42462</v>
      </c>
      <c r="BE147" s="55" t="s">
        <v>191</v>
      </c>
      <c r="BF147" s="55" t="s">
        <v>344</v>
      </c>
      <c r="BG147" s="55" t="s">
        <v>186</v>
      </c>
      <c r="BU147" s="55">
        <f t="shared" si="6"/>
        <v>0</v>
      </c>
      <c r="BV147" s="55">
        <f t="shared" si="7"/>
        <v>0</v>
      </c>
      <c r="BW147" s="169"/>
      <c r="BX147" s="170">
        <f>IF(ISERROR(VLOOKUP(BW147,系统大修申请!B:U,17,)),0,1)</f>
        <v>0</v>
      </c>
      <c r="BY147" s="55">
        <f>IFERROR(VLOOKUP(BW147,系统大修申请!B:U,17,),0)</f>
        <v>0</v>
      </c>
    </row>
    <row r="148" hidden="1" spans="1:77">
      <c r="A148" s="55">
        <v>147</v>
      </c>
      <c r="B148" s="55" t="s">
        <v>832</v>
      </c>
      <c r="C148" s="55">
        <v>3</v>
      </c>
      <c r="D148" s="55" t="s">
        <v>530</v>
      </c>
      <c r="I148" s="55" t="s">
        <v>30</v>
      </c>
      <c r="J148" s="55" t="s">
        <v>333</v>
      </c>
      <c r="K148" s="55" t="s">
        <v>333</v>
      </c>
      <c r="L148" s="55" t="s">
        <v>333</v>
      </c>
      <c r="M148" s="55" t="s">
        <v>186</v>
      </c>
      <c r="N148" s="55" t="s">
        <v>253</v>
      </c>
      <c r="Z148" s="55" t="s">
        <v>833</v>
      </c>
      <c r="AA148" s="55" t="s">
        <v>85</v>
      </c>
      <c r="AB148" s="55" t="s">
        <v>85</v>
      </c>
      <c r="AC148" s="55" t="s">
        <v>85</v>
      </c>
      <c r="AD148" s="55" t="s">
        <v>85</v>
      </c>
      <c r="AE148" s="55" t="s">
        <v>85</v>
      </c>
      <c r="AF148" s="55" t="s">
        <v>85</v>
      </c>
      <c r="AG148" s="55" t="s">
        <v>85</v>
      </c>
      <c r="AH148" s="55" t="s">
        <v>85</v>
      </c>
      <c r="AI148" s="55" t="s">
        <v>85</v>
      </c>
      <c r="AJ148" s="55" t="s">
        <v>85</v>
      </c>
      <c r="AK148" s="55" t="s">
        <v>31</v>
      </c>
      <c r="AL148" s="55">
        <v>0</v>
      </c>
      <c r="AM148" s="55">
        <v>0</v>
      </c>
      <c r="AN148" s="55" t="s">
        <v>342</v>
      </c>
      <c r="AO148" s="55" t="s">
        <v>349</v>
      </c>
      <c r="AP148" s="55">
        <v>0</v>
      </c>
      <c r="AQ148" s="55">
        <v>0</v>
      </c>
      <c r="AR148" s="55">
        <v>0</v>
      </c>
      <c r="AS148" s="55">
        <v>0</v>
      </c>
      <c r="AT148" s="55">
        <v>4000</v>
      </c>
      <c r="AU148" s="55" t="s">
        <v>85</v>
      </c>
      <c r="AV148" s="55">
        <v>0</v>
      </c>
      <c r="AW148" s="55">
        <v>0</v>
      </c>
      <c r="AX148" s="55">
        <v>0</v>
      </c>
      <c r="AY148" s="55" t="s">
        <v>186</v>
      </c>
      <c r="AZ148" s="165">
        <v>42430</v>
      </c>
      <c r="BA148" s="165">
        <v>42430</v>
      </c>
      <c r="BB148" s="165">
        <v>42430</v>
      </c>
      <c r="BC148" s="165">
        <v>42430</v>
      </c>
      <c r="BD148" s="165">
        <v>42430</v>
      </c>
      <c r="BE148" s="55" t="s">
        <v>191</v>
      </c>
      <c r="BF148" s="55" t="s">
        <v>344</v>
      </c>
      <c r="BG148" s="55" t="s">
        <v>186</v>
      </c>
      <c r="BU148" s="55">
        <f t="shared" si="6"/>
        <v>0</v>
      </c>
      <c r="BV148" s="55">
        <f t="shared" si="7"/>
        <v>0</v>
      </c>
      <c r="BW148" s="169"/>
      <c r="BX148" s="170">
        <f>IF(ISERROR(VLOOKUP(BW148,系统大修申请!B:U,17,)),0,1)</f>
        <v>0</v>
      </c>
      <c r="BY148" s="55">
        <f>IFERROR(VLOOKUP(BW148,系统大修申请!B:U,17,),0)</f>
        <v>0</v>
      </c>
    </row>
    <row r="149" hidden="1" spans="1:77">
      <c r="A149" s="55">
        <v>148</v>
      </c>
      <c r="B149" s="55" t="s">
        <v>834</v>
      </c>
      <c r="C149" s="55">
        <v>3</v>
      </c>
      <c r="D149" s="55" t="s">
        <v>530</v>
      </c>
      <c r="I149" s="55" t="s">
        <v>30</v>
      </c>
      <c r="J149" s="55" t="s">
        <v>333</v>
      </c>
      <c r="K149" s="55" t="s">
        <v>333</v>
      </c>
      <c r="L149" s="55" t="s">
        <v>333</v>
      </c>
      <c r="M149" s="55" t="s">
        <v>186</v>
      </c>
      <c r="N149" s="55" t="s">
        <v>253</v>
      </c>
      <c r="Z149" s="55" t="s">
        <v>835</v>
      </c>
      <c r="AA149" s="55" t="s">
        <v>85</v>
      </c>
      <c r="AB149" s="55" t="s">
        <v>85</v>
      </c>
      <c r="AC149" s="55" t="s">
        <v>85</v>
      </c>
      <c r="AD149" s="55" t="s">
        <v>85</v>
      </c>
      <c r="AE149" s="55" t="s">
        <v>85</v>
      </c>
      <c r="AF149" s="55" t="s">
        <v>85</v>
      </c>
      <c r="AG149" s="55" t="s">
        <v>85</v>
      </c>
      <c r="AH149" s="55" t="s">
        <v>85</v>
      </c>
      <c r="AI149" s="55" t="s">
        <v>85</v>
      </c>
      <c r="AJ149" s="55" t="s">
        <v>85</v>
      </c>
      <c r="AK149" s="55" t="s">
        <v>31</v>
      </c>
      <c r="AL149" s="55">
        <v>0</v>
      </c>
      <c r="AM149" s="55">
        <v>0</v>
      </c>
      <c r="AN149" s="55" t="s">
        <v>342</v>
      </c>
      <c r="AO149" s="55" t="s">
        <v>349</v>
      </c>
      <c r="AP149" s="55">
        <v>0</v>
      </c>
      <c r="AQ149" s="55">
        <v>0</v>
      </c>
      <c r="AR149" s="55">
        <v>0</v>
      </c>
      <c r="AS149" s="55">
        <v>0</v>
      </c>
      <c r="AT149" s="55">
        <v>4000</v>
      </c>
      <c r="AU149" s="55" t="s">
        <v>85</v>
      </c>
      <c r="AV149" s="55">
        <v>0</v>
      </c>
      <c r="AW149" s="55">
        <v>0</v>
      </c>
      <c r="AX149" s="55">
        <v>0</v>
      </c>
      <c r="AY149" s="55" t="s">
        <v>186</v>
      </c>
      <c r="AZ149" s="165">
        <v>42430</v>
      </c>
      <c r="BA149" s="165">
        <v>42430</v>
      </c>
      <c r="BB149" s="165">
        <v>42430</v>
      </c>
      <c r="BC149" s="165">
        <v>42430</v>
      </c>
      <c r="BD149" s="165">
        <v>42430</v>
      </c>
      <c r="BE149" s="55" t="s">
        <v>191</v>
      </c>
      <c r="BF149" s="55" t="s">
        <v>344</v>
      </c>
      <c r="BG149" s="55" t="s">
        <v>186</v>
      </c>
      <c r="BU149" s="55">
        <f t="shared" si="6"/>
        <v>0</v>
      </c>
      <c r="BV149" s="55">
        <f t="shared" si="7"/>
        <v>0</v>
      </c>
      <c r="BW149" s="169"/>
      <c r="BX149" s="170">
        <f>IF(ISERROR(VLOOKUP(BW149,系统大修申请!B:U,17,)),0,1)</f>
        <v>0</v>
      </c>
      <c r="BY149" s="55">
        <f>IFERROR(VLOOKUP(BW149,系统大修申请!B:U,17,),0)</f>
        <v>0</v>
      </c>
    </row>
    <row r="150" hidden="1" spans="1:77">
      <c r="A150" s="55">
        <v>149</v>
      </c>
      <c r="C150" s="55">
        <v>4</v>
      </c>
      <c r="D150" s="55" t="s">
        <v>836</v>
      </c>
      <c r="E150" s="55" t="s">
        <v>198</v>
      </c>
      <c r="F150" s="55" t="s">
        <v>837</v>
      </c>
      <c r="G150" s="55">
        <v>6840.78</v>
      </c>
      <c r="H150" s="55">
        <v>13541359308</v>
      </c>
      <c r="I150" s="55" t="s">
        <v>183</v>
      </c>
      <c r="J150" s="55" t="s">
        <v>61</v>
      </c>
      <c r="K150" s="55" t="s">
        <v>30</v>
      </c>
      <c r="L150" s="55" t="s">
        <v>61</v>
      </c>
      <c r="M150" s="55" t="s">
        <v>273</v>
      </c>
      <c r="N150" s="55" t="s">
        <v>202</v>
      </c>
      <c r="Z150" s="55" t="s">
        <v>838</v>
      </c>
      <c r="AA150" s="55" t="s">
        <v>85</v>
      </c>
      <c r="AB150" s="55" t="s">
        <v>189</v>
      </c>
      <c r="AC150" s="55" t="s">
        <v>31</v>
      </c>
      <c r="AD150" s="55" t="s">
        <v>85</v>
      </c>
      <c r="AE150" s="55" t="s">
        <v>85</v>
      </c>
      <c r="AF150" s="55" t="s">
        <v>85</v>
      </c>
      <c r="AG150" s="55" t="s">
        <v>85</v>
      </c>
      <c r="AH150" s="55" t="s">
        <v>85</v>
      </c>
      <c r="AI150" s="55" t="s">
        <v>85</v>
      </c>
      <c r="AJ150" s="55" t="s">
        <v>85</v>
      </c>
      <c r="AK150" s="55" t="s">
        <v>85</v>
      </c>
      <c r="AL150" s="55">
        <v>0</v>
      </c>
      <c r="AM150" s="55">
        <v>0</v>
      </c>
      <c r="AN150" s="55" t="s">
        <v>839</v>
      </c>
      <c r="AO150" s="55" t="s">
        <v>186</v>
      </c>
      <c r="AW150" s="55">
        <v>2100</v>
      </c>
      <c r="AX150" s="55">
        <v>72</v>
      </c>
      <c r="AY150" s="55" t="s">
        <v>201</v>
      </c>
      <c r="AZ150" s="165">
        <v>42289</v>
      </c>
      <c r="BA150" s="165">
        <v>42361</v>
      </c>
      <c r="BF150" s="55" t="s">
        <v>344</v>
      </c>
      <c r="BG150" s="55" t="s">
        <v>186</v>
      </c>
      <c r="BU150" s="55">
        <f t="shared" si="6"/>
        <v>1</v>
      </c>
      <c r="BV150" s="55">
        <f t="shared" si="7"/>
        <v>0</v>
      </c>
      <c r="BW150" s="169"/>
      <c r="BX150" s="170">
        <f>IF(ISERROR(VLOOKUP(BW150,系统大修申请!B:U,17,)),0,1)</f>
        <v>0</v>
      </c>
      <c r="BY150" s="55">
        <f>IFERROR(VLOOKUP(BW150,系统大修申请!B:U,17,),0)</f>
        <v>0</v>
      </c>
    </row>
    <row r="151" hidden="1" spans="1:77">
      <c r="A151" s="55">
        <v>150</v>
      </c>
      <c r="C151" s="55">
        <v>4</v>
      </c>
      <c r="D151" s="55" t="s">
        <v>840</v>
      </c>
      <c r="E151" s="55" t="s">
        <v>198</v>
      </c>
      <c r="F151" s="55" t="s">
        <v>841</v>
      </c>
      <c r="G151" s="55">
        <v>11831</v>
      </c>
      <c r="I151" s="55" t="s">
        <v>183</v>
      </c>
      <c r="J151" s="55" t="s">
        <v>64</v>
      </c>
      <c r="K151" s="55" t="s">
        <v>30</v>
      </c>
      <c r="L151" s="55" t="s">
        <v>64</v>
      </c>
      <c r="M151" s="55" t="s">
        <v>200</v>
      </c>
      <c r="N151" s="55" t="s">
        <v>766</v>
      </c>
      <c r="Z151" s="55" t="s">
        <v>295</v>
      </c>
      <c r="AA151" s="55" t="s">
        <v>85</v>
      </c>
      <c r="AB151" s="55" t="s">
        <v>189</v>
      </c>
      <c r="AC151" s="55" t="s">
        <v>85</v>
      </c>
      <c r="AD151" s="55" t="s">
        <v>31</v>
      </c>
      <c r="AE151" s="55" t="s">
        <v>85</v>
      </c>
      <c r="AF151" s="55" t="s">
        <v>85</v>
      </c>
      <c r="AG151" s="55" t="s">
        <v>85</v>
      </c>
      <c r="AH151" s="55" t="s">
        <v>85</v>
      </c>
      <c r="AI151" s="55" t="s">
        <v>85</v>
      </c>
      <c r="AJ151" s="55" t="s">
        <v>85</v>
      </c>
      <c r="AK151" s="55" t="s">
        <v>85</v>
      </c>
      <c r="AL151" s="55">
        <v>59200</v>
      </c>
      <c r="AM151" s="55">
        <v>9500</v>
      </c>
      <c r="AN151" s="55" t="s">
        <v>190</v>
      </c>
      <c r="AO151" s="55" t="s">
        <v>186</v>
      </c>
      <c r="AP151" s="55">
        <v>59200</v>
      </c>
      <c r="AQ151" s="55">
        <v>9500</v>
      </c>
      <c r="AR151" s="55">
        <v>4500</v>
      </c>
      <c r="AS151" s="55">
        <v>5000</v>
      </c>
      <c r="AT151" s="55">
        <v>4500</v>
      </c>
      <c r="AU151" s="55" t="s">
        <v>85</v>
      </c>
      <c r="AV151" s="55">
        <v>0</v>
      </c>
      <c r="AW151" s="55">
        <v>0</v>
      </c>
      <c r="AX151" s="55">
        <v>18</v>
      </c>
      <c r="AY151" s="55" t="s">
        <v>223</v>
      </c>
      <c r="AZ151" s="165">
        <v>42460</v>
      </c>
      <c r="BA151" s="165">
        <v>42460</v>
      </c>
      <c r="BB151" s="165">
        <v>42467</v>
      </c>
      <c r="BC151" s="165">
        <v>42466</v>
      </c>
      <c r="BD151" s="165">
        <v>42466</v>
      </c>
      <c r="BE151" s="55" t="s">
        <v>191</v>
      </c>
      <c r="BF151" s="55" t="s">
        <v>85</v>
      </c>
      <c r="BG151" s="55" t="s">
        <v>240</v>
      </c>
      <c r="BH151" s="55" t="s">
        <v>31</v>
      </c>
      <c r="BI151" s="55">
        <v>42466</v>
      </c>
      <c r="BJ151" s="55" t="s">
        <v>56</v>
      </c>
      <c r="BK151" s="55" t="s">
        <v>193</v>
      </c>
      <c r="BL151" s="55">
        <v>42649</v>
      </c>
      <c r="BM151" s="55" t="s">
        <v>842</v>
      </c>
      <c r="BU151" s="55">
        <f t="shared" si="6"/>
        <v>0</v>
      </c>
      <c r="BV151" s="55">
        <f t="shared" si="7"/>
        <v>1</v>
      </c>
      <c r="BW151" s="169"/>
      <c r="BX151" s="170">
        <f>IF(ISERROR(VLOOKUP(BW151,系统大修申请!B:U,17,)),0,1)</f>
        <v>0</v>
      </c>
      <c r="BY151" s="55">
        <f>IFERROR(VLOOKUP(BW151,系统大修申请!B:U,17,),0)</f>
        <v>0</v>
      </c>
    </row>
    <row r="152" hidden="1" spans="1:77">
      <c r="A152" s="55">
        <v>151</v>
      </c>
      <c r="C152" s="55">
        <v>4</v>
      </c>
      <c r="D152" s="55" t="s">
        <v>843</v>
      </c>
      <c r="E152" s="55" t="s">
        <v>844</v>
      </c>
      <c r="I152" s="55" t="s">
        <v>6</v>
      </c>
      <c r="J152" s="55" t="s">
        <v>7</v>
      </c>
      <c r="K152" s="55" t="s">
        <v>30</v>
      </c>
      <c r="L152" s="55" t="s">
        <v>7</v>
      </c>
      <c r="M152" s="55" t="s">
        <v>460</v>
      </c>
      <c r="N152" s="55" t="s">
        <v>766</v>
      </c>
      <c r="Z152" s="55" t="s">
        <v>845</v>
      </c>
      <c r="AA152" s="55" t="s">
        <v>85</v>
      </c>
      <c r="AB152" s="55" t="s">
        <v>85</v>
      </c>
      <c r="AC152" s="55" t="s">
        <v>85</v>
      </c>
      <c r="AD152" s="55" t="s">
        <v>85</v>
      </c>
      <c r="AE152" s="55" t="s">
        <v>85</v>
      </c>
      <c r="AF152" s="55" t="s">
        <v>85</v>
      </c>
      <c r="AG152" s="55" t="s">
        <v>85</v>
      </c>
      <c r="AH152" s="55" t="s">
        <v>85</v>
      </c>
      <c r="AI152" s="55" t="s">
        <v>85</v>
      </c>
      <c r="AJ152" s="55" t="s">
        <v>85</v>
      </c>
      <c r="AK152" s="55" t="s">
        <v>31</v>
      </c>
      <c r="AL152" s="55">
        <v>0</v>
      </c>
      <c r="AM152" s="55">
        <v>1000</v>
      </c>
      <c r="AN152" s="55" t="s">
        <v>190</v>
      </c>
      <c r="AO152" s="55" t="s">
        <v>186</v>
      </c>
      <c r="AP152" s="55">
        <v>0</v>
      </c>
      <c r="AQ152" s="55">
        <v>1000</v>
      </c>
      <c r="AR152" s="55">
        <v>1000</v>
      </c>
      <c r="AS152" s="55">
        <v>0</v>
      </c>
      <c r="AT152" s="55">
        <v>1000</v>
      </c>
      <c r="AU152" s="55" t="s">
        <v>85</v>
      </c>
      <c r="AV152" s="55">
        <v>0</v>
      </c>
      <c r="AW152" s="55">
        <v>0</v>
      </c>
      <c r="AX152" s="55">
        <v>0</v>
      </c>
      <c r="AY152" s="55" t="s">
        <v>186</v>
      </c>
      <c r="AZ152" s="165">
        <v>42461</v>
      </c>
      <c r="BA152" s="165">
        <v>42461</v>
      </c>
      <c r="BB152" s="165">
        <v>42463</v>
      </c>
      <c r="BC152" s="165">
        <v>42463</v>
      </c>
      <c r="BD152" s="165">
        <v>42463</v>
      </c>
      <c r="BE152" s="55" t="s">
        <v>191</v>
      </c>
      <c r="BF152" s="55" t="s">
        <v>31</v>
      </c>
      <c r="BG152" s="55" t="s">
        <v>186</v>
      </c>
      <c r="BH152" s="55" t="s">
        <v>85</v>
      </c>
      <c r="BU152" s="55">
        <f t="shared" si="6"/>
        <v>0</v>
      </c>
      <c r="BV152" s="55">
        <f t="shared" si="7"/>
        <v>0</v>
      </c>
      <c r="BW152" s="169"/>
      <c r="BX152" s="170">
        <f>IF(ISERROR(VLOOKUP(BW152,系统大修申请!B:U,17,)),0,1)</f>
        <v>0</v>
      </c>
      <c r="BY152" s="55">
        <f>IFERROR(VLOOKUP(BW152,系统大修申请!B:U,17,),0)</f>
        <v>0</v>
      </c>
    </row>
    <row r="153" hidden="1" spans="1:77">
      <c r="A153" s="55">
        <v>152</v>
      </c>
      <c r="C153" s="55">
        <v>4</v>
      </c>
      <c r="D153" s="55" t="s">
        <v>846</v>
      </c>
      <c r="E153" s="55" t="s">
        <v>352</v>
      </c>
      <c r="F153" s="55" t="s">
        <v>847</v>
      </c>
      <c r="G153" s="55">
        <v>10500</v>
      </c>
      <c r="H153" s="55">
        <v>18982508337</v>
      </c>
      <c r="I153" s="55" t="s">
        <v>36</v>
      </c>
      <c r="J153" s="55" t="s">
        <v>40</v>
      </c>
      <c r="K153" s="55" t="s">
        <v>30</v>
      </c>
      <c r="L153" s="55" t="s">
        <v>40</v>
      </c>
      <c r="M153" s="55" t="s">
        <v>212</v>
      </c>
      <c r="N153" s="55" t="s">
        <v>250</v>
      </c>
      <c r="Z153" s="55" t="s">
        <v>665</v>
      </c>
      <c r="AA153" s="55" t="s">
        <v>85</v>
      </c>
      <c r="AB153" s="55" t="s">
        <v>85</v>
      </c>
      <c r="AC153" s="55" t="s">
        <v>85</v>
      </c>
      <c r="AD153" s="55" t="s">
        <v>85</v>
      </c>
      <c r="AE153" s="55" t="s">
        <v>31</v>
      </c>
      <c r="AF153" s="55" t="s">
        <v>85</v>
      </c>
      <c r="AG153" s="55" t="s">
        <v>85</v>
      </c>
      <c r="AH153" s="55" t="s">
        <v>85</v>
      </c>
      <c r="AI153" s="55" t="s">
        <v>85</v>
      </c>
      <c r="AJ153" s="55" t="s">
        <v>85</v>
      </c>
      <c r="AK153" s="55" t="s">
        <v>85</v>
      </c>
      <c r="AL153" s="55">
        <v>6700</v>
      </c>
      <c r="AM153" s="55">
        <v>4500</v>
      </c>
      <c r="AN153" s="55" t="s">
        <v>190</v>
      </c>
      <c r="AO153" s="55" t="s">
        <v>186</v>
      </c>
      <c r="AP153" s="55">
        <v>6700</v>
      </c>
      <c r="AQ153" s="55">
        <v>4500</v>
      </c>
      <c r="AR153" s="55">
        <v>4500</v>
      </c>
      <c r="AS153" s="55">
        <v>0</v>
      </c>
      <c r="AT153" s="55">
        <v>4500</v>
      </c>
      <c r="AU153" s="55" t="s">
        <v>85</v>
      </c>
      <c r="AV153" s="55">
        <v>0</v>
      </c>
      <c r="AW153" s="55">
        <v>0</v>
      </c>
      <c r="AX153" s="55">
        <v>0</v>
      </c>
      <c r="AY153" s="55" t="s">
        <v>186</v>
      </c>
      <c r="AZ153" s="165">
        <v>42463</v>
      </c>
      <c r="BA153" s="165">
        <v>42463</v>
      </c>
      <c r="BB153" s="165">
        <v>42470</v>
      </c>
      <c r="BC153" s="165">
        <v>42465</v>
      </c>
      <c r="BD153" s="165">
        <v>42465</v>
      </c>
      <c r="BE153" s="55" t="s">
        <v>191</v>
      </c>
      <c r="BF153" s="55" t="s">
        <v>85</v>
      </c>
      <c r="BG153" s="55" t="s">
        <v>240</v>
      </c>
      <c r="BH153" s="55" t="s">
        <v>31</v>
      </c>
      <c r="BI153" s="55">
        <v>42465</v>
      </c>
      <c r="BJ153" s="55" t="s">
        <v>56</v>
      </c>
      <c r="BK153" s="55" t="s">
        <v>193</v>
      </c>
      <c r="BL153" s="55">
        <v>42648</v>
      </c>
      <c r="BM153" s="55" t="s">
        <v>651</v>
      </c>
      <c r="BU153" s="55">
        <f t="shared" si="6"/>
        <v>0</v>
      </c>
      <c r="BV153" s="55">
        <f t="shared" si="7"/>
        <v>0</v>
      </c>
      <c r="BW153" s="169"/>
      <c r="BX153" s="170">
        <f>IF(ISERROR(VLOOKUP(BW153,系统大修申请!B:U,17,)),0,1)</f>
        <v>0</v>
      </c>
      <c r="BY153" s="55">
        <f>IFERROR(VLOOKUP(BW153,系统大修申请!B:U,17,),0)</f>
        <v>0</v>
      </c>
    </row>
    <row r="154" hidden="1" spans="1:77">
      <c r="A154" s="55">
        <v>153</v>
      </c>
      <c r="C154" s="55">
        <v>4</v>
      </c>
      <c r="D154" s="55" t="s">
        <v>848</v>
      </c>
      <c r="E154" s="55" t="s">
        <v>593</v>
      </c>
      <c r="F154" s="55" t="s">
        <v>849</v>
      </c>
      <c r="G154" s="55">
        <v>8184</v>
      </c>
      <c r="H154" s="55">
        <v>17780703469</v>
      </c>
      <c r="I154" s="55" t="s">
        <v>6</v>
      </c>
      <c r="J154" s="55" t="s">
        <v>7</v>
      </c>
      <c r="K154" s="55" t="s">
        <v>30</v>
      </c>
      <c r="L154" s="55" t="s">
        <v>7</v>
      </c>
      <c r="M154" s="55" t="s">
        <v>679</v>
      </c>
      <c r="N154" s="55" t="s">
        <v>250</v>
      </c>
      <c r="Z154" s="55" t="s">
        <v>850</v>
      </c>
      <c r="AA154" s="55" t="s">
        <v>85</v>
      </c>
      <c r="AB154" s="55" t="s">
        <v>85</v>
      </c>
      <c r="AC154" s="55" t="s">
        <v>85</v>
      </c>
      <c r="AD154" s="55" t="s">
        <v>85</v>
      </c>
      <c r="AE154" s="55" t="s">
        <v>85</v>
      </c>
      <c r="AF154" s="55" t="s">
        <v>85</v>
      </c>
      <c r="AG154" s="55" t="s">
        <v>85</v>
      </c>
      <c r="AH154" s="55" t="s">
        <v>85</v>
      </c>
      <c r="AI154" s="55" t="s">
        <v>85</v>
      </c>
      <c r="AJ154" s="55" t="s">
        <v>85</v>
      </c>
      <c r="AK154" s="55" t="s">
        <v>31</v>
      </c>
      <c r="AL154" s="55">
        <v>9286.93</v>
      </c>
      <c r="AM154" s="55">
        <v>4000</v>
      </c>
      <c r="AN154" s="55" t="s">
        <v>190</v>
      </c>
      <c r="AO154" s="55" t="s">
        <v>186</v>
      </c>
      <c r="AP154" s="55">
        <v>4000</v>
      </c>
      <c r="AQ154" s="55">
        <v>7274</v>
      </c>
      <c r="AR154" s="55">
        <v>4000</v>
      </c>
      <c r="AS154" s="55">
        <v>0</v>
      </c>
      <c r="AT154" s="55">
        <v>4000</v>
      </c>
      <c r="AU154" s="55" t="s">
        <v>85</v>
      </c>
      <c r="AV154" s="55">
        <v>0</v>
      </c>
      <c r="AW154" s="55">
        <v>0</v>
      </c>
      <c r="AX154" s="55">
        <v>18</v>
      </c>
      <c r="AY154" s="55" t="s">
        <v>250</v>
      </c>
      <c r="AZ154" s="165">
        <v>42465</v>
      </c>
      <c r="BA154" s="165">
        <v>42465</v>
      </c>
      <c r="BB154" s="165">
        <v>42470</v>
      </c>
      <c r="BU154" s="55">
        <f t="shared" si="6"/>
        <v>0</v>
      </c>
      <c r="BV154" s="55">
        <f t="shared" si="7"/>
        <v>0</v>
      </c>
      <c r="BW154" s="169"/>
      <c r="BX154" s="170">
        <f>IF(ISERROR(VLOOKUP(BW154,系统大修申请!B:U,17,)),0,1)</f>
        <v>0</v>
      </c>
      <c r="BY154" s="55">
        <f>IFERROR(VLOOKUP(BW154,系统大修申请!B:U,17,),0)</f>
        <v>0</v>
      </c>
    </row>
    <row r="155" hidden="1" spans="1:77">
      <c r="A155" s="55">
        <v>154</v>
      </c>
      <c r="C155" s="55">
        <v>4</v>
      </c>
      <c r="D155" s="55" t="s">
        <v>851</v>
      </c>
      <c r="E155" s="55" t="s">
        <v>271</v>
      </c>
      <c r="F155" s="55" t="s">
        <v>852</v>
      </c>
      <c r="G155" s="55">
        <v>7000</v>
      </c>
      <c r="I155" s="55" t="s">
        <v>183</v>
      </c>
      <c r="J155" s="55" t="s">
        <v>61</v>
      </c>
      <c r="K155" s="55" t="s">
        <v>30</v>
      </c>
      <c r="L155" s="55" t="s">
        <v>853</v>
      </c>
      <c r="M155" s="55" t="s">
        <v>300</v>
      </c>
      <c r="N155" s="55" t="s">
        <v>221</v>
      </c>
      <c r="Z155" s="55" t="s">
        <v>854</v>
      </c>
      <c r="AA155" s="55" t="s">
        <v>85</v>
      </c>
      <c r="AB155" s="55" t="s">
        <v>85</v>
      </c>
      <c r="AC155" s="55" t="s">
        <v>85</v>
      </c>
      <c r="AD155" s="55" t="s">
        <v>31</v>
      </c>
      <c r="AE155" s="55" t="s">
        <v>85</v>
      </c>
      <c r="AF155" s="55" t="s">
        <v>85</v>
      </c>
      <c r="AG155" s="55" t="s">
        <v>85</v>
      </c>
      <c r="AH155" s="55" t="s">
        <v>85</v>
      </c>
      <c r="AI155" s="55" t="s">
        <v>85</v>
      </c>
      <c r="AJ155" s="55" t="s">
        <v>85</v>
      </c>
      <c r="AK155" s="55" t="s">
        <v>85</v>
      </c>
      <c r="AL155" s="55">
        <v>72122.16</v>
      </c>
      <c r="AM155" s="55">
        <v>10800</v>
      </c>
      <c r="AN155" s="55" t="s">
        <v>190</v>
      </c>
      <c r="AO155" s="55" t="s">
        <v>186</v>
      </c>
      <c r="AX155" s="55">
        <v>18</v>
      </c>
      <c r="AY155" s="55" t="s">
        <v>222</v>
      </c>
      <c r="AZ155" s="165">
        <v>42465</v>
      </c>
      <c r="BA155" s="165">
        <v>42468</v>
      </c>
      <c r="BU155" s="55">
        <f t="shared" si="6"/>
        <v>0</v>
      </c>
      <c r="BV155" s="55">
        <f t="shared" si="7"/>
        <v>1</v>
      </c>
      <c r="BW155" s="169"/>
      <c r="BX155" s="170">
        <f>IF(ISERROR(VLOOKUP(BW155,系统大修申请!B:U,17,)),0,1)</f>
        <v>0</v>
      </c>
      <c r="BY155" s="55">
        <f>IFERROR(VLOOKUP(BW155,系统大修申请!B:U,17,),0)</f>
        <v>0</v>
      </c>
    </row>
    <row r="156" hidden="1" spans="1:77">
      <c r="A156" s="55">
        <v>155</v>
      </c>
      <c r="C156" s="55">
        <v>4</v>
      </c>
      <c r="D156" s="55" t="s">
        <v>855</v>
      </c>
      <c r="E156" s="55" t="s">
        <v>501</v>
      </c>
      <c r="F156" s="55" t="s">
        <v>856</v>
      </c>
      <c r="G156" s="55">
        <v>11742</v>
      </c>
      <c r="H156" s="55">
        <v>13908245613</v>
      </c>
      <c r="I156" s="55" t="s">
        <v>47</v>
      </c>
      <c r="J156" s="55" t="s">
        <v>48</v>
      </c>
      <c r="K156" s="55" t="s">
        <v>30</v>
      </c>
      <c r="L156" s="55" t="s">
        <v>48</v>
      </c>
      <c r="M156" s="55" t="s">
        <v>857</v>
      </c>
      <c r="N156" s="55" t="s">
        <v>201</v>
      </c>
      <c r="Z156" s="55" t="s">
        <v>503</v>
      </c>
      <c r="AA156" s="55" t="s">
        <v>85</v>
      </c>
      <c r="AB156" s="55" t="s">
        <v>85</v>
      </c>
      <c r="AC156" s="55" t="s">
        <v>31</v>
      </c>
      <c r="AD156" s="55" t="s">
        <v>31</v>
      </c>
      <c r="AE156" s="55" t="s">
        <v>85</v>
      </c>
      <c r="AF156" s="55" t="s">
        <v>85</v>
      </c>
      <c r="AG156" s="55" t="s">
        <v>85</v>
      </c>
      <c r="AH156" s="55" t="s">
        <v>85</v>
      </c>
      <c r="AI156" s="55" t="s">
        <v>85</v>
      </c>
      <c r="AJ156" s="55" t="s">
        <v>85</v>
      </c>
      <c r="AK156" s="55" t="s">
        <v>85</v>
      </c>
      <c r="AL156" s="55">
        <v>14200</v>
      </c>
      <c r="AM156" s="55">
        <v>9287</v>
      </c>
      <c r="AN156" s="55" t="s">
        <v>190</v>
      </c>
      <c r="AO156" s="55" t="s">
        <v>186</v>
      </c>
      <c r="AP156" s="55">
        <v>14200</v>
      </c>
      <c r="AQ156" s="55">
        <v>9100</v>
      </c>
      <c r="AR156" s="55">
        <v>6500</v>
      </c>
      <c r="AS156" s="55">
        <v>2600</v>
      </c>
      <c r="AT156" s="55">
        <v>3500</v>
      </c>
      <c r="AX156" s="55">
        <v>36</v>
      </c>
      <c r="AY156" s="55" t="s">
        <v>202</v>
      </c>
      <c r="AZ156" s="165">
        <v>42454</v>
      </c>
      <c r="BA156" s="165">
        <v>42454</v>
      </c>
      <c r="BB156" s="165">
        <v>42462</v>
      </c>
      <c r="BC156" s="165">
        <v>42459</v>
      </c>
      <c r="BE156" s="55" t="s">
        <v>31</v>
      </c>
      <c r="BF156" s="55" t="s">
        <v>31</v>
      </c>
      <c r="BG156" s="55" t="s">
        <v>240</v>
      </c>
      <c r="BH156" s="55" t="s">
        <v>31</v>
      </c>
      <c r="BI156" s="55">
        <v>42466</v>
      </c>
      <c r="BJ156" s="55" t="s">
        <v>56</v>
      </c>
      <c r="BK156" s="55" t="s">
        <v>193</v>
      </c>
      <c r="BL156" s="55">
        <v>42649</v>
      </c>
      <c r="BM156" s="55" t="s">
        <v>858</v>
      </c>
      <c r="BU156" s="55">
        <f t="shared" si="6"/>
        <v>1</v>
      </c>
      <c r="BV156" s="55">
        <f t="shared" si="7"/>
        <v>1</v>
      </c>
      <c r="BW156" s="169"/>
      <c r="BX156" s="170">
        <f>IF(ISERROR(VLOOKUP(BW156,系统大修申请!B:U,17,)),0,1)</f>
        <v>0</v>
      </c>
      <c r="BY156" s="55">
        <f>IFERROR(VLOOKUP(BW156,系统大修申请!B:U,17,),0)</f>
        <v>0</v>
      </c>
    </row>
    <row r="157" hidden="1" spans="1:77">
      <c r="A157" s="55">
        <v>156</v>
      </c>
      <c r="C157" s="55">
        <v>4</v>
      </c>
      <c r="D157" s="55" t="s">
        <v>859</v>
      </c>
      <c r="E157" s="55" t="s">
        <v>860</v>
      </c>
      <c r="F157" s="55" t="s">
        <v>861</v>
      </c>
      <c r="I157" s="55" t="s">
        <v>183</v>
      </c>
      <c r="J157" s="55" t="s">
        <v>64</v>
      </c>
      <c r="K157" s="55" t="s">
        <v>30</v>
      </c>
      <c r="L157" s="55" t="s">
        <v>64</v>
      </c>
      <c r="M157" s="55" t="s">
        <v>200</v>
      </c>
      <c r="N157" s="55" t="s">
        <v>250</v>
      </c>
      <c r="Z157" s="55" t="s">
        <v>280</v>
      </c>
      <c r="AA157" s="55" t="s">
        <v>85</v>
      </c>
      <c r="AB157" s="55" t="s">
        <v>85</v>
      </c>
      <c r="AC157" s="55" t="s">
        <v>31</v>
      </c>
      <c r="AD157" s="55" t="s">
        <v>85</v>
      </c>
      <c r="AE157" s="55" t="s">
        <v>85</v>
      </c>
      <c r="AF157" s="55" t="s">
        <v>85</v>
      </c>
      <c r="AG157" s="55" t="s">
        <v>85</v>
      </c>
      <c r="AH157" s="55" t="s">
        <v>85</v>
      </c>
      <c r="AI157" s="55" t="s">
        <v>85</v>
      </c>
      <c r="AJ157" s="55" t="s">
        <v>85</v>
      </c>
      <c r="AK157" s="55" t="s">
        <v>85</v>
      </c>
      <c r="AL157" s="55">
        <v>95117.4499999999</v>
      </c>
      <c r="AM157" s="55">
        <v>30000</v>
      </c>
      <c r="AN157" s="55" t="s">
        <v>190</v>
      </c>
      <c r="AO157" s="55" t="s">
        <v>186</v>
      </c>
      <c r="AP157" s="55">
        <v>94945.61</v>
      </c>
      <c r="AQ157" s="55">
        <v>27564.39</v>
      </c>
      <c r="AR157" s="55">
        <v>6000</v>
      </c>
      <c r="AS157" s="55">
        <v>8000</v>
      </c>
      <c r="AT157" s="55">
        <v>6000</v>
      </c>
      <c r="AU157" s="55" t="s">
        <v>31</v>
      </c>
      <c r="AV157" s="55">
        <v>13564.39</v>
      </c>
      <c r="AW157" s="55">
        <v>0</v>
      </c>
      <c r="AX157" s="55">
        <v>0</v>
      </c>
      <c r="AY157" s="55" t="s">
        <v>186</v>
      </c>
      <c r="AZ157" s="165">
        <v>42454</v>
      </c>
      <c r="BA157" s="165">
        <v>42454</v>
      </c>
      <c r="BB157" s="165">
        <v>42462</v>
      </c>
      <c r="BC157" s="165">
        <v>42462</v>
      </c>
      <c r="BD157" s="165">
        <v>42463</v>
      </c>
      <c r="BE157" s="55" t="s">
        <v>31</v>
      </c>
      <c r="BF157" s="55" t="s">
        <v>31</v>
      </c>
      <c r="BG157" s="55" t="s">
        <v>240</v>
      </c>
      <c r="BH157" s="55" t="s">
        <v>31</v>
      </c>
      <c r="BI157" s="55">
        <v>42465</v>
      </c>
      <c r="BJ157" s="55" t="s">
        <v>56</v>
      </c>
      <c r="BK157" s="55" t="s">
        <v>193</v>
      </c>
      <c r="BL157" s="55">
        <v>42648</v>
      </c>
      <c r="BM157" s="55" t="s">
        <v>646</v>
      </c>
      <c r="BU157" s="55">
        <f t="shared" si="6"/>
        <v>1</v>
      </c>
      <c r="BV157" s="55">
        <f t="shared" si="7"/>
        <v>0</v>
      </c>
      <c r="BW157" s="169"/>
      <c r="BX157" s="170">
        <f>IF(ISERROR(VLOOKUP(BW157,系统大修申请!B:U,17,)),0,1)</f>
        <v>0</v>
      </c>
      <c r="BY157" s="55">
        <f>IFERROR(VLOOKUP(BW157,系统大修申请!B:U,17,),0)</f>
        <v>0</v>
      </c>
    </row>
    <row r="158" hidden="1" spans="1:77">
      <c r="A158" s="55">
        <v>157</v>
      </c>
      <c r="C158" s="55">
        <v>4</v>
      </c>
      <c r="D158" s="55" t="s">
        <v>862</v>
      </c>
      <c r="E158" s="55" t="s">
        <v>408</v>
      </c>
      <c r="F158" s="55" t="s">
        <v>863</v>
      </c>
      <c r="G158" s="55">
        <v>8726</v>
      </c>
      <c r="H158" s="55">
        <v>1867690999</v>
      </c>
      <c r="I158" s="55" t="s">
        <v>183</v>
      </c>
      <c r="J158" s="55" t="s">
        <v>61</v>
      </c>
      <c r="K158" s="55" t="s">
        <v>30</v>
      </c>
      <c r="L158" s="55" t="s">
        <v>61</v>
      </c>
      <c r="M158" s="55" t="s">
        <v>300</v>
      </c>
      <c r="N158" s="55" t="s">
        <v>250</v>
      </c>
      <c r="Z158" s="55" t="s">
        <v>864</v>
      </c>
      <c r="AA158" s="55" t="s">
        <v>85</v>
      </c>
      <c r="AB158" s="55" t="s">
        <v>85</v>
      </c>
      <c r="AC158" s="55" t="s">
        <v>31</v>
      </c>
      <c r="AD158" s="55" t="s">
        <v>31</v>
      </c>
      <c r="AE158" s="55" t="s">
        <v>85</v>
      </c>
      <c r="AF158" s="55" t="s">
        <v>85</v>
      </c>
      <c r="AG158" s="55" t="s">
        <v>85</v>
      </c>
      <c r="AH158" s="55" t="s">
        <v>85</v>
      </c>
      <c r="AI158" s="55" t="s">
        <v>85</v>
      </c>
      <c r="AJ158" s="55" t="s">
        <v>85</v>
      </c>
      <c r="AK158" s="55" t="s">
        <v>85</v>
      </c>
      <c r="AL158" s="55">
        <v>87544.65</v>
      </c>
      <c r="AM158" s="55">
        <v>22300</v>
      </c>
      <c r="AN158" s="55" t="s">
        <v>190</v>
      </c>
      <c r="AO158" s="55" t="s">
        <v>186</v>
      </c>
      <c r="AX158" s="55">
        <v>36</v>
      </c>
      <c r="AY158" s="55" t="s">
        <v>250</v>
      </c>
      <c r="AZ158" s="165">
        <v>42466</v>
      </c>
      <c r="BU158" s="55">
        <f t="shared" si="6"/>
        <v>1</v>
      </c>
      <c r="BV158" s="55">
        <f t="shared" si="7"/>
        <v>1</v>
      </c>
      <c r="BW158" s="169"/>
      <c r="BX158" s="170">
        <f>IF(ISERROR(VLOOKUP(BW158,系统大修申请!B:U,17,)),0,1)</f>
        <v>0</v>
      </c>
      <c r="BY158" s="55">
        <f>IFERROR(VLOOKUP(BW158,系统大修申请!B:U,17,),0)</f>
        <v>0</v>
      </c>
    </row>
    <row r="159" hidden="1" spans="1:77">
      <c r="A159" s="55">
        <v>158</v>
      </c>
      <c r="C159" s="55">
        <v>4</v>
      </c>
      <c r="D159" s="55" t="s">
        <v>865</v>
      </c>
      <c r="E159" s="55" t="s">
        <v>866</v>
      </c>
      <c r="F159" s="55" t="s">
        <v>867</v>
      </c>
      <c r="I159" s="55" t="s">
        <v>36</v>
      </c>
      <c r="J159" s="55" t="s">
        <v>37</v>
      </c>
      <c r="K159" s="55" t="s">
        <v>30</v>
      </c>
      <c r="L159" s="55" t="s">
        <v>868</v>
      </c>
      <c r="M159" s="55" t="s">
        <v>664</v>
      </c>
      <c r="N159" s="55" t="s">
        <v>201</v>
      </c>
      <c r="Z159" s="55" t="s">
        <v>280</v>
      </c>
      <c r="AA159" s="55" t="s">
        <v>85</v>
      </c>
      <c r="AB159" s="55" t="s">
        <v>85</v>
      </c>
      <c r="AC159" s="55" t="s">
        <v>31</v>
      </c>
      <c r="AD159" s="55" t="s">
        <v>85</v>
      </c>
      <c r="AE159" s="55" t="s">
        <v>85</v>
      </c>
      <c r="AF159" s="55" t="s">
        <v>85</v>
      </c>
      <c r="AG159" s="55" t="s">
        <v>85</v>
      </c>
      <c r="AH159" s="55" t="s">
        <v>85</v>
      </c>
      <c r="AI159" s="55" t="s">
        <v>85</v>
      </c>
      <c r="AJ159" s="55" t="s">
        <v>85</v>
      </c>
      <c r="AK159" s="55" t="s">
        <v>85</v>
      </c>
      <c r="AL159" s="55">
        <v>8500</v>
      </c>
      <c r="AM159" s="55">
        <v>18024</v>
      </c>
      <c r="AN159" s="55" t="s">
        <v>190</v>
      </c>
      <c r="AO159" s="55" t="s">
        <v>186</v>
      </c>
      <c r="AP159" s="55">
        <v>8500</v>
      </c>
      <c r="AQ159" s="55">
        <v>19314</v>
      </c>
      <c r="AR159" s="55">
        <v>5500</v>
      </c>
      <c r="AS159" s="55">
        <v>3000</v>
      </c>
      <c r="AT159" s="55">
        <v>2500</v>
      </c>
      <c r="AU159" s="55" t="s">
        <v>31</v>
      </c>
      <c r="AV159" s="55">
        <v>3000</v>
      </c>
      <c r="AW159" s="55">
        <v>0</v>
      </c>
      <c r="AX159" s="55">
        <v>18</v>
      </c>
      <c r="AY159" s="55" t="s">
        <v>204</v>
      </c>
      <c r="AZ159" s="165">
        <v>42467</v>
      </c>
      <c r="BA159" s="165">
        <v>42467</v>
      </c>
      <c r="BB159" s="165">
        <v>42474</v>
      </c>
      <c r="BC159" s="165">
        <v>42469</v>
      </c>
      <c r="BD159" s="165">
        <v>42469</v>
      </c>
      <c r="BE159" s="55" t="s">
        <v>31</v>
      </c>
      <c r="BF159" s="55" t="s">
        <v>31</v>
      </c>
      <c r="BG159" s="55" t="s">
        <v>192</v>
      </c>
      <c r="BH159" s="55" t="s">
        <v>31</v>
      </c>
      <c r="BI159" s="55">
        <v>42469</v>
      </c>
      <c r="BJ159" s="55" t="s">
        <v>56</v>
      </c>
      <c r="BK159" s="55" t="s">
        <v>193</v>
      </c>
      <c r="BL159" s="55">
        <v>42652</v>
      </c>
      <c r="BM159" s="55" t="s">
        <v>646</v>
      </c>
      <c r="BU159" s="55">
        <f t="shared" si="6"/>
        <v>1</v>
      </c>
      <c r="BV159" s="55">
        <f t="shared" si="7"/>
        <v>0</v>
      </c>
      <c r="BW159" s="169"/>
      <c r="BX159" s="170">
        <f>IF(ISERROR(VLOOKUP(BW159,系统大修申请!B:U,17,)),0,1)</f>
        <v>0</v>
      </c>
      <c r="BY159" s="55">
        <f>IFERROR(VLOOKUP(BW159,系统大修申请!B:U,17,),0)</f>
        <v>0</v>
      </c>
    </row>
    <row r="160" hidden="1" spans="1:77">
      <c r="A160" s="55">
        <v>159</v>
      </c>
      <c r="C160" s="55">
        <v>4</v>
      </c>
      <c r="D160" s="55" t="s">
        <v>869</v>
      </c>
      <c r="E160" s="55" t="s">
        <v>524</v>
      </c>
      <c r="F160" s="55" t="s">
        <v>870</v>
      </c>
      <c r="I160" s="55" t="s">
        <v>183</v>
      </c>
      <c r="J160" s="55" t="s">
        <v>61</v>
      </c>
      <c r="K160" s="55" t="s">
        <v>30</v>
      </c>
      <c r="L160" s="55" t="s">
        <v>871</v>
      </c>
      <c r="M160" s="55" t="s">
        <v>300</v>
      </c>
      <c r="N160" s="55" t="s">
        <v>266</v>
      </c>
      <c r="Z160" s="55" t="s">
        <v>872</v>
      </c>
      <c r="AA160" s="55" t="s">
        <v>85</v>
      </c>
      <c r="AB160" s="55" t="s">
        <v>85</v>
      </c>
      <c r="AC160" s="55" t="s">
        <v>85</v>
      </c>
      <c r="AD160" s="55" t="s">
        <v>85</v>
      </c>
      <c r="AE160" s="55" t="s">
        <v>85</v>
      </c>
      <c r="AF160" s="55" t="s">
        <v>85</v>
      </c>
      <c r="AG160" s="55" t="s">
        <v>85</v>
      </c>
      <c r="AH160" s="55" t="s">
        <v>85</v>
      </c>
      <c r="AI160" s="55" t="s">
        <v>85</v>
      </c>
      <c r="AJ160" s="55" t="s">
        <v>85</v>
      </c>
      <c r="AK160" s="55" t="s">
        <v>31</v>
      </c>
      <c r="AL160" s="55">
        <v>84033.03</v>
      </c>
      <c r="AM160" s="55">
        <v>38400</v>
      </c>
      <c r="AN160" s="55" t="s">
        <v>190</v>
      </c>
      <c r="AO160" s="55" t="s">
        <v>186</v>
      </c>
      <c r="AY160" s="55" t="s">
        <v>266</v>
      </c>
      <c r="AZ160" s="165">
        <v>42467</v>
      </c>
      <c r="BU160" s="55">
        <f t="shared" si="6"/>
        <v>0</v>
      </c>
      <c r="BV160" s="55">
        <f t="shared" si="7"/>
        <v>0</v>
      </c>
      <c r="BW160" s="169"/>
      <c r="BX160" s="170">
        <f>IF(ISERROR(VLOOKUP(BW160,系统大修申请!B:U,17,)),0,1)</f>
        <v>0</v>
      </c>
      <c r="BY160" s="55">
        <f>IFERROR(VLOOKUP(BW160,系统大修申请!B:U,17,),0)</f>
        <v>0</v>
      </c>
    </row>
    <row r="161" hidden="1" spans="1:77">
      <c r="A161" s="55">
        <v>160</v>
      </c>
      <c r="C161" s="55">
        <v>4</v>
      </c>
      <c r="D161" s="55" t="s">
        <v>390</v>
      </c>
      <c r="E161" s="55" t="s">
        <v>420</v>
      </c>
      <c r="F161" s="55" t="s">
        <v>873</v>
      </c>
      <c r="I161" s="55" t="s">
        <v>47</v>
      </c>
      <c r="J161" s="55" t="s">
        <v>48</v>
      </c>
      <c r="K161" s="55" t="s">
        <v>30</v>
      </c>
      <c r="L161" s="55" t="s">
        <v>48</v>
      </c>
      <c r="M161" s="55" t="s">
        <v>508</v>
      </c>
      <c r="N161" s="55" t="s">
        <v>201</v>
      </c>
      <c r="Z161" s="55" t="s">
        <v>280</v>
      </c>
      <c r="AA161" s="55" t="s">
        <v>85</v>
      </c>
      <c r="AB161" s="55" t="s">
        <v>85</v>
      </c>
      <c r="AC161" s="55" t="s">
        <v>85</v>
      </c>
      <c r="AD161" s="55" t="s">
        <v>85</v>
      </c>
      <c r="AE161" s="55" t="s">
        <v>85</v>
      </c>
      <c r="AF161" s="55" t="s">
        <v>85</v>
      </c>
      <c r="AG161" s="55" t="s">
        <v>85</v>
      </c>
      <c r="AH161" s="55" t="s">
        <v>85</v>
      </c>
      <c r="AI161" s="55" t="s">
        <v>85</v>
      </c>
      <c r="AJ161" s="55" t="s">
        <v>85</v>
      </c>
      <c r="AK161" s="55" t="s">
        <v>85</v>
      </c>
      <c r="AN161" s="55" t="s">
        <v>190</v>
      </c>
      <c r="AO161" s="55" t="s">
        <v>186</v>
      </c>
      <c r="AX161" s="55">
        <v>18</v>
      </c>
      <c r="AY161" s="55" t="s">
        <v>185</v>
      </c>
      <c r="AZ161" s="165">
        <v>42468</v>
      </c>
      <c r="BU161" s="55">
        <f t="shared" si="6"/>
        <v>0</v>
      </c>
      <c r="BV161" s="55">
        <f t="shared" si="7"/>
        <v>0</v>
      </c>
      <c r="BW161" s="169"/>
      <c r="BX161" s="170">
        <f>IF(ISERROR(VLOOKUP(BW161,系统大修申请!B:U,17,)),0,1)</f>
        <v>0</v>
      </c>
      <c r="BY161" s="55">
        <f>IFERROR(VLOOKUP(BW161,系统大修申请!B:U,17,),0)</f>
        <v>0</v>
      </c>
    </row>
    <row r="162" hidden="1" spans="1:77">
      <c r="A162" s="55">
        <v>161</v>
      </c>
      <c r="C162" s="55">
        <v>4</v>
      </c>
      <c r="D162" s="55" t="s">
        <v>874</v>
      </c>
      <c r="E162" s="55" t="s">
        <v>319</v>
      </c>
      <c r="F162" s="55" t="s">
        <v>875</v>
      </c>
      <c r="G162" s="55">
        <v>5500</v>
      </c>
      <c r="H162" s="55">
        <v>13778107966</v>
      </c>
      <c r="I162" s="55" t="s">
        <v>26</v>
      </c>
      <c r="J162" s="55" t="s">
        <v>32</v>
      </c>
      <c r="K162" s="55" t="s">
        <v>30</v>
      </c>
      <c r="L162" s="55" t="s">
        <v>32</v>
      </c>
      <c r="M162" s="55" t="s">
        <v>876</v>
      </c>
      <c r="N162" s="55" t="s">
        <v>185</v>
      </c>
      <c r="Z162" s="55" t="s">
        <v>877</v>
      </c>
      <c r="AA162" s="55" t="s">
        <v>85</v>
      </c>
      <c r="AB162" s="55" t="s">
        <v>85</v>
      </c>
      <c r="AC162" s="55" t="s">
        <v>31</v>
      </c>
      <c r="AD162" s="55" t="s">
        <v>31</v>
      </c>
      <c r="AE162" s="55" t="s">
        <v>85</v>
      </c>
      <c r="AF162" s="55" t="s">
        <v>85</v>
      </c>
      <c r="AG162" s="55" t="s">
        <v>85</v>
      </c>
      <c r="AH162" s="55" t="s">
        <v>85</v>
      </c>
      <c r="AI162" s="55" t="s">
        <v>85</v>
      </c>
      <c r="AJ162" s="55" t="s">
        <v>85</v>
      </c>
      <c r="AK162" s="55" t="s">
        <v>85</v>
      </c>
      <c r="AL162" s="55">
        <v>94677.9</v>
      </c>
      <c r="AM162" s="55">
        <v>45500</v>
      </c>
      <c r="AN162" s="55" t="s">
        <v>190</v>
      </c>
      <c r="AO162" s="55" t="s">
        <v>186</v>
      </c>
      <c r="AZ162" s="165">
        <v>42467</v>
      </c>
      <c r="BA162" s="165">
        <v>42468</v>
      </c>
      <c r="BU162" s="55">
        <f t="shared" si="6"/>
        <v>1</v>
      </c>
      <c r="BV162" s="55">
        <f t="shared" si="7"/>
        <v>1</v>
      </c>
      <c r="BW162" s="169"/>
      <c r="BX162" s="170">
        <f>IF(ISERROR(VLOOKUP(BW162,系统大修申请!B:U,17,)),0,1)</f>
        <v>0</v>
      </c>
      <c r="BY162" s="55">
        <f>IFERROR(VLOOKUP(BW162,系统大修申请!B:U,17,),0)</f>
        <v>0</v>
      </c>
    </row>
    <row r="163" hidden="1" spans="1:77">
      <c r="A163" s="55">
        <v>162</v>
      </c>
      <c r="C163" s="55">
        <v>4</v>
      </c>
      <c r="D163" s="55" t="s">
        <v>878</v>
      </c>
      <c r="E163" s="55" t="s">
        <v>217</v>
      </c>
      <c r="F163" s="55" t="s">
        <v>879</v>
      </c>
      <c r="H163" s="55">
        <v>13881153160</v>
      </c>
      <c r="I163" s="55" t="s">
        <v>26</v>
      </c>
      <c r="J163" s="55" t="s">
        <v>27</v>
      </c>
      <c r="K163" s="55" t="s">
        <v>30</v>
      </c>
      <c r="L163" s="55" t="s">
        <v>27</v>
      </c>
      <c r="M163" s="55" t="s">
        <v>496</v>
      </c>
      <c r="N163" s="55" t="s">
        <v>185</v>
      </c>
      <c r="Z163" s="55" t="s">
        <v>880</v>
      </c>
      <c r="AA163" s="55" t="s">
        <v>85</v>
      </c>
      <c r="AB163" s="55" t="s">
        <v>85</v>
      </c>
      <c r="AC163" s="55" t="s">
        <v>31</v>
      </c>
      <c r="AD163" s="55" t="s">
        <v>31</v>
      </c>
      <c r="AE163" s="55" t="s">
        <v>85</v>
      </c>
      <c r="AF163" s="55" t="s">
        <v>85</v>
      </c>
      <c r="AG163" s="55" t="s">
        <v>85</v>
      </c>
      <c r="AH163" s="55" t="s">
        <v>85</v>
      </c>
      <c r="AI163" s="55" t="s">
        <v>85</v>
      </c>
      <c r="AJ163" s="55" t="s">
        <v>85</v>
      </c>
      <c r="AK163" s="55" t="s">
        <v>85</v>
      </c>
      <c r="AL163" s="55">
        <v>60558.5</v>
      </c>
      <c r="AM163" s="55">
        <v>29500</v>
      </c>
      <c r="AN163" s="55" t="s">
        <v>190</v>
      </c>
      <c r="AO163" s="55" t="s">
        <v>186</v>
      </c>
      <c r="AZ163" s="165">
        <v>42453</v>
      </c>
      <c r="BA163" s="165">
        <v>42457</v>
      </c>
      <c r="BU163" s="55">
        <f t="shared" si="6"/>
        <v>1</v>
      </c>
      <c r="BV163" s="55">
        <f t="shared" si="7"/>
        <v>1</v>
      </c>
      <c r="BW163" s="169"/>
      <c r="BX163" s="170">
        <f>IF(ISERROR(VLOOKUP(BW163,系统大修申请!B:U,17,)),0,1)</f>
        <v>0</v>
      </c>
      <c r="BY163" s="55">
        <f>IFERROR(VLOOKUP(BW163,系统大修申请!B:U,17,),0)</f>
        <v>0</v>
      </c>
    </row>
    <row r="164" hidden="1" spans="1:77">
      <c r="A164" s="55">
        <v>163</v>
      </c>
      <c r="C164" s="55">
        <v>4</v>
      </c>
      <c r="D164" s="55" t="s">
        <v>881</v>
      </c>
      <c r="E164" s="55" t="s">
        <v>312</v>
      </c>
      <c r="F164" s="55" t="s">
        <v>882</v>
      </c>
      <c r="G164" s="55">
        <v>7835</v>
      </c>
      <c r="I164" s="55" t="s">
        <v>183</v>
      </c>
      <c r="J164" s="55" t="s">
        <v>61</v>
      </c>
      <c r="K164" s="55" t="s">
        <v>30</v>
      </c>
      <c r="L164" s="55" t="s">
        <v>61</v>
      </c>
      <c r="M164" s="55" t="s">
        <v>300</v>
      </c>
      <c r="N164" s="55" t="s">
        <v>221</v>
      </c>
      <c r="Z164" s="55" t="s">
        <v>665</v>
      </c>
      <c r="AA164" s="55" t="s">
        <v>85</v>
      </c>
      <c r="AB164" s="55" t="s">
        <v>85</v>
      </c>
      <c r="AC164" s="55" t="s">
        <v>85</v>
      </c>
      <c r="AD164" s="55" t="s">
        <v>85</v>
      </c>
      <c r="AE164" s="55" t="s">
        <v>31</v>
      </c>
      <c r="AF164" s="55" t="s">
        <v>85</v>
      </c>
      <c r="AG164" s="55" t="s">
        <v>85</v>
      </c>
      <c r="AH164" s="55" t="s">
        <v>85</v>
      </c>
      <c r="AI164" s="55" t="s">
        <v>85</v>
      </c>
      <c r="AJ164" s="55" t="s">
        <v>85</v>
      </c>
      <c r="AK164" s="55" t="s">
        <v>85</v>
      </c>
      <c r="AL164" s="55">
        <v>3200</v>
      </c>
      <c r="AM164" s="55">
        <v>3500</v>
      </c>
      <c r="AN164" s="55" t="s">
        <v>190</v>
      </c>
      <c r="AO164" s="55" t="s">
        <v>186</v>
      </c>
      <c r="AP164" s="55">
        <v>3200</v>
      </c>
      <c r="AQ164" s="55">
        <v>3500</v>
      </c>
      <c r="AR164" s="55">
        <v>3500</v>
      </c>
      <c r="AS164" s="55">
        <v>0</v>
      </c>
      <c r="AT164" s="55">
        <v>3500</v>
      </c>
      <c r="AU164" s="55" t="s">
        <v>85</v>
      </c>
      <c r="AV164" s="55">
        <v>0</v>
      </c>
      <c r="AW164" s="55">
        <v>0</v>
      </c>
      <c r="AX164" s="55">
        <v>0</v>
      </c>
      <c r="AY164" s="55" t="s">
        <v>186</v>
      </c>
      <c r="AZ164" s="165">
        <v>42457</v>
      </c>
      <c r="BA164" s="165">
        <v>42460</v>
      </c>
      <c r="BB164" s="165">
        <v>42467</v>
      </c>
      <c r="BC164" s="165">
        <v>42465</v>
      </c>
      <c r="BD164" s="165">
        <v>42465</v>
      </c>
      <c r="BU164" s="55">
        <f t="shared" si="6"/>
        <v>0</v>
      </c>
      <c r="BV164" s="55">
        <f t="shared" si="7"/>
        <v>0</v>
      </c>
      <c r="BW164" s="169"/>
      <c r="BX164" s="170">
        <f>IF(ISERROR(VLOOKUP(BW164,系统大修申请!B:U,17,)),0,1)</f>
        <v>0</v>
      </c>
      <c r="BY164" s="55">
        <f>IFERROR(VLOOKUP(BW164,系统大修申请!B:U,17,),0)</f>
        <v>0</v>
      </c>
    </row>
    <row r="165" hidden="1" spans="1:77">
      <c r="A165" s="55">
        <v>164</v>
      </c>
      <c r="C165" s="55">
        <v>4</v>
      </c>
      <c r="D165" s="55" t="s">
        <v>883</v>
      </c>
      <c r="E165" s="55" t="s">
        <v>217</v>
      </c>
      <c r="F165" s="55" t="s">
        <v>884</v>
      </c>
      <c r="G165" s="55">
        <v>10015</v>
      </c>
      <c r="H165" s="55">
        <v>15183605125</v>
      </c>
      <c r="I165" s="55" t="s">
        <v>183</v>
      </c>
      <c r="J165" s="55" t="s">
        <v>64</v>
      </c>
      <c r="K165" s="55" t="s">
        <v>30</v>
      </c>
      <c r="L165" s="55" t="s">
        <v>885</v>
      </c>
      <c r="M165" s="55" t="s">
        <v>200</v>
      </c>
      <c r="N165" s="55" t="s">
        <v>220</v>
      </c>
      <c r="Z165" s="55" t="s">
        <v>886</v>
      </c>
      <c r="AA165" s="55" t="s">
        <v>85</v>
      </c>
      <c r="AB165" s="55" t="s">
        <v>85</v>
      </c>
      <c r="AC165" s="55" t="s">
        <v>85</v>
      </c>
      <c r="AD165" s="55" t="s">
        <v>31</v>
      </c>
      <c r="AE165" s="55" t="s">
        <v>85</v>
      </c>
      <c r="AF165" s="55" t="s">
        <v>85</v>
      </c>
      <c r="AG165" s="55" t="s">
        <v>85</v>
      </c>
      <c r="AH165" s="55" t="s">
        <v>85</v>
      </c>
      <c r="AI165" s="55" t="s">
        <v>85</v>
      </c>
      <c r="AJ165" s="55" t="s">
        <v>85</v>
      </c>
      <c r="AK165" s="55" t="s">
        <v>31</v>
      </c>
      <c r="AL165" s="55">
        <v>101945</v>
      </c>
      <c r="AM165" s="55">
        <v>14420</v>
      </c>
      <c r="AN165" s="55" t="s">
        <v>190</v>
      </c>
      <c r="AO165" s="55" t="s">
        <v>186</v>
      </c>
      <c r="AP165" s="55">
        <v>101945</v>
      </c>
      <c r="AQ165" s="55">
        <v>14420</v>
      </c>
      <c r="AR165" s="55">
        <v>14420</v>
      </c>
      <c r="AS165" s="55">
        <v>0</v>
      </c>
      <c r="AT165" s="55">
        <v>14300</v>
      </c>
      <c r="AU165" s="55" t="s">
        <v>85</v>
      </c>
      <c r="AV165" s="55">
        <v>0</v>
      </c>
      <c r="AW165" s="55">
        <v>0</v>
      </c>
      <c r="AX165" s="55">
        <v>0</v>
      </c>
      <c r="AY165" s="55" t="s">
        <v>186</v>
      </c>
      <c r="AZ165" s="165">
        <v>42458</v>
      </c>
      <c r="BA165" s="165">
        <v>42460</v>
      </c>
      <c r="BB165" s="165">
        <v>42470</v>
      </c>
      <c r="BC165" s="165">
        <v>42469</v>
      </c>
      <c r="BD165" s="165">
        <v>42469</v>
      </c>
      <c r="BE165" s="55" t="s">
        <v>191</v>
      </c>
      <c r="BF165" s="55" t="s">
        <v>31</v>
      </c>
      <c r="BG165" s="55" t="s">
        <v>192</v>
      </c>
      <c r="BH165" s="55" t="s">
        <v>31</v>
      </c>
      <c r="BI165" s="55">
        <v>42469</v>
      </c>
      <c r="BJ165" s="55" t="s">
        <v>56</v>
      </c>
      <c r="BK165" s="55" t="s">
        <v>193</v>
      </c>
      <c r="BL165" s="55">
        <v>42652</v>
      </c>
      <c r="BM165" s="55" t="s">
        <v>234</v>
      </c>
      <c r="BU165" s="55">
        <f t="shared" si="6"/>
        <v>0</v>
      </c>
      <c r="BV165" s="55">
        <f t="shared" si="7"/>
        <v>1</v>
      </c>
      <c r="BW165" s="169"/>
      <c r="BX165" s="170">
        <f>IF(ISERROR(VLOOKUP(BW165,系统大修申请!B:U,17,)),0,1)</f>
        <v>0</v>
      </c>
      <c r="BY165" s="55">
        <f>IFERROR(VLOOKUP(BW165,系统大修申请!B:U,17,),0)</f>
        <v>0</v>
      </c>
    </row>
    <row r="166" hidden="1" spans="1:77">
      <c r="A166" s="55">
        <v>165</v>
      </c>
      <c r="C166" s="55">
        <v>4</v>
      </c>
      <c r="D166" s="55" t="s">
        <v>887</v>
      </c>
      <c r="E166" s="55" t="s">
        <v>198</v>
      </c>
      <c r="F166" s="55" t="s">
        <v>820</v>
      </c>
      <c r="G166" s="55">
        <v>13146</v>
      </c>
      <c r="I166" s="55" t="s">
        <v>54</v>
      </c>
      <c r="J166" s="55" t="s">
        <v>58</v>
      </c>
      <c r="K166" s="55" t="s">
        <v>30</v>
      </c>
      <c r="L166" s="55" t="s">
        <v>58</v>
      </c>
      <c r="M166" s="55" t="s">
        <v>279</v>
      </c>
      <c r="N166" s="55" t="s">
        <v>221</v>
      </c>
      <c r="Z166" s="55" t="s">
        <v>888</v>
      </c>
      <c r="AA166" s="55" t="s">
        <v>85</v>
      </c>
      <c r="AB166" s="55" t="s">
        <v>85</v>
      </c>
      <c r="AC166" s="55" t="s">
        <v>31</v>
      </c>
      <c r="AD166" s="55" t="s">
        <v>31</v>
      </c>
      <c r="AE166" s="55" t="s">
        <v>31</v>
      </c>
      <c r="AF166" s="55" t="s">
        <v>85</v>
      </c>
      <c r="AG166" s="55" t="s">
        <v>85</v>
      </c>
      <c r="AH166" s="55" t="s">
        <v>85</v>
      </c>
      <c r="AI166" s="55" t="s">
        <v>85</v>
      </c>
      <c r="AJ166" s="55" t="s">
        <v>85</v>
      </c>
      <c r="AK166" s="55" t="s">
        <v>85</v>
      </c>
      <c r="AL166" s="55">
        <v>131091</v>
      </c>
      <c r="AM166" s="55">
        <v>25875</v>
      </c>
      <c r="AN166" s="55" t="s">
        <v>190</v>
      </c>
      <c r="AO166" s="55" t="s">
        <v>186</v>
      </c>
      <c r="AP166" s="55">
        <v>131091</v>
      </c>
      <c r="AQ166" s="55">
        <v>25875</v>
      </c>
      <c r="AR166" s="55">
        <v>25575</v>
      </c>
      <c r="AS166" s="55">
        <v>300</v>
      </c>
      <c r="AT166" s="55">
        <v>25575</v>
      </c>
      <c r="AU166" s="55" t="s">
        <v>31</v>
      </c>
      <c r="AV166" s="55">
        <v>4875</v>
      </c>
      <c r="AW166" s="55">
        <v>0</v>
      </c>
      <c r="AX166" s="55">
        <v>54</v>
      </c>
      <c r="AY166" s="55" t="s">
        <v>221</v>
      </c>
      <c r="AZ166" s="165">
        <v>42441</v>
      </c>
      <c r="BA166" s="165">
        <v>42451</v>
      </c>
      <c r="BB166" s="165">
        <v>42467</v>
      </c>
      <c r="BC166" s="165">
        <v>42465</v>
      </c>
      <c r="BD166" s="165">
        <v>42471</v>
      </c>
      <c r="BE166" s="55" t="s">
        <v>191</v>
      </c>
      <c r="BF166" s="55" t="s">
        <v>31</v>
      </c>
      <c r="BG166" s="55" t="s">
        <v>233</v>
      </c>
      <c r="BH166" s="55" t="s">
        <v>31</v>
      </c>
      <c r="BI166" s="55">
        <v>42471</v>
      </c>
      <c r="BJ166" s="55" t="s">
        <v>56</v>
      </c>
      <c r="BK166" s="55" t="s">
        <v>193</v>
      </c>
      <c r="BL166" s="55">
        <v>42654</v>
      </c>
      <c r="BM166" s="55" t="s">
        <v>234</v>
      </c>
      <c r="BU166" s="55">
        <f t="shared" si="6"/>
        <v>1</v>
      </c>
      <c r="BV166" s="55">
        <f t="shared" si="7"/>
        <v>1</v>
      </c>
      <c r="BW166" s="169"/>
      <c r="BX166" s="170">
        <f>IF(ISERROR(VLOOKUP(BW166,系统大修申请!B:U,17,)),0,1)</f>
        <v>0</v>
      </c>
      <c r="BY166" s="55">
        <f>IFERROR(VLOOKUP(BW166,系统大修申请!B:U,17,),0)</f>
        <v>0</v>
      </c>
    </row>
    <row r="167" hidden="1" spans="1:77">
      <c r="A167" s="55">
        <v>166</v>
      </c>
      <c r="C167" s="55">
        <v>4</v>
      </c>
      <c r="D167" s="55" t="s">
        <v>889</v>
      </c>
      <c r="E167" s="55" t="s">
        <v>616</v>
      </c>
      <c r="F167" s="55" t="s">
        <v>890</v>
      </c>
      <c r="G167" s="55">
        <v>7696</v>
      </c>
      <c r="H167" s="55">
        <v>13890783052</v>
      </c>
      <c r="I167" s="55" t="s">
        <v>36</v>
      </c>
      <c r="J167" s="55" t="s">
        <v>37</v>
      </c>
      <c r="K167" s="55" t="s">
        <v>30</v>
      </c>
      <c r="L167" s="55" t="s">
        <v>37</v>
      </c>
      <c r="M167" s="55" t="s">
        <v>664</v>
      </c>
      <c r="N167" s="55" t="s">
        <v>222</v>
      </c>
      <c r="Z167" s="55" t="s">
        <v>188</v>
      </c>
      <c r="AA167" s="55" t="s">
        <v>85</v>
      </c>
      <c r="AB167" s="55" t="s">
        <v>85</v>
      </c>
      <c r="AC167" s="55" t="s">
        <v>85</v>
      </c>
      <c r="AD167" s="55" t="s">
        <v>31</v>
      </c>
      <c r="AE167" s="55" t="s">
        <v>85</v>
      </c>
      <c r="AF167" s="55" t="s">
        <v>85</v>
      </c>
      <c r="AG167" s="55" t="s">
        <v>85</v>
      </c>
      <c r="AH167" s="55" t="s">
        <v>85</v>
      </c>
      <c r="AI167" s="55" t="s">
        <v>85</v>
      </c>
      <c r="AJ167" s="55" t="s">
        <v>85</v>
      </c>
      <c r="AK167" s="55" t="s">
        <v>85</v>
      </c>
      <c r="AL167" s="55">
        <v>60000</v>
      </c>
      <c r="AM167" s="55">
        <v>10000</v>
      </c>
      <c r="AN167" s="55" t="s">
        <v>190</v>
      </c>
      <c r="AO167" s="55" t="s">
        <v>186</v>
      </c>
      <c r="AP167" s="55">
        <v>60000</v>
      </c>
      <c r="AQ167" s="55">
        <v>10000</v>
      </c>
      <c r="AR167" s="55">
        <v>10000</v>
      </c>
      <c r="AS167" s="55">
        <v>0</v>
      </c>
      <c r="AT167" s="55">
        <v>10000</v>
      </c>
      <c r="AU167" s="55" t="s">
        <v>85</v>
      </c>
      <c r="AV167" s="55">
        <v>0</v>
      </c>
      <c r="AW167" s="55">
        <v>0</v>
      </c>
      <c r="AX167" s="55">
        <v>36</v>
      </c>
      <c r="AY167" s="55" t="s">
        <v>222</v>
      </c>
      <c r="AZ167" s="165">
        <v>42447</v>
      </c>
      <c r="BA167" s="165">
        <v>42450</v>
      </c>
      <c r="BB167" s="165">
        <v>42466</v>
      </c>
      <c r="BC167" s="165">
        <v>42461</v>
      </c>
      <c r="BD167" s="165">
        <v>42461</v>
      </c>
      <c r="BE167" s="55" t="s">
        <v>191</v>
      </c>
      <c r="BF167" s="55" t="s">
        <v>31</v>
      </c>
      <c r="BG167" s="55" t="s">
        <v>281</v>
      </c>
      <c r="BH167" s="55" t="s">
        <v>31</v>
      </c>
      <c r="BI167" s="55">
        <v>42461</v>
      </c>
      <c r="BJ167" s="55" t="s">
        <v>56</v>
      </c>
      <c r="BK167" s="55" t="s">
        <v>193</v>
      </c>
      <c r="BL167" s="55">
        <v>42644</v>
      </c>
      <c r="BM167" s="55" t="s">
        <v>891</v>
      </c>
      <c r="BU167" s="55">
        <f t="shared" si="6"/>
        <v>0</v>
      </c>
      <c r="BV167" s="55">
        <f t="shared" si="7"/>
        <v>1</v>
      </c>
      <c r="BW167" s="169"/>
      <c r="BX167" s="170">
        <f>IF(ISERROR(VLOOKUP(BW167,系统大修申请!B:U,17,)),0,1)</f>
        <v>0</v>
      </c>
      <c r="BY167" s="55">
        <f>IFERROR(VLOOKUP(BW167,系统大修申请!B:U,17,),0)</f>
        <v>0</v>
      </c>
    </row>
    <row r="168" hidden="1" spans="1:77">
      <c r="A168" s="55">
        <v>167</v>
      </c>
      <c r="C168" s="55">
        <v>4</v>
      </c>
      <c r="D168" s="55" t="s">
        <v>892</v>
      </c>
      <c r="E168" s="55" t="s">
        <v>399</v>
      </c>
      <c r="F168" s="55" t="s">
        <v>893</v>
      </c>
      <c r="I168" s="55" t="s">
        <v>47</v>
      </c>
      <c r="AX168" s="55">
        <v>54</v>
      </c>
      <c r="AY168" s="55" t="s">
        <v>185</v>
      </c>
      <c r="AZ168" s="165">
        <v>42443</v>
      </c>
      <c r="BU168" s="55">
        <f t="shared" si="6"/>
        <v>0</v>
      </c>
      <c r="BV168" s="55">
        <f t="shared" si="7"/>
        <v>0</v>
      </c>
      <c r="BW168" s="169"/>
      <c r="BX168" s="170">
        <f>IF(ISERROR(VLOOKUP(BW168,系统大修申请!B:U,17,)),0,1)</f>
        <v>0</v>
      </c>
      <c r="BY168" s="55">
        <f>IFERROR(VLOOKUP(BW168,系统大修申请!B:U,17,),0)</f>
        <v>0</v>
      </c>
    </row>
    <row r="169" hidden="1" spans="1:77">
      <c r="A169" s="55">
        <v>168</v>
      </c>
      <c r="C169" s="55">
        <v>4</v>
      </c>
      <c r="D169" s="55" t="s">
        <v>894</v>
      </c>
      <c r="I169" s="55" t="s">
        <v>30</v>
      </c>
      <c r="J169" s="55" t="s">
        <v>30</v>
      </c>
      <c r="K169" s="55" t="s">
        <v>385</v>
      </c>
      <c r="L169" s="55" t="s">
        <v>895</v>
      </c>
      <c r="AX169" s="55">
        <v>18</v>
      </c>
      <c r="AY169" s="55" t="s">
        <v>185</v>
      </c>
      <c r="AZ169" s="165">
        <v>42452</v>
      </c>
      <c r="BU169" s="55">
        <f t="shared" si="6"/>
        <v>0</v>
      </c>
      <c r="BV169" s="55">
        <f t="shared" si="7"/>
        <v>0</v>
      </c>
      <c r="BW169" s="169"/>
      <c r="BX169" s="170">
        <f>IF(ISERROR(VLOOKUP(BW169,系统大修申请!B:U,17,)),0,1)</f>
        <v>0</v>
      </c>
      <c r="BY169" s="55">
        <f>IFERROR(VLOOKUP(BW169,系统大修申请!B:U,17,),0)</f>
        <v>0</v>
      </c>
    </row>
    <row r="170" hidden="1" spans="1:77">
      <c r="A170" s="55">
        <v>169</v>
      </c>
      <c r="C170" s="55">
        <v>4</v>
      </c>
      <c r="D170" s="55" t="s">
        <v>896</v>
      </c>
      <c r="E170" s="55" t="s">
        <v>198</v>
      </c>
      <c r="F170" s="55" t="s">
        <v>897</v>
      </c>
      <c r="BU170" s="55">
        <f t="shared" si="6"/>
        <v>0</v>
      </c>
      <c r="BV170" s="55">
        <f t="shared" si="7"/>
        <v>0</v>
      </c>
      <c r="BW170" s="169"/>
      <c r="BX170" s="170">
        <f>IF(ISERROR(VLOOKUP(BW170,系统大修申请!B:U,17,)),0,1)</f>
        <v>0</v>
      </c>
      <c r="BY170" s="55">
        <f>IFERROR(VLOOKUP(BW170,系统大修申请!B:U,17,),0)</f>
        <v>0</v>
      </c>
    </row>
  </sheetData>
  <autoFilter ref="A1:BU170">
    <filterColumn colId="39">
      <customFilters>
        <customFilter operator="equal" val="小松索赔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"/>
  <sheetViews>
    <sheetView workbookViewId="0">
      <pane ySplit="4" topLeftCell="A5" activePane="bottomLeft" state="frozen"/>
      <selection/>
      <selection pane="bottomLeft" activeCell="C16" sqref="C16"/>
    </sheetView>
  </sheetViews>
  <sheetFormatPr defaultColWidth="6.7" defaultRowHeight="17.25" customHeight="1"/>
  <cols>
    <col min="1" max="1" width="7.9" style="163" customWidth="1"/>
    <col min="2" max="2" width="7.5" style="163" customWidth="1"/>
    <col min="3" max="5" width="18.6" style="163" customWidth="1"/>
    <col min="6" max="9" width="16.2" style="163" customWidth="1"/>
    <col min="10" max="10" width="7.5" style="163" customWidth="1"/>
    <col min="11" max="12" width="5.5" style="163" customWidth="1"/>
    <col min="13" max="13" width="17.2" style="163" customWidth="1"/>
    <col min="14" max="15" width="16.1" style="163" customWidth="1"/>
    <col min="16" max="17" width="17.2" style="163" customWidth="1"/>
    <col min="18" max="19" width="15" style="163" customWidth="1"/>
    <col min="20" max="16384" width="6.7" style="163"/>
  </cols>
  <sheetData>
    <row r="1" customHeight="1" spans="1:1">
      <c r="A1" s="163" t="s">
        <v>79</v>
      </c>
    </row>
    <row r="3" ht="14.25" hidden="1" spans="3:3">
      <c r="C3" s="163" t="s">
        <v>898</v>
      </c>
    </row>
    <row r="4" ht="14.25" spans="1:19">
      <c r="A4" s="163" t="s">
        <v>5</v>
      </c>
      <c r="B4" s="163" t="s">
        <v>0</v>
      </c>
      <c r="C4" s="163" t="s">
        <v>899</v>
      </c>
      <c r="D4" s="163" t="s">
        <v>900</v>
      </c>
      <c r="E4" s="163" t="s">
        <v>901</v>
      </c>
      <c r="F4" s="163" t="s">
        <v>902</v>
      </c>
      <c r="G4" s="163" t="s">
        <v>903</v>
      </c>
      <c r="H4" s="163" t="s">
        <v>904</v>
      </c>
      <c r="I4" s="163" t="s">
        <v>905</v>
      </c>
      <c r="J4" s="163" t="s">
        <v>906</v>
      </c>
      <c r="K4" s="163" t="str">
        <f t="shared" ref="K4:K35" si="0">IF(A4="",K3,A4)</f>
        <v>月份</v>
      </c>
      <c r="L4" s="163" t="str">
        <f t="shared" ref="L4:L35" si="1">IF(B4="",L3,B4)</f>
        <v>区域</v>
      </c>
      <c r="M4" s="163" t="str">
        <f t="shared" ref="M4:M35" si="2">IF(C4="",M3,C4)</f>
        <v>计数项:派工单号</v>
      </c>
      <c r="N4" s="163" t="str">
        <f t="shared" ref="N4:N35" si="3">IF(D4="",N3,D4)</f>
        <v>求和项:ENG台数</v>
      </c>
      <c r="O4" s="163" t="str">
        <f t="shared" ref="O4:O35" si="4">IF(E4="",O3,E4)</f>
        <v>求和项:PPM台数</v>
      </c>
      <c r="P4" s="163" t="str">
        <f t="shared" ref="P4:P35" si="5">IF(F4="",P3,F4)</f>
        <v>求和项:提交台数</v>
      </c>
      <c r="Q4" s="163" t="str">
        <f t="shared" ref="Q4:Q35" si="6">IF(G4="",Q3,G4)</f>
        <v>求和项:系数台数</v>
      </c>
      <c r="R4" s="163" t="str">
        <f t="shared" ref="R4:S19" si="7">IF(H4="",R3,H4)</f>
        <v>求和项:零件费</v>
      </c>
      <c r="S4" s="163" t="str">
        <f t="shared" si="7"/>
        <v>求和项:工时费</v>
      </c>
    </row>
    <row r="5" ht="14.25" spans="1:19">
      <c r="A5" s="163">
        <v>1</v>
      </c>
      <c r="B5" s="163" t="s">
        <v>61</v>
      </c>
      <c r="C5" s="164">
        <v>6</v>
      </c>
      <c r="D5" s="164">
        <v>2</v>
      </c>
      <c r="E5" s="164">
        <v>2</v>
      </c>
      <c r="F5" s="164">
        <v>0</v>
      </c>
      <c r="G5" s="164">
        <v>0</v>
      </c>
      <c r="H5" s="164">
        <v>284734</v>
      </c>
      <c r="I5" s="164">
        <v>65992</v>
      </c>
      <c r="J5" s="164" t="str">
        <f>K5&amp;L5</f>
        <v>1阿坝</v>
      </c>
      <c r="K5" s="163">
        <f t="shared" si="0"/>
        <v>1</v>
      </c>
      <c r="L5" s="163" t="str">
        <f t="shared" si="1"/>
        <v>阿坝</v>
      </c>
      <c r="M5" s="163">
        <f t="shared" si="2"/>
        <v>6</v>
      </c>
      <c r="N5" s="163">
        <f t="shared" si="3"/>
        <v>2</v>
      </c>
      <c r="O5" s="163">
        <f t="shared" si="4"/>
        <v>2</v>
      </c>
      <c r="P5" s="163">
        <f t="shared" si="5"/>
        <v>0</v>
      </c>
      <c r="Q5" s="163">
        <f t="shared" si="6"/>
        <v>0</v>
      </c>
      <c r="R5" s="163">
        <f t="shared" si="7"/>
        <v>284734</v>
      </c>
      <c r="S5" s="163">
        <f t="shared" si="7"/>
        <v>65992</v>
      </c>
    </row>
    <row r="6" ht="14.25" spans="2:19">
      <c r="B6" s="163" t="s">
        <v>30</v>
      </c>
      <c r="C6" s="164">
        <v>26</v>
      </c>
      <c r="D6" s="164">
        <v>0</v>
      </c>
      <c r="E6" s="164">
        <v>0</v>
      </c>
      <c r="F6" s="164">
        <v>0</v>
      </c>
      <c r="G6" s="164">
        <v>0</v>
      </c>
      <c r="H6" s="164">
        <v>0</v>
      </c>
      <c r="I6" s="164">
        <v>30495</v>
      </c>
      <c r="J6" s="164" t="str">
        <f t="shared" ref="J6:J69" si="8">K6&amp;L6</f>
        <v>1车间</v>
      </c>
      <c r="K6" s="163">
        <f t="shared" si="0"/>
        <v>1</v>
      </c>
      <c r="L6" s="163" t="str">
        <f t="shared" si="1"/>
        <v>车间</v>
      </c>
      <c r="M6" s="163">
        <f t="shared" si="2"/>
        <v>26</v>
      </c>
      <c r="N6" s="163">
        <f t="shared" si="3"/>
        <v>0</v>
      </c>
      <c r="O6" s="163">
        <f t="shared" si="4"/>
        <v>0</v>
      </c>
      <c r="P6" s="163">
        <f t="shared" si="5"/>
        <v>0</v>
      </c>
      <c r="Q6" s="163">
        <f t="shared" si="6"/>
        <v>0</v>
      </c>
      <c r="R6" s="163">
        <f t="shared" si="7"/>
        <v>0</v>
      </c>
      <c r="S6" s="163">
        <f t="shared" si="7"/>
        <v>30495</v>
      </c>
    </row>
    <row r="7" ht="14.25" spans="2:19">
      <c r="B7" s="163" t="s">
        <v>7</v>
      </c>
      <c r="C7" s="164">
        <v>2</v>
      </c>
      <c r="D7" s="164">
        <v>1</v>
      </c>
      <c r="E7" s="164">
        <v>1</v>
      </c>
      <c r="F7" s="164">
        <v>0</v>
      </c>
      <c r="G7" s="164">
        <v>0</v>
      </c>
      <c r="H7" s="164">
        <v>186993.96</v>
      </c>
      <c r="I7" s="164">
        <v>17500</v>
      </c>
      <c r="J7" s="164" t="str">
        <f t="shared" si="8"/>
        <v>1成都</v>
      </c>
      <c r="K7" s="163">
        <f t="shared" si="0"/>
        <v>1</v>
      </c>
      <c r="L7" s="163" t="str">
        <f t="shared" si="1"/>
        <v>成都</v>
      </c>
      <c r="M7" s="163">
        <f t="shared" si="2"/>
        <v>2</v>
      </c>
      <c r="N7" s="163">
        <f t="shared" si="3"/>
        <v>1</v>
      </c>
      <c r="O7" s="163">
        <f t="shared" si="4"/>
        <v>1</v>
      </c>
      <c r="P7" s="163">
        <f t="shared" si="5"/>
        <v>0</v>
      </c>
      <c r="Q7" s="163">
        <f t="shared" si="6"/>
        <v>0</v>
      </c>
      <c r="R7" s="163">
        <f t="shared" si="7"/>
        <v>186993.96</v>
      </c>
      <c r="S7" s="163">
        <f t="shared" si="7"/>
        <v>17500</v>
      </c>
    </row>
    <row r="8" ht="14.25" spans="2:19">
      <c r="B8" s="163" t="s">
        <v>48</v>
      </c>
      <c r="C8" s="164">
        <v>1</v>
      </c>
      <c r="D8" s="164">
        <v>1</v>
      </c>
      <c r="E8" s="164">
        <v>0</v>
      </c>
      <c r="F8" s="164">
        <v>0</v>
      </c>
      <c r="G8" s="164">
        <v>0</v>
      </c>
      <c r="H8" s="164">
        <v>9470</v>
      </c>
      <c r="I8" s="164">
        <v>5000</v>
      </c>
      <c r="J8" s="164" t="str">
        <f t="shared" si="8"/>
        <v>1达州</v>
      </c>
      <c r="K8" s="163">
        <f t="shared" si="0"/>
        <v>1</v>
      </c>
      <c r="L8" s="163" t="str">
        <f t="shared" si="1"/>
        <v>达州</v>
      </c>
      <c r="M8" s="163">
        <f t="shared" si="2"/>
        <v>1</v>
      </c>
      <c r="N8" s="163">
        <f t="shared" si="3"/>
        <v>1</v>
      </c>
      <c r="O8" s="163">
        <f t="shared" si="4"/>
        <v>0</v>
      </c>
      <c r="P8" s="163">
        <f t="shared" si="5"/>
        <v>0</v>
      </c>
      <c r="Q8" s="163">
        <f t="shared" si="6"/>
        <v>0</v>
      </c>
      <c r="R8" s="163">
        <f t="shared" si="7"/>
        <v>9470</v>
      </c>
      <c r="S8" s="163">
        <f t="shared" si="7"/>
        <v>5000</v>
      </c>
    </row>
    <row r="9" ht="14.25" spans="2:19">
      <c r="B9" s="163" t="s">
        <v>64</v>
      </c>
      <c r="C9" s="164">
        <v>2</v>
      </c>
      <c r="D9" s="164">
        <v>2</v>
      </c>
      <c r="E9" s="164">
        <v>0</v>
      </c>
      <c r="F9" s="164">
        <v>0</v>
      </c>
      <c r="G9" s="164">
        <v>0</v>
      </c>
      <c r="H9" s="164">
        <v>44204</v>
      </c>
      <c r="I9" s="164">
        <v>34000</v>
      </c>
      <c r="J9" s="164" t="str">
        <f t="shared" si="8"/>
        <v>1甘孜</v>
      </c>
      <c r="K9" s="163">
        <f t="shared" si="0"/>
        <v>1</v>
      </c>
      <c r="L9" s="163" t="str">
        <f t="shared" si="1"/>
        <v>甘孜</v>
      </c>
      <c r="M9" s="163">
        <f t="shared" si="2"/>
        <v>2</v>
      </c>
      <c r="N9" s="163">
        <f t="shared" si="3"/>
        <v>2</v>
      </c>
      <c r="O9" s="163">
        <f t="shared" si="4"/>
        <v>0</v>
      </c>
      <c r="P9" s="163">
        <f t="shared" si="5"/>
        <v>0</v>
      </c>
      <c r="Q9" s="163">
        <f t="shared" si="6"/>
        <v>0</v>
      </c>
      <c r="R9" s="163">
        <f t="shared" si="7"/>
        <v>44204</v>
      </c>
      <c r="S9" s="163">
        <f t="shared" si="7"/>
        <v>34000</v>
      </c>
    </row>
    <row r="10" ht="14.25" spans="2:19">
      <c r="B10" s="163" t="s">
        <v>40</v>
      </c>
      <c r="C10" s="164">
        <v>1</v>
      </c>
      <c r="D10" s="164">
        <v>1</v>
      </c>
      <c r="E10" s="164">
        <v>0</v>
      </c>
      <c r="F10" s="164">
        <v>0</v>
      </c>
      <c r="G10" s="164">
        <v>0</v>
      </c>
      <c r="H10" s="164">
        <v>33173</v>
      </c>
      <c r="I10" s="164">
        <v>34000</v>
      </c>
      <c r="J10" s="164" t="str">
        <f t="shared" si="8"/>
        <v>1广安</v>
      </c>
      <c r="K10" s="163">
        <f t="shared" si="0"/>
        <v>1</v>
      </c>
      <c r="L10" s="163" t="str">
        <f t="shared" si="1"/>
        <v>广安</v>
      </c>
      <c r="M10" s="163">
        <f t="shared" si="2"/>
        <v>1</v>
      </c>
      <c r="N10" s="163">
        <f t="shared" si="3"/>
        <v>1</v>
      </c>
      <c r="O10" s="163">
        <f t="shared" si="4"/>
        <v>0</v>
      </c>
      <c r="P10" s="163">
        <f t="shared" si="5"/>
        <v>0</v>
      </c>
      <c r="Q10" s="163">
        <f t="shared" si="6"/>
        <v>0</v>
      </c>
      <c r="R10" s="163">
        <f t="shared" si="7"/>
        <v>33173</v>
      </c>
      <c r="S10" s="163">
        <f t="shared" si="7"/>
        <v>34000</v>
      </c>
    </row>
    <row r="11" ht="14.25" spans="2:19">
      <c r="B11" s="163" t="s">
        <v>32</v>
      </c>
      <c r="C11" s="164">
        <v>1</v>
      </c>
      <c r="D11" s="164">
        <v>0</v>
      </c>
      <c r="E11" s="164">
        <v>1</v>
      </c>
      <c r="F11" s="164">
        <v>0</v>
      </c>
      <c r="G11" s="164">
        <v>0</v>
      </c>
      <c r="H11" s="164">
        <v>84032</v>
      </c>
      <c r="I11" s="164">
        <v>27500</v>
      </c>
      <c r="J11" s="164" t="str">
        <f t="shared" si="8"/>
        <v>1广元</v>
      </c>
      <c r="K11" s="163">
        <f t="shared" si="0"/>
        <v>1</v>
      </c>
      <c r="L11" s="163" t="str">
        <f t="shared" si="1"/>
        <v>广元</v>
      </c>
      <c r="M11" s="163">
        <f t="shared" si="2"/>
        <v>1</v>
      </c>
      <c r="N11" s="163">
        <f t="shared" si="3"/>
        <v>0</v>
      </c>
      <c r="O11" s="163">
        <f t="shared" si="4"/>
        <v>1</v>
      </c>
      <c r="P11" s="163">
        <f t="shared" si="5"/>
        <v>0</v>
      </c>
      <c r="Q11" s="163">
        <f t="shared" si="6"/>
        <v>0</v>
      </c>
      <c r="R11" s="163">
        <f t="shared" si="7"/>
        <v>84032</v>
      </c>
      <c r="S11" s="163">
        <f t="shared" si="7"/>
        <v>27500</v>
      </c>
    </row>
    <row r="12" ht="14.25" spans="2:19">
      <c r="B12" s="163" t="s">
        <v>58</v>
      </c>
      <c r="C12" s="164">
        <v>1</v>
      </c>
      <c r="D12" s="164">
        <v>1</v>
      </c>
      <c r="E12" s="164">
        <v>0</v>
      </c>
      <c r="F12" s="164">
        <v>0</v>
      </c>
      <c r="G12" s="164">
        <v>0</v>
      </c>
      <c r="H12" s="164">
        <v>37048</v>
      </c>
      <c r="I12" s="164">
        <v>10900</v>
      </c>
      <c r="J12" s="164" t="str">
        <f t="shared" si="8"/>
        <v>1乐山</v>
      </c>
      <c r="K12" s="163">
        <f t="shared" si="0"/>
        <v>1</v>
      </c>
      <c r="L12" s="163" t="str">
        <f t="shared" si="1"/>
        <v>乐山</v>
      </c>
      <c r="M12" s="163">
        <f t="shared" si="2"/>
        <v>1</v>
      </c>
      <c r="N12" s="163">
        <f t="shared" si="3"/>
        <v>1</v>
      </c>
      <c r="O12" s="163">
        <f t="shared" si="4"/>
        <v>0</v>
      </c>
      <c r="P12" s="163">
        <f t="shared" si="5"/>
        <v>0</v>
      </c>
      <c r="Q12" s="163">
        <f t="shared" si="6"/>
        <v>0</v>
      </c>
      <c r="R12" s="163">
        <f t="shared" si="7"/>
        <v>37048</v>
      </c>
      <c r="S12" s="163">
        <f t="shared" si="7"/>
        <v>10900</v>
      </c>
    </row>
    <row r="13" ht="14.25" spans="2:19">
      <c r="B13" s="163" t="s">
        <v>10</v>
      </c>
      <c r="C13" s="164">
        <v>1</v>
      </c>
      <c r="D13" s="164">
        <v>0</v>
      </c>
      <c r="E13" s="164">
        <v>1</v>
      </c>
      <c r="F13" s="164">
        <v>0</v>
      </c>
      <c r="G13" s="164">
        <v>0</v>
      </c>
      <c r="H13" s="164">
        <v>69362</v>
      </c>
      <c r="I13" s="164">
        <v>12000</v>
      </c>
      <c r="J13" s="164" t="str">
        <f t="shared" si="8"/>
        <v>1眉山</v>
      </c>
      <c r="K13" s="163">
        <f t="shared" si="0"/>
        <v>1</v>
      </c>
      <c r="L13" s="163" t="str">
        <f t="shared" si="1"/>
        <v>眉山</v>
      </c>
      <c r="M13" s="163">
        <f t="shared" si="2"/>
        <v>1</v>
      </c>
      <c r="N13" s="163">
        <f t="shared" si="3"/>
        <v>0</v>
      </c>
      <c r="O13" s="163">
        <f t="shared" si="4"/>
        <v>1</v>
      </c>
      <c r="P13" s="163">
        <f t="shared" si="5"/>
        <v>0</v>
      </c>
      <c r="Q13" s="163">
        <f t="shared" si="6"/>
        <v>0</v>
      </c>
      <c r="R13" s="163">
        <f t="shared" si="7"/>
        <v>69362</v>
      </c>
      <c r="S13" s="163">
        <f t="shared" si="7"/>
        <v>12000</v>
      </c>
    </row>
    <row r="14" ht="14.25" spans="2:19">
      <c r="B14" s="163" t="s">
        <v>37</v>
      </c>
      <c r="C14" s="164">
        <v>2</v>
      </c>
      <c r="D14" s="164">
        <v>0</v>
      </c>
      <c r="E14" s="164">
        <v>0</v>
      </c>
      <c r="F14" s="164">
        <v>0</v>
      </c>
      <c r="G14" s="164">
        <v>0</v>
      </c>
      <c r="H14" s="164">
        <v>20100</v>
      </c>
      <c r="I14" s="164">
        <v>12500</v>
      </c>
      <c r="J14" s="164" t="str">
        <f t="shared" si="8"/>
        <v>1南充</v>
      </c>
      <c r="K14" s="163">
        <f t="shared" si="0"/>
        <v>1</v>
      </c>
      <c r="L14" s="163" t="str">
        <f t="shared" si="1"/>
        <v>南充</v>
      </c>
      <c r="M14" s="163">
        <f t="shared" si="2"/>
        <v>2</v>
      </c>
      <c r="N14" s="163">
        <f t="shared" si="3"/>
        <v>0</v>
      </c>
      <c r="O14" s="163">
        <f t="shared" si="4"/>
        <v>0</v>
      </c>
      <c r="P14" s="163">
        <f t="shared" si="5"/>
        <v>0</v>
      </c>
      <c r="Q14" s="163">
        <f t="shared" si="6"/>
        <v>0</v>
      </c>
      <c r="R14" s="163">
        <f t="shared" si="7"/>
        <v>20100</v>
      </c>
      <c r="S14" s="163">
        <f t="shared" si="7"/>
        <v>12500</v>
      </c>
    </row>
    <row r="15" ht="14.25" spans="2:19">
      <c r="B15" s="163" t="s">
        <v>44</v>
      </c>
      <c r="C15" s="164">
        <v>1</v>
      </c>
      <c r="D15" s="164">
        <v>1</v>
      </c>
      <c r="E15" s="164">
        <v>0</v>
      </c>
      <c r="F15" s="164">
        <v>0</v>
      </c>
      <c r="G15" s="164">
        <v>0</v>
      </c>
      <c r="H15" s="164">
        <v>19314</v>
      </c>
      <c r="I15" s="164">
        <v>6500</v>
      </c>
      <c r="J15" s="164" t="str">
        <f t="shared" si="8"/>
        <v>1遂宁</v>
      </c>
      <c r="K15" s="163">
        <f t="shared" si="0"/>
        <v>1</v>
      </c>
      <c r="L15" s="163" t="str">
        <f t="shared" si="1"/>
        <v>遂宁</v>
      </c>
      <c r="M15" s="163">
        <f t="shared" si="2"/>
        <v>1</v>
      </c>
      <c r="N15" s="163">
        <f t="shared" si="3"/>
        <v>1</v>
      </c>
      <c r="O15" s="163">
        <f t="shared" si="4"/>
        <v>0</v>
      </c>
      <c r="P15" s="163">
        <f t="shared" si="5"/>
        <v>0</v>
      </c>
      <c r="Q15" s="163">
        <f t="shared" si="6"/>
        <v>0</v>
      </c>
      <c r="R15" s="163">
        <f t="shared" si="7"/>
        <v>19314</v>
      </c>
      <c r="S15" s="163">
        <f t="shared" si="7"/>
        <v>6500</v>
      </c>
    </row>
    <row r="16" ht="14.25" spans="2:19">
      <c r="B16" s="163" t="s">
        <v>55</v>
      </c>
      <c r="C16" s="164">
        <v>1</v>
      </c>
      <c r="D16" s="164">
        <v>0</v>
      </c>
      <c r="E16" s="164">
        <v>0</v>
      </c>
      <c r="F16" s="164">
        <v>0</v>
      </c>
      <c r="G16" s="164">
        <v>0</v>
      </c>
      <c r="H16" s="164">
        <v>10618</v>
      </c>
      <c r="I16" s="164">
        <v>9500</v>
      </c>
      <c r="J16" s="164" t="str">
        <f t="shared" si="8"/>
        <v>1雅安</v>
      </c>
      <c r="K16" s="163">
        <f t="shared" si="0"/>
        <v>1</v>
      </c>
      <c r="L16" s="163" t="str">
        <f t="shared" si="1"/>
        <v>雅安</v>
      </c>
      <c r="M16" s="163">
        <f t="shared" si="2"/>
        <v>1</v>
      </c>
      <c r="N16" s="163">
        <f t="shared" si="3"/>
        <v>0</v>
      </c>
      <c r="O16" s="163">
        <f t="shared" si="4"/>
        <v>0</v>
      </c>
      <c r="P16" s="163">
        <f t="shared" si="5"/>
        <v>0</v>
      </c>
      <c r="Q16" s="163">
        <f t="shared" si="6"/>
        <v>0</v>
      </c>
      <c r="R16" s="163">
        <f t="shared" si="7"/>
        <v>10618</v>
      </c>
      <c r="S16" s="163">
        <f t="shared" si="7"/>
        <v>9500</v>
      </c>
    </row>
    <row r="17" ht="14.25" spans="2:19">
      <c r="B17" s="163" t="s">
        <v>12</v>
      </c>
      <c r="C17" s="164">
        <v>1</v>
      </c>
      <c r="D17" s="164">
        <v>0</v>
      </c>
      <c r="E17" s="164">
        <v>1</v>
      </c>
      <c r="F17" s="164">
        <v>0</v>
      </c>
      <c r="G17" s="164">
        <v>0</v>
      </c>
      <c r="H17" s="164">
        <v>14955</v>
      </c>
      <c r="I17" s="164">
        <v>3000</v>
      </c>
      <c r="J17" s="164" t="str">
        <f t="shared" si="8"/>
        <v>1资阳</v>
      </c>
      <c r="K17" s="163">
        <f t="shared" si="0"/>
        <v>1</v>
      </c>
      <c r="L17" s="163" t="str">
        <f t="shared" si="1"/>
        <v>资阳</v>
      </c>
      <c r="M17" s="163">
        <f t="shared" si="2"/>
        <v>1</v>
      </c>
      <c r="N17" s="163">
        <f t="shared" si="3"/>
        <v>0</v>
      </c>
      <c r="O17" s="163">
        <f t="shared" si="4"/>
        <v>1</v>
      </c>
      <c r="P17" s="163">
        <f t="shared" si="5"/>
        <v>0</v>
      </c>
      <c r="Q17" s="163">
        <f t="shared" si="6"/>
        <v>0</v>
      </c>
      <c r="R17" s="163">
        <f t="shared" si="7"/>
        <v>14955</v>
      </c>
      <c r="S17" s="163">
        <f t="shared" si="7"/>
        <v>3000</v>
      </c>
    </row>
    <row r="18" ht="14.25" spans="1:19">
      <c r="A18" s="163">
        <v>2</v>
      </c>
      <c r="B18" s="163" t="s">
        <v>61</v>
      </c>
      <c r="C18" s="164">
        <v>2</v>
      </c>
      <c r="D18" s="164">
        <v>1</v>
      </c>
      <c r="E18" s="164">
        <v>1</v>
      </c>
      <c r="F18" s="164">
        <v>0</v>
      </c>
      <c r="G18" s="164">
        <v>0</v>
      </c>
      <c r="H18" s="164">
        <v>56940</v>
      </c>
      <c r="I18" s="164">
        <v>20000</v>
      </c>
      <c r="J18" s="164" t="str">
        <f t="shared" si="8"/>
        <v>2阿坝</v>
      </c>
      <c r="K18" s="163">
        <f t="shared" si="0"/>
        <v>2</v>
      </c>
      <c r="L18" s="163" t="str">
        <f t="shared" si="1"/>
        <v>阿坝</v>
      </c>
      <c r="M18" s="163">
        <f t="shared" si="2"/>
        <v>2</v>
      </c>
      <c r="N18" s="163">
        <f t="shared" si="3"/>
        <v>1</v>
      </c>
      <c r="O18" s="163">
        <f t="shared" si="4"/>
        <v>1</v>
      </c>
      <c r="P18" s="163">
        <f t="shared" si="5"/>
        <v>0</v>
      </c>
      <c r="Q18" s="163">
        <f t="shared" si="6"/>
        <v>0</v>
      </c>
      <c r="R18" s="163">
        <f t="shared" si="7"/>
        <v>56940</v>
      </c>
      <c r="S18" s="163">
        <f t="shared" si="7"/>
        <v>20000</v>
      </c>
    </row>
    <row r="19" ht="14.25" spans="2:19">
      <c r="B19" s="163" t="s">
        <v>52</v>
      </c>
      <c r="C19" s="164">
        <v>2</v>
      </c>
      <c r="D19" s="164">
        <v>0</v>
      </c>
      <c r="E19" s="164">
        <v>2</v>
      </c>
      <c r="F19" s="164">
        <v>0</v>
      </c>
      <c r="G19" s="164">
        <v>0</v>
      </c>
      <c r="H19" s="164">
        <v>76000</v>
      </c>
      <c r="I19" s="164">
        <v>9000</v>
      </c>
      <c r="J19" s="164" t="str">
        <f t="shared" si="8"/>
        <v>2巴中</v>
      </c>
      <c r="K19" s="163">
        <f t="shared" si="0"/>
        <v>2</v>
      </c>
      <c r="L19" s="163" t="str">
        <f t="shared" si="1"/>
        <v>巴中</v>
      </c>
      <c r="M19" s="163">
        <f t="shared" si="2"/>
        <v>2</v>
      </c>
      <c r="N19" s="163">
        <f t="shared" si="3"/>
        <v>0</v>
      </c>
      <c r="O19" s="163">
        <f t="shared" si="4"/>
        <v>2</v>
      </c>
      <c r="P19" s="163">
        <f t="shared" si="5"/>
        <v>0</v>
      </c>
      <c r="Q19" s="163">
        <f t="shared" si="6"/>
        <v>0</v>
      </c>
      <c r="R19" s="163">
        <f t="shared" si="7"/>
        <v>76000</v>
      </c>
      <c r="S19" s="163">
        <f t="shared" si="7"/>
        <v>9000</v>
      </c>
    </row>
    <row r="20" ht="14.25" spans="2:19">
      <c r="B20" s="163" t="s">
        <v>30</v>
      </c>
      <c r="C20" s="164">
        <v>6</v>
      </c>
      <c r="D20" s="164">
        <v>0</v>
      </c>
      <c r="E20" s="164">
        <v>0</v>
      </c>
      <c r="F20" s="164">
        <v>0</v>
      </c>
      <c r="G20" s="164">
        <v>0</v>
      </c>
      <c r="H20" s="164">
        <v>0</v>
      </c>
      <c r="I20" s="164">
        <v>0</v>
      </c>
      <c r="J20" s="164" t="str">
        <f t="shared" si="8"/>
        <v>2车间</v>
      </c>
      <c r="K20" s="163">
        <f t="shared" si="0"/>
        <v>2</v>
      </c>
      <c r="L20" s="163" t="str">
        <f t="shared" si="1"/>
        <v>车间</v>
      </c>
      <c r="M20" s="163">
        <f t="shared" si="2"/>
        <v>6</v>
      </c>
      <c r="N20" s="163">
        <f t="shared" si="3"/>
        <v>0</v>
      </c>
      <c r="O20" s="163">
        <f t="shared" si="4"/>
        <v>0</v>
      </c>
      <c r="P20" s="163">
        <f t="shared" si="5"/>
        <v>0</v>
      </c>
      <c r="Q20" s="163">
        <f t="shared" si="6"/>
        <v>0</v>
      </c>
      <c r="R20" s="163">
        <f t="shared" ref="R20:S35" si="9">IF(H20="",R19,H20)</f>
        <v>0</v>
      </c>
      <c r="S20" s="163">
        <f t="shared" si="9"/>
        <v>0</v>
      </c>
    </row>
    <row r="21" ht="14.25" spans="2:19">
      <c r="B21" s="163" t="s">
        <v>7</v>
      </c>
      <c r="C21" s="164">
        <v>5</v>
      </c>
      <c r="D21" s="164">
        <v>1</v>
      </c>
      <c r="E21" s="164">
        <v>0</v>
      </c>
      <c r="F21" s="164">
        <v>0</v>
      </c>
      <c r="G21" s="164">
        <v>0</v>
      </c>
      <c r="H21" s="164">
        <v>56180</v>
      </c>
      <c r="I21" s="164">
        <v>24520</v>
      </c>
      <c r="J21" s="164" t="str">
        <f t="shared" si="8"/>
        <v>2成都</v>
      </c>
      <c r="K21" s="163">
        <f t="shared" si="0"/>
        <v>2</v>
      </c>
      <c r="L21" s="163" t="str">
        <f t="shared" si="1"/>
        <v>成都</v>
      </c>
      <c r="M21" s="163">
        <f t="shared" si="2"/>
        <v>5</v>
      </c>
      <c r="N21" s="163">
        <f t="shared" si="3"/>
        <v>1</v>
      </c>
      <c r="O21" s="163">
        <f t="shared" si="4"/>
        <v>0</v>
      </c>
      <c r="P21" s="163">
        <f t="shared" si="5"/>
        <v>0</v>
      </c>
      <c r="Q21" s="163">
        <f t="shared" si="6"/>
        <v>0</v>
      </c>
      <c r="R21" s="163">
        <f t="shared" si="9"/>
        <v>56180</v>
      </c>
      <c r="S21" s="163">
        <f t="shared" si="9"/>
        <v>24520</v>
      </c>
    </row>
    <row r="22" ht="14.25" spans="2:19">
      <c r="B22" s="163" t="s">
        <v>48</v>
      </c>
      <c r="C22" s="164">
        <v>3</v>
      </c>
      <c r="D22" s="164">
        <v>1</v>
      </c>
      <c r="E22" s="164">
        <v>1</v>
      </c>
      <c r="F22" s="164">
        <v>0</v>
      </c>
      <c r="G22" s="164">
        <v>0</v>
      </c>
      <c r="H22" s="164">
        <v>79668</v>
      </c>
      <c r="I22" s="164">
        <v>15000</v>
      </c>
      <c r="J22" s="164" t="str">
        <f t="shared" si="8"/>
        <v>2达州</v>
      </c>
      <c r="K22" s="163">
        <f t="shared" si="0"/>
        <v>2</v>
      </c>
      <c r="L22" s="163" t="str">
        <f t="shared" si="1"/>
        <v>达州</v>
      </c>
      <c r="M22" s="163">
        <f t="shared" si="2"/>
        <v>3</v>
      </c>
      <c r="N22" s="163">
        <f t="shared" si="3"/>
        <v>1</v>
      </c>
      <c r="O22" s="163">
        <f t="shared" si="4"/>
        <v>1</v>
      </c>
      <c r="P22" s="163">
        <f t="shared" si="5"/>
        <v>0</v>
      </c>
      <c r="Q22" s="163">
        <f t="shared" si="6"/>
        <v>0</v>
      </c>
      <c r="R22" s="163">
        <f t="shared" si="9"/>
        <v>79668</v>
      </c>
      <c r="S22" s="163">
        <f t="shared" si="9"/>
        <v>15000</v>
      </c>
    </row>
    <row r="23" ht="14.25" spans="2:19">
      <c r="B23" s="163" t="s">
        <v>490</v>
      </c>
      <c r="C23" s="164">
        <v>1</v>
      </c>
      <c r="D23" s="164">
        <v>1</v>
      </c>
      <c r="E23" s="164">
        <v>0</v>
      </c>
      <c r="F23" s="164">
        <v>0</v>
      </c>
      <c r="G23" s="164">
        <v>0</v>
      </c>
      <c r="H23" s="164"/>
      <c r="I23" s="164">
        <v>4000</v>
      </c>
      <c r="J23" s="164" t="str">
        <f t="shared" si="8"/>
        <v>2德阳</v>
      </c>
      <c r="K23" s="163">
        <f t="shared" si="0"/>
        <v>2</v>
      </c>
      <c r="L23" s="163" t="str">
        <f t="shared" si="1"/>
        <v>德阳</v>
      </c>
      <c r="M23" s="163">
        <f t="shared" si="2"/>
        <v>1</v>
      </c>
      <c r="N23" s="163">
        <f t="shared" si="3"/>
        <v>1</v>
      </c>
      <c r="O23" s="163">
        <f t="shared" si="4"/>
        <v>0</v>
      </c>
      <c r="P23" s="163">
        <f t="shared" si="5"/>
        <v>0</v>
      </c>
      <c r="Q23" s="163">
        <f t="shared" si="6"/>
        <v>0</v>
      </c>
      <c r="R23" s="163">
        <f t="shared" si="9"/>
        <v>79668</v>
      </c>
      <c r="S23" s="163">
        <f t="shared" si="9"/>
        <v>4000</v>
      </c>
    </row>
    <row r="24" ht="14.25" spans="2:19">
      <c r="B24" s="163" t="s">
        <v>64</v>
      </c>
      <c r="C24" s="164">
        <v>1</v>
      </c>
      <c r="D24" s="164">
        <v>0</v>
      </c>
      <c r="E24" s="164">
        <v>0</v>
      </c>
      <c r="F24" s="164">
        <v>0</v>
      </c>
      <c r="G24" s="164">
        <v>0</v>
      </c>
      <c r="H24" s="164">
        <v>10480</v>
      </c>
      <c r="I24" s="164">
        <v>9600</v>
      </c>
      <c r="J24" s="164" t="str">
        <f t="shared" si="8"/>
        <v>2甘孜</v>
      </c>
      <c r="K24" s="163">
        <f t="shared" si="0"/>
        <v>2</v>
      </c>
      <c r="L24" s="163" t="str">
        <f t="shared" si="1"/>
        <v>甘孜</v>
      </c>
      <c r="M24" s="163">
        <f t="shared" si="2"/>
        <v>1</v>
      </c>
      <c r="N24" s="163">
        <f t="shared" si="3"/>
        <v>0</v>
      </c>
      <c r="O24" s="163">
        <f t="shared" si="4"/>
        <v>0</v>
      </c>
      <c r="P24" s="163">
        <f t="shared" si="5"/>
        <v>0</v>
      </c>
      <c r="Q24" s="163">
        <f t="shared" si="6"/>
        <v>0</v>
      </c>
      <c r="R24" s="163">
        <f t="shared" si="9"/>
        <v>10480</v>
      </c>
      <c r="S24" s="163">
        <f t="shared" si="9"/>
        <v>9600</v>
      </c>
    </row>
    <row r="25" ht="14.25" spans="2:19">
      <c r="B25" s="163" t="s">
        <v>32</v>
      </c>
      <c r="C25" s="164">
        <v>3</v>
      </c>
      <c r="D25" s="164">
        <v>0</v>
      </c>
      <c r="E25" s="164">
        <v>0</v>
      </c>
      <c r="F25" s="164">
        <v>0</v>
      </c>
      <c r="G25" s="164">
        <v>0</v>
      </c>
      <c r="H25" s="164">
        <v>1530</v>
      </c>
      <c r="I25" s="164">
        <v>0</v>
      </c>
      <c r="J25" s="164" t="str">
        <f t="shared" si="8"/>
        <v>2广元</v>
      </c>
      <c r="K25" s="163">
        <f t="shared" si="0"/>
        <v>2</v>
      </c>
      <c r="L25" s="163" t="str">
        <f t="shared" si="1"/>
        <v>广元</v>
      </c>
      <c r="M25" s="163">
        <f t="shared" si="2"/>
        <v>3</v>
      </c>
      <c r="N25" s="163">
        <f t="shared" si="3"/>
        <v>0</v>
      </c>
      <c r="O25" s="163">
        <f t="shared" si="4"/>
        <v>0</v>
      </c>
      <c r="P25" s="163">
        <f t="shared" si="5"/>
        <v>0</v>
      </c>
      <c r="Q25" s="163">
        <f t="shared" si="6"/>
        <v>0</v>
      </c>
      <c r="R25" s="163">
        <f t="shared" si="9"/>
        <v>1530</v>
      </c>
      <c r="S25" s="163">
        <f t="shared" si="9"/>
        <v>0</v>
      </c>
    </row>
    <row r="26" ht="14.25" spans="2:19">
      <c r="B26" s="163" t="s">
        <v>58</v>
      </c>
      <c r="C26" s="164">
        <v>2</v>
      </c>
      <c r="D26" s="164">
        <v>0</v>
      </c>
      <c r="E26" s="164">
        <v>0</v>
      </c>
      <c r="F26" s="164">
        <v>0</v>
      </c>
      <c r="G26" s="164">
        <v>0</v>
      </c>
      <c r="H26" s="164">
        <v>12480</v>
      </c>
      <c r="I26" s="164">
        <v>6000</v>
      </c>
      <c r="J26" s="164" t="str">
        <f t="shared" si="8"/>
        <v>2乐山</v>
      </c>
      <c r="K26" s="163">
        <f t="shared" si="0"/>
        <v>2</v>
      </c>
      <c r="L26" s="163" t="str">
        <f t="shared" si="1"/>
        <v>乐山</v>
      </c>
      <c r="M26" s="163">
        <f t="shared" si="2"/>
        <v>2</v>
      </c>
      <c r="N26" s="163">
        <f t="shared" si="3"/>
        <v>0</v>
      </c>
      <c r="O26" s="163">
        <f t="shared" si="4"/>
        <v>0</v>
      </c>
      <c r="P26" s="163">
        <f t="shared" si="5"/>
        <v>0</v>
      </c>
      <c r="Q26" s="163">
        <f t="shared" si="6"/>
        <v>0</v>
      </c>
      <c r="R26" s="163">
        <f t="shared" si="9"/>
        <v>12480</v>
      </c>
      <c r="S26" s="163">
        <f t="shared" si="9"/>
        <v>6000</v>
      </c>
    </row>
    <row r="27" ht="14.25" spans="2:19">
      <c r="B27" s="163" t="s">
        <v>10</v>
      </c>
      <c r="C27" s="164">
        <v>1</v>
      </c>
      <c r="D27" s="164">
        <v>0</v>
      </c>
      <c r="E27" s="164">
        <v>0</v>
      </c>
      <c r="F27" s="164">
        <v>0</v>
      </c>
      <c r="G27" s="164">
        <v>0</v>
      </c>
      <c r="H27" s="164">
        <v>0</v>
      </c>
      <c r="I27" s="164">
        <v>0</v>
      </c>
      <c r="J27" s="164" t="str">
        <f t="shared" si="8"/>
        <v>2眉山</v>
      </c>
      <c r="K27" s="163">
        <f t="shared" si="0"/>
        <v>2</v>
      </c>
      <c r="L27" s="163" t="str">
        <f t="shared" si="1"/>
        <v>眉山</v>
      </c>
      <c r="M27" s="163">
        <f t="shared" si="2"/>
        <v>1</v>
      </c>
      <c r="N27" s="163">
        <f t="shared" si="3"/>
        <v>0</v>
      </c>
      <c r="O27" s="163">
        <f t="shared" si="4"/>
        <v>0</v>
      </c>
      <c r="P27" s="163">
        <f t="shared" si="5"/>
        <v>0</v>
      </c>
      <c r="Q27" s="163">
        <f t="shared" si="6"/>
        <v>0</v>
      </c>
      <c r="R27" s="163">
        <f t="shared" si="9"/>
        <v>0</v>
      </c>
      <c r="S27" s="163">
        <f t="shared" si="9"/>
        <v>0</v>
      </c>
    </row>
    <row r="28" ht="14.25" spans="2:19">
      <c r="B28" s="163" t="s">
        <v>27</v>
      </c>
      <c r="C28" s="164">
        <v>2</v>
      </c>
      <c r="D28" s="164">
        <v>1</v>
      </c>
      <c r="E28" s="164">
        <v>0</v>
      </c>
      <c r="F28" s="164">
        <v>0</v>
      </c>
      <c r="G28" s="164">
        <v>0</v>
      </c>
      <c r="H28" s="164">
        <v>51510</v>
      </c>
      <c r="I28" s="164">
        <v>16930</v>
      </c>
      <c r="J28" s="164" t="str">
        <f t="shared" si="8"/>
        <v>2绵阳</v>
      </c>
      <c r="K28" s="163">
        <f t="shared" si="0"/>
        <v>2</v>
      </c>
      <c r="L28" s="163" t="str">
        <f t="shared" si="1"/>
        <v>绵阳</v>
      </c>
      <c r="M28" s="163">
        <f t="shared" si="2"/>
        <v>2</v>
      </c>
      <c r="N28" s="163">
        <f t="shared" si="3"/>
        <v>1</v>
      </c>
      <c r="O28" s="163">
        <f t="shared" si="4"/>
        <v>0</v>
      </c>
      <c r="P28" s="163">
        <f t="shared" si="5"/>
        <v>0</v>
      </c>
      <c r="Q28" s="163">
        <f t="shared" si="6"/>
        <v>0</v>
      </c>
      <c r="R28" s="163">
        <f t="shared" si="9"/>
        <v>51510</v>
      </c>
      <c r="S28" s="163">
        <f t="shared" si="9"/>
        <v>16930</v>
      </c>
    </row>
    <row r="29" ht="14.25" spans="2:19">
      <c r="B29" s="163" t="s">
        <v>37</v>
      </c>
      <c r="C29" s="164">
        <v>1</v>
      </c>
      <c r="D29" s="164">
        <v>0</v>
      </c>
      <c r="E29" s="164">
        <v>0</v>
      </c>
      <c r="F29" s="164">
        <v>0</v>
      </c>
      <c r="G29" s="164">
        <v>0</v>
      </c>
      <c r="H29" s="164">
        <v>8111</v>
      </c>
      <c r="I29" s="164">
        <v>6000</v>
      </c>
      <c r="J29" s="164" t="str">
        <f t="shared" si="8"/>
        <v>2南充</v>
      </c>
      <c r="K29" s="163">
        <f t="shared" si="0"/>
        <v>2</v>
      </c>
      <c r="L29" s="163" t="str">
        <f t="shared" si="1"/>
        <v>南充</v>
      </c>
      <c r="M29" s="163">
        <f t="shared" si="2"/>
        <v>1</v>
      </c>
      <c r="N29" s="163">
        <f t="shared" si="3"/>
        <v>0</v>
      </c>
      <c r="O29" s="163">
        <f t="shared" si="4"/>
        <v>0</v>
      </c>
      <c r="P29" s="163">
        <f t="shared" si="5"/>
        <v>0</v>
      </c>
      <c r="Q29" s="163">
        <f t="shared" si="6"/>
        <v>0</v>
      </c>
      <c r="R29" s="163">
        <f t="shared" si="9"/>
        <v>8111</v>
      </c>
      <c r="S29" s="163">
        <f t="shared" si="9"/>
        <v>6000</v>
      </c>
    </row>
    <row r="30" ht="14.25" spans="2:19">
      <c r="B30" s="163" t="s">
        <v>44</v>
      </c>
      <c r="C30" s="164">
        <v>1</v>
      </c>
      <c r="D30" s="164">
        <v>0</v>
      </c>
      <c r="E30" s="164">
        <v>0</v>
      </c>
      <c r="F30" s="164">
        <v>0</v>
      </c>
      <c r="G30" s="164">
        <v>0</v>
      </c>
      <c r="H30" s="164">
        <v>0</v>
      </c>
      <c r="I30" s="164">
        <v>0</v>
      </c>
      <c r="J30" s="164" t="str">
        <f t="shared" si="8"/>
        <v>2遂宁</v>
      </c>
      <c r="K30" s="163">
        <f t="shared" si="0"/>
        <v>2</v>
      </c>
      <c r="L30" s="163" t="str">
        <f t="shared" si="1"/>
        <v>遂宁</v>
      </c>
      <c r="M30" s="163">
        <f t="shared" si="2"/>
        <v>1</v>
      </c>
      <c r="N30" s="163">
        <f t="shared" si="3"/>
        <v>0</v>
      </c>
      <c r="O30" s="163">
        <f t="shared" si="4"/>
        <v>0</v>
      </c>
      <c r="P30" s="163">
        <f t="shared" si="5"/>
        <v>0</v>
      </c>
      <c r="Q30" s="163">
        <f t="shared" si="6"/>
        <v>0</v>
      </c>
      <c r="R30" s="163">
        <f t="shared" si="9"/>
        <v>0</v>
      </c>
      <c r="S30" s="163">
        <f t="shared" si="9"/>
        <v>0</v>
      </c>
    </row>
    <row r="31" ht="14.25" spans="2:19">
      <c r="B31" s="163" t="s">
        <v>55</v>
      </c>
      <c r="C31" s="164">
        <v>3</v>
      </c>
      <c r="D31" s="164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 t="str">
        <f t="shared" si="8"/>
        <v>2雅安</v>
      </c>
      <c r="K31" s="163">
        <f t="shared" si="0"/>
        <v>2</v>
      </c>
      <c r="L31" s="163" t="str">
        <f t="shared" si="1"/>
        <v>雅安</v>
      </c>
      <c r="M31" s="163">
        <f t="shared" si="2"/>
        <v>3</v>
      </c>
      <c r="N31" s="163">
        <f t="shared" si="3"/>
        <v>0</v>
      </c>
      <c r="O31" s="163">
        <f t="shared" si="4"/>
        <v>0</v>
      </c>
      <c r="P31" s="163">
        <f t="shared" si="5"/>
        <v>0</v>
      </c>
      <c r="Q31" s="163">
        <f t="shared" si="6"/>
        <v>0</v>
      </c>
      <c r="R31" s="163">
        <f t="shared" si="9"/>
        <v>0</v>
      </c>
      <c r="S31" s="163">
        <f t="shared" si="9"/>
        <v>0</v>
      </c>
    </row>
    <row r="32" ht="14.25" spans="1:19">
      <c r="A32" s="163">
        <v>3</v>
      </c>
      <c r="B32" s="163" t="s">
        <v>30</v>
      </c>
      <c r="C32" s="164">
        <v>28</v>
      </c>
      <c r="D32" s="164">
        <v>0</v>
      </c>
      <c r="E32" s="164">
        <v>0</v>
      </c>
      <c r="F32" s="164">
        <v>0</v>
      </c>
      <c r="G32" s="164">
        <v>0</v>
      </c>
      <c r="H32" s="164"/>
      <c r="I32" s="164">
        <v>69652</v>
      </c>
      <c r="J32" s="164" t="str">
        <f t="shared" si="8"/>
        <v>3车间</v>
      </c>
      <c r="K32" s="163">
        <f t="shared" si="0"/>
        <v>3</v>
      </c>
      <c r="L32" s="163" t="str">
        <f t="shared" si="1"/>
        <v>车间</v>
      </c>
      <c r="M32" s="163">
        <f t="shared" si="2"/>
        <v>28</v>
      </c>
      <c r="N32" s="163">
        <f t="shared" si="3"/>
        <v>0</v>
      </c>
      <c r="O32" s="163">
        <f t="shared" si="4"/>
        <v>0</v>
      </c>
      <c r="P32" s="163">
        <f t="shared" si="5"/>
        <v>0</v>
      </c>
      <c r="Q32" s="163">
        <f t="shared" si="6"/>
        <v>0</v>
      </c>
      <c r="R32" s="163">
        <f t="shared" si="9"/>
        <v>0</v>
      </c>
      <c r="S32" s="163">
        <f t="shared" si="9"/>
        <v>69652</v>
      </c>
    </row>
    <row r="33" ht="14.25" spans="2:19">
      <c r="B33" s="163" t="s">
        <v>7</v>
      </c>
      <c r="C33" s="164">
        <v>5</v>
      </c>
      <c r="D33" s="164">
        <v>2</v>
      </c>
      <c r="E33" s="164">
        <v>2</v>
      </c>
      <c r="F33" s="164">
        <v>0</v>
      </c>
      <c r="G33" s="164">
        <v>0</v>
      </c>
      <c r="H33" s="164">
        <v>225246</v>
      </c>
      <c r="I33" s="164">
        <v>53725</v>
      </c>
      <c r="J33" s="164" t="str">
        <f t="shared" si="8"/>
        <v>3成都</v>
      </c>
      <c r="K33" s="163">
        <f t="shared" si="0"/>
        <v>3</v>
      </c>
      <c r="L33" s="163" t="str">
        <f t="shared" si="1"/>
        <v>成都</v>
      </c>
      <c r="M33" s="163">
        <f t="shared" si="2"/>
        <v>5</v>
      </c>
      <c r="N33" s="163">
        <f t="shared" si="3"/>
        <v>2</v>
      </c>
      <c r="O33" s="163">
        <f t="shared" si="4"/>
        <v>2</v>
      </c>
      <c r="P33" s="163">
        <f t="shared" si="5"/>
        <v>0</v>
      </c>
      <c r="Q33" s="163">
        <f t="shared" si="6"/>
        <v>0</v>
      </c>
      <c r="R33" s="163">
        <f t="shared" si="9"/>
        <v>225246</v>
      </c>
      <c r="S33" s="163">
        <f t="shared" si="9"/>
        <v>53725</v>
      </c>
    </row>
    <row r="34" ht="14.25" spans="2:19">
      <c r="B34" s="163" t="s">
        <v>48</v>
      </c>
      <c r="C34" s="164">
        <v>7</v>
      </c>
      <c r="D34" s="164">
        <v>4</v>
      </c>
      <c r="E34" s="164">
        <v>1</v>
      </c>
      <c r="F34" s="164">
        <v>0</v>
      </c>
      <c r="G34" s="164">
        <v>0</v>
      </c>
      <c r="H34" s="164">
        <v>190722</v>
      </c>
      <c r="I34" s="164">
        <v>102396</v>
      </c>
      <c r="J34" s="164" t="str">
        <f t="shared" si="8"/>
        <v>3达州</v>
      </c>
      <c r="K34" s="163">
        <f t="shared" si="0"/>
        <v>3</v>
      </c>
      <c r="L34" s="163" t="str">
        <f t="shared" si="1"/>
        <v>达州</v>
      </c>
      <c r="M34" s="163">
        <f t="shared" si="2"/>
        <v>7</v>
      </c>
      <c r="N34" s="163">
        <f t="shared" si="3"/>
        <v>4</v>
      </c>
      <c r="O34" s="163">
        <f t="shared" si="4"/>
        <v>1</v>
      </c>
      <c r="P34" s="163">
        <f t="shared" si="5"/>
        <v>0</v>
      </c>
      <c r="Q34" s="163">
        <f t="shared" si="6"/>
        <v>0</v>
      </c>
      <c r="R34" s="163">
        <f t="shared" si="9"/>
        <v>190722</v>
      </c>
      <c r="S34" s="163">
        <f t="shared" si="9"/>
        <v>102396</v>
      </c>
    </row>
    <row r="35" ht="14.25" spans="2:19">
      <c r="B35" s="163" t="s">
        <v>64</v>
      </c>
      <c r="C35" s="164">
        <v>3</v>
      </c>
      <c r="D35" s="164">
        <v>1</v>
      </c>
      <c r="E35" s="164">
        <v>1</v>
      </c>
      <c r="F35" s="164">
        <v>0</v>
      </c>
      <c r="G35" s="164">
        <v>0</v>
      </c>
      <c r="H35" s="164">
        <v>186863</v>
      </c>
      <c r="I35" s="164">
        <v>15500</v>
      </c>
      <c r="J35" s="164" t="str">
        <f t="shared" si="8"/>
        <v>3甘孜</v>
      </c>
      <c r="K35" s="163">
        <f t="shared" si="0"/>
        <v>3</v>
      </c>
      <c r="L35" s="163" t="str">
        <f t="shared" si="1"/>
        <v>甘孜</v>
      </c>
      <c r="M35" s="163">
        <f t="shared" si="2"/>
        <v>3</v>
      </c>
      <c r="N35" s="163">
        <f t="shared" si="3"/>
        <v>1</v>
      </c>
      <c r="O35" s="163">
        <f t="shared" si="4"/>
        <v>1</v>
      </c>
      <c r="P35" s="163">
        <f t="shared" si="5"/>
        <v>0</v>
      </c>
      <c r="Q35" s="163">
        <f t="shared" si="6"/>
        <v>0</v>
      </c>
      <c r="R35" s="163">
        <f t="shared" si="9"/>
        <v>186863</v>
      </c>
      <c r="S35" s="163">
        <f t="shared" si="9"/>
        <v>15500</v>
      </c>
    </row>
    <row r="36" ht="14.25" spans="2:19">
      <c r="B36" s="163" t="s">
        <v>333</v>
      </c>
      <c r="C36" s="164">
        <v>4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64">
        <v>0</v>
      </c>
      <c r="J36" s="164" t="str">
        <f t="shared" si="8"/>
        <v>3公司</v>
      </c>
      <c r="K36" s="163">
        <f t="shared" ref="K36:K70" si="10">IF(A36="",K35,A36)</f>
        <v>3</v>
      </c>
      <c r="L36" s="163" t="str">
        <f t="shared" ref="L36:L70" si="11">IF(B36="",L35,B36)</f>
        <v>公司</v>
      </c>
      <c r="M36" s="163">
        <f t="shared" ref="M36:M70" si="12">IF(C36="",M35,C36)</f>
        <v>4</v>
      </c>
      <c r="N36" s="163">
        <f t="shared" ref="N36:N70" si="13">IF(D36="",N35,D36)</f>
        <v>0</v>
      </c>
      <c r="O36" s="163">
        <f t="shared" ref="O36:O70" si="14">IF(E36="",O35,E36)</f>
        <v>0</v>
      </c>
      <c r="P36" s="163">
        <f t="shared" ref="P36:P70" si="15">IF(F36="",P35,F36)</f>
        <v>0</v>
      </c>
      <c r="Q36" s="163">
        <f t="shared" ref="Q36:Q70" si="16">IF(G36="",Q35,G36)</f>
        <v>0</v>
      </c>
      <c r="R36" s="163">
        <f t="shared" ref="R36:S51" si="17">IF(H36="",R35,H36)</f>
        <v>0</v>
      </c>
      <c r="S36" s="163">
        <f t="shared" si="17"/>
        <v>0</v>
      </c>
    </row>
    <row r="37" ht="14.25" spans="2:19">
      <c r="B37" s="163" t="s">
        <v>40</v>
      </c>
      <c r="C37" s="164">
        <v>4</v>
      </c>
      <c r="D37" s="164">
        <v>1</v>
      </c>
      <c r="E37" s="164">
        <v>0</v>
      </c>
      <c r="F37" s="164">
        <v>0</v>
      </c>
      <c r="G37" s="164">
        <v>0</v>
      </c>
      <c r="H37" s="164">
        <v>27270</v>
      </c>
      <c r="I37" s="164">
        <v>10500</v>
      </c>
      <c r="J37" s="164" t="str">
        <f t="shared" si="8"/>
        <v>3广安</v>
      </c>
      <c r="K37" s="163">
        <f t="shared" si="10"/>
        <v>3</v>
      </c>
      <c r="L37" s="163" t="str">
        <f t="shared" si="11"/>
        <v>广安</v>
      </c>
      <c r="M37" s="163">
        <f t="shared" si="12"/>
        <v>4</v>
      </c>
      <c r="N37" s="163">
        <f t="shared" si="13"/>
        <v>1</v>
      </c>
      <c r="O37" s="163">
        <f t="shared" si="14"/>
        <v>0</v>
      </c>
      <c r="P37" s="163">
        <f t="shared" si="15"/>
        <v>0</v>
      </c>
      <c r="Q37" s="163">
        <f t="shared" si="16"/>
        <v>0</v>
      </c>
      <c r="R37" s="163">
        <f t="shared" si="17"/>
        <v>27270</v>
      </c>
      <c r="S37" s="163">
        <f t="shared" si="17"/>
        <v>10500</v>
      </c>
    </row>
    <row r="38" ht="14.25" spans="2:19">
      <c r="B38" s="163" t="s">
        <v>58</v>
      </c>
      <c r="C38" s="164">
        <v>3</v>
      </c>
      <c r="D38" s="164">
        <v>0</v>
      </c>
      <c r="E38" s="164">
        <v>0</v>
      </c>
      <c r="F38" s="164">
        <v>0</v>
      </c>
      <c r="G38" s="164">
        <v>0</v>
      </c>
      <c r="H38" s="164">
        <v>7072</v>
      </c>
      <c r="I38" s="164">
        <v>4000</v>
      </c>
      <c r="J38" s="164" t="str">
        <f t="shared" si="8"/>
        <v>3乐山</v>
      </c>
      <c r="K38" s="163">
        <f t="shared" si="10"/>
        <v>3</v>
      </c>
      <c r="L38" s="163" t="str">
        <f t="shared" si="11"/>
        <v>乐山</v>
      </c>
      <c r="M38" s="163">
        <f t="shared" si="12"/>
        <v>3</v>
      </c>
      <c r="N38" s="163">
        <f t="shared" si="13"/>
        <v>0</v>
      </c>
      <c r="O38" s="163">
        <f t="shared" si="14"/>
        <v>0</v>
      </c>
      <c r="P38" s="163">
        <f t="shared" si="15"/>
        <v>0</v>
      </c>
      <c r="Q38" s="163">
        <f t="shared" si="16"/>
        <v>0</v>
      </c>
      <c r="R38" s="163">
        <f t="shared" si="17"/>
        <v>7072</v>
      </c>
      <c r="S38" s="163">
        <f t="shared" si="17"/>
        <v>4000</v>
      </c>
    </row>
    <row r="39" ht="14.25" spans="2:19">
      <c r="B39" s="163" t="s">
        <v>10</v>
      </c>
      <c r="C39" s="164">
        <v>2</v>
      </c>
      <c r="D39" s="164">
        <v>0</v>
      </c>
      <c r="E39" s="164">
        <v>1</v>
      </c>
      <c r="F39" s="164">
        <v>0</v>
      </c>
      <c r="G39" s="164">
        <v>0</v>
      </c>
      <c r="H39" s="164">
        <v>25979</v>
      </c>
      <c r="I39" s="164">
        <v>14200</v>
      </c>
      <c r="J39" s="164" t="str">
        <f t="shared" si="8"/>
        <v>3眉山</v>
      </c>
      <c r="K39" s="163">
        <f t="shared" si="10"/>
        <v>3</v>
      </c>
      <c r="L39" s="163" t="str">
        <f t="shared" si="11"/>
        <v>眉山</v>
      </c>
      <c r="M39" s="163">
        <f t="shared" si="12"/>
        <v>2</v>
      </c>
      <c r="N39" s="163">
        <f t="shared" si="13"/>
        <v>0</v>
      </c>
      <c r="O39" s="163">
        <f t="shared" si="14"/>
        <v>1</v>
      </c>
      <c r="P39" s="163">
        <f t="shared" si="15"/>
        <v>0</v>
      </c>
      <c r="Q39" s="163">
        <f t="shared" si="16"/>
        <v>0</v>
      </c>
      <c r="R39" s="163">
        <f t="shared" si="17"/>
        <v>25979</v>
      </c>
      <c r="S39" s="163">
        <f t="shared" si="17"/>
        <v>14200</v>
      </c>
    </row>
    <row r="40" ht="14.25" spans="2:19">
      <c r="B40" s="163" t="s">
        <v>27</v>
      </c>
      <c r="C40" s="164">
        <v>3</v>
      </c>
      <c r="D40" s="164">
        <v>0</v>
      </c>
      <c r="E40" s="164">
        <v>0</v>
      </c>
      <c r="F40" s="164">
        <v>0</v>
      </c>
      <c r="G40" s="164">
        <v>0</v>
      </c>
      <c r="H40" s="164">
        <v>33600</v>
      </c>
      <c r="I40" s="164">
        <v>3000</v>
      </c>
      <c r="J40" s="164" t="str">
        <f t="shared" si="8"/>
        <v>3绵阳</v>
      </c>
      <c r="K40" s="163">
        <f t="shared" si="10"/>
        <v>3</v>
      </c>
      <c r="L40" s="163" t="str">
        <f t="shared" si="11"/>
        <v>绵阳</v>
      </c>
      <c r="M40" s="163">
        <f t="shared" si="12"/>
        <v>3</v>
      </c>
      <c r="N40" s="163">
        <f t="shared" si="13"/>
        <v>0</v>
      </c>
      <c r="O40" s="163">
        <f t="shared" si="14"/>
        <v>0</v>
      </c>
      <c r="P40" s="163">
        <f t="shared" si="15"/>
        <v>0</v>
      </c>
      <c r="Q40" s="163">
        <f t="shared" si="16"/>
        <v>0</v>
      </c>
      <c r="R40" s="163">
        <f t="shared" si="17"/>
        <v>33600</v>
      </c>
      <c r="S40" s="163">
        <f t="shared" si="17"/>
        <v>3000</v>
      </c>
    </row>
    <row r="41" ht="14.25" spans="2:19">
      <c r="B41" s="163" t="s">
        <v>37</v>
      </c>
      <c r="C41" s="164">
        <v>4</v>
      </c>
      <c r="D41" s="164">
        <v>1</v>
      </c>
      <c r="E41" s="164">
        <v>0</v>
      </c>
      <c r="F41" s="164">
        <v>0</v>
      </c>
      <c r="G41" s="164">
        <v>0</v>
      </c>
      <c r="H41" s="164">
        <v>60962</v>
      </c>
      <c r="I41" s="164">
        <v>26900</v>
      </c>
      <c r="J41" s="164" t="str">
        <f t="shared" si="8"/>
        <v>3南充</v>
      </c>
      <c r="K41" s="163">
        <f t="shared" si="10"/>
        <v>3</v>
      </c>
      <c r="L41" s="163" t="str">
        <f t="shared" si="11"/>
        <v>南充</v>
      </c>
      <c r="M41" s="163">
        <f t="shared" si="12"/>
        <v>4</v>
      </c>
      <c r="N41" s="163">
        <f t="shared" si="13"/>
        <v>1</v>
      </c>
      <c r="O41" s="163">
        <f t="shared" si="14"/>
        <v>0</v>
      </c>
      <c r="P41" s="163">
        <f t="shared" si="15"/>
        <v>0</v>
      </c>
      <c r="Q41" s="163">
        <f t="shared" si="16"/>
        <v>0</v>
      </c>
      <c r="R41" s="163">
        <f t="shared" si="17"/>
        <v>60962</v>
      </c>
      <c r="S41" s="163">
        <f t="shared" si="17"/>
        <v>26900</v>
      </c>
    </row>
    <row r="42" ht="14.25" spans="2:19">
      <c r="B42" s="163" t="s">
        <v>55</v>
      </c>
      <c r="C42" s="164">
        <v>4</v>
      </c>
      <c r="D42" s="164">
        <v>2</v>
      </c>
      <c r="E42" s="164">
        <v>0</v>
      </c>
      <c r="F42" s="164">
        <v>0</v>
      </c>
      <c r="G42" s="164">
        <v>0</v>
      </c>
      <c r="H42" s="164">
        <v>47969.79</v>
      </c>
      <c r="I42" s="164">
        <v>25583</v>
      </c>
      <c r="J42" s="164" t="str">
        <f t="shared" si="8"/>
        <v>3雅安</v>
      </c>
      <c r="K42" s="163">
        <f t="shared" si="10"/>
        <v>3</v>
      </c>
      <c r="L42" s="163" t="str">
        <f t="shared" si="11"/>
        <v>雅安</v>
      </c>
      <c r="M42" s="163">
        <f t="shared" si="12"/>
        <v>4</v>
      </c>
      <c r="N42" s="163">
        <f t="shared" si="13"/>
        <v>2</v>
      </c>
      <c r="O42" s="163">
        <f t="shared" si="14"/>
        <v>0</v>
      </c>
      <c r="P42" s="163">
        <f t="shared" si="15"/>
        <v>0</v>
      </c>
      <c r="Q42" s="163">
        <f t="shared" si="16"/>
        <v>0</v>
      </c>
      <c r="R42" s="163">
        <f t="shared" si="17"/>
        <v>47969.79</v>
      </c>
      <c r="S42" s="163">
        <f t="shared" si="17"/>
        <v>25583</v>
      </c>
    </row>
    <row r="43" ht="14.25" spans="2:19">
      <c r="B43" s="163" t="s">
        <v>12</v>
      </c>
      <c r="C43" s="164">
        <v>2</v>
      </c>
      <c r="D43" s="164">
        <v>1</v>
      </c>
      <c r="E43" s="164">
        <v>0</v>
      </c>
      <c r="F43" s="164">
        <v>0</v>
      </c>
      <c r="G43" s="164">
        <v>0</v>
      </c>
      <c r="H43" s="164">
        <v>124305</v>
      </c>
      <c r="I43" s="164">
        <v>53817</v>
      </c>
      <c r="J43" s="164" t="str">
        <f t="shared" si="8"/>
        <v>3资阳</v>
      </c>
      <c r="K43" s="163">
        <f t="shared" si="10"/>
        <v>3</v>
      </c>
      <c r="L43" s="163" t="str">
        <f t="shared" si="11"/>
        <v>资阳</v>
      </c>
      <c r="M43" s="163">
        <f t="shared" si="12"/>
        <v>2</v>
      </c>
      <c r="N43" s="163">
        <f t="shared" si="13"/>
        <v>1</v>
      </c>
      <c r="O43" s="163">
        <f t="shared" si="14"/>
        <v>0</v>
      </c>
      <c r="P43" s="163">
        <f t="shared" si="15"/>
        <v>0</v>
      </c>
      <c r="Q43" s="163">
        <f t="shared" si="16"/>
        <v>0</v>
      </c>
      <c r="R43" s="163">
        <f t="shared" si="17"/>
        <v>124305</v>
      </c>
      <c r="S43" s="163">
        <f t="shared" si="17"/>
        <v>53817</v>
      </c>
    </row>
    <row r="44" ht="14.25" spans="1:19">
      <c r="A44"/>
      <c r="B44"/>
      <c r="C44"/>
      <c r="D44"/>
      <c r="E44"/>
      <c r="F44"/>
      <c r="G44"/>
      <c r="H44"/>
      <c r="I44"/>
      <c r="J44" s="164" t="str">
        <f t="shared" si="8"/>
        <v>3资阳</v>
      </c>
      <c r="K44" s="163">
        <f t="shared" si="10"/>
        <v>3</v>
      </c>
      <c r="L44" s="163" t="str">
        <f t="shared" si="11"/>
        <v>资阳</v>
      </c>
      <c r="M44" s="163">
        <f t="shared" si="12"/>
        <v>2</v>
      </c>
      <c r="N44" s="163">
        <f t="shared" si="13"/>
        <v>1</v>
      </c>
      <c r="O44" s="163">
        <f t="shared" si="14"/>
        <v>0</v>
      </c>
      <c r="P44" s="163">
        <f t="shared" si="15"/>
        <v>0</v>
      </c>
      <c r="Q44" s="163">
        <f t="shared" si="16"/>
        <v>0</v>
      </c>
      <c r="R44" s="163">
        <f t="shared" si="17"/>
        <v>124305</v>
      </c>
      <c r="S44" s="163">
        <f t="shared" si="17"/>
        <v>53817</v>
      </c>
    </row>
    <row r="45" ht="14.25" spans="1:19">
      <c r="A45"/>
      <c r="B45"/>
      <c r="C45"/>
      <c r="D45"/>
      <c r="E45"/>
      <c r="F45"/>
      <c r="G45"/>
      <c r="H45"/>
      <c r="I45"/>
      <c r="J45" s="164" t="str">
        <f t="shared" si="8"/>
        <v>3资阳</v>
      </c>
      <c r="K45" s="163">
        <f t="shared" si="10"/>
        <v>3</v>
      </c>
      <c r="L45" s="163" t="str">
        <f t="shared" si="11"/>
        <v>资阳</v>
      </c>
      <c r="M45" s="163">
        <f t="shared" si="12"/>
        <v>2</v>
      </c>
      <c r="N45" s="163">
        <f t="shared" si="13"/>
        <v>1</v>
      </c>
      <c r="O45" s="163">
        <f t="shared" si="14"/>
        <v>0</v>
      </c>
      <c r="P45" s="163">
        <f t="shared" si="15"/>
        <v>0</v>
      </c>
      <c r="Q45" s="163">
        <f t="shared" si="16"/>
        <v>0</v>
      </c>
      <c r="R45" s="163">
        <f t="shared" si="17"/>
        <v>124305</v>
      </c>
      <c r="S45" s="163">
        <f t="shared" si="17"/>
        <v>53817</v>
      </c>
    </row>
    <row r="46" ht="14.25" spans="1:19">
      <c r="A46"/>
      <c r="B46"/>
      <c r="C46"/>
      <c r="D46"/>
      <c r="E46"/>
      <c r="F46"/>
      <c r="G46"/>
      <c r="H46"/>
      <c r="I46"/>
      <c r="J46" s="164" t="str">
        <f t="shared" si="8"/>
        <v>3资阳</v>
      </c>
      <c r="K46" s="163">
        <f t="shared" si="10"/>
        <v>3</v>
      </c>
      <c r="L46" s="163" t="str">
        <f t="shared" si="11"/>
        <v>资阳</v>
      </c>
      <c r="M46" s="163">
        <f t="shared" si="12"/>
        <v>2</v>
      </c>
      <c r="N46" s="163">
        <f t="shared" si="13"/>
        <v>1</v>
      </c>
      <c r="O46" s="163">
        <f t="shared" si="14"/>
        <v>0</v>
      </c>
      <c r="P46" s="163">
        <f t="shared" si="15"/>
        <v>0</v>
      </c>
      <c r="Q46" s="163">
        <f t="shared" si="16"/>
        <v>0</v>
      </c>
      <c r="R46" s="163">
        <f t="shared" si="17"/>
        <v>124305</v>
      </c>
      <c r="S46" s="163">
        <f t="shared" si="17"/>
        <v>53817</v>
      </c>
    </row>
    <row r="47" ht="14.25" spans="1:19">
      <c r="A47"/>
      <c r="B47"/>
      <c r="C47"/>
      <c r="D47"/>
      <c r="E47"/>
      <c r="F47"/>
      <c r="G47"/>
      <c r="H47"/>
      <c r="I47"/>
      <c r="J47" s="164" t="str">
        <f t="shared" si="8"/>
        <v>3资阳</v>
      </c>
      <c r="K47" s="163">
        <f t="shared" si="10"/>
        <v>3</v>
      </c>
      <c r="L47" s="163" t="str">
        <f t="shared" si="11"/>
        <v>资阳</v>
      </c>
      <c r="M47" s="163">
        <f t="shared" si="12"/>
        <v>2</v>
      </c>
      <c r="N47" s="163">
        <f t="shared" si="13"/>
        <v>1</v>
      </c>
      <c r="O47" s="163">
        <f t="shared" si="14"/>
        <v>0</v>
      </c>
      <c r="P47" s="163">
        <f t="shared" si="15"/>
        <v>0</v>
      </c>
      <c r="Q47" s="163">
        <f t="shared" si="16"/>
        <v>0</v>
      </c>
      <c r="R47" s="163">
        <f t="shared" si="17"/>
        <v>124305</v>
      </c>
      <c r="S47" s="163">
        <f t="shared" si="17"/>
        <v>53817</v>
      </c>
    </row>
    <row r="48" ht="14.25" spans="1:19">
      <c r="A48"/>
      <c r="B48"/>
      <c r="C48"/>
      <c r="D48"/>
      <c r="E48"/>
      <c r="F48"/>
      <c r="G48"/>
      <c r="H48"/>
      <c r="I48"/>
      <c r="J48" s="164" t="str">
        <f t="shared" si="8"/>
        <v>3资阳</v>
      </c>
      <c r="K48" s="163">
        <f t="shared" si="10"/>
        <v>3</v>
      </c>
      <c r="L48" s="163" t="str">
        <f t="shared" si="11"/>
        <v>资阳</v>
      </c>
      <c r="M48" s="163">
        <f t="shared" si="12"/>
        <v>2</v>
      </c>
      <c r="N48" s="163">
        <f t="shared" si="13"/>
        <v>1</v>
      </c>
      <c r="O48" s="163">
        <f t="shared" si="14"/>
        <v>0</v>
      </c>
      <c r="P48" s="163">
        <f t="shared" si="15"/>
        <v>0</v>
      </c>
      <c r="Q48" s="163">
        <f t="shared" si="16"/>
        <v>0</v>
      </c>
      <c r="R48" s="163">
        <f t="shared" si="17"/>
        <v>124305</v>
      </c>
      <c r="S48" s="163">
        <f t="shared" si="17"/>
        <v>53817</v>
      </c>
    </row>
    <row r="49" ht="14.25" spans="1:19">
      <c r="A49"/>
      <c r="B49"/>
      <c r="C49"/>
      <c r="D49"/>
      <c r="E49"/>
      <c r="F49"/>
      <c r="G49"/>
      <c r="H49"/>
      <c r="I49"/>
      <c r="J49" s="164" t="str">
        <f t="shared" si="8"/>
        <v>3资阳</v>
      </c>
      <c r="K49" s="163">
        <f t="shared" si="10"/>
        <v>3</v>
      </c>
      <c r="L49" s="163" t="str">
        <f t="shared" si="11"/>
        <v>资阳</v>
      </c>
      <c r="M49" s="163">
        <f t="shared" si="12"/>
        <v>2</v>
      </c>
      <c r="N49" s="163">
        <f t="shared" si="13"/>
        <v>1</v>
      </c>
      <c r="O49" s="163">
        <f t="shared" si="14"/>
        <v>0</v>
      </c>
      <c r="P49" s="163">
        <f t="shared" si="15"/>
        <v>0</v>
      </c>
      <c r="Q49" s="163">
        <f t="shared" si="16"/>
        <v>0</v>
      </c>
      <c r="R49" s="163">
        <f t="shared" si="17"/>
        <v>124305</v>
      </c>
      <c r="S49" s="163">
        <f t="shared" si="17"/>
        <v>53817</v>
      </c>
    </row>
    <row r="50" ht="14.25" spans="1:19">
      <c r="A50"/>
      <c r="B50"/>
      <c r="C50"/>
      <c r="D50"/>
      <c r="E50"/>
      <c r="F50"/>
      <c r="G50"/>
      <c r="H50"/>
      <c r="I50"/>
      <c r="J50" s="164" t="str">
        <f t="shared" si="8"/>
        <v>3资阳</v>
      </c>
      <c r="K50" s="163">
        <f t="shared" si="10"/>
        <v>3</v>
      </c>
      <c r="L50" s="163" t="str">
        <f t="shared" si="11"/>
        <v>资阳</v>
      </c>
      <c r="M50" s="163">
        <f t="shared" si="12"/>
        <v>2</v>
      </c>
      <c r="N50" s="163">
        <f t="shared" si="13"/>
        <v>1</v>
      </c>
      <c r="O50" s="163">
        <f t="shared" si="14"/>
        <v>0</v>
      </c>
      <c r="P50" s="163">
        <f t="shared" si="15"/>
        <v>0</v>
      </c>
      <c r="Q50" s="163">
        <f t="shared" si="16"/>
        <v>0</v>
      </c>
      <c r="R50" s="163">
        <f t="shared" si="17"/>
        <v>124305</v>
      </c>
      <c r="S50" s="163">
        <f t="shared" si="17"/>
        <v>53817</v>
      </c>
    </row>
    <row r="51" ht="14.25" spans="1:19">
      <c r="A51"/>
      <c r="B51"/>
      <c r="C51"/>
      <c r="D51"/>
      <c r="E51"/>
      <c r="F51"/>
      <c r="G51"/>
      <c r="H51"/>
      <c r="I51"/>
      <c r="J51" s="164" t="str">
        <f t="shared" si="8"/>
        <v>3资阳</v>
      </c>
      <c r="K51" s="163">
        <f t="shared" si="10"/>
        <v>3</v>
      </c>
      <c r="L51" s="163" t="str">
        <f t="shared" si="11"/>
        <v>资阳</v>
      </c>
      <c r="M51" s="163">
        <f t="shared" si="12"/>
        <v>2</v>
      </c>
      <c r="N51" s="163">
        <f t="shared" si="13"/>
        <v>1</v>
      </c>
      <c r="O51" s="163">
        <f t="shared" si="14"/>
        <v>0</v>
      </c>
      <c r="P51" s="163">
        <f t="shared" si="15"/>
        <v>0</v>
      </c>
      <c r="Q51" s="163">
        <f t="shared" si="16"/>
        <v>0</v>
      </c>
      <c r="R51" s="163">
        <f t="shared" si="17"/>
        <v>124305</v>
      </c>
      <c r="S51" s="163">
        <f t="shared" si="17"/>
        <v>53817</v>
      </c>
    </row>
    <row r="52" ht="14.25" spans="1:19">
      <c r="A52"/>
      <c r="B52"/>
      <c r="C52"/>
      <c r="D52"/>
      <c r="E52"/>
      <c r="F52"/>
      <c r="G52"/>
      <c r="H52"/>
      <c r="I52"/>
      <c r="J52" s="164" t="str">
        <f t="shared" si="8"/>
        <v>3资阳</v>
      </c>
      <c r="K52" s="163">
        <f t="shared" si="10"/>
        <v>3</v>
      </c>
      <c r="L52" s="163" t="str">
        <f t="shared" si="11"/>
        <v>资阳</v>
      </c>
      <c r="M52" s="163">
        <f t="shared" si="12"/>
        <v>2</v>
      </c>
      <c r="N52" s="163">
        <f t="shared" si="13"/>
        <v>1</v>
      </c>
      <c r="O52" s="163">
        <f t="shared" si="14"/>
        <v>0</v>
      </c>
      <c r="P52" s="163">
        <f t="shared" si="15"/>
        <v>0</v>
      </c>
      <c r="Q52" s="163">
        <f t="shared" si="16"/>
        <v>0</v>
      </c>
      <c r="R52" s="163">
        <f t="shared" ref="R52:S67" si="18">IF(H52="",R51,H52)</f>
        <v>124305</v>
      </c>
      <c r="S52" s="163">
        <f t="shared" si="18"/>
        <v>53817</v>
      </c>
    </row>
    <row r="53" ht="14.25" spans="1:19">
      <c r="A53"/>
      <c r="B53"/>
      <c r="C53"/>
      <c r="D53"/>
      <c r="E53"/>
      <c r="F53"/>
      <c r="G53"/>
      <c r="H53"/>
      <c r="I53"/>
      <c r="J53" s="164" t="str">
        <f t="shared" si="8"/>
        <v>3资阳</v>
      </c>
      <c r="K53" s="163">
        <f t="shared" si="10"/>
        <v>3</v>
      </c>
      <c r="L53" s="163" t="str">
        <f t="shared" si="11"/>
        <v>资阳</v>
      </c>
      <c r="M53" s="163">
        <f t="shared" si="12"/>
        <v>2</v>
      </c>
      <c r="N53" s="163">
        <f t="shared" si="13"/>
        <v>1</v>
      </c>
      <c r="O53" s="163">
        <f t="shared" si="14"/>
        <v>0</v>
      </c>
      <c r="P53" s="163">
        <f t="shared" si="15"/>
        <v>0</v>
      </c>
      <c r="Q53" s="163">
        <f t="shared" si="16"/>
        <v>0</v>
      </c>
      <c r="R53" s="163">
        <f t="shared" si="18"/>
        <v>124305</v>
      </c>
      <c r="S53" s="163">
        <f t="shared" si="18"/>
        <v>53817</v>
      </c>
    </row>
    <row r="54" ht="14.25" spans="1:19">
      <c r="A54"/>
      <c r="B54"/>
      <c r="C54"/>
      <c r="D54"/>
      <c r="E54"/>
      <c r="F54"/>
      <c r="G54"/>
      <c r="H54"/>
      <c r="I54"/>
      <c r="J54" s="164" t="str">
        <f t="shared" si="8"/>
        <v>3资阳</v>
      </c>
      <c r="K54" s="163">
        <f t="shared" si="10"/>
        <v>3</v>
      </c>
      <c r="L54" s="163" t="str">
        <f t="shared" si="11"/>
        <v>资阳</v>
      </c>
      <c r="M54" s="163">
        <f t="shared" si="12"/>
        <v>2</v>
      </c>
      <c r="N54" s="163">
        <f t="shared" si="13"/>
        <v>1</v>
      </c>
      <c r="O54" s="163">
        <f t="shared" si="14"/>
        <v>0</v>
      </c>
      <c r="P54" s="163">
        <f t="shared" si="15"/>
        <v>0</v>
      </c>
      <c r="Q54" s="163">
        <f t="shared" si="16"/>
        <v>0</v>
      </c>
      <c r="R54" s="163">
        <f t="shared" si="18"/>
        <v>124305</v>
      </c>
      <c r="S54" s="163">
        <f t="shared" si="18"/>
        <v>53817</v>
      </c>
    </row>
    <row r="55" ht="14.25" spans="1:19">
      <c r="A55"/>
      <c r="B55"/>
      <c r="C55"/>
      <c r="D55"/>
      <c r="E55"/>
      <c r="F55"/>
      <c r="G55"/>
      <c r="H55"/>
      <c r="I55"/>
      <c r="J55" s="164" t="str">
        <f t="shared" si="8"/>
        <v>3资阳</v>
      </c>
      <c r="K55" s="163">
        <f t="shared" si="10"/>
        <v>3</v>
      </c>
      <c r="L55" s="163" t="str">
        <f t="shared" si="11"/>
        <v>资阳</v>
      </c>
      <c r="M55" s="163">
        <f t="shared" si="12"/>
        <v>2</v>
      </c>
      <c r="N55" s="163">
        <f t="shared" si="13"/>
        <v>1</v>
      </c>
      <c r="O55" s="163">
        <f t="shared" si="14"/>
        <v>0</v>
      </c>
      <c r="P55" s="163">
        <f t="shared" si="15"/>
        <v>0</v>
      </c>
      <c r="Q55" s="163">
        <f t="shared" si="16"/>
        <v>0</v>
      </c>
      <c r="R55" s="163">
        <f t="shared" si="18"/>
        <v>124305</v>
      </c>
      <c r="S55" s="163">
        <f t="shared" si="18"/>
        <v>53817</v>
      </c>
    </row>
    <row r="56" ht="14.25" spans="1:19">
      <c r="A56"/>
      <c r="B56"/>
      <c r="C56"/>
      <c r="D56"/>
      <c r="E56"/>
      <c r="F56"/>
      <c r="G56"/>
      <c r="H56"/>
      <c r="I56"/>
      <c r="J56" s="164" t="str">
        <f t="shared" si="8"/>
        <v>3资阳</v>
      </c>
      <c r="K56" s="163">
        <f t="shared" si="10"/>
        <v>3</v>
      </c>
      <c r="L56" s="163" t="str">
        <f t="shared" si="11"/>
        <v>资阳</v>
      </c>
      <c r="M56" s="163">
        <f t="shared" si="12"/>
        <v>2</v>
      </c>
      <c r="N56" s="163">
        <f t="shared" si="13"/>
        <v>1</v>
      </c>
      <c r="O56" s="163">
        <f t="shared" si="14"/>
        <v>0</v>
      </c>
      <c r="P56" s="163">
        <f t="shared" si="15"/>
        <v>0</v>
      </c>
      <c r="Q56" s="163">
        <f t="shared" si="16"/>
        <v>0</v>
      </c>
      <c r="R56" s="163">
        <f t="shared" si="18"/>
        <v>124305</v>
      </c>
      <c r="S56" s="163">
        <f t="shared" si="18"/>
        <v>53817</v>
      </c>
    </row>
    <row r="57" ht="14.25" spans="1:19">
      <c r="A57"/>
      <c r="B57"/>
      <c r="C57"/>
      <c r="D57"/>
      <c r="E57"/>
      <c r="F57"/>
      <c r="G57"/>
      <c r="H57"/>
      <c r="I57"/>
      <c r="J57" s="164" t="str">
        <f t="shared" si="8"/>
        <v>3资阳</v>
      </c>
      <c r="K57" s="163">
        <f t="shared" si="10"/>
        <v>3</v>
      </c>
      <c r="L57" s="163" t="str">
        <f t="shared" si="11"/>
        <v>资阳</v>
      </c>
      <c r="M57" s="163">
        <f t="shared" si="12"/>
        <v>2</v>
      </c>
      <c r="N57" s="163">
        <f t="shared" si="13"/>
        <v>1</v>
      </c>
      <c r="O57" s="163">
        <f t="shared" si="14"/>
        <v>0</v>
      </c>
      <c r="P57" s="163">
        <f t="shared" si="15"/>
        <v>0</v>
      </c>
      <c r="Q57" s="163">
        <f t="shared" si="16"/>
        <v>0</v>
      </c>
      <c r="R57" s="163">
        <f t="shared" si="18"/>
        <v>124305</v>
      </c>
      <c r="S57" s="163">
        <f t="shared" si="18"/>
        <v>53817</v>
      </c>
    </row>
    <row r="58" ht="14.25" spans="1:19">
      <c r="A58"/>
      <c r="B58"/>
      <c r="C58"/>
      <c r="D58"/>
      <c r="E58"/>
      <c r="F58"/>
      <c r="G58"/>
      <c r="H58"/>
      <c r="I58"/>
      <c r="J58" s="164" t="str">
        <f t="shared" si="8"/>
        <v>3资阳</v>
      </c>
      <c r="K58" s="163">
        <f t="shared" si="10"/>
        <v>3</v>
      </c>
      <c r="L58" s="163" t="str">
        <f t="shared" si="11"/>
        <v>资阳</v>
      </c>
      <c r="M58" s="163">
        <f t="shared" si="12"/>
        <v>2</v>
      </c>
      <c r="N58" s="163">
        <f t="shared" si="13"/>
        <v>1</v>
      </c>
      <c r="O58" s="163">
        <f t="shared" si="14"/>
        <v>0</v>
      </c>
      <c r="P58" s="163">
        <f t="shared" si="15"/>
        <v>0</v>
      </c>
      <c r="Q58" s="163">
        <f t="shared" si="16"/>
        <v>0</v>
      </c>
      <c r="R58" s="163">
        <f t="shared" si="18"/>
        <v>124305</v>
      </c>
      <c r="S58" s="163">
        <f t="shared" si="18"/>
        <v>53817</v>
      </c>
    </row>
    <row r="59" ht="14.25" spans="1:19">
      <c r="A59"/>
      <c r="B59"/>
      <c r="C59"/>
      <c r="D59"/>
      <c r="E59"/>
      <c r="F59"/>
      <c r="G59"/>
      <c r="H59"/>
      <c r="I59"/>
      <c r="J59" s="164" t="str">
        <f t="shared" si="8"/>
        <v>3资阳</v>
      </c>
      <c r="K59" s="163">
        <f t="shared" si="10"/>
        <v>3</v>
      </c>
      <c r="L59" s="163" t="str">
        <f t="shared" si="11"/>
        <v>资阳</v>
      </c>
      <c r="M59" s="163">
        <f t="shared" si="12"/>
        <v>2</v>
      </c>
      <c r="N59" s="163">
        <f t="shared" si="13"/>
        <v>1</v>
      </c>
      <c r="O59" s="163">
        <f t="shared" si="14"/>
        <v>0</v>
      </c>
      <c r="P59" s="163">
        <f t="shared" si="15"/>
        <v>0</v>
      </c>
      <c r="Q59" s="163">
        <f t="shared" si="16"/>
        <v>0</v>
      </c>
      <c r="R59" s="163">
        <f t="shared" si="18"/>
        <v>124305</v>
      </c>
      <c r="S59" s="163">
        <f t="shared" si="18"/>
        <v>53817</v>
      </c>
    </row>
    <row r="60" ht="14.25" spans="1:19">
      <c r="A60"/>
      <c r="B60"/>
      <c r="C60"/>
      <c r="D60"/>
      <c r="E60"/>
      <c r="F60"/>
      <c r="G60"/>
      <c r="H60"/>
      <c r="I60"/>
      <c r="J60" s="164" t="str">
        <f t="shared" si="8"/>
        <v>3资阳</v>
      </c>
      <c r="K60" s="163">
        <f t="shared" si="10"/>
        <v>3</v>
      </c>
      <c r="L60" s="163" t="str">
        <f t="shared" si="11"/>
        <v>资阳</v>
      </c>
      <c r="M60" s="163">
        <f t="shared" si="12"/>
        <v>2</v>
      </c>
      <c r="N60" s="163">
        <f t="shared" si="13"/>
        <v>1</v>
      </c>
      <c r="O60" s="163">
        <f t="shared" si="14"/>
        <v>0</v>
      </c>
      <c r="P60" s="163">
        <f t="shared" si="15"/>
        <v>0</v>
      </c>
      <c r="Q60" s="163">
        <f t="shared" si="16"/>
        <v>0</v>
      </c>
      <c r="R60" s="163">
        <f t="shared" si="18"/>
        <v>124305</v>
      </c>
      <c r="S60" s="163">
        <f t="shared" si="18"/>
        <v>53817</v>
      </c>
    </row>
    <row r="61" ht="14.25" spans="1:19">
      <c r="A61"/>
      <c r="B61"/>
      <c r="C61"/>
      <c r="D61"/>
      <c r="E61"/>
      <c r="F61"/>
      <c r="G61"/>
      <c r="H61"/>
      <c r="I61"/>
      <c r="J61" s="164" t="str">
        <f t="shared" si="8"/>
        <v>3资阳</v>
      </c>
      <c r="K61" s="163">
        <f t="shared" si="10"/>
        <v>3</v>
      </c>
      <c r="L61" s="163" t="str">
        <f t="shared" si="11"/>
        <v>资阳</v>
      </c>
      <c r="M61" s="163">
        <f t="shared" si="12"/>
        <v>2</v>
      </c>
      <c r="N61" s="163">
        <f t="shared" si="13"/>
        <v>1</v>
      </c>
      <c r="O61" s="163">
        <f t="shared" si="14"/>
        <v>0</v>
      </c>
      <c r="P61" s="163">
        <f t="shared" si="15"/>
        <v>0</v>
      </c>
      <c r="Q61" s="163">
        <f t="shared" si="16"/>
        <v>0</v>
      </c>
      <c r="R61" s="163">
        <f t="shared" si="18"/>
        <v>124305</v>
      </c>
      <c r="S61" s="163">
        <f t="shared" si="18"/>
        <v>53817</v>
      </c>
    </row>
    <row r="62" ht="14.25" spans="1:19">
      <c r="A62"/>
      <c r="B62"/>
      <c r="C62"/>
      <c r="D62"/>
      <c r="E62"/>
      <c r="F62"/>
      <c r="G62"/>
      <c r="H62"/>
      <c r="I62"/>
      <c r="J62" s="164" t="str">
        <f t="shared" si="8"/>
        <v>3资阳</v>
      </c>
      <c r="K62" s="163">
        <f t="shared" si="10"/>
        <v>3</v>
      </c>
      <c r="L62" s="163" t="str">
        <f t="shared" si="11"/>
        <v>资阳</v>
      </c>
      <c r="M62" s="163">
        <f t="shared" si="12"/>
        <v>2</v>
      </c>
      <c r="N62" s="163">
        <f t="shared" si="13"/>
        <v>1</v>
      </c>
      <c r="O62" s="163">
        <f t="shared" si="14"/>
        <v>0</v>
      </c>
      <c r="P62" s="163">
        <f t="shared" si="15"/>
        <v>0</v>
      </c>
      <c r="Q62" s="163">
        <f t="shared" si="16"/>
        <v>0</v>
      </c>
      <c r="R62" s="163">
        <f t="shared" si="18"/>
        <v>124305</v>
      </c>
      <c r="S62" s="163">
        <f t="shared" si="18"/>
        <v>53817</v>
      </c>
    </row>
    <row r="63" customHeight="1" spans="10:19">
      <c r="J63" s="164" t="str">
        <f t="shared" si="8"/>
        <v>3资阳</v>
      </c>
      <c r="K63" s="163">
        <f t="shared" si="10"/>
        <v>3</v>
      </c>
      <c r="L63" s="163" t="str">
        <f t="shared" si="11"/>
        <v>资阳</v>
      </c>
      <c r="M63" s="163">
        <f t="shared" si="12"/>
        <v>2</v>
      </c>
      <c r="N63" s="163">
        <f t="shared" si="13"/>
        <v>1</v>
      </c>
      <c r="O63" s="163">
        <f t="shared" si="14"/>
        <v>0</v>
      </c>
      <c r="P63" s="163">
        <f t="shared" si="15"/>
        <v>0</v>
      </c>
      <c r="Q63" s="163">
        <f t="shared" si="16"/>
        <v>0</v>
      </c>
      <c r="R63" s="163">
        <f t="shared" si="18"/>
        <v>124305</v>
      </c>
      <c r="S63" s="163">
        <f t="shared" si="18"/>
        <v>53817</v>
      </c>
    </row>
    <row r="64" customHeight="1" spans="10:19">
      <c r="J64" s="164" t="str">
        <f t="shared" si="8"/>
        <v>3资阳</v>
      </c>
      <c r="K64" s="163">
        <f t="shared" si="10"/>
        <v>3</v>
      </c>
      <c r="L64" s="163" t="str">
        <f t="shared" si="11"/>
        <v>资阳</v>
      </c>
      <c r="M64" s="163">
        <f t="shared" si="12"/>
        <v>2</v>
      </c>
      <c r="N64" s="163">
        <f t="shared" si="13"/>
        <v>1</v>
      </c>
      <c r="O64" s="163">
        <f t="shared" si="14"/>
        <v>0</v>
      </c>
      <c r="P64" s="163">
        <f t="shared" si="15"/>
        <v>0</v>
      </c>
      <c r="Q64" s="163">
        <f t="shared" si="16"/>
        <v>0</v>
      </c>
      <c r="R64" s="163">
        <f t="shared" si="18"/>
        <v>124305</v>
      </c>
      <c r="S64" s="163">
        <f t="shared" si="18"/>
        <v>53817</v>
      </c>
    </row>
    <row r="65" customHeight="1" spans="10:19">
      <c r="J65" s="164" t="str">
        <f t="shared" si="8"/>
        <v>3资阳</v>
      </c>
      <c r="K65" s="163">
        <f t="shared" si="10"/>
        <v>3</v>
      </c>
      <c r="L65" s="163" t="str">
        <f t="shared" si="11"/>
        <v>资阳</v>
      </c>
      <c r="M65" s="163">
        <f t="shared" si="12"/>
        <v>2</v>
      </c>
      <c r="N65" s="163">
        <f t="shared" si="13"/>
        <v>1</v>
      </c>
      <c r="O65" s="163">
        <f t="shared" si="14"/>
        <v>0</v>
      </c>
      <c r="P65" s="163">
        <f t="shared" si="15"/>
        <v>0</v>
      </c>
      <c r="Q65" s="163">
        <f t="shared" si="16"/>
        <v>0</v>
      </c>
      <c r="R65" s="163">
        <f t="shared" si="18"/>
        <v>124305</v>
      </c>
      <c r="S65" s="163">
        <f t="shared" si="18"/>
        <v>53817</v>
      </c>
    </row>
    <row r="66" customHeight="1" spans="10:19">
      <c r="J66" s="164" t="str">
        <f t="shared" si="8"/>
        <v>3资阳</v>
      </c>
      <c r="K66" s="163">
        <f t="shared" si="10"/>
        <v>3</v>
      </c>
      <c r="L66" s="163" t="str">
        <f t="shared" si="11"/>
        <v>资阳</v>
      </c>
      <c r="M66" s="163">
        <f t="shared" si="12"/>
        <v>2</v>
      </c>
      <c r="N66" s="163">
        <f t="shared" si="13"/>
        <v>1</v>
      </c>
      <c r="O66" s="163">
        <f t="shared" si="14"/>
        <v>0</v>
      </c>
      <c r="P66" s="163">
        <f t="shared" si="15"/>
        <v>0</v>
      </c>
      <c r="Q66" s="163">
        <f t="shared" si="16"/>
        <v>0</v>
      </c>
      <c r="R66" s="163">
        <f t="shared" si="18"/>
        <v>124305</v>
      </c>
      <c r="S66" s="163">
        <f t="shared" si="18"/>
        <v>53817</v>
      </c>
    </row>
    <row r="67" customHeight="1" spans="10:19">
      <c r="J67" s="164" t="str">
        <f t="shared" si="8"/>
        <v>3资阳</v>
      </c>
      <c r="K67" s="163">
        <f t="shared" si="10"/>
        <v>3</v>
      </c>
      <c r="L67" s="163" t="str">
        <f t="shared" si="11"/>
        <v>资阳</v>
      </c>
      <c r="M67" s="163">
        <f t="shared" si="12"/>
        <v>2</v>
      </c>
      <c r="N67" s="163">
        <f t="shared" si="13"/>
        <v>1</v>
      </c>
      <c r="O67" s="163">
        <f t="shared" si="14"/>
        <v>0</v>
      </c>
      <c r="P67" s="163">
        <f t="shared" si="15"/>
        <v>0</v>
      </c>
      <c r="Q67" s="163">
        <f t="shared" si="16"/>
        <v>0</v>
      </c>
      <c r="R67" s="163">
        <f t="shared" si="18"/>
        <v>124305</v>
      </c>
      <c r="S67" s="163">
        <f t="shared" si="18"/>
        <v>53817</v>
      </c>
    </row>
    <row r="68" customHeight="1" spans="10:19">
      <c r="J68" s="164" t="str">
        <f t="shared" si="8"/>
        <v>3资阳</v>
      </c>
      <c r="K68" s="163">
        <f t="shared" si="10"/>
        <v>3</v>
      </c>
      <c r="L68" s="163" t="str">
        <f t="shared" si="11"/>
        <v>资阳</v>
      </c>
      <c r="M68" s="163">
        <f t="shared" si="12"/>
        <v>2</v>
      </c>
      <c r="N68" s="163">
        <f t="shared" si="13"/>
        <v>1</v>
      </c>
      <c r="O68" s="163">
        <f t="shared" si="14"/>
        <v>0</v>
      </c>
      <c r="P68" s="163">
        <f t="shared" si="15"/>
        <v>0</v>
      </c>
      <c r="Q68" s="163">
        <f t="shared" si="16"/>
        <v>0</v>
      </c>
      <c r="R68" s="163">
        <f t="shared" ref="R68:S70" si="19">IF(H68="",R67,H68)</f>
        <v>124305</v>
      </c>
      <c r="S68" s="163">
        <f t="shared" si="19"/>
        <v>53817</v>
      </c>
    </row>
    <row r="69" customHeight="1" spans="10:19">
      <c r="J69" s="164" t="str">
        <f t="shared" si="8"/>
        <v>3资阳</v>
      </c>
      <c r="K69" s="163">
        <f t="shared" si="10"/>
        <v>3</v>
      </c>
      <c r="L69" s="163" t="str">
        <f t="shared" si="11"/>
        <v>资阳</v>
      </c>
      <c r="M69" s="163">
        <f t="shared" si="12"/>
        <v>2</v>
      </c>
      <c r="N69" s="163">
        <f t="shared" si="13"/>
        <v>1</v>
      </c>
      <c r="O69" s="163">
        <f t="shared" si="14"/>
        <v>0</v>
      </c>
      <c r="P69" s="163">
        <f t="shared" si="15"/>
        <v>0</v>
      </c>
      <c r="Q69" s="163">
        <f t="shared" si="16"/>
        <v>0</v>
      </c>
      <c r="R69" s="163">
        <f t="shared" si="19"/>
        <v>124305</v>
      </c>
      <c r="S69" s="163">
        <f t="shared" si="19"/>
        <v>53817</v>
      </c>
    </row>
    <row r="70" customHeight="1" spans="10:19">
      <c r="J70" s="164" t="str">
        <f t="shared" ref="J70" si="20">K70&amp;L70</f>
        <v>3资阳</v>
      </c>
      <c r="K70" s="163">
        <f t="shared" si="10"/>
        <v>3</v>
      </c>
      <c r="L70" s="163" t="str">
        <f t="shared" si="11"/>
        <v>资阳</v>
      </c>
      <c r="M70" s="163">
        <f t="shared" si="12"/>
        <v>2</v>
      </c>
      <c r="N70" s="163">
        <f t="shared" si="13"/>
        <v>1</v>
      </c>
      <c r="O70" s="163">
        <f t="shared" si="14"/>
        <v>0</v>
      </c>
      <c r="P70" s="163">
        <f t="shared" si="15"/>
        <v>0</v>
      </c>
      <c r="Q70" s="163">
        <f t="shared" si="16"/>
        <v>0</v>
      </c>
      <c r="R70" s="163">
        <f t="shared" si="19"/>
        <v>124305</v>
      </c>
      <c r="S70" s="163">
        <f t="shared" si="19"/>
        <v>53817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63"/>
  <sheetViews>
    <sheetView workbookViewId="0">
      <selection activeCell="M16" sqref="M16"/>
    </sheetView>
  </sheetViews>
  <sheetFormatPr defaultColWidth="6.7" defaultRowHeight="17.25" customHeight="1" outlineLevelCol="7"/>
  <cols>
    <col min="1" max="1" width="18.6" style="163" customWidth="1"/>
    <col min="2" max="4" width="6" style="163" customWidth="1"/>
    <col min="5" max="7" width="16.2" style="163" customWidth="1"/>
    <col min="8" max="8" width="15" style="163" customWidth="1"/>
    <col min="9" max="16384" width="6.7" style="163"/>
  </cols>
  <sheetData>
    <row r="4" ht="14.25" spans="1:8">
      <c r="A4" s="163" t="s">
        <v>899</v>
      </c>
      <c r="C4"/>
      <c r="D4"/>
      <c r="E4"/>
      <c r="F4"/>
      <c r="G4"/>
      <c r="H4"/>
    </row>
    <row r="5" ht="14.25" spans="1:8">
      <c r="A5" s="163" t="s">
        <v>0</v>
      </c>
      <c r="B5" s="163" t="s">
        <v>907</v>
      </c>
      <c r="C5"/>
      <c r="D5"/>
      <c r="E5"/>
      <c r="F5"/>
      <c r="G5"/>
      <c r="H5"/>
    </row>
    <row r="6" ht="14.25" spans="1:8">
      <c r="A6" s="163" t="s">
        <v>61</v>
      </c>
      <c r="B6" s="164">
        <v>8</v>
      </c>
      <c r="C6"/>
      <c r="D6"/>
      <c r="E6"/>
      <c r="F6"/>
      <c r="G6"/>
      <c r="H6"/>
    </row>
    <row r="7" ht="14.25" spans="1:8">
      <c r="A7" s="163" t="s">
        <v>52</v>
      </c>
      <c r="B7" s="164">
        <v>2</v>
      </c>
      <c r="C7"/>
      <c r="D7"/>
      <c r="E7"/>
      <c r="F7"/>
      <c r="G7"/>
      <c r="H7"/>
    </row>
    <row r="8" ht="14.25" spans="1:8">
      <c r="A8" s="163" t="s">
        <v>30</v>
      </c>
      <c r="B8" s="164">
        <v>60</v>
      </c>
      <c r="C8"/>
      <c r="D8"/>
      <c r="E8"/>
      <c r="F8"/>
      <c r="G8"/>
      <c r="H8"/>
    </row>
    <row r="9" ht="14.25" spans="1:8">
      <c r="A9" s="163" t="s">
        <v>7</v>
      </c>
      <c r="B9" s="164">
        <v>12</v>
      </c>
      <c r="C9"/>
      <c r="D9"/>
      <c r="E9"/>
      <c r="F9"/>
      <c r="G9"/>
      <c r="H9"/>
    </row>
    <row r="10" ht="14.25" spans="1:8">
      <c r="A10" s="163" t="s">
        <v>48</v>
      </c>
      <c r="B10" s="164">
        <v>11</v>
      </c>
      <c r="C10"/>
      <c r="D10"/>
      <c r="E10"/>
      <c r="F10"/>
      <c r="G10"/>
      <c r="H10"/>
    </row>
    <row r="11" ht="14.25" spans="1:8">
      <c r="A11" s="163" t="s">
        <v>490</v>
      </c>
      <c r="B11" s="164">
        <v>1</v>
      </c>
      <c r="C11"/>
      <c r="D11"/>
      <c r="E11"/>
      <c r="F11"/>
      <c r="G11"/>
      <c r="H11"/>
    </row>
    <row r="12" ht="14.25" spans="1:8">
      <c r="A12" s="163" t="s">
        <v>64</v>
      </c>
      <c r="B12" s="164">
        <v>6</v>
      </c>
      <c r="C12"/>
      <c r="D12"/>
      <c r="E12"/>
      <c r="F12"/>
      <c r="G12"/>
      <c r="H12"/>
    </row>
    <row r="13" ht="14.25" spans="1:8">
      <c r="A13" s="163" t="s">
        <v>333</v>
      </c>
      <c r="B13" s="164">
        <v>4</v>
      </c>
      <c r="C13"/>
      <c r="D13"/>
      <c r="E13"/>
      <c r="F13"/>
      <c r="G13"/>
      <c r="H13"/>
    </row>
    <row r="14" ht="14.25" spans="1:8">
      <c r="A14" s="163" t="s">
        <v>40</v>
      </c>
      <c r="B14" s="164">
        <v>5</v>
      </c>
      <c r="C14"/>
      <c r="D14"/>
      <c r="E14"/>
      <c r="F14"/>
      <c r="G14"/>
      <c r="H14"/>
    </row>
    <row r="15" ht="14.25" spans="1:8">
      <c r="A15" s="163" t="s">
        <v>32</v>
      </c>
      <c r="B15" s="164">
        <v>4</v>
      </c>
      <c r="C15"/>
      <c r="D15"/>
      <c r="E15"/>
      <c r="F15"/>
      <c r="G15"/>
      <c r="H15"/>
    </row>
    <row r="16" ht="14.25" spans="1:8">
      <c r="A16" s="163" t="s">
        <v>58</v>
      </c>
      <c r="B16" s="164">
        <v>6</v>
      </c>
      <c r="C16"/>
      <c r="D16"/>
      <c r="E16"/>
      <c r="F16"/>
      <c r="G16"/>
      <c r="H16"/>
    </row>
    <row r="17" ht="14.25" spans="1:8">
      <c r="A17" s="163" t="s">
        <v>10</v>
      </c>
      <c r="B17" s="164">
        <v>4</v>
      </c>
      <c r="C17"/>
      <c r="D17"/>
      <c r="E17"/>
      <c r="F17"/>
      <c r="G17"/>
      <c r="H17"/>
    </row>
    <row r="18" ht="14.25" spans="1:8">
      <c r="A18" s="163" t="s">
        <v>27</v>
      </c>
      <c r="B18" s="164">
        <v>5</v>
      </c>
      <c r="C18"/>
      <c r="D18"/>
      <c r="E18"/>
      <c r="F18"/>
      <c r="G18"/>
      <c r="H18"/>
    </row>
    <row r="19" ht="14.25" spans="1:8">
      <c r="A19" s="163" t="s">
        <v>37</v>
      </c>
      <c r="B19" s="164">
        <v>7</v>
      </c>
      <c r="C19"/>
      <c r="D19"/>
      <c r="E19"/>
      <c r="F19"/>
      <c r="G19"/>
      <c r="H19"/>
    </row>
    <row r="20" ht="14.25" spans="1:8">
      <c r="A20" s="163" t="s">
        <v>44</v>
      </c>
      <c r="B20" s="164">
        <v>2</v>
      </c>
      <c r="C20"/>
      <c r="D20"/>
      <c r="E20"/>
      <c r="F20"/>
      <c r="G20"/>
      <c r="H20"/>
    </row>
    <row r="21" ht="14.25" spans="1:8">
      <c r="A21" s="163" t="s">
        <v>55</v>
      </c>
      <c r="B21" s="164">
        <v>8</v>
      </c>
      <c r="C21"/>
      <c r="D21"/>
      <c r="E21"/>
      <c r="F21"/>
      <c r="G21"/>
      <c r="H21"/>
    </row>
    <row r="22" ht="14.25" spans="1:8">
      <c r="A22" s="163" t="s">
        <v>12</v>
      </c>
      <c r="B22" s="164">
        <v>3</v>
      </c>
      <c r="C22"/>
      <c r="D22"/>
      <c r="E22"/>
      <c r="F22"/>
      <c r="G22"/>
      <c r="H22"/>
    </row>
    <row r="23" ht="14.25" spans="1:8">
      <c r="A23" s="163" t="s">
        <v>84</v>
      </c>
      <c r="B23" s="164">
        <v>148</v>
      </c>
      <c r="C23"/>
      <c r="D23"/>
      <c r="E23"/>
      <c r="F23"/>
      <c r="G23"/>
      <c r="H23"/>
    </row>
    <row r="24" ht="14.25" spans="1:8">
      <c r="A24"/>
      <c r="B24"/>
      <c r="C24"/>
      <c r="D24"/>
      <c r="E24"/>
      <c r="F24"/>
      <c r="G24"/>
      <c r="H24"/>
    </row>
    <row r="25" ht="14.25" spans="1:8">
      <c r="A25"/>
      <c r="B25"/>
      <c r="C25"/>
      <c r="D25"/>
      <c r="E25"/>
      <c r="F25"/>
      <c r="G25"/>
      <c r="H25"/>
    </row>
    <row r="26" ht="14.25" spans="1:8">
      <c r="A26"/>
      <c r="B26"/>
      <c r="C26"/>
      <c r="D26"/>
      <c r="E26"/>
      <c r="F26"/>
      <c r="G26"/>
      <c r="H26"/>
    </row>
    <row r="27" ht="14.25" spans="1:8">
      <c r="A27"/>
      <c r="B27"/>
      <c r="C27"/>
      <c r="D27"/>
      <c r="E27"/>
      <c r="F27"/>
      <c r="G27"/>
      <c r="H27"/>
    </row>
    <row r="28" ht="14.25" spans="1:8">
      <c r="A28"/>
      <c r="B28"/>
      <c r="C28"/>
      <c r="D28"/>
      <c r="E28"/>
      <c r="F28"/>
      <c r="G28"/>
      <c r="H28"/>
    </row>
    <row r="29" ht="14.25" spans="1:8">
      <c r="A29"/>
      <c r="B29"/>
      <c r="C29"/>
      <c r="D29"/>
      <c r="E29"/>
      <c r="F29"/>
      <c r="G29"/>
      <c r="H29"/>
    </row>
    <row r="30" ht="14.25" spans="1:8">
      <c r="A30"/>
      <c r="B30"/>
      <c r="C30"/>
      <c r="D30"/>
      <c r="E30"/>
      <c r="F30"/>
      <c r="G30"/>
      <c r="H30"/>
    </row>
    <row r="31" ht="14.25" spans="1:8">
      <c r="A31"/>
      <c r="B31"/>
      <c r="C31"/>
      <c r="D31"/>
      <c r="E31"/>
      <c r="F31"/>
      <c r="G31"/>
      <c r="H31"/>
    </row>
    <row r="32" ht="14.25" spans="1:8">
      <c r="A32"/>
      <c r="B32"/>
      <c r="C32"/>
      <c r="D32"/>
      <c r="E32"/>
      <c r="F32"/>
      <c r="G32"/>
      <c r="H32"/>
    </row>
    <row r="33" ht="14.25" spans="1:8">
      <c r="A33"/>
      <c r="B33"/>
      <c r="C33"/>
      <c r="D33"/>
      <c r="E33"/>
      <c r="F33"/>
      <c r="G33"/>
      <c r="H33"/>
    </row>
    <row r="34" ht="14.25" spans="1:8">
      <c r="A34"/>
      <c r="B34"/>
      <c r="C34"/>
      <c r="D34"/>
      <c r="E34"/>
      <c r="F34"/>
      <c r="G34"/>
      <c r="H34"/>
    </row>
    <row r="35" ht="14.25" spans="1:8">
      <c r="A35"/>
      <c r="B35"/>
      <c r="C35"/>
      <c r="D35"/>
      <c r="E35"/>
      <c r="F35"/>
      <c r="G35"/>
      <c r="H35"/>
    </row>
    <row r="36" ht="14.25" spans="1:8">
      <c r="A36"/>
      <c r="B36"/>
      <c r="C36"/>
      <c r="D36"/>
      <c r="E36"/>
      <c r="F36"/>
      <c r="G36"/>
      <c r="H36"/>
    </row>
    <row r="37" ht="14.25" spans="1:8">
      <c r="A37"/>
      <c r="B37"/>
      <c r="C37"/>
      <c r="D37"/>
      <c r="E37"/>
      <c r="F37"/>
      <c r="G37"/>
      <c r="H37"/>
    </row>
    <row r="38" ht="14.25" spans="1:8">
      <c r="A38"/>
      <c r="B38"/>
      <c r="C38"/>
      <c r="D38"/>
      <c r="E38"/>
      <c r="F38"/>
      <c r="G38"/>
      <c r="H38"/>
    </row>
    <row r="39" ht="14.25" spans="1:8">
      <c r="A39"/>
      <c r="B39"/>
      <c r="C39"/>
      <c r="D39"/>
      <c r="E39"/>
      <c r="F39"/>
      <c r="G39"/>
      <c r="H39"/>
    </row>
    <row r="40" ht="14.25" spans="1:8">
      <c r="A40"/>
      <c r="B40"/>
      <c r="C40"/>
      <c r="D40"/>
      <c r="E40"/>
      <c r="F40"/>
      <c r="G40"/>
      <c r="H40"/>
    </row>
    <row r="41" ht="14.25" spans="1:8">
      <c r="A41"/>
      <c r="B41"/>
      <c r="C41"/>
      <c r="D41"/>
      <c r="E41"/>
      <c r="F41"/>
      <c r="G41"/>
      <c r="H41"/>
    </row>
    <row r="42" ht="14.25" spans="1:8">
      <c r="A42"/>
      <c r="B42"/>
      <c r="C42"/>
      <c r="D42"/>
      <c r="E42"/>
      <c r="F42"/>
      <c r="G42"/>
      <c r="H42"/>
    </row>
    <row r="43" ht="14.25" spans="1:8">
      <c r="A43"/>
      <c r="B43"/>
      <c r="C43"/>
      <c r="D43"/>
      <c r="E43"/>
      <c r="F43"/>
      <c r="G43"/>
      <c r="H43"/>
    </row>
    <row r="44" ht="14.25" spans="1:8">
      <c r="A44"/>
      <c r="B44"/>
      <c r="C44"/>
      <c r="D44"/>
      <c r="E44"/>
      <c r="F44"/>
      <c r="G44"/>
      <c r="H44"/>
    </row>
    <row r="45" ht="14.25" spans="1:8">
      <c r="A45"/>
      <c r="B45"/>
      <c r="C45"/>
      <c r="D45"/>
      <c r="E45"/>
      <c r="F45"/>
      <c r="G45"/>
      <c r="H45"/>
    </row>
    <row r="46" ht="14.25" spans="1:8">
      <c r="A46"/>
      <c r="B46"/>
      <c r="C46"/>
      <c r="D46"/>
      <c r="E46"/>
      <c r="F46"/>
      <c r="G46"/>
      <c r="H46"/>
    </row>
    <row r="47" ht="14.25" spans="1:8">
      <c r="A47"/>
      <c r="B47"/>
      <c r="C47"/>
      <c r="D47"/>
      <c r="E47"/>
      <c r="F47"/>
      <c r="G47"/>
      <c r="H47"/>
    </row>
    <row r="48" ht="14.25" spans="1:8">
      <c r="A48"/>
      <c r="B48"/>
      <c r="C48"/>
      <c r="D48"/>
      <c r="E48"/>
      <c r="F48"/>
      <c r="G48"/>
      <c r="H48"/>
    </row>
    <row r="49" ht="14.25" spans="1:8">
      <c r="A49"/>
      <c r="B49"/>
      <c r="C49"/>
      <c r="D49"/>
      <c r="E49"/>
      <c r="F49"/>
      <c r="G49"/>
      <c r="H49"/>
    </row>
    <row r="50" ht="14.25" spans="1:8">
      <c r="A50"/>
      <c r="B50"/>
      <c r="C50"/>
      <c r="D50"/>
      <c r="E50"/>
      <c r="F50"/>
      <c r="G50"/>
      <c r="H50"/>
    </row>
    <row r="51" ht="14.25" spans="1:8">
      <c r="A51"/>
      <c r="B51"/>
      <c r="C51"/>
      <c r="D51"/>
      <c r="E51"/>
      <c r="F51"/>
      <c r="G51"/>
      <c r="H51"/>
    </row>
    <row r="52" ht="14.25" spans="1:8">
      <c r="A52"/>
      <c r="B52"/>
      <c r="C52"/>
      <c r="D52"/>
      <c r="E52"/>
      <c r="F52"/>
      <c r="G52"/>
      <c r="H52"/>
    </row>
    <row r="53" ht="14.25" spans="1:8">
      <c r="A53"/>
      <c r="B53"/>
      <c r="C53"/>
      <c r="D53"/>
      <c r="E53"/>
      <c r="F53"/>
      <c r="G53"/>
      <c r="H53"/>
    </row>
    <row r="54" ht="14.25" spans="1:8">
      <c r="A54"/>
      <c r="B54"/>
      <c r="C54"/>
      <c r="D54"/>
      <c r="E54"/>
      <c r="F54"/>
      <c r="G54"/>
      <c r="H54"/>
    </row>
    <row r="55" ht="14.25" spans="1:8">
      <c r="A55"/>
      <c r="B55"/>
      <c r="C55"/>
      <c r="D55"/>
      <c r="E55"/>
      <c r="F55"/>
      <c r="G55"/>
      <c r="H55"/>
    </row>
    <row r="56" ht="14.25" spans="1:8">
      <c r="A56"/>
      <c r="B56"/>
      <c r="C56"/>
      <c r="D56"/>
      <c r="E56"/>
      <c r="F56"/>
      <c r="G56"/>
      <c r="H56"/>
    </row>
    <row r="57" ht="14.25" spans="1:8">
      <c r="A57"/>
      <c r="B57"/>
      <c r="C57"/>
      <c r="D57"/>
      <c r="E57"/>
      <c r="F57"/>
      <c r="G57"/>
      <c r="H57"/>
    </row>
    <row r="58" ht="14.25" spans="1:8">
      <c r="A58"/>
      <c r="B58"/>
      <c r="C58"/>
      <c r="D58"/>
      <c r="E58"/>
      <c r="F58"/>
      <c r="G58"/>
      <c r="H58"/>
    </row>
    <row r="59" ht="14.25" spans="1:8">
      <c r="A59"/>
      <c r="B59"/>
      <c r="C59"/>
      <c r="D59"/>
      <c r="E59"/>
      <c r="F59"/>
      <c r="G59"/>
      <c r="H59"/>
    </row>
    <row r="60" ht="14.25" spans="1:8">
      <c r="A60"/>
      <c r="B60"/>
      <c r="C60"/>
      <c r="D60"/>
      <c r="E60"/>
      <c r="F60"/>
      <c r="G60"/>
      <c r="H60"/>
    </row>
    <row r="61" ht="14.25" spans="1:8">
      <c r="A61"/>
      <c r="B61"/>
      <c r="C61"/>
      <c r="D61"/>
      <c r="E61"/>
      <c r="F61"/>
      <c r="G61"/>
      <c r="H61"/>
    </row>
    <row r="62" ht="14.25" spans="1:8">
      <c r="A62"/>
      <c r="B62"/>
      <c r="C62"/>
      <c r="D62"/>
      <c r="E62"/>
      <c r="F62"/>
      <c r="G62"/>
      <c r="H62"/>
    </row>
    <row r="63" ht="14.25" spans="1:8">
      <c r="A63"/>
      <c r="B63"/>
      <c r="C63"/>
      <c r="D63"/>
      <c r="E63"/>
      <c r="F63"/>
      <c r="G63"/>
      <c r="H6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U25"/>
  <sheetViews>
    <sheetView showGridLines="0" topLeftCell="F1" workbookViewId="0">
      <pane ySplit="1" topLeftCell="A2" activePane="bottomLeft" state="frozenSplit"/>
      <selection/>
      <selection pane="bottomLeft" activeCell="M36" sqref="M36"/>
    </sheetView>
  </sheetViews>
  <sheetFormatPr defaultColWidth="9" defaultRowHeight="15" customHeight="1"/>
  <cols>
    <col min="1" max="1" width="1" style="154" customWidth="1"/>
    <col min="2" max="2" width="11.9" style="154" customWidth="1"/>
    <col min="3" max="3" width="9.7" style="154" customWidth="1"/>
    <col min="4" max="4" width="6.5" style="154" customWidth="1"/>
    <col min="5" max="5" width="8.2" style="154" customWidth="1"/>
    <col min="6" max="6" width="10.2" style="154" customWidth="1"/>
    <col min="7" max="7" width="9.6" style="154" customWidth="1"/>
    <col min="8" max="8" width="10.2" style="154" customWidth="1"/>
    <col min="9" max="9" width="8.1" style="154" customWidth="1"/>
    <col min="10" max="10" width="6.1" style="154" customWidth="1"/>
    <col min="11" max="11" width="11" style="154" customWidth="1"/>
    <col min="12" max="12" width="9" style="154"/>
    <col min="13" max="13" width="10" style="154" customWidth="1"/>
    <col min="14" max="14" width="9" style="154"/>
    <col min="15" max="15" width="8.1" style="154" customWidth="1"/>
    <col min="16" max="16" width="23.5" style="154" customWidth="1"/>
    <col min="17" max="17" width="10.5" style="154" customWidth="1"/>
    <col min="18" max="18" width="8.9" style="154" customWidth="1"/>
    <col min="19" max="19" width="10" style="154" customWidth="1"/>
    <col min="20" max="20" width="12.4" style="154" customWidth="1"/>
    <col min="21" max="21" width="12.7" style="154" customWidth="1"/>
    <col min="22" max="16384" width="9" style="154"/>
  </cols>
  <sheetData>
    <row r="1" ht="15.9" customHeight="1" spans="2:21">
      <c r="B1" s="155" t="s">
        <v>176</v>
      </c>
      <c r="C1" s="155" t="s">
        <v>908</v>
      </c>
      <c r="D1" s="155" t="s">
        <v>909</v>
      </c>
      <c r="E1" s="155" t="s">
        <v>910</v>
      </c>
      <c r="F1" s="155" t="s">
        <v>911</v>
      </c>
      <c r="G1" s="155" t="s">
        <v>118</v>
      </c>
      <c r="H1" s="155" t="s">
        <v>912</v>
      </c>
      <c r="I1" s="155" t="s">
        <v>913</v>
      </c>
      <c r="J1" s="155" t="s">
        <v>914</v>
      </c>
      <c r="K1" s="155" t="s">
        <v>915</v>
      </c>
      <c r="L1" s="155" t="s">
        <v>916</v>
      </c>
      <c r="M1" s="155" t="s">
        <v>917</v>
      </c>
      <c r="N1" s="155" t="s">
        <v>918</v>
      </c>
      <c r="O1" s="155" t="s">
        <v>919</v>
      </c>
      <c r="P1" s="155" t="s">
        <v>920</v>
      </c>
      <c r="Q1" s="155" t="s">
        <v>921</v>
      </c>
      <c r="R1" s="155" t="s">
        <v>178</v>
      </c>
      <c r="S1" s="155" t="s">
        <v>922</v>
      </c>
      <c r="T1" s="155" t="s">
        <v>923</v>
      </c>
      <c r="U1" s="155" t="s">
        <v>924</v>
      </c>
    </row>
    <row r="2" customHeight="1" spans="2:21">
      <c r="B2" s="156" t="s">
        <v>634</v>
      </c>
      <c r="C2" s="156" t="s">
        <v>925</v>
      </c>
      <c r="D2" s="156" t="s">
        <v>926</v>
      </c>
      <c r="E2" s="157">
        <v>42461</v>
      </c>
      <c r="F2" s="156" t="s">
        <v>352</v>
      </c>
      <c r="G2" s="156" t="s">
        <v>631</v>
      </c>
      <c r="H2" s="156" t="s">
        <v>927</v>
      </c>
      <c r="I2" s="156" t="s">
        <v>17</v>
      </c>
      <c r="J2" s="155" t="s">
        <v>85</v>
      </c>
      <c r="K2" s="159">
        <v>73930</v>
      </c>
      <c r="L2" s="156" t="s">
        <v>928</v>
      </c>
      <c r="M2" s="155"/>
      <c r="N2" s="155" t="s">
        <v>31</v>
      </c>
      <c r="O2" s="156" t="s">
        <v>929</v>
      </c>
      <c r="P2" s="156"/>
      <c r="Q2" s="155"/>
      <c r="R2" s="161">
        <v>0</v>
      </c>
      <c r="S2" s="155" t="s">
        <v>85</v>
      </c>
      <c r="T2" s="157"/>
      <c r="U2" s="157"/>
    </row>
    <row r="3" customHeight="1" spans="2:21">
      <c r="B3" s="156" t="s">
        <v>685</v>
      </c>
      <c r="C3" s="156" t="s">
        <v>930</v>
      </c>
      <c r="D3" s="156" t="s">
        <v>931</v>
      </c>
      <c r="E3" s="157">
        <v>42439</v>
      </c>
      <c r="F3" s="156" t="s">
        <v>217</v>
      </c>
      <c r="G3" s="156" t="s">
        <v>684</v>
      </c>
      <c r="H3" s="156" t="s">
        <v>932</v>
      </c>
      <c r="I3" s="156" t="s">
        <v>933</v>
      </c>
      <c r="J3" s="155" t="s">
        <v>85</v>
      </c>
      <c r="K3" s="159">
        <v>42455</v>
      </c>
      <c r="L3" s="156" t="s">
        <v>928</v>
      </c>
      <c r="M3" s="155"/>
      <c r="N3" s="155" t="s">
        <v>31</v>
      </c>
      <c r="O3" s="156" t="s">
        <v>929</v>
      </c>
      <c r="P3" s="156"/>
      <c r="Q3" s="155"/>
      <c r="R3" s="161">
        <v>0</v>
      </c>
      <c r="S3" s="155" t="s">
        <v>85</v>
      </c>
      <c r="T3" s="157"/>
      <c r="U3" s="157"/>
    </row>
    <row r="4" customHeight="1" spans="2:21">
      <c r="B4" s="156" t="s">
        <v>581</v>
      </c>
      <c r="C4" s="156" t="s">
        <v>934</v>
      </c>
      <c r="D4" s="156" t="s">
        <v>926</v>
      </c>
      <c r="E4" s="157">
        <v>42428</v>
      </c>
      <c r="F4" s="156" t="s">
        <v>198</v>
      </c>
      <c r="G4" s="156" t="s">
        <v>553</v>
      </c>
      <c r="H4" s="156" t="s">
        <v>935</v>
      </c>
      <c r="I4" s="156" t="s">
        <v>17</v>
      </c>
      <c r="J4" s="155" t="s">
        <v>85</v>
      </c>
      <c r="K4" s="159">
        <v>30100.52</v>
      </c>
      <c r="L4" s="156" t="s">
        <v>928</v>
      </c>
      <c r="M4" s="155"/>
      <c r="N4" s="155" t="s">
        <v>31</v>
      </c>
      <c r="O4" s="156" t="s">
        <v>929</v>
      </c>
      <c r="P4" s="156"/>
      <c r="Q4" s="155"/>
      <c r="R4" s="161">
        <v>0</v>
      </c>
      <c r="S4" s="155" t="s">
        <v>85</v>
      </c>
      <c r="T4" s="157"/>
      <c r="U4" s="157"/>
    </row>
    <row r="5" customHeight="1" spans="2:21">
      <c r="B5" s="156" t="s">
        <v>689</v>
      </c>
      <c r="C5" s="156" t="s">
        <v>936</v>
      </c>
      <c r="D5" s="156" t="s">
        <v>931</v>
      </c>
      <c r="E5" s="157">
        <v>42447</v>
      </c>
      <c r="F5" s="156" t="s">
        <v>210</v>
      </c>
      <c r="G5" s="156" t="s">
        <v>688</v>
      </c>
      <c r="H5" s="156" t="s">
        <v>937</v>
      </c>
      <c r="I5" s="156" t="s">
        <v>933</v>
      </c>
      <c r="J5" s="155" t="s">
        <v>85</v>
      </c>
      <c r="K5" s="159">
        <v>19602</v>
      </c>
      <c r="L5" s="156" t="s">
        <v>928</v>
      </c>
      <c r="M5" s="155"/>
      <c r="N5" s="155" t="s">
        <v>31</v>
      </c>
      <c r="O5" s="156" t="s">
        <v>938</v>
      </c>
      <c r="P5" s="156"/>
      <c r="Q5" s="155"/>
      <c r="R5" s="161">
        <v>1</v>
      </c>
      <c r="S5" s="155" t="s">
        <v>85</v>
      </c>
      <c r="T5" s="157"/>
      <c r="U5" s="157"/>
    </row>
    <row r="6" customHeight="1" spans="2:21">
      <c r="B6" s="156" t="s">
        <v>492</v>
      </c>
      <c r="C6" s="156" t="s">
        <v>939</v>
      </c>
      <c r="D6" s="156" t="s">
        <v>926</v>
      </c>
      <c r="E6" s="157">
        <v>42447</v>
      </c>
      <c r="F6" s="156" t="s">
        <v>408</v>
      </c>
      <c r="G6" s="156" t="s">
        <v>489</v>
      </c>
      <c r="H6" s="156" t="s">
        <v>940</v>
      </c>
      <c r="I6" s="156" t="s">
        <v>17</v>
      </c>
      <c r="J6" s="155" t="s">
        <v>85</v>
      </c>
      <c r="K6" s="159">
        <v>26308</v>
      </c>
      <c r="L6" s="156" t="s">
        <v>928</v>
      </c>
      <c r="M6" s="155"/>
      <c r="N6" s="155" t="s">
        <v>31</v>
      </c>
      <c r="O6" s="156" t="s">
        <v>938</v>
      </c>
      <c r="P6" s="156"/>
      <c r="Q6" s="155"/>
      <c r="R6" s="161">
        <v>1</v>
      </c>
      <c r="S6" s="155" t="s">
        <v>85</v>
      </c>
      <c r="T6" s="157"/>
      <c r="U6" s="157"/>
    </row>
    <row r="7" customHeight="1" spans="2:21">
      <c r="B7" s="156" t="s">
        <v>613</v>
      </c>
      <c r="C7" s="156" t="s">
        <v>941</v>
      </c>
      <c r="D7" s="156" t="s">
        <v>926</v>
      </c>
      <c r="E7" s="157">
        <v>42447</v>
      </c>
      <c r="F7" s="156" t="s">
        <v>210</v>
      </c>
      <c r="G7" s="156" t="s">
        <v>610</v>
      </c>
      <c r="H7" s="156" t="s">
        <v>942</v>
      </c>
      <c r="I7" s="156" t="s">
        <v>17</v>
      </c>
      <c r="J7" s="155" t="s">
        <v>85</v>
      </c>
      <c r="K7" s="159">
        <v>16037</v>
      </c>
      <c r="L7" s="156" t="s">
        <v>928</v>
      </c>
      <c r="M7" s="155"/>
      <c r="N7" s="155" t="s">
        <v>31</v>
      </c>
      <c r="O7" s="156" t="s">
        <v>938</v>
      </c>
      <c r="P7" s="156"/>
      <c r="Q7" s="155"/>
      <c r="R7" s="161">
        <v>1</v>
      </c>
      <c r="S7" s="155" t="s">
        <v>85</v>
      </c>
      <c r="T7" s="157"/>
      <c r="U7" s="157"/>
    </row>
    <row r="8" customHeight="1" spans="2:21">
      <c r="B8" s="156" t="s">
        <v>595</v>
      </c>
      <c r="C8" s="156" t="s">
        <v>943</v>
      </c>
      <c r="D8" s="156" t="s">
        <v>926</v>
      </c>
      <c r="E8" s="157">
        <v>42445</v>
      </c>
      <c r="F8" s="156" t="s">
        <v>593</v>
      </c>
      <c r="G8" s="156" t="s">
        <v>594</v>
      </c>
      <c r="H8" s="156" t="s">
        <v>944</v>
      </c>
      <c r="I8" s="156" t="s">
        <v>17</v>
      </c>
      <c r="J8" s="155" t="s">
        <v>85</v>
      </c>
      <c r="K8" s="159">
        <v>46488</v>
      </c>
      <c r="L8" s="156" t="s">
        <v>928</v>
      </c>
      <c r="M8" s="155"/>
      <c r="N8" s="155" t="s">
        <v>31</v>
      </c>
      <c r="O8" s="156" t="s">
        <v>938</v>
      </c>
      <c r="P8" s="156"/>
      <c r="Q8" s="155"/>
      <c r="R8" s="161">
        <v>1</v>
      </c>
      <c r="S8" s="155" t="s">
        <v>85</v>
      </c>
      <c r="T8" s="157"/>
      <c r="U8" s="157"/>
    </row>
    <row r="9" customHeight="1" spans="2:21">
      <c r="B9" s="156" t="s">
        <v>498</v>
      </c>
      <c r="C9" s="156" t="s">
        <v>945</v>
      </c>
      <c r="D9" s="156" t="s">
        <v>926</v>
      </c>
      <c r="E9" s="157">
        <v>42439</v>
      </c>
      <c r="F9" s="156" t="s">
        <v>217</v>
      </c>
      <c r="G9" s="156" t="s">
        <v>495</v>
      </c>
      <c r="H9" s="156" t="s">
        <v>932</v>
      </c>
      <c r="I9" s="156" t="s">
        <v>17</v>
      </c>
      <c r="J9" s="155" t="s">
        <v>85</v>
      </c>
      <c r="K9" s="159">
        <v>25842.06</v>
      </c>
      <c r="L9" s="156" t="s">
        <v>928</v>
      </c>
      <c r="M9" s="155"/>
      <c r="N9" s="155" t="s">
        <v>31</v>
      </c>
      <c r="O9" s="156" t="s">
        <v>929</v>
      </c>
      <c r="P9" s="156"/>
      <c r="Q9" s="155"/>
      <c r="R9" s="161">
        <v>0</v>
      </c>
      <c r="S9" s="155" t="s">
        <v>85</v>
      </c>
      <c r="T9" s="157"/>
      <c r="U9" s="157"/>
    </row>
    <row r="10" customHeight="1" spans="2:21">
      <c r="B10" s="156" t="s">
        <v>620</v>
      </c>
      <c r="C10" s="156" t="s">
        <v>946</v>
      </c>
      <c r="D10" s="156" t="s">
        <v>931</v>
      </c>
      <c r="E10" s="157">
        <v>42437</v>
      </c>
      <c r="F10" s="156" t="s">
        <v>616</v>
      </c>
      <c r="G10" s="156" t="s">
        <v>617</v>
      </c>
      <c r="H10" s="156" t="s">
        <v>947</v>
      </c>
      <c r="I10" s="156" t="s">
        <v>933</v>
      </c>
      <c r="J10" s="155" t="s">
        <v>85</v>
      </c>
      <c r="K10" s="159">
        <v>33600</v>
      </c>
      <c r="L10" s="156" t="s">
        <v>928</v>
      </c>
      <c r="M10" s="155"/>
      <c r="N10" s="155" t="s">
        <v>85</v>
      </c>
      <c r="O10" s="156" t="s">
        <v>938</v>
      </c>
      <c r="P10" s="156"/>
      <c r="Q10" s="155"/>
      <c r="R10" s="161">
        <v>1</v>
      </c>
      <c r="S10" s="155" t="s">
        <v>85</v>
      </c>
      <c r="T10" s="157"/>
      <c r="U10" s="157"/>
    </row>
    <row r="11" customHeight="1" spans="2:21">
      <c r="B11" s="156" t="s">
        <v>476</v>
      </c>
      <c r="C11" s="156" t="s">
        <v>948</v>
      </c>
      <c r="D11" s="156" t="s">
        <v>931</v>
      </c>
      <c r="E11" s="157">
        <v>42423</v>
      </c>
      <c r="F11" s="156" t="s">
        <v>271</v>
      </c>
      <c r="G11" s="156" t="s">
        <v>474</v>
      </c>
      <c r="H11" s="156" t="s">
        <v>932</v>
      </c>
      <c r="I11" s="156" t="s">
        <v>933</v>
      </c>
      <c r="J11" s="155" t="s">
        <v>85</v>
      </c>
      <c r="K11" s="159">
        <v>50644</v>
      </c>
      <c r="L11" s="156" t="s">
        <v>928</v>
      </c>
      <c r="M11" s="155"/>
      <c r="N11" s="155" t="s">
        <v>31</v>
      </c>
      <c r="O11" s="156" t="s">
        <v>938</v>
      </c>
      <c r="P11" s="156"/>
      <c r="Q11" s="155"/>
      <c r="R11" s="161">
        <v>1</v>
      </c>
      <c r="S11" s="155" t="s">
        <v>85</v>
      </c>
      <c r="T11" s="157"/>
      <c r="U11" s="157"/>
    </row>
    <row r="12" customHeight="1" spans="2:21">
      <c r="B12" s="156" t="s">
        <v>471</v>
      </c>
      <c r="C12" s="156" t="s">
        <v>949</v>
      </c>
      <c r="D12" s="156" t="s">
        <v>931</v>
      </c>
      <c r="E12" s="157">
        <v>42423</v>
      </c>
      <c r="F12" s="156" t="s">
        <v>217</v>
      </c>
      <c r="G12" s="156" t="s">
        <v>468</v>
      </c>
      <c r="H12" s="156" t="s">
        <v>932</v>
      </c>
      <c r="I12" s="156" t="s">
        <v>933</v>
      </c>
      <c r="J12" s="155" t="s">
        <v>85</v>
      </c>
      <c r="K12" s="159">
        <v>50644</v>
      </c>
      <c r="L12" s="156" t="s">
        <v>928</v>
      </c>
      <c r="M12" s="155"/>
      <c r="N12" s="155" t="s">
        <v>31</v>
      </c>
      <c r="O12" s="156" t="s">
        <v>938</v>
      </c>
      <c r="P12" s="156"/>
      <c r="Q12" s="155"/>
      <c r="R12" s="161">
        <v>1</v>
      </c>
      <c r="S12" s="155" t="s">
        <v>85</v>
      </c>
      <c r="T12" s="157"/>
      <c r="U12" s="157"/>
    </row>
    <row r="13" customHeight="1" spans="2:21">
      <c r="B13" s="156" t="s">
        <v>296</v>
      </c>
      <c r="C13" s="156" t="s">
        <v>950</v>
      </c>
      <c r="D13" s="156" t="s">
        <v>931</v>
      </c>
      <c r="E13" s="157">
        <v>42414</v>
      </c>
      <c r="F13" s="156" t="s">
        <v>292</v>
      </c>
      <c r="G13" s="156" t="s">
        <v>293</v>
      </c>
      <c r="H13" s="156" t="s">
        <v>951</v>
      </c>
      <c r="I13" s="156" t="s">
        <v>933</v>
      </c>
      <c r="J13" s="155" t="s">
        <v>85</v>
      </c>
      <c r="K13" s="159">
        <v>14916.24</v>
      </c>
      <c r="L13" s="156" t="s">
        <v>928</v>
      </c>
      <c r="M13" s="155"/>
      <c r="N13" s="155" t="s">
        <v>31</v>
      </c>
      <c r="O13" s="156" t="s">
        <v>938</v>
      </c>
      <c r="P13" s="156"/>
      <c r="Q13" s="155"/>
      <c r="R13" s="161">
        <v>1</v>
      </c>
      <c r="S13" s="155" t="s">
        <v>85</v>
      </c>
      <c r="T13" s="157"/>
      <c r="U13" s="157"/>
    </row>
    <row r="14" customHeight="1" spans="2:21">
      <c r="B14" s="156" t="s">
        <v>447</v>
      </c>
      <c r="C14" s="156" t="s">
        <v>952</v>
      </c>
      <c r="D14" s="156" t="s">
        <v>926</v>
      </c>
      <c r="E14" s="157">
        <v>42405</v>
      </c>
      <c r="F14" s="156" t="s">
        <v>408</v>
      </c>
      <c r="G14" s="156" t="s">
        <v>444</v>
      </c>
      <c r="H14" s="156" t="s">
        <v>932</v>
      </c>
      <c r="I14" s="156" t="s">
        <v>17</v>
      </c>
      <c r="J14" s="155" t="s">
        <v>85</v>
      </c>
      <c r="K14" s="159">
        <v>34915</v>
      </c>
      <c r="L14" s="156" t="s">
        <v>928</v>
      </c>
      <c r="M14" s="155"/>
      <c r="N14" s="155" t="s">
        <v>31</v>
      </c>
      <c r="O14" s="156" t="s">
        <v>938</v>
      </c>
      <c r="P14" s="156"/>
      <c r="Q14" s="155"/>
      <c r="R14" s="161">
        <v>1</v>
      </c>
      <c r="S14" s="155" t="s">
        <v>85</v>
      </c>
      <c r="T14" s="157"/>
      <c r="U14" s="157"/>
    </row>
    <row r="15" customHeight="1" spans="2:21">
      <c r="B15" s="156" t="s">
        <v>302</v>
      </c>
      <c r="C15" s="156" t="s">
        <v>953</v>
      </c>
      <c r="D15" s="156" t="s">
        <v>926</v>
      </c>
      <c r="E15" s="157">
        <v>42393</v>
      </c>
      <c r="F15" s="156" t="s">
        <v>271</v>
      </c>
      <c r="G15" s="156" t="s">
        <v>299</v>
      </c>
      <c r="H15" s="156" t="s">
        <v>932</v>
      </c>
      <c r="I15" s="156" t="s">
        <v>17</v>
      </c>
      <c r="J15" s="155" t="s">
        <v>85</v>
      </c>
      <c r="K15" s="159">
        <v>33127</v>
      </c>
      <c r="L15" s="156" t="s">
        <v>928</v>
      </c>
      <c r="M15" s="155"/>
      <c r="N15" s="155" t="s">
        <v>31</v>
      </c>
      <c r="O15" s="156" t="s">
        <v>938</v>
      </c>
      <c r="P15" s="156"/>
      <c r="Q15" s="155"/>
      <c r="R15" s="161">
        <v>1</v>
      </c>
      <c r="S15" s="155" t="s">
        <v>85</v>
      </c>
      <c r="T15" s="157"/>
      <c r="U15" s="157"/>
    </row>
    <row r="16" customHeight="1" spans="2:21">
      <c r="B16" s="156" t="s">
        <v>275</v>
      </c>
      <c r="C16" s="156" t="s">
        <v>954</v>
      </c>
      <c r="D16" s="156" t="s">
        <v>931</v>
      </c>
      <c r="E16" s="157">
        <v>42389</v>
      </c>
      <c r="F16" s="156" t="s">
        <v>271</v>
      </c>
      <c r="G16" s="156" t="s">
        <v>272</v>
      </c>
      <c r="H16" s="156" t="s">
        <v>955</v>
      </c>
      <c r="I16" s="156" t="s">
        <v>933</v>
      </c>
      <c r="J16" s="155" t="s">
        <v>85</v>
      </c>
      <c r="K16" s="159">
        <v>55068</v>
      </c>
      <c r="L16" s="156" t="s">
        <v>928</v>
      </c>
      <c r="M16" s="155"/>
      <c r="N16" s="155" t="s">
        <v>85</v>
      </c>
      <c r="O16" s="156" t="s">
        <v>938</v>
      </c>
      <c r="P16" s="156"/>
      <c r="Q16" s="155"/>
      <c r="R16" s="161">
        <v>1</v>
      </c>
      <c r="S16" s="155" t="s">
        <v>85</v>
      </c>
      <c r="T16" s="157"/>
      <c r="U16" s="157"/>
    </row>
    <row r="17" customHeight="1" spans="2:21">
      <c r="B17" s="156" t="s">
        <v>283</v>
      </c>
      <c r="C17" s="156" t="s">
        <v>956</v>
      </c>
      <c r="D17" s="156" t="s">
        <v>926</v>
      </c>
      <c r="E17" s="157">
        <v>42393</v>
      </c>
      <c r="F17" s="156" t="s">
        <v>198</v>
      </c>
      <c r="G17" s="156" t="s">
        <v>278</v>
      </c>
      <c r="H17" s="156" t="s">
        <v>935</v>
      </c>
      <c r="I17" s="156" t="s">
        <v>17</v>
      </c>
      <c r="J17" s="155" t="s">
        <v>85</v>
      </c>
      <c r="K17" s="159">
        <v>46483</v>
      </c>
      <c r="L17" s="156" t="s">
        <v>928</v>
      </c>
      <c r="M17" s="155"/>
      <c r="N17" s="155" t="s">
        <v>85</v>
      </c>
      <c r="O17" s="156" t="s">
        <v>938</v>
      </c>
      <c r="P17" s="156"/>
      <c r="Q17" s="155"/>
      <c r="R17" s="161">
        <v>1</v>
      </c>
      <c r="S17" s="155" t="s">
        <v>85</v>
      </c>
      <c r="T17" s="157"/>
      <c r="U17" s="157"/>
    </row>
    <row r="18" customHeight="1" spans="2:21">
      <c r="B18" s="156" t="s">
        <v>207</v>
      </c>
      <c r="C18" s="156" t="s">
        <v>957</v>
      </c>
      <c r="D18" s="156" t="s">
        <v>926</v>
      </c>
      <c r="E18" s="157">
        <v>42379</v>
      </c>
      <c r="F18" s="156" t="s">
        <v>198</v>
      </c>
      <c r="G18" s="156" t="s">
        <v>199</v>
      </c>
      <c r="H18" s="156" t="s">
        <v>935</v>
      </c>
      <c r="I18" s="156" t="s">
        <v>17</v>
      </c>
      <c r="J18" s="155" t="s">
        <v>85</v>
      </c>
      <c r="K18" s="159">
        <v>46483</v>
      </c>
      <c r="L18" s="156" t="s">
        <v>928</v>
      </c>
      <c r="M18" s="155"/>
      <c r="N18" s="155" t="s">
        <v>31</v>
      </c>
      <c r="O18" s="156" t="s">
        <v>938</v>
      </c>
      <c r="P18" s="156"/>
      <c r="Q18" s="155"/>
      <c r="R18" s="161">
        <v>1</v>
      </c>
      <c r="S18" s="155" t="s">
        <v>85</v>
      </c>
      <c r="T18" s="157"/>
      <c r="U18" s="157"/>
    </row>
    <row r="19" customHeight="1" spans="2:21">
      <c r="B19" s="156" t="s">
        <v>226</v>
      </c>
      <c r="C19" s="156" t="s">
        <v>958</v>
      </c>
      <c r="D19" s="156" t="s">
        <v>931</v>
      </c>
      <c r="E19" s="157">
        <v>42385</v>
      </c>
      <c r="F19" s="156" t="s">
        <v>217</v>
      </c>
      <c r="G19" s="156" t="s">
        <v>218</v>
      </c>
      <c r="H19" s="156" t="s">
        <v>932</v>
      </c>
      <c r="I19" s="156" t="s">
        <v>933</v>
      </c>
      <c r="J19" s="155" t="s">
        <v>85</v>
      </c>
      <c r="K19" s="159">
        <v>50644</v>
      </c>
      <c r="L19" s="156" t="s">
        <v>928</v>
      </c>
      <c r="M19" s="155"/>
      <c r="N19" s="155" t="s">
        <v>31</v>
      </c>
      <c r="O19" s="156" t="s">
        <v>938</v>
      </c>
      <c r="P19" s="156"/>
      <c r="Q19" s="155"/>
      <c r="R19" s="161">
        <v>1</v>
      </c>
      <c r="S19" s="155" t="s">
        <v>85</v>
      </c>
      <c r="T19" s="157"/>
      <c r="U19" s="157"/>
    </row>
    <row r="20" customHeight="1" spans="2:21">
      <c r="B20" s="156" t="s">
        <v>195</v>
      </c>
      <c r="C20" s="156" t="s">
        <v>959</v>
      </c>
      <c r="D20" s="156" t="s">
        <v>931</v>
      </c>
      <c r="E20" s="157">
        <v>42385</v>
      </c>
      <c r="F20" s="156" t="s">
        <v>960</v>
      </c>
      <c r="G20" s="156" t="s">
        <v>182</v>
      </c>
      <c r="H20" s="156" t="s">
        <v>932</v>
      </c>
      <c r="I20" s="156" t="s">
        <v>933</v>
      </c>
      <c r="J20" s="155" t="s">
        <v>85</v>
      </c>
      <c r="K20" s="159">
        <v>50644</v>
      </c>
      <c r="L20" s="156" t="s">
        <v>928</v>
      </c>
      <c r="M20" s="155"/>
      <c r="N20" s="155" t="s">
        <v>31</v>
      </c>
      <c r="O20" s="156" t="s">
        <v>938</v>
      </c>
      <c r="P20" s="156"/>
      <c r="Q20" s="155"/>
      <c r="R20" s="161">
        <v>1</v>
      </c>
      <c r="S20" s="155" t="s">
        <v>85</v>
      </c>
      <c r="T20" s="157"/>
      <c r="U20" s="157"/>
    </row>
    <row r="21" customHeight="1" spans="2:21">
      <c r="B21" s="156" t="s">
        <v>961</v>
      </c>
      <c r="C21" s="156" t="s">
        <v>958</v>
      </c>
      <c r="D21" s="156" t="s">
        <v>926</v>
      </c>
      <c r="E21" s="157">
        <v>42385</v>
      </c>
      <c r="F21" s="156" t="s">
        <v>217</v>
      </c>
      <c r="G21" s="156" t="s">
        <v>218</v>
      </c>
      <c r="H21" s="156" t="s">
        <v>932</v>
      </c>
      <c r="I21" s="156" t="s">
        <v>17</v>
      </c>
      <c r="J21" s="155" t="s">
        <v>85</v>
      </c>
      <c r="K21" s="159">
        <v>50644</v>
      </c>
      <c r="L21" s="156" t="s">
        <v>928</v>
      </c>
      <c r="M21" s="155"/>
      <c r="N21" s="155" t="s">
        <v>31</v>
      </c>
      <c r="O21" s="156" t="s">
        <v>938</v>
      </c>
      <c r="P21" s="156"/>
      <c r="Q21" s="155"/>
      <c r="R21" s="161">
        <v>1</v>
      </c>
      <c r="S21" s="155" t="s">
        <v>85</v>
      </c>
      <c r="T21" s="157"/>
      <c r="U21" s="157"/>
    </row>
    <row r="22" customHeight="1" spans="2:21">
      <c r="B22" s="156" t="s">
        <v>962</v>
      </c>
      <c r="C22" s="156" t="s">
        <v>957</v>
      </c>
      <c r="D22" s="156" t="s">
        <v>926</v>
      </c>
      <c r="E22" s="157">
        <v>42383</v>
      </c>
      <c r="F22" s="156" t="s">
        <v>331</v>
      </c>
      <c r="G22" s="156" t="s">
        <v>963</v>
      </c>
      <c r="H22" s="156" t="s">
        <v>964</v>
      </c>
      <c r="I22" s="156" t="s">
        <v>17</v>
      </c>
      <c r="J22" s="155" t="s">
        <v>85</v>
      </c>
      <c r="K22" s="159">
        <v>27427</v>
      </c>
      <c r="L22" s="156" t="s">
        <v>928</v>
      </c>
      <c r="M22" s="155"/>
      <c r="N22" s="155" t="s">
        <v>31</v>
      </c>
      <c r="O22" s="156" t="s">
        <v>938</v>
      </c>
      <c r="P22" s="156"/>
      <c r="Q22" s="155"/>
      <c r="R22" s="161">
        <v>1</v>
      </c>
      <c r="S22" s="155" t="s">
        <v>85</v>
      </c>
      <c r="T22" s="157"/>
      <c r="U22" s="157"/>
    </row>
    <row r="23" customHeight="1" spans="2:21">
      <c r="B23" s="156" t="s">
        <v>214</v>
      </c>
      <c r="C23" s="156" t="s">
        <v>965</v>
      </c>
      <c r="D23" s="156" t="s">
        <v>926</v>
      </c>
      <c r="E23" s="157">
        <v>42382</v>
      </c>
      <c r="F23" s="156" t="s">
        <v>210</v>
      </c>
      <c r="G23" s="156" t="s">
        <v>211</v>
      </c>
      <c r="H23" s="156" t="s">
        <v>966</v>
      </c>
      <c r="I23" s="156" t="s">
        <v>17</v>
      </c>
      <c r="J23" s="155" t="s">
        <v>85</v>
      </c>
      <c r="K23" s="159">
        <v>17439</v>
      </c>
      <c r="L23" s="156" t="s">
        <v>928</v>
      </c>
      <c r="M23" s="155"/>
      <c r="N23" s="155" t="s">
        <v>31</v>
      </c>
      <c r="O23" s="156" t="s">
        <v>938</v>
      </c>
      <c r="P23" s="156"/>
      <c r="Q23" s="155"/>
      <c r="R23" s="161">
        <v>1</v>
      </c>
      <c r="S23" s="155" t="s">
        <v>85</v>
      </c>
      <c r="T23" s="157"/>
      <c r="U23" s="157"/>
    </row>
    <row r="24" customHeight="1" spans="2:21">
      <c r="B24" s="156" t="s">
        <v>967</v>
      </c>
      <c r="C24" s="156" t="s">
        <v>968</v>
      </c>
      <c r="D24" s="156" t="s">
        <v>926</v>
      </c>
      <c r="E24" s="157">
        <v>42382</v>
      </c>
      <c r="F24" s="156" t="s">
        <v>408</v>
      </c>
      <c r="G24" s="156" t="s">
        <v>409</v>
      </c>
      <c r="H24" s="156" t="s">
        <v>932</v>
      </c>
      <c r="I24" s="156" t="s">
        <v>17</v>
      </c>
      <c r="J24" s="155" t="s">
        <v>85</v>
      </c>
      <c r="K24" s="159">
        <v>34915</v>
      </c>
      <c r="L24" s="156" t="s">
        <v>928</v>
      </c>
      <c r="M24" s="155"/>
      <c r="N24" s="155" t="s">
        <v>31</v>
      </c>
      <c r="O24" s="156" t="s">
        <v>938</v>
      </c>
      <c r="P24" s="156"/>
      <c r="Q24" s="155"/>
      <c r="R24" s="161">
        <v>1</v>
      </c>
      <c r="S24" s="155" t="s">
        <v>85</v>
      </c>
      <c r="T24" s="157"/>
      <c r="U24" s="157"/>
    </row>
    <row r="25" customHeight="1" spans="2:21">
      <c r="B25" s="158"/>
      <c r="C25" s="158"/>
      <c r="D25" s="158"/>
      <c r="E25" s="158"/>
      <c r="F25" s="158"/>
      <c r="G25" s="158"/>
      <c r="H25" s="158"/>
      <c r="I25" s="158"/>
      <c r="J25" s="158"/>
      <c r="K25" s="160">
        <v>878355.82</v>
      </c>
      <c r="L25" s="158"/>
      <c r="M25" s="158"/>
      <c r="N25" s="158"/>
      <c r="O25" s="158"/>
      <c r="P25" s="158"/>
      <c r="Q25" s="158"/>
      <c r="R25" s="162">
        <v>19</v>
      </c>
      <c r="S25" s="158"/>
      <c r="T25" s="158"/>
      <c r="U25" s="158"/>
    </row>
  </sheetData>
  <pageMargins left="0.249305555555556" right="0.249305555555556" top="0.218055555555556" bottom="0.218055555555556" header="0.5" footer="0.5"/>
  <pageSetup paperSize="9" fitToWidth="0" fitToHeight="0" orientation="portrait" blackAndWhite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H25" sqref="H25"/>
    </sheetView>
  </sheetViews>
  <sheetFormatPr defaultColWidth="9" defaultRowHeight="14.25"/>
  <cols>
    <col min="1" max="1" width="9.2" customWidth="1"/>
    <col min="2" max="3" width="5.4" customWidth="1"/>
    <col min="4" max="11" width="6.9" customWidth="1"/>
    <col min="12" max="13" width="8.1" customWidth="1"/>
    <col min="14" max="14" width="5.4" customWidth="1"/>
    <col min="15" max="22" width="6.9" customWidth="1"/>
    <col min="23" max="24" width="8.1" customWidth="1"/>
    <col min="25" max="25" width="5.4" customWidth="1"/>
    <col min="26" max="33" width="6.9" customWidth="1"/>
    <col min="34" max="35" width="8.1" customWidth="1"/>
    <col min="36" max="36" width="5.4" customWidth="1"/>
    <col min="37" max="44" width="6.9" customWidth="1"/>
    <col min="45" max="46" width="8.1" customWidth="1"/>
  </cols>
  <sheetData>
    <row r="1" spans="2:2">
      <c r="B1" s="144" t="s">
        <v>969</v>
      </c>
    </row>
    <row r="2" spans="1:46">
      <c r="A2" s="145"/>
      <c r="B2" s="145" t="s">
        <v>0</v>
      </c>
      <c r="C2" s="146">
        <v>1</v>
      </c>
      <c r="D2" s="147"/>
      <c r="E2" s="147"/>
      <c r="F2" s="147"/>
      <c r="G2" s="147"/>
      <c r="H2" s="147"/>
      <c r="I2" s="147"/>
      <c r="J2" s="147"/>
      <c r="K2" s="147"/>
      <c r="L2" s="147"/>
      <c r="M2" s="152"/>
      <c r="N2" s="146">
        <v>2</v>
      </c>
      <c r="O2" s="147"/>
      <c r="P2" s="147"/>
      <c r="Q2" s="147"/>
      <c r="R2" s="147"/>
      <c r="S2" s="147"/>
      <c r="T2" s="147"/>
      <c r="U2" s="147"/>
      <c r="V2" s="147"/>
      <c r="W2" s="147"/>
      <c r="X2" s="152"/>
      <c r="Y2" s="146">
        <v>3</v>
      </c>
      <c r="Z2" s="147"/>
      <c r="AA2" s="147"/>
      <c r="AB2" s="147"/>
      <c r="AC2" s="147"/>
      <c r="AD2" s="147"/>
      <c r="AE2" s="147"/>
      <c r="AF2" s="147"/>
      <c r="AG2" s="147"/>
      <c r="AH2" s="147"/>
      <c r="AI2" s="152"/>
      <c r="AJ2" s="146">
        <v>4</v>
      </c>
      <c r="AK2" s="147"/>
      <c r="AL2" s="147"/>
      <c r="AM2" s="147"/>
      <c r="AN2" s="147"/>
      <c r="AO2" s="147"/>
      <c r="AP2" s="147"/>
      <c r="AQ2" s="147"/>
      <c r="AR2" s="147"/>
      <c r="AS2" s="147"/>
      <c r="AT2" s="152"/>
    </row>
    <row r="3" spans="1:46">
      <c r="A3" s="148" t="s">
        <v>121</v>
      </c>
      <c r="B3" s="145"/>
      <c r="C3" s="149" t="s">
        <v>970</v>
      </c>
      <c r="D3" s="150" t="s">
        <v>971</v>
      </c>
      <c r="E3" s="150" t="s">
        <v>972</v>
      </c>
      <c r="F3" s="150" t="s">
        <v>29</v>
      </c>
      <c r="G3" s="150" t="s">
        <v>35</v>
      </c>
      <c r="H3" s="150" t="s">
        <v>39</v>
      </c>
      <c r="I3" s="150" t="s">
        <v>43</v>
      </c>
      <c r="J3" s="150" t="s">
        <v>46</v>
      </c>
      <c r="K3" s="150" t="s">
        <v>51</v>
      </c>
      <c r="L3" s="150" t="s">
        <v>143</v>
      </c>
      <c r="M3" s="150" t="s">
        <v>144</v>
      </c>
      <c r="N3" s="149" t="s">
        <v>970</v>
      </c>
      <c r="O3" s="150" t="s">
        <v>971</v>
      </c>
      <c r="P3" s="150" t="s">
        <v>972</v>
      </c>
      <c r="Q3" s="150" t="s">
        <v>29</v>
      </c>
      <c r="R3" s="150" t="s">
        <v>35</v>
      </c>
      <c r="S3" s="150" t="s">
        <v>39</v>
      </c>
      <c r="T3" s="150" t="s">
        <v>43</v>
      </c>
      <c r="U3" s="150" t="s">
        <v>46</v>
      </c>
      <c r="V3" s="150" t="s">
        <v>51</v>
      </c>
      <c r="W3" s="150" t="s">
        <v>143</v>
      </c>
      <c r="X3" s="150" t="s">
        <v>144</v>
      </c>
      <c r="Y3" s="149" t="s">
        <v>970</v>
      </c>
      <c r="Z3" s="150" t="s">
        <v>971</v>
      </c>
      <c r="AA3" s="150" t="s">
        <v>972</v>
      </c>
      <c r="AB3" s="150" t="s">
        <v>29</v>
      </c>
      <c r="AC3" s="150" t="s">
        <v>35</v>
      </c>
      <c r="AD3" s="150" t="s">
        <v>39</v>
      </c>
      <c r="AE3" s="150" t="s">
        <v>43</v>
      </c>
      <c r="AF3" s="150" t="s">
        <v>46</v>
      </c>
      <c r="AG3" s="150" t="s">
        <v>51</v>
      </c>
      <c r="AH3" s="150" t="s">
        <v>143</v>
      </c>
      <c r="AI3" s="150" t="s">
        <v>144</v>
      </c>
      <c r="AJ3" s="149" t="s">
        <v>970</v>
      </c>
      <c r="AK3" s="150" t="s">
        <v>971</v>
      </c>
      <c r="AL3" s="150" t="s">
        <v>972</v>
      </c>
      <c r="AM3" s="150" t="s">
        <v>29</v>
      </c>
      <c r="AN3" s="150" t="s">
        <v>35</v>
      </c>
      <c r="AO3" s="150" t="s">
        <v>39</v>
      </c>
      <c r="AP3" s="150" t="s">
        <v>43</v>
      </c>
      <c r="AQ3" s="150" t="s">
        <v>46</v>
      </c>
      <c r="AR3" s="150" t="s">
        <v>51</v>
      </c>
      <c r="AS3" s="150" t="s">
        <v>143</v>
      </c>
      <c r="AT3" s="150" t="s">
        <v>144</v>
      </c>
    </row>
    <row r="4" spans="1:46">
      <c r="A4" s="148" t="s">
        <v>6</v>
      </c>
      <c r="B4" s="145" t="s">
        <v>7</v>
      </c>
      <c r="C4" s="149">
        <f>IFERROR(VLOOKUP($C$2&amp;$B4,车间信息表T!$J:$S,4,),0)</f>
        <v>2</v>
      </c>
      <c r="D4" s="150">
        <f>VLOOKUP($B4,KC计划!$B:$P,2,0)</f>
        <v>1</v>
      </c>
      <c r="E4" s="150">
        <f>VLOOKUP($B4,KC计划!$B$24:$O$39,2,0)</f>
        <v>1</v>
      </c>
      <c r="F4" s="150">
        <f>IFERROR(VLOOKUP($C$2&amp;$B4,车间信息表T!$J:$S,5,),0)</f>
        <v>1</v>
      </c>
      <c r="G4" s="150">
        <f>IFERROR(VLOOKUP($C$2&amp;$B4,车间信息表T!$J:$S,6,),0)</f>
        <v>1</v>
      </c>
      <c r="H4" s="136">
        <f>IFERROR(VLOOKUP($C$2&amp;$B4,车间信息表T!$J:$S,7,),0)</f>
        <v>0</v>
      </c>
      <c r="I4" s="136">
        <f>IFERROR(VLOOKUP($C$2&amp;$B4,车间信息表T!$J:$S,8,),0)</f>
        <v>0</v>
      </c>
      <c r="J4" s="136">
        <f>IFERROR(VLOOKUP($C$2&amp;$B4,车间信息表T!$J:$S,7,),0)</f>
        <v>0</v>
      </c>
      <c r="K4" s="136">
        <f>IFERROR(VLOOKUP($C$2&amp;$B4,车间信息表T!$J:$S,8,),0)</f>
        <v>0</v>
      </c>
      <c r="L4" s="153">
        <f>IFERROR(VLOOKUP($C$2&amp;$B4,车间信息表T!$J:$S,9,),0)</f>
        <v>186993.96</v>
      </c>
      <c r="M4" s="153">
        <f>IFERROR(VLOOKUP($C$2&amp;$B4,车间信息表T!$J:$S,10,),0)</f>
        <v>17500</v>
      </c>
      <c r="N4" s="149">
        <f>IFERROR(VLOOKUP($N$2&amp;$B4,车间信息表T!$J:$S,4,),0)</f>
        <v>5</v>
      </c>
      <c r="O4" s="150">
        <f>VLOOKUP($B4,KC计划!$B:$P,2,0)</f>
        <v>1</v>
      </c>
      <c r="P4" s="150">
        <f>VLOOKUP($B4,KC计划!$B$24:$O$39,2,0)</f>
        <v>1</v>
      </c>
      <c r="Q4" s="150">
        <f>IFERROR(VLOOKUP($N$2&amp;$B4,车间信息表T!$J:$S,5,),0)</f>
        <v>1</v>
      </c>
      <c r="R4" s="150">
        <f>IFERROR(VLOOKUP($N$2&amp;$B4,车间信息表T!$J:$S,6,),0)</f>
        <v>0</v>
      </c>
      <c r="S4" s="136">
        <f>IFERROR(VLOOKUP($N$2&amp;$B4,车间信息表T!$J:$S,7,),0)</f>
        <v>0</v>
      </c>
      <c r="T4" s="136">
        <f>IFERROR(VLOOKUP($N$2&amp;$B4,车间信息表T!$J:$S,8,),0)</f>
        <v>0</v>
      </c>
      <c r="U4" s="136">
        <f>IFERROR(VLOOKUP($N$2&amp;$B4,车间信息表T!$J:$S,7,),0)</f>
        <v>0</v>
      </c>
      <c r="V4" s="136">
        <f>IFERROR(VLOOKUP($N$2&amp;$B4,车间信息表T!$J:$S,8,),0)</f>
        <v>0</v>
      </c>
      <c r="W4" s="153">
        <f>IFERROR(VLOOKUP($N$2&amp;$B4,车间信息表T!$J:$S,9,),0)</f>
        <v>56180</v>
      </c>
      <c r="X4" s="153">
        <f>IFERROR(VLOOKUP($N$2&amp;$B4,车间信息表T!$J:$S,10,),0)</f>
        <v>24520</v>
      </c>
      <c r="Y4" s="149">
        <f>IFERROR(VLOOKUP($Y$2&amp;$B4,车间信息表T!$J:$S,4,),0)</f>
        <v>5</v>
      </c>
      <c r="Z4" s="150">
        <f>VLOOKUP($B4,KC计划!$B:$P,2,0)</f>
        <v>1</v>
      </c>
      <c r="AA4" s="150">
        <f>VLOOKUP($B4,KC计划!$B$24:$O$39,2,0)</f>
        <v>1</v>
      </c>
      <c r="AB4" s="150">
        <f>IFERROR(VLOOKUP($Y$2&amp;$B4,车间信息表T!$J:$S,5,),0)</f>
        <v>2</v>
      </c>
      <c r="AC4" s="150">
        <f>IFERROR(VLOOKUP($Y$2&amp;$B4,车间信息表T!$J:$S,6,),0)</f>
        <v>2</v>
      </c>
      <c r="AD4" s="136">
        <f>IFERROR(VLOOKUP($Y$2&amp;$B4,车间信息表T!$J:$S,7,),0)</f>
        <v>0</v>
      </c>
      <c r="AE4" s="136">
        <f>IFERROR(VLOOKUP($Y$2&amp;$B4,车间信息表T!$J:$S,8,),0)</f>
        <v>0</v>
      </c>
      <c r="AF4" s="136">
        <f>IFERROR(VLOOKUP($Y$2&amp;$B4,车间信息表T!$J:$S,7,),0)</f>
        <v>0</v>
      </c>
      <c r="AG4" s="136">
        <f>IFERROR(VLOOKUP($Y$2&amp;$B4,车间信息表T!$J:$S,8,),0)</f>
        <v>0</v>
      </c>
      <c r="AH4" s="153">
        <f>IFERROR(VLOOKUP($Y$2&amp;$B4,车间信息表T!$J:$S,9,),0)</f>
        <v>225246</v>
      </c>
      <c r="AI4" s="153">
        <f>IFERROR(VLOOKUP($Y$2&amp;$B4,车间信息表T!$J:$S,10,),0)</f>
        <v>53725</v>
      </c>
      <c r="AJ4" s="149">
        <f>IFERROR(VLOOKUP($AJ$2&amp;$B4,车间信息表T!$J:$S,4,),0)</f>
        <v>0</v>
      </c>
      <c r="AK4" s="150">
        <f>VLOOKUP($B4,KC计划!$B:$P,2,0)</f>
        <v>1</v>
      </c>
      <c r="AL4" s="150">
        <f>VLOOKUP($B4,KC计划!$B$24:$O$39,2,0)</f>
        <v>1</v>
      </c>
      <c r="AM4" s="150">
        <f>IFERROR(VLOOKUP($AJ$2&amp;$B4,车间信息表T!$J:$S,5,),0)</f>
        <v>0</v>
      </c>
      <c r="AN4" s="150">
        <f>IFERROR(VLOOKUP($AJ$2&amp;$B4,车间信息表T!$J:$S,6,),0)</f>
        <v>0</v>
      </c>
      <c r="AO4" s="136">
        <f>IFERROR(VLOOKUP($AJ$2&amp;$B4,车间信息表T!$J:$S,7,),0)</f>
        <v>0</v>
      </c>
      <c r="AP4" s="136">
        <f>IFERROR(VLOOKUP($AJ$2&amp;$B4,车间信息表T!$J:$S,8,),0)</f>
        <v>0</v>
      </c>
      <c r="AQ4" s="136">
        <f>IFERROR(VLOOKUP($AJ$2&amp;$B4,车间信息表T!$J:$S,7,),0)</f>
        <v>0</v>
      </c>
      <c r="AR4" s="136">
        <f>IFERROR(VLOOKUP($AJ$2&amp;$B4,车间信息表T!$J:$S,8,),0)</f>
        <v>0</v>
      </c>
      <c r="AS4" s="153">
        <f>IFERROR(VLOOKUP($AJ$2&amp;$B4,车间信息表T!$J:$S,9,),0)</f>
        <v>0</v>
      </c>
      <c r="AT4" s="153">
        <f>IFERROR(VLOOKUP($AJ$2&amp;$B4,车间信息表T!$J:$S,10,),0)</f>
        <v>0</v>
      </c>
    </row>
    <row r="5" spans="1:46">
      <c r="A5" s="148" t="s">
        <v>6</v>
      </c>
      <c r="B5" s="145" t="s">
        <v>12</v>
      </c>
      <c r="C5" s="149">
        <f>IFERROR(VLOOKUP($C$2&amp;$B5,车间信息表T!$J:$S,4,),0)</f>
        <v>1</v>
      </c>
      <c r="D5" s="150">
        <f>VLOOKUP($B5,KC计划!$B:$P,2,0)</f>
        <v>0</v>
      </c>
      <c r="E5" s="150">
        <f>VLOOKUP($B5,KC计划!$B$24:$O$39,2,0)</f>
        <v>0</v>
      </c>
      <c r="F5" s="150">
        <f>IFERROR(VLOOKUP($C$2&amp;$B5,车间信息表T!$J:$S,5,),0)</f>
        <v>0</v>
      </c>
      <c r="G5" s="150">
        <f>IFERROR(VLOOKUP($C$2&amp;$B5,车间信息表T!$J:$S,6,),0)</f>
        <v>1</v>
      </c>
      <c r="H5" s="136">
        <f>IFERROR(VLOOKUP($C$2&amp;$B5,车间信息表T!$J:$S,7,),0)</f>
        <v>0</v>
      </c>
      <c r="I5" s="136">
        <f>IFERROR(VLOOKUP($C$2&amp;$B5,车间信息表T!$J:$S,8,),0)</f>
        <v>0</v>
      </c>
      <c r="J5" s="136">
        <f>IFERROR(VLOOKUP($C$2&amp;$B5,车间信息表T!$J:$S,7,),0)</f>
        <v>0</v>
      </c>
      <c r="K5" s="136">
        <f>IFERROR(VLOOKUP($C$2&amp;$B5,车间信息表T!$J:$S,8,),0)</f>
        <v>0</v>
      </c>
      <c r="L5" s="153">
        <f>IFERROR(VLOOKUP($C$2&amp;$B5,车间信息表T!$J:$S,9,),0)</f>
        <v>14955</v>
      </c>
      <c r="M5" s="153">
        <f>IFERROR(VLOOKUP($C$2&amp;$B5,车间信息表T!$J:$S,10,),0)</f>
        <v>3000</v>
      </c>
      <c r="N5" s="149">
        <f>IFERROR(VLOOKUP($N$2&amp;$B5,车间信息表T!$J:$S,4,),0)</f>
        <v>0</v>
      </c>
      <c r="O5" s="150">
        <f>VLOOKUP($B5,KC计划!$B:$P,2,0)</f>
        <v>0</v>
      </c>
      <c r="P5" s="150">
        <f>VLOOKUP($B5,KC计划!$B$24:$O$39,2,0)</f>
        <v>0</v>
      </c>
      <c r="Q5" s="150">
        <f>IFERROR(VLOOKUP($N$2&amp;$B5,车间信息表T!$J:$S,5,),0)</f>
        <v>0</v>
      </c>
      <c r="R5" s="150">
        <f>IFERROR(VLOOKUP($N$2&amp;$B5,车间信息表T!$J:$S,6,),0)</f>
        <v>0</v>
      </c>
      <c r="S5" s="136">
        <f>IFERROR(VLOOKUP($N$2&amp;$B5,车间信息表T!$J:$S,7,),0)</f>
        <v>0</v>
      </c>
      <c r="T5" s="136">
        <f>IFERROR(VLOOKUP($N$2&amp;$B5,车间信息表T!$J:$S,8,),0)</f>
        <v>0</v>
      </c>
      <c r="U5" s="136">
        <f>IFERROR(VLOOKUP($N$2&amp;$B5,车间信息表T!$J:$S,7,),0)</f>
        <v>0</v>
      </c>
      <c r="V5" s="136">
        <f>IFERROR(VLOOKUP($N$2&amp;$B5,车间信息表T!$J:$S,8,),0)</f>
        <v>0</v>
      </c>
      <c r="W5" s="153">
        <f>IFERROR(VLOOKUP($N$2&amp;$B5,车间信息表T!$J:$S,9,),0)</f>
        <v>0</v>
      </c>
      <c r="X5" s="153">
        <f>IFERROR(VLOOKUP($N$2&amp;$B5,车间信息表T!$J:$S,10,),0)</f>
        <v>0</v>
      </c>
      <c r="Y5" s="149">
        <f>IFERROR(VLOOKUP($Y$2&amp;$B5,车间信息表T!$J:$S,4,),0)</f>
        <v>2</v>
      </c>
      <c r="Z5" s="150">
        <f>VLOOKUP($B5,KC计划!$B:$P,2,0)</f>
        <v>0</v>
      </c>
      <c r="AA5" s="150">
        <f>VLOOKUP($B5,KC计划!$B$24:$O$39,2,0)</f>
        <v>0</v>
      </c>
      <c r="AB5" s="150">
        <f>IFERROR(VLOOKUP($Y$2&amp;$B5,车间信息表T!$J:$S,5,),0)</f>
        <v>1</v>
      </c>
      <c r="AC5" s="150">
        <f>IFERROR(VLOOKUP($Y$2&amp;$B5,车间信息表T!$J:$S,6,),0)</f>
        <v>0</v>
      </c>
      <c r="AD5" s="136">
        <f>IFERROR(VLOOKUP($Y$2&amp;$B5,车间信息表T!$J:$S,7,),0)</f>
        <v>0</v>
      </c>
      <c r="AE5" s="136">
        <f>IFERROR(VLOOKUP($Y$2&amp;$B5,车间信息表T!$J:$S,8,),0)</f>
        <v>0</v>
      </c>
      <c r="AF5" s="136">
        <f>IFERROR(VLOOKUP($Y$2&amp;$B5,车间信息表T!$J:$S,7,),0)</f>
        <v>0</v>
      </c>
      <c r="AG5" s="136">
        <f>IFERROR(VLOOKUP($Y$2&amp;$B5,车间信息表T!$J:$S,8,),0)</f>
        <v>0</v>
      </c>
      <c r="AH5" s="153">
        <f>IFERROR(VLOOKUP($Y$2&amp;$B5,车间信息表T!$J:$S,9,),0)</f>
        <v>124305</v>
      </c>
      <c r="AI5" s="153">
        <f>IFERROR(VLOOKUP($Y$2&amp;$B5,车间信息表T!$J:$S,10,),0)</f>
        <v>53817</v>
      </c>
      <c r="AJ5" s="149">
        <f>IFERROR(VLOOKUP($AJ$2&amp;$B5,车间信息表T!$J:$S,4,),0)</f>
        <v>0</v>
      </c>
      <c r="AK5" s="150">
        <f>VLOOKUP($B5,KC计划!$B:$P,2,0)</f>
        <v>0</v>
      </c>
      <c r="AL5" s="150">
        <f>VLOOKUP($B5,KC计划!$B$24:$O$39,2,0)</f>
        <v>0</v>
      </c>
      <c r="AM5" s="150">
        <f>IFERROR(VLOOKUP($AJ$2&amp;$B5,车间信息表T!$J:$S,5,),0)</f>
        <v>0</v>
      </c>
      <c r="AN5" s="150">
        <f>IFERROR(VLOOKUP($AJ$2&amp;$B5,车间信息表T!$J:$S,6,),0)</f>
        <v>0</v>
      </c>
      <c r="AO5" s="136">
        <f>IFERROR(VLOOKUP($AJ$2&amp;$B5,车间信息表T!$J:$S,7,),0)</f>
        <v>0</v>
      </c>
      <c r="AP5" s="136">
        <f>IFERROR(VLOOKUP($AJ$2&amp;$B5,车间信息表T!$J:$S,8,),0)</f>
        <v>0</v>
      </c>
      <c r="AQ5" s="136">
        <f>IFERROR(VLOOKUP($AJ$2&amp;$B5,车间信息表T!$J:$S,7,),0)</f>
        <v>0</v>
      </c>
      <c r="AR5" s="136">
        <f>IFERROR(VLOOKUP($AJ$2&amp;$B5,车间信息表T!$J:$S,8,),0)</f>
        <v>0</v>
      </c>
      <c r="AS5" s="153">
        <f>IFERROR(VLOOKUP($AJ$2&amp;$B5,车间信息表T!$J:$S,9,),0)</f>
        <v>0</v>
      </c>
      <c r="AT5" s="153">
        <f>IFERROR(VLOOKUP($AJ$2&amp;$B5,车间信息表T!$J:$S,10,),0)</f>
        <v>0</v>
      </c>
    </row>
    <row r="6" spans="1:46">
      <c r="A6" s="148" t="s">
        <v>6</v>
      </c>
      <c r="B6" s="145" t="s">
        <v>10</v>
      </c>
      <c r="C6" s="149">
        <f>IFERROR(VLOOKUP($C$2&amp;$B6,车间信息表T!$J:$S,4,),0)</f>
        <v>1</v>
      </c>
      <c r="D6" s="150">
        <f>VLOOKUP($B6,KC计划!$B:$P,2,0)</f>
        <v>0</v>
      </c>
      <c r="E6" s="150">
        <f>VLOOKUP($B6,KC计划!$B$24:$O$39,2,0)</f>
        <v>0</v>
      </c>
      <c r="F6" s="150">
        <f>IFERROR(VLOOKUP($C$2&amp;$B6,车间信息表T!$J:$S,5,),0)</f>
        <v>0</v>
      </c>
      <c r="G6" s="150">
        <f>IFERROR(VLOOKUP($C$2&amp;$B6,车间信息表T!$J:$S,6,),0)</f>
        <v>1</v>
      </c>
      <c r="H6" s="136">
        <f>IFERROR(VLOOKUP($C$2&amp;$B6,车间信息表T!$J:$S,7,),0)</f>
        <v>0</v>
      </c>
      <c r="I6" s="136">
        <f>IFERROR(VLOOKUP($C$2&amp;$B6,车间信息表T!$J:$S,8,),0)</f>
        <v>0</v>
      </c>
      <c r="J6" s="136">
        <f>IFERROR(VLOOKUP($C$2&amp;$B6,车间信息表T!$J:$S,7,),0)</f>
        <v>0</v>
      </c>
      <c r="K6" s="136">
        <f>IFERROR(VLOOKUP($C$2&amp;$B6,车间信息表T!$J:$S,8,),0)</f>
        <v>0</v>
      </c>
      <c r="L6" s="153">
        <f>IFERROR(VLOOKUP($C$2&amp;$B6,车间信息表T!$J:$S,9,),0)</f>
        <v>69362</v>
      </c>
      <c r="M6" s="153">
        <f>IFERROR(VLOOKUP($C$2&amp;$B6,车间信息表T!$J:$S,10,),0)</f>
        <v>12000</v>
      </c>
      <c r="N6" s="149">
        <f>IFERROR(VLOOKUP($N$2&amp;$B6,车间信息表T!$J:$S,4,),0)</f>
        <v>1</v>
      </c>
      <c r="O6" s="150">
        <f>VLOOKUP($B6,KC计划!$B:$P,2,0)</f>
        <v>0</v>
      </c>
      <c r="P6" s="150">
        <f>VLOOKUP($B6,KC计划!$B$24:$O$39,2,0)</f>
        <v>0</v>
      </c>
      <c r="Q6" s="150">
        <f>IFERROR(VLOOKUP($N$2&amp;$B6,车间信息表T!$J:$S,5,),0)</f>
        <v>0</v>
      </c>
      <c r="R6" s="150">
        <f>IFERROR(VLOOKUP($N$2&amp;$B6,车间信息表T!$J:$S,6,),0)</f>
        <v>0</v>
      </c>
      <c r="S6" s="136">
        <f>IFERROR(VLOOKUP($N$2&amp;$B6,车间信息表T!$J:$S,7,),0)</f>
        <v>0</v>
      </c>
      <c r="T6" s="136">
        <f>IFERROR(VLOOKUP($N$2&amp;$B6,车间信息表T!$J:$S,8,),0)</f>
        <v>0</v>
      </c>
      <c r="U6" s="136">
        <f>IFERROR(VLOOKUP($N$2&amp;$B6,车间信息表T!$J:$S,7,),0)</f>
        <v>0</v>
      </c>
      <c r="V6" s="136">
        <f>IFERROR(VLOOKUP($N$2&amp;$B6,车间信息表T!$J:$S,8,),0)</f>
        <v>0</v>
      </c>
      <c r="W6" s="153">
        <f>IFERROR(VLOOKUP($N$2&amp;$B6,车间信息表T!$J:$S,9,),0)</f>
        <v>0</v>
      </c>
      <c r="X6" s="153">
        <f>IFERROR(VLOOKUP($N$2&amp;$B6,车间信息表T!$J:$S,10,),0)</f>
        <v>0</v>
      </c>
      <c r="Y6" s="149">
        <f>IFERROR(VLOOKUP($Y$2&amp;$B6,车间信息表T!$J:$S,4,),0)</f>
        <v>2</v>
      </c>
      <c r="Z6" s="150">
        <f>VLOOKUP($B6,KC计划!$B:$P,2,0)</f>
        <v>0</v>
      </c>
      <c r="AA6" s="150">
        <f>VLOOKUP($B6,KC计划!$B$24:$O$39,2,0)</f>
        <v>0</v>
      </c>
      <c r="AB6" s="150">
        <f>IFERROR(VLOOKUP($Y$2&amp;$B6,车间信息表T!$J:$S,5,),0)</f>
        <v>0</v>
      </c>
      <c r="AC6" s="150">
        <f>IFERROR(VLOOKUP($Y$2&amp;$B6,车间信息表T!$J:$S,6,),0)</f>
        <v>1</v>
      </c>
      <c r="AD6" s="136">
        <f>IFERROR(VLOOKUP($Y$2&amp;$B6,车间信息表T!$J:$S,7,),0)</f>
        <v>0</v>
      </c>
      <c r="AE6" s="136">
        <f>IFERROR(VLOOKUP($Y$2&amp;$B6,车间信息表T!$J:$S,8,),0)</f>
        <v>0</v>
      </c>
      <c r="AF6" s="136">
        <f>IFERROR(VLOOKUP($Y$2&amp;$B6,车间信息表T!$J:$S,7,),0)</f>
        <v>0</v>
      </c>
      <c r="AG6" s="136">
        <f>IFERROR(VLOOKUP($Y$2&amp;$B6,车间信息表T!$J:$S,8,),0)</f>
        <v>0</v>
      </c>
      <c r="AH6" s="153">
        <f>IFERROR(VLOOKUP($Y$2&amp;$B6,车间信息表T!$J:$S,9,),0)</f>
        <v>25979</v>
      </c>
      <c r="AI6" s="153">
        <f>IFERROR(VLOOKUP($Y$2&amp;$B6,车间信息表T!$J:$S,10,),0)</f>
        <v>14200</v>
      </c>
      <c r="AJ6" s="149">
        <f>IFERROR(VLOOKUP($AJ$2&amp;$B6,车间信息表T!$J:$S,4,),0)</f>
        <v>0</v>
      </c>
      <c r="AK6" s="150">
        <f>VLOOKUP($B6,KC计划!$B:$P,2,0)</f>
        <v>0</v>
      </c>
      <c r="AL6" s="150">
        <f>VLOOKUP($B6,KC计划!$B$24:$O$39,2,0)</f>
        <v>0</v>
      </c>
      <c r="AM6" s="150">
        <f>IFERROR(VLOOKUP($AJ$2&amp;$B6,车间信息表T!$J:$S,5,),0)</f>
        <v>0</v>
      </c>
      <c r="AN6" s="150">
        <f>IFERROR(VLOOKUP($AJ$2&amp;$B6,车间信息表T!$J:$S,6,),0)</f>
        <v>0</v>
      </c>
      <c r="AO6" s="136">
        <f>IFERROR(VLOOKUP($AJ$2&amp;$B6,车间信息表T!$J:$S,7,),0)</f>
        <v>0</v>
      </c>
      <c r="AP6" s="136">
        <f>IFERROR(VLOOKUP($AJ$2&amp;$B6,车间信息表T!$J:$S,8,),0)</f>
        <v>0</v>
      </c>
      <c r="AQ6" s="136">
        <f>IFERROR(VLOOKUP($AJ$2&amp;$B6,车间信息表T!$J:$S,7,),0)</f>
        <v>0</v>
      </c>
      <c r="AR6" s="136">
        <f>IFERROR(VLOOKUP($AJ$2&amp;$B6,车间信息表T!$J:$S,8,),0)</f>
        <v>0</v>
      </c>
      <c r="AS6" s="153">
        <f>IFERROR(VLOOKUP($AJ$2&amp;$B6,车间信息表T!$J:$S,9,),0)</f>
        <v>0</v>
      </c>
      <c r="AT6" s="153">
        <f>IFERROR(VLOOKUP($AJ$2&amp;$B6,车间信息表T!$J:$S,10,),0)</f>
        <v>0</v>
      </c>
    </row>
    <row r="7" spans="1:46">
      <c r="A7" s="148" t="s">
        <v>54</v>
      </c>
      <c r="B7" s="145" t="s">
        <v>55</v>
      </c>
      <c r="C7" s="149">
        <f>IFERROR(VLOOKUP($C$2&amp;$B7,车间信息表T!$J:$S,4,),0)</f>
        <v>1</v>
      </c>
      <c r="D7" s="150">
        <f>VLOOKUP($B7,KC计划!$B:$P,2,0)</f>
        <v>0</v>
      </c>
      <c r="E7" s="150">
        <f>VLOOKUP($B7,KC计划!$B$24:$O$39,2,0)</f>
        <v>0</v>
      </c>
      <c r="F7" s="150">
        <f>IFERROR(VLOOKUP($C$2&amp;$B7,车间信息表T!$J:$S,5,),0)</f>
        <v>0</v>
      </c>
      <c r="G7" s="150">
        <f>IFERROR(VLOOKUP($C$2&amp;$B7,车间信息表T!$J:$S,6,),0)</f>
        <v>0</v>
      </c>
      <c r="H7" s="136">
        <f>IFERROR(VLOOKUP($C$2&amp;$B7,车间信息表T!$J:$S,7,),0)</f>
        <v>0</v>
      </c>
      <c r="I7" s="136">
        <f>IFERROR(VLOOKUP($C$2&amp;$B7,车间信息表T!$J:$S,8,),0)</f>
        <v>0</v>
      </c>
      <c r="J7" s="136">
        <f>IFERROR(VLOOKUP($C$2&amp;$B7,车间信息表T!$J:$S,7,),0)</f>
        <v>0</v>
      </c>
      <c r="K7" s="136">
        <f>IFERROR(VLOOKUP($C$2&amp;$B7,车间信息表T!$J:$S,8,),0)</f>
        <v>0</v>
      </c>
      <c r="L7" s="153">
        <f>IFERROR(VLOOKUP($C$2&amp;$B7,车间信息表T!$J:$S,9,),0)</f>
        <v>10618</v>
      </c>
      <c r="M7" s="153">
        <f>IFERROR(VLOOKUP($C$2&amp;$B7,车间信息表T!$J:$S,10,),0)</f>
        <v>9500</v>
      </c>
      <c r="N7" s="149">
        <f>IFERROR(VLOOKUP($N$2&amp;$B7,车间信息表T!$J:$S,4,),0)</f>
        <v>3</v>
      </c>
      <c r="O7" s="150">
        <f>VLOOKUP($B7,KC计划!$B:$P,2,0)</f>
        <v>0</v>
      </c>
      <c r="P7" s="150">
        <f>VLOOKUP($B7,KC计划!$B$24:$O$39,2,0)</f>
        <v>0</v>
      </c>
      <c r="Q7" s="150">
        <f>IFERROR(VLOOKUP($N$2&amp;$B7,车间信息表T!$J:$S,5,),0)</f>
        <v>0</v>
      </c>
      <c r="R7" s="150">
        <f>IFERROR(VLOOKUP($N$2&amp;$B7,车间信息表T!$J:$S,6,),0)</f>
        <v>0</v>
      </c>
      <c r="S7" s="136">
        <f>IFERROR(VLOOKUP($N$2&amp;$B7,车间信息表T!$J:$S,7,),0)</f>
        <v>0</v>
      </c>
      <c r="T7" s="136">
        <f>IFERROR(VLOOKUP($N$2&amp;$B7,车间信息表T!$J:$S,8,),0)</f>
        <v>0</v>
      </c>
      <c r="U7" s="136">
        <f>IFERROR(VLOOKUP($N$2&amp;$B7,车间信息表T!$J:$S,7,),0)</f>
        <v>0</v>
      </c>
      <c r="V7" s="136">
        <f>IFERROR(VLOOKUP($N$2&amp;$B7,车间信息表T!$J:$S,8,),0)</f>
        <v>0</v>
      </c>
      <c r="W7" s="153">
        <f>IFERROR(VLOOKUP($N$2&amp;$B7,车间信息表T!$J:$S,9,),0)</f>
        <v>0</v>
      </c>
      <c r="X7" s="153">
        <f>IFERROR(VLOOKUP($N$2&amp;$B7,车间信息表T!$J:$S,10,),0)</f>
        <v>0</v>
      </c>
      <c r="Y7" s="149">
        <f>IFERROR(VLOOKUP($Y$2&amp;$B7,车间信息表T!$J:$S,4,),0)</f>
        <v>4</v>
      </c>
      <c r="Z7" s="150">
        <f>VLOOKUP($B7,KC计划!$B:$P,2,0)</f>
        <v>0</v>
      </c>
      <c r="AA7" s="150">
        <f>VLOOKUP($B7,KC计划!$B$24:$O$39,2,0)</f>
        <v>0</v>
      </c>
      <c r="AB7" s="150">
        <f>IFERROR(VLOOKUP($Y$2&amp;$B7,车间信息表T!$J:$S,5,),0)</f>
        <v>2</v>
      </c>
      <c r="AC7" s="150">
        <f>IFERROR(VLOOKUP($Y$2&amp;$B7,车间信息表T!$J:$S,6,),0)</f>
        <v>0</v>
      </c>
      <c r="AD7" s="136">
        <f>IFERROR(VLOOKUP($Y$2&amp;$B7,车间信息表T!$J:$S,7,),0)</f>
        <v>0</v>
      </c>
      <c r="AE7" s="136">
        <f>IFERROR(VLOOKUP($Y$2&amp;$B7,车间信息表T!$J:$S,8,),0)</f>
        <v>0</v>
      </c>
      <c r="AF7" s="136">
        <f>IFERROR(VLOOKUP($Y$2&amp;$B7,车间信息表T!$J:$S,7,),0)</f>
        <v>0</v>
      </c>
      <c r="AG7" s="136">
        <f>IFERROR(VLOOKUP($Y$2&amp;$B7,车间信息表T!$J:$S,8,),0)</f>
        <v>0</v>
      </c>
      <c r="AH7" s="153">
        <f>IFERROR(VLOOKUP($Y$2&amp;$B7,车间信息表T!$J:$S,9,),0)</f>
        <v>47969.79</v>
      </c>
      <c r="AI7" s="153">
        <f>IFERROR(VLOOKUP($Y$2&amp;$B7,车间信息表T!$J:$S,10,),0)</f>
        <v>25583</v>
      </c>
      <c r="AJ7" s="149">
        <f>IFERROR(VLOOKUP($AJ$2&amp;$B7,车间信息表T!$J:$S,4,),0)</f>
        <v>0</v>
      </c>
      <c r="AK7" s="150">
        <f>VLOOKUP($B7,KC计划!$B:$P,2,0)</f>
        <v>0</v>
      </c>
      <c r="AL7" s="150">
        <f>VLOOKUP($B7,KC计划!$B$24:$O$39,2,0)</f>
        <v>0</v>
      </c>
      <c r="AM7" s="150">
        <f>IFERROR(VLOOKUP($AJ$2&amp;$B7,车间信息表T!$J:$S,5,),0)</f>
        <v>0</v>
      </c>
      <c r="AN7" s="150">
        <f>IFERROR(VLOOKUP($AJ$2&amp;$B7,车间信息表T!$J:$S,6,),0)</f>
        <v>0</v>
      </c>
      <c r="AO7" s="136">
        <f>IFERROR(VLOOKUP($AJ$2&amp;$B7,车间信息表T!$J:$S,7,),0)</f>
        <v>0</v>
      </c>
      <c r="AP7" s="136">
        <f>IFERROR(VLOOKUP($AJ$2&amp;$B7,车间信息表T!$J:$S,8,),0)</f>
        <v>0</v>
      </c>
      <c r="AQ7" s="136">
        <f>IFERROR(VLOOKUP($AJ$2&amp;$B7,车间信息表T!$J:$S,7,),0)</f>
        <v>0</v>
      </c>
      <c r="AR7" s="136">
        <f>IFERROR(VLOOKUP($AJ$2&amp;$B7,车间信息表T!$J:$S,8,),0)</f>
        <v>0</v>
      </c>
      <c r="AS7" s="153">
        <f>IFERROR(VLOOKUP($AJ$2&amp;$B7,车间信息表T!$J:$S,9,),0)</f>
        <v>0</v>
      </c>
      <c r="AT7" s="153">
        <f>IFERROR(VLOOKUP($AJ$2&amp;$B7,车间信息表T!$J:$S,10,),0)</f>
        <v>0</v>
      </c>
    </row>
    <row r="8" spans="1:46">
      <c r="A8" s="148" t="s">
        <v>54</v>
      </c>
      <c r="B8" s="145" t="s">
        <v>58</v>
      </c>
      <c r="C8" s="149">
        <f>IFERROR(VLOOKUP($C$2&amp;$B8,车间信息表T!$J:$S,4,),0)</f>
        <v>1</v>
      </c>
      <c r="D8" s="150">
        <f>VLOOKUP($B8,KC计划!$B:$P,2,0)</f>
        <v>1</v>
      </c>
      <c r="E8" s="150">
        <f>VLOOKUP($B8,KC计划!$B$24:$O$39,2,0)</f>
        <v>1</v>
      </c>
      <c r="F8" s="150">
        <f>IFERROR(VLOOKUP($C$2&amp;$B8,车间信息表T!$J:$S,5,),0)</f>
        <v>1</v>
      </c>
      <c r="G8" s="150">
        <f>IFERROR(VLOOKUP($C$2&amp;$B8,车间信息表T!$J:$S,6,),0)</f>
        <v>0</v>
      </c>
      <c r="H8" s="136">
        <f>IFERROR(VLOOKUP($C$2&amp;$B8,车间信息表T!$J:$S,7,),0)</f>
        <v>0</v>
      </c>
      <c r="I8" s="136">
        <f>IFERROR(VLOOKUP($C$2&amp;$B8,车间信息表T!$J:$S,8,),0)</f>
        <v>0</v>
      </c>
      <c r="J8" s="136">
        <f>IFERROR(VLOOKUP($C$2&amp;$B8,车间信息表T!$J:$S,7,),0)</f>
        <v>0</v>
      </c>
      <c r="K8" s="136">
        <f>IFERROR(VLOOKUP($C$2&amp;$B8,车间信息表T!$J:$S,8,),0)</f>
        <v>0</v>
      </c>
      <c r="L8" s="153">
        <f>IFERROR(VLOOKUP($C$2&amp;$B8,车间信息表T!$J:$S,9,),0)</f>
        <v>37048</v>
      </c>
      <c r="M8" s="153">
        <f>IFERROR(VLOOKUP($C$2&amp;$B8,车间信息表T!$J:$S,10,),0)</f>
        <v>10900</v>
      </c>
      <c r="N8" s="149">
        <f>IFERROR(VLOOKUP($N$2&amp;$B8,车间信息表T!$J:$S,4,),0)</f>
        <v>2</v>
      </c>
      <c r="O8" s="150">
        <f>VLOOKUP($B8,KC计划!$B:$P,2,0)</f>
        <v>1</v>
      </c>
      <c r="P8" s="150">
        <f>VLOOKUP($B8,KC计划!$B$24:$O$39,2,0)</f>
        <v>1</v>
      </c>
      <c r="Q8" s="150">
        <f>IFERROR(VLOOKUP($N$2&amp;$B8,车间信息表T!$J:$S,5,),0)</f>
        <v>0</v>
      </c>
      <c r="R8" s="150">
        <f>IFERROR(VLOOKUP($N$2&amp;$B8,车间信息表T!$J:$S,6,),0)</f>
        <v>0</v>
      </c>
      <c r="S8" s="136">
        <f>IFERROR(VLOOKUP($N$2&amp;$B8,车间信息表T!$J:$S,7,),0)</f>
        <v>0</v>
      </c>
      <c r="T8" s="136">
        <f>IFERROR(VLOOKUP($N$2&amp;$B8,车间信息表T!$J:$S,8,),0)</f>
        <v>0</v>
      </c>
      <c r="U8" s="136">
        <f>IFERROR(VLOOKUP($N$2&amp;$B8,车间信息表T!$J:$S,7,),0)</f>
        <v>0</v>
      </c>
      <c r="V8" s="136">
        <f>IFERROR(VLOOKUP($N$2&amp;$B8,车间信息表T!$J:$S,8,),0)</f>
        <v>0</v>
      </c>
      <c r="W8" s="153">
        <f>IFERROR(VLOOKUP($N$2&amp;$B8,车间信息表T!$J:$S,9,),0)</f>
        <v>12480</v>
      </c>
      <c r="X8" s="153">
        <f>IFERROR(VLOOKUP($N$2&amp;$B8,车间信息表T!$J:$S,10,),0)</f>
        <v>6000</v>
      </c>
      <c r="Y8" s="149">
        <f>IFERROR(VLOOKUP($Y$2&amp;$B8,车间信息表T!$J:$S,4,),0)</f>
        <v>3</v>
      </c>
      <c r="Z8" s="150">
        <f>VLOOKUP($B8,KC计划!$B:$P,2,0)</f>
        <v>1</v>
      </c>
      <c r="AA8" s="150">
        <f>VLOOKUP($B8,KC计划!$B$24:$O$39,2,0)</f>
        <v>1</v>
      </c>
      <c r="AB8" s="150">
        <f>IFERROR(VLOOKUP($Y$2&amp;$B8,车间信息表T!$J:$S,5,),0)</f>
        <v>0</v>
      </c>
      <c r="AC8" s="150">
        <f>IFERROR(VLOOKUP($Y$2&amp;$B8,车间信息表T!$J:$S,6,),0)</f>
        <v>0</v>
      </c>
      <c r="AD8" s="136">
        <f>IFERROR(VLOOKUP($Y$2&amp;$B8,车间信息表T!$J:$S,7,),0)</f>
        <v>0</v>
      </c>
      <c r="AE8" s="136">
        <f>IFERROR(VLOOKUP($Y$2&amp;$B8,车间信息表T!$J:$S,8,),0)</f>
        <v>0</v>
      </c>
      <c r="AF8" s="136">
        <f>IFERROR(VLOOKUP($Y$2&amp;$B8,车间信息表T!$J:$S,7,),0)</f>
        <v>0</v>
      </c>
      <c r="AG8" s="136">
        <f>IFERROR(VLOOKUP($Y$2&amp;$B8,车间信息表T!$J:$S,8,),0)</f>
        <v>0</v>
      </c>
      <c r="AH8" s="153">
        <f>IFERROR(VLOOKUP($Y$2&amp;$B8,车间信息表T!$J:$S,9,),0)</f>
        <v>7072</v>
      </c>
      <c r="AI8" s="153">
        <f>IFERROR(VLOOKUP($Y$2&amp;$B8,车间信息表T!$J:$S,10,),0)</f>
        <v>4000</v>
      </c>
      <c r="AJ8" s="149">
        <f>IFERROR(VLOOKUP($AJ$2&amp;$B8,车间信息表T!$J:$S,4,),0)</f>
        <v>0</v>
      </c>
      <c r="AK8" s="150">
        <f>VLOOKUP($B8,KC计划!$B:$P,2,0)</f>
        <v>1</v>
      </c>
      <c r="AL8" s="150">
        <f>VLOOKUP($B8,KC计划!$B$24:$O$39,2,0)</f>
        <v>1</v>
      </c>
      <c r="AM8" s="150">
        <f>IFERROR(VLOOKUP($AJ$2&amp;$B8,车间信息表T!$J:$S,5,),0)</f>
        <v>0</v>
      </c>
      <c r="AN8" s="150">
        <f>IFERROR(VLOOKUP($AJ$2&amp;$B8,车间信息表T!$J:$S,6,),0)</f>
        <v>0</v>
      </c>
      <c r="AO8" s="136">
        <f>IFERROR(VLOOKUP($AJ$2&amp;$B8,车间信息表T!$J:$S,7,),0)</f>
        <v>0</v>
      </c>
      <c r="AP8" s="136">
        <f>IFERROR(VLOOKUP($AJ$2&amp;$B8,车间信息表T!$J:$S,8,),0)</f>
        <v>0</v>
      </c>
      <c r="AQ8" s="136">
        <f>IFERROR(VLOOKUP($AJ$2&amp;$B8,车间信息表T!$J:$S,7,),0)</f>
        <v>0</v>
      </c>
      <c r="AR8" s="136">
        <f>IFERROR(VLOOKUP($AJ$2&amp;$B8,车间信息表T!$J:$S,8,),0)</f>
        <v>0</v>
      </c>
      <c r="AS8" s="153">
        <f>IFERROR(VLOOKUP($AJ$2&amp;$B8,车间信息表T!$J:$S,9,),0)</f>
        <v>0</v>
      </c>
      <c r="AT8" s="153">
        <f>IFERROR(VLOOKUP($AJ$2&amp;$B8,车间信息表T!$J:$S,10,),0)</f>
        <v>0</v>
      </c>
    </row>
    <row r="9" spans="1:46">
      <c r="A9" s="148" t="s">
        <v>36</v>
      </c>
      <c r="B9" s="145" t="s">
        <v>37</v>
      </c>
      <c r="C9" s="149">
        <f>IFERROR(VLOOKUP($C$2&amp;$B9,车间信息表T!$J:$S,4,),0)</f>
        <v>2</v>
      </c>
      <c r="D9" s="150">
        <f>VLOOKUP($B9,KC计划!$B:$P,2,0)</f>
        <v>0</v>
      </c>
      <c r="E9" s="150">
        <f>VLOOKUP($B9,KC计划!$B$24:$O$39,2,0)</f>
        <v>0</v>
      </c>
      <c r="F9" s="150">
        <f>IFERROR(VLOOKUP($C$2&amp;$B9,车间信息表T!$J:$S,5,),0)</f>
        <v>0</v>
      </c>
      <c r="G9" s="150">
        <f>IFERROR(VLOOKUP($C$2&amp;$B9,车间信息表T!$J:$S,6,),0)</f>
        <v>0</v>
      </c>
      <c r="H9" s="136">
        <f>IFERROR(VLOOKUP($C$2&amp;$B9,车间信息表T!$J:$S,7,),0)</f>
        <v>0</v>
      </c>
      <c r="I9" s="136">
        <f>IFERROR(VLOOKUP($C$2&amp;$B9,车间信息表T!$J:$S,8,),0)</f>
        <v>0</v>
      </c>
      <c r="J9" s="136">
        <f>IFERROR(VLOOKUP($C$2&amp;$B9,车间信息表T!$J:$S,7,),0)</f>
        <v>0</v>
      </c>
      <c r="K9" s="136">
        <f>IFERROR(VLOOKUP($C$2&amp;$B9,车间信息表T!$J:$S,8,),0)</f>
        <v>0</v>
      </c>
      <c r="L9" s="153">
        <f>IFERROR(VLOOKUP($C$2&amp;$B9,车间信息表T!$J:$S,9,),0)</f>
        <v>20100</v>
      </c>
      <c r="M9" s="153">
        <f>IFERROR(VLOOKUP($C$2&amp;$B9,车间信息表T!$J:$S,10,),0)</f>
        <v>12500</v>
      </c>
      <c r="N9" s="149">
        <f>IFERROR(VLOOKUP($N$2&amp;$B9,车间信息表T!$J:$S,4,),0)</f>
        <v>1</v>
      </c>
      <c r="O9" s="150">
        <f>VLOOKUP($B9,KC计划!$B:$P,2,0)</f>
        <v>0</v>
      </c>
      <c r="P9" s="150">
        <f>VLOOKUP($B9,KC计划!$B$24:$O$39,2,0)</f>
        <v>0</v>
      </c>
      <c r="Q9" s="150">
        <f>IFERROR(VLOOKUP($N$2&amp;$B9,车间信息表T!$J:$S,5,),0)</f>
        <v>0</v>
      </c>
      <c r="R9" s="150">
        <f>IFERROR(VLOOKUP($N$2&amp;$B9,车间信息表T!$J:$S,6,),0)</f>
        <v>0</v>
      </c>
      <c r="S9" s="136">
        <f>IFERROR(VLOOKUP($N$2&amp;$B9,车间信息表T!$J:$S,7,),0)</f>
        <v>0</v>
      </c>
      <c r="T9" s="136">
        <f>IFERROR(VLOOKUP($N$2&amp;$B9,车间信息表T!$J:$S,8,),0)</f>
        <v>0</v>
      </c>
      <c r="U9" s="136">
        <f>IFERROR(VLOOKUP($N$2&amp;$B9,车间信息表T!$J:$S,7,),0)</f>
        <v>0</v>
      </c>
      <c r="V9" s="136">
        <f>IFERROR(VLOOKUP($N$2&amp;$B9,车间信息表T!$J:$S,8,),0)</f>
        <v>0</v>
      </c>
      <c r="W9" s="153">
        <f>IFERROR(VLOOKUP($N$2&amp;$B9,车间信息表T!$J:$S,9,),0)</f>
        <v>8111</v>
      </c>
      <c r="X9" s="153">
        <f>IFERROR(VLOOKUP($N$2&amp;$B9,车间信息表T!$J:$S,10,),0)</f>
        <v>6000</v>
      </c>
      <c r="Y9" s="149">
        <f>IFERROR(VLOOKUP($Y$2&amp;$B9,车间信息表T!$J:$S,4,),0)</f>
        <v>4</v>
      </c>
      <c r="Z9" s="150">
        <f>VLOOKUP($B9,KC计划!$B:$P,2,0)</f>
        <v>0</v>
      </c>
      <c r="AA9" s="150">
        <f>VLOOKUP($B9,KC计划!$B$24:$O$39,2,0)</f>
        <v>0</v>
      </c>
      <c r="AB9" s="150">
        <f>IFERROR(VLOOKUP($Y$2&amp;$B9,车间信息表T!$J:$S,5,),0)</f>
        <v>1</v>
      </c>
      <c r="AC9" s="150">
        <f>IFERROR(VLOOKUP($Y$2&amp;$B9,车间信息表T!$J:$S,6,),0)</f>
        <v>0</v>
      </c>
      <c r="AD9" s="136">
        <f>IFERROR(VLOOKUP($Y$2&amp;$B9,车间信息表T!$J:$S,7,),0)</f>
        <v>0</v>
      </c>
      <c r="AE9" s="136">
        <f>IFERROR(VLOOKUP($Y$2&amp;$B9,车间信息表T!$J:$S,8,),0)</f>
        <v>0</v>
      </c>
      <c r="AF9" s="136">
        <f>IFERROR(VLOOKUP($Y$2&amp;$B9,车间信息表T!$J:$S,7,),0)</f>
        <v>0</v>
      </c>
      <c r="AG9" s="136">
        <f>IFERROR(VLOOKUP($Y$2&amp;$B9,车间信息表T!$J:$S,8,),0)</f>
        <v>0</v>
      </c>
      <c r="AH9" s="153">
        <f>IFERROR(VLOOKUP($Y$2&amp;$B9,车间信息表T!$J:$S,9,),0)</f>
        <v>60962</v>
      </c>
      <c r="AI9" s="153">
        <f>IFERROR(VLOOKUP($Y$2&amp;$B9,车间信息表T!$J:$S,10,),0)</f>
        <v>26900</v>
      </c>
      <c r="AJ9" s="149">
        <f>IFERROR(VLOOKUP($AJ$2&amp;$B9,车间信息表T!$J:$S,4,),0)</f>
        <v>0</v>
      </c>
      <c r="AK9" s="150">
        <f>VLOOKUP($B9,KC计划!$B:$P,2,0)</f>
        <v>0</v>
      </c>
      <c r="AL9" s="150">
        <f>VLOOKUP($B9,KC计划!$B$24:$O$39,2,0)</f>
        <v>0</v>
      </c>
      <c r="AM9" s="150">
        <f>IFERROR(VLOOKUP($AJ$2&amp;$B9,车间信息表T!$J:$S,5,),0)</f>
        <v>0</v>
      </c>
      <c r="AN9" s="150">
        <f>IFERROR(VLOOKUP($AJ$2&amp;$B9,车间信息表T!$J:$S,6,),0)</f>
        <v>0</v>
      </c>
      <c r="AO9" s="136">
        <f>IFERROR(VLOOKUP($AJ$2&amp;$B9,车间信息表T!$J:$S,7,),0)</f>
        <v>0</v>
      </c>
      <c r="AP9" s="136">
        <f>IFERROR(VLOOKUP($AJ$2&amp;$B9,车间信息表T!$J:$S,8,),0)</f>
        <v>0</v>
      </c>
      <c r="AQ9" s="136">
        <f>IFERROR(VLOOKUP($AJ$2&amp;$B9,车间信息表T!$J:$S,7,),0)</f>
        <v>0</v>
      </c>
      <c r="AR9" s="136">
        <f>IFERROR(VLOOKUP($AJ$2&amp;$B9,车间信息表T!$J:$S,8,),0)</f>
        <v>0</v>
      </c>
      <c r="AS9" s="153">
        <f>IFERROR(VLOOKUP($AJ$2&amp;$B9,车间信息表T!$J:$S,9,),0)</f>
        <v>0</v>
      </c>
      <c r="AT9" s="153">
        <f>IFERROR(VLOOKUP($AJ$2&amp;$B9,车间信息表T!$J:$S,10,),0)</f>
        <v>0</v>
      </c>
    </row>
    <row r="10" spans="1:46">
      <c r="A10" s="148" t="s">
        <v>36</v>
      </c>
      <c r="B10" s="145" t="s">
        <v>44</v>
      </c>
      <c r="C10" s="149">
        <f>IFERROR(VLOOKUP($C$2&amp;$B10,车间信息表T!$J:$S,4,),0)</f>
        <v>1</v>
      </c>
      <c r="D10" s="150">
        <f>VLOOKUP($B10,KC计划!$B:$P,2,0)</f>
        <v>1</v>
      </c>
      <c r="E10" s="150">
        <f>VLOOKUP($B10,KC计划!$B$24:$O$39,2,0)</f>
        <v>0</v>
      </c>
      <c r="F10" s="150">
        <f>IFERROR(VLOOKUP($C$2&amp;$B10,车间信息表T!$J:$S,5,),0)</f>
        <v>1</v>
      </c>
      <c r="G10" s="150">
        <f>IFERROR(VLOOKUP($C$2&amp;$B10,车间信息表T!$J:$S,6,),0)</f>
        <v>0</v>
      </c>
      <c r="H10" s="136">
        <f>IFERROR(VLOOKUP($C$2&amp;$B10,车间信息表T!$J:$S,7,),0)</f>
        <v>0</v>
      </c>
      <c r="I10" s="136">
        <f>IFERROR(VLOOKUP($C$2&amp;$B10,车间信息表T!$J:$S,8,),0)</f>
        <v>0</v>
      </c>
      <c r="J10" s="136">
        <f>IFERROR(VLOOKUP($C$2&amp;$B10,车间信息表T!$J:$S,7,),0)</f>
        <v>0</v>
      </c>
      <c r="K10" s="136">
        <f>IFERROR(VLOOKUP($C$2&amp;$B10,车间信息表T!$J:$S,8,),0)</f>
        <v>0</v>
      </c>
      <c r="L10" s="153">
        <f>IFERROR(VLOOKUP($C$2&amp;$B10,车间信息表T!$J:$S,9,),0)</f>
        <v>19314</v>
      </c>
      <c r="M10" s="153">
        <f>IFERROR(VLOOKUP($C$2&amp;$B10,车间信息表T!$J:$S,10,),0)</f>
        <v>6500</v>
      </c>
      <c r="N10" s="149">
        <f>IFERROR(VLOOKUP($N$2&amp;$B10,车间信息表T!$J:$S,4,),0)</f>
        <v>1</v>
      </c>
      <c r="O10" s="150">
        <f>VLOOKUP($B10,KC计划!$B:$P,2,0)</f>
        <v>1</v>
      </c>
      <c r="P10" s="150">
        <f>VLOOKUP($B10,KC计划!$B$24:$O$39,2,0)</f>
        <v>0</v>
      </c>
      <c r="Q10" s="150">
        <f>IFERROR(VLOOKUP($N$2&amp;$B10,车间信息表T!$J:$S,5,),0)</f>
        <v>0</v>
      </c>
      <c r="R10" s="150">
        <f>IFERROR(VLOOKUP($N$2&amp;$B10,车间信息表T!$J:$S,6,),0)</f>
        <v>0</v>
      </c>
      <c r="S10" s="136">
        <f>IFERROR(VLOOKUP($N$2&amp;$B10,车间信息表T!$J:$S,7,),0)</f>
        <v>0</v>
      </c>
      <c r="T10" s="136">
        <f>IFERROR(VLOOKUP($N$2&amp;$B10,车间信息表T!$J:$S,8,),0)</f>
        <v>0</v>
      </c>
      <c r="U10" s="136">
        <f>IFERROR(VLOOKUP($N$2&amp;$B10,车间信息表T!$J:$S,7,),0)</f>
        <v>0</v>
      </c>
      <c r="V10" s="136">
        <f>IFERROR(VLOOKUP($N$2&amp;$B10,车间信息表T!$J:$S,8,),0)</f>
        <v>0</v>
      </c>
      <c r="W10" s="153">
        <f>IFERROR(VLOOKUP($N$2&amp;$B10,车间信息表T!$J:$S,9,),0)</f>
        <v>0</v>
      </c>
      <c r="X10" s="153">
        <f>IFERROR(VLOOKUP($N$2&amp;$B10,车间信息表T!$J:$S,10,),0)</f>
        <v>0</v>
      </c>
      <c r="Y10" s="149">
        <f>IFERROR(VLOOKUP($Y$2&amp;$B10,车间信息表T!$J:$S,4,),0)</f>
        <v>0</v>
      </c>
      <c r="Z10" s="150">
        <f>VLOOKUP($B10,KC计划!$B:$P,2,0)</f>
        <v>1</v>
      </c>
      <c r="AA10" s="150">
        <f>VLOOKUP($B10,KC计划!$B$24:$O$39,2,0)</f>
        <v>0</v>
      </c>
      <c r="AB10" s="150">
        <f>IFERROR(VLOOKUP($Y$2&amp;$B10,车间信息表T!$J:$S,5,),0)</f>
        <v>0</v>
      </c>
      <c r="AC10" s="150">
        <f>IFERROR(VLOOKUP($Y$2&amp;$B10,车间信息表T!$J:$S,6,),0)</f>
        <v>0</v>
      </c>
      <c r="AD10" s="136">
        <f>IFERROR(VLOOKUP($Y$2&amp;$B10,车间信息表T!$J:$S,7,),0)</f>
        <v>0</v>
      </c>
      <c r="AE10" s="136">
        <f>IFERROR(VLOOKUP($Y$2&amp;$B10,车间信息表T!$J:$S,8,),0)</f>
        <v>0</v>
      </c>
      <c r="AF10" s="136">
        <f>IFERROR(VLOOKUP($Y$2&amp;$B10,车间信息表T!$J:$S,7,),0)</f>
        <v>0</v>
      </c>
      <c r="AG10" s="136">
        <f>IFERROR(VLOOKUP($Y$2&amp;$B10,车间信息表T!$J:$S,8,),0)</f>
        <v>0</v>
      </c>
      <c r="AH10" s="153">
        <f>IFERROR(VLOOKUP($Y$2&amp;$B10,车间信息表T!$J:$S,9,),0)</f>
        <v>0</v>
      </c>
      <c r="AI10" s="153">
        <f>IFERROR(VLOOKUP($Y$2&amp;$B10,车间信息表T!$J:$S,10,),0)</f>
        <v>0</v>
      </c>
      <c r="AJ10" s="149">
        <f>IFERROR(VLOOKUP($AJ$2&amp;$B10,车间信息表T!$J:$S,4,),0)</f>
        <v>0</v>
      </c>
      <c r="AK10" s="150">
        <f>VLOOKUP($B10,KC计划!$B:$P,2,0)</f>
        <v>1</v>
      </c>
      <c r="AL10" s="150">
        <f>VLOOKUP($B10,KC计划!$B$24:$O$39,2,0)</f>
        <v>0</v>
      </c>
      <c r="AM10" s="150">
        <f>IFERROR(VLOOKUP($AJ$2&amp;$B10,车间信息表T!$J:$S,5,),0)</f>
        <v>0</v>
      </c>
      <c r="AN10" s="150">
        <f>IFERROR(VLOOKUP($AJ$2&amp;$B10,车间信息表T!$J:$S,6,),0)</f>
        <v>0</v>
      </c>
      <c r="AO10" s="136">
        <f>IFERROR(VLOOKUP($AJ$2&amp;$B10,车间信息表T!$J:$S,7,),0)</f>
        <v>0</v>
      </c>
      <c r="AP10" s="136">
        <f>IFERROR(VLOOKUP($AJ$2&amp;$B10,车间信息表T!$J:$S,8,),0)</f>
        <v>0</v>
      </c>
      <c r="AQ10" s="136">
        <f>IFERROR(VLOOKUP($AJ$2&amp;$B10,车间信息表T!$J:$S,7,),0)</f>
        <v>0</v>
      </c>
      <c r="AR10" s="136">
        <f>IFERROR(VLOOKUP($AJ$2&amp;$B10,车间信息表T!$J:$S,8,),0)</f>
        <v>0</v>
      </c>
      <c r="AS10" s="153">
        <f>IFERROR(VLOOKUP($AJ$2&amp;$B10,车间信息表T!$J:$S,9,),0)</f>
        <v>0</v>
      </c>
      <c r="AT10" s="153">
        <f>IFERROR(VLOOKUP($AJ$2&amp;$B10,车间信息表T!$J:$S,10,),0)</f>
        <v>0</v>
      </c>
    </row>
    <row r="11" spans="1:46">
      <c r="A11" s="148" t="s">
        <v>36</v>
      </c>
      <c r="B11" s="145" t="s">
        <v>40</v>
      </c>
      <c r="C11" s="149">
        <f>IFERROR(VLOOKUP($C$2&amp;$B11,车间信息表T!$J:$S,4,),0)</f>
        <v>1</v>
      </c>
      <c r="D11" s="150">
        <f>VLOOKUP($B11,KC计划!$B:$P,2,0)</f>
        <v>1</v>
      </c>
      <c r="E11" s="150">
        <f>VLOOKUP($B11,KC计划!$B$24:$O$39,2,0)</f>
        <v>1</v>
      </c>
      <c r="F11" s="150">
        <f>IFERROR(VLOOKUP($C$2&amp;$B11,车间信息表T!$J:$S,5,),0)</f>
        <v>1</v>
      </c>
      <c r="G11" s="150">
        <f>IFERROR(VLOOKUP($C$2&amp;$B11,车间信息表T!$J:$S,6,),0)</f>
        <v>0</v>
      </c>
      <c r="H11" s="136">
        <f>IFERROR(VLOOKUP($C$2&amp;$B11,车间信息表T!$J:$S,7,),0)</f>
        <v>0</v>
      </c>
      <c r="I11" s="136">
        <f>IFERROR(VLOOKUP($C$2&amp;$B11,车间信息表T!$J:$S,8,),0)</f>
        <v>0</v>
      </c>
      <c r="J11" s="136">
        <f>IFERROR(VLOOKUP($C$2&amp;$B11,车间信息表T!$J:$S,7,),0)</f>
        <v>0</v>
      </c>
      <c r="K11" s="136">
        <f>IFERROR(VLOOKUP($C$2&amp;$B11,车间信息表T!$J:$S,8,),0)</f>
        <v>0</v>
      </c>
      <c r="L11" s="153">
        <f>IFERROR(VLOOKUP($C$2&amp;$B11,车间信息表T!$J:$S,9,),0)</f>
        <v>33173</v>
      </c>
      <c r="M11" s="153">
        <f>IFERROR(VLOOKUP($C$2&amp;$B11,车间信息表T!$J:$S,10,),0)</f>
        <v>34000</v>
      </c>
      <c r="N11" s="149">
        <f>IFERROR(VLOOKUP($N$2&amp;$B11,车间信息表T!$J:$S,4,),0)</f>
        <v>0</v>
      </c>
      <c r="O11" s="150">
        <f>VLOOKUP($B11,KC计划!$B:$P,2,0)</f>
        <v>1</v>
      </c>
      <c r="P11" s="150">
        <f>VLOOKUP($B11,KC计划!$B$24:$O$39,2,0)</f>
        <v>1</v>
      </c>
      <c r="Q11" s="150">
        <f>IFERROR(VLOOKUP($N$2&amp;$B11,车间信息表T!$J:$S,5,),0)</f>
        <v>0</v>
      </c>
      <c r="R11" s="150">
        <f>IFERROR(VLOOKUP($N$2&amp;$B11,车间信息表T!$J:$S,6,),0)</f>
        <v>0</v>
      </c>
      <c r="S11" s="136">
        <f>IFERROR(VLOOKUP($N$2&amp;$B11,车间信息表T!$J:$S,7,),0)</f>
        <v>0</v>
      </c>
      <c r="T11" s="136">
        <f>IFERROR(VLOOKUP($N$2&amp;$B11,车间信息表T!$J:$S,8,),0)</f>
        <v>0</v>
      </c>
      <c r="U11" s="136">
        <f>IFERROR(VLOOKUP($N$2&amp;$B11,车间信息表T!$J:$S,7,),0)</f>
        <v>0</v>
      </c>
      <c r="V11" s="136">
        <f>IFERROR(VLOOKUP($N$2&amp;$B11,车间信息表T!$J:$S,8,),0)</f>
        <v>0</v>
      </c>
      <c r="W11" s="153">
        <f>IFERROR(VLOOKUP($N$2&amp;$B11,车间信息表T!$J:$S,9,),0)</f>
        <v>0</v>
      </c>
      <c r="X11" s="153">
        <f>IFERROR(VLOOKUP($N$2&amp;$B11,车间信息表T!$J:$S,10,),0)</f>
        <v>0</v>
      </c>
      <c r="Y11" s="149">
        <f>IFERROR(VLOOKUP($Y$2&amp;$B11,车间信息表T!$J:$S,4,),0)</f>
        <v>4</v>
      </c>
      <c r="Z11" s="150">
        <f>VLOOKUP($B11,KC计划!$B:$P,2,0)</f>
        <v>1</v>
      </c>
      <c r="AA11" s="150">
        <f>VLOOKUP($B11,KC计划!$B$24:$O$39,2,0)</f>
        <v>1</v>
      </c>
      <c r="AB11" s="150">
        <f>IFERROR(VLOOKUP($Y$2&amp;$B11,车间信息表T!$J:$S,5,),0)</f>
        <v>1</v>
      </c>
      <c r="AC11" s="150">
        <f>IFERROR(VLOOKUP($Y$2&amp;$B11,车间信息表T!$J:$S,6,),0)</f>
        <v>0</v>
      </c>
      <c r="AD11" s="136">
        <f>IFERROR(VLOOKUP($Y$2&amp;$B11,车间信息表T!$J:$S,7,),0)</f>
        <v>0</v>
      </c>
      <c r="AE11" s="136">
        <f>IFERROR(VLOOKUP($Y$2&amp;$B11,车间信息表T!$J:$S,8,),0)</f>
        <v>0</v>
      </c>
      <c r="AF11" s="136">
        <f>IFERROR(VLOOKUP($Y$2&amp;$B11,车间信息表T!$J:$S,7,),0)</f>
        <v>0</v>
      </c>
      <c r="AG11" s="136">
        <f>IFERROR(VLOOKUP($Y$2&amp;$B11,车间信息表T!$J:$S,8,),0)</f>
        <v>0</v>
      </c>
      <c r="AH11" s="153">
        <f>IFERROR(VLOOKUP($Y$2&amp;$B11,车间信息表T!$J:$S,9,),0)</f>
        <v>27270</v>
      </c>
      <c r="AI11" s="153">
        <f>IFERROR(VLOOKUP($Y$2&amp;$B11,车间信息表T!$J:$S,10,),0)</f>
        <v>10500</v>
      </c>
      <c r="AJ11" s="149">
        <f>IFERROR(VLOOKUP($AJ$2&amp;$B11,车间信息表T!$J:$S,4,),0)</f>
        <v>0</v>
      </c>
      <c r="AK11" s="150">
        <f>VLOOKUP($B11,KC计划!$B:$P,2,0)</f>
        <v>1</v>
      </c>
      <c r="AL11" s="150">
        <f>VLOOKUP($B11,KC计划!$B$24:$O$39,2,0)</f>
        <v>1</v>
      </c>
      <c r="AM11" s="150">
        <f>IFERROR(VLOOKUP($AJ$2&amp;$B11,车间信息表T!$J:$S,5,),0)</f>
        <v>0</v>
      </c>
      <c r="AN11" s="150">
        <f>IFERROR(VLOOKUP($AJ$2&amp;$B11,车间信息表T!$J:$S,6,),0)</f>
        <v>0</v>
      </c>
      <c r="AO11" s="136">
        <f>IFERROR(VLOOKUP($AJ$2&amp;$B11,车间信息表T!$J:$S,7,),0)</f>
        <v>0</v>
      </c>
      <c r="AP11" s="136">
        <f>IFERROR(VLOOKUP($AJ$2&amp;$B11,车间信息表T!$J:$S,8,),0)</f>
        <v>0</v>
      </c>
      <c r="AQ11" s="136">
        <f>IFERROR(VLOOKUP($AJ$2&amp;$B11,车间信息表T!$J:$S,7,),0)</f>
        <v>0</v>
      </c>
      <c r="AR11" s="136">
        <f>IFERROR(VLOOKUP($AJ$2&amp;$B11,车间信息表T!$J:$S,8,),0)</f>
        <v>0</v>
      </c>
      <c r="AS11" s="153">
        <f>IFERROR(VLOOKUP($AJ$2&amp;$B11,车间信息表T!$J:$S,9,),0)</f>
        <v>0</v>
      </c>
      <c r="AT11" s="153">
        <f>IFERROR(VLOOKUP($AJ$2&amp;$B11,车间信息表T!$J:$S,10,),0)</f>
        <v>0</v>
      </c>
    </row>
    <row r="12" spans="1:46">
      <c r="A12" s="148" t="s">
        <v>47</v>
      </c>
      <c r="B12" s="145" t="s">
        <v>48</v>
      </c>
      <c r="C12" s="149">
        <f>IFERROR(VLOOKUP($C$2&amp;$B12,车间信息表T!$J:$S,4,),0)</f>
        <v>1</v>
      </c>
      <c r="D12" s="150">
        <f>VLOOKUP($B12,KC计划!$B:$P,2,0)</f>
        <v>0</v>
      </c>
      <c r="E12" s="150">
        <f>VLOOKUP($B12,KC计划!$B$24:$O$39,2,0)</f>
        <v>0</v>
      </c>
      <c r="F12" s="150">
        <f>IFERROR(VLOOKUP($C$2&amp;$B12,车间信息表T!$J:$S,5,),0)</f>
        <v>1</v>
      </c>
      <c r="G12" s="150">
        <f>IFERROR(VLOOKUP($C$2&amp;$B12,车间信息表T!$J:$S,6,),0)</f>
        <v>0</v>
      </c>
      <c r="H12" s="136">
        <f>IFERROR(VLOOKUP($C$2&amp;$B12,车间信息表T!$J:$S,7,),0)</f>
        <v>0</v>
      </c>
      <c r="I12" s="136">
        <f>IFERROR(VLOOKUP($C$2&amp;$B12,车间信息表T!$J:$S,8,),0)</f>
        <v>0</v>
      </c>
      <c r="J12" s="136">
        <f>IFERROR(VLOOKUP($C$2&amp;$B12,车间信息表T!$J:$S,7,),0)</f>
        <v>0</v>
      </c>
      <c r="K12" s="136">
        <f>IFERROR(VLOOKUP($C$2&amp;$B12,车间信息表T!$J:$S,8,),0)</f>
        <v>0</v>
      </c>
      <c r="L12" s="153">
        <f>IFERROR(VLOOKUP($C$2&amp;$B12,车间信息表T!$J:$S,9,),0)</f>
        <v>9470</v>
      </c>
      <c r="M12" s="153">
        <f>IFERROR(VLOOKUP($C$2&amp;$B12,车间信息表T!$J:$S,10,),0)</f>
        <v>5000</v>
      </c>
      <c r="N12" s="149">
        <f>IFERROR(VLOOKUP($N$2&amp;$B12,车间信息表T!$J:$S,4,),0)</f>
        <v>3</v>
      </c>
      <c r="O12" s="150">
        <f>VLOOKUP($B12,KC计划!$B:$P,2,0)</f>
        <v>0</v>
      </c>
      <c r="P12" s="150">
        <f>VLOOKUP($B12,KC计划!$B$24:$O$39,2,0)</f>
        <v>0</v>
      </c>
      <c r="Q12" s="150">
        <f>IFERROR(VLOOKUP($N$2&amp;$B12,车间信息表T!$J:$S,5,),0)</f>
        <v>1</v>
      </c>
      <c r="R12" s="150">
        <f>IFERROR(VLOOKUP($N$2&amp;$B12,车间信息表T!$J:$S,6,),0)</f>
        <v>1</v>
      </c>
      <c r="S12" s="136">
        <f>IFERROR(VLOOKUP($N$2&amp;$B12,车间信息表T!$J:$S,7,),0)</f>
        <v>0</v>
      </c>
      <c r="T12" s="136">
        <f>IFERROR(VLOOKUP($N$2&amp;$B12,车间信息表T!$J:$S,8,),0)</f>
        <v>0</v>
      </c>
      <c r="U12" s="136">
        <f>IFERROR(VLOOKUP($N$2&amp;$B12,车间信息表T!$J:$S,7,),0)</f>
        <v>0</v>
      </c>
      <c r="V12" s="136">
        <f>IFERROR(VLOOKUP($N$2&amp;$B12,车间信息表T!$J:$S,8,),0)</f>
        <v>0</v>
      </c>
      <c r="W12" s="153">
        <f>IFERROR(VLOOKUP($N$2&amp;$B12,车间信息表T!$J:$S,9,),0)</f>
        <v>79668</v>
      </c>
      <c r="X12" s="153">
        <f>IFERROR(VLOOKUP($N$2&amp;$B12,车间信息表T!$J:$S,10,),0)</f>
        <v>15000</v>
      </c>
      <c r="Y12" s="149">
        <f>IFERROR(VLOOKUP($Y$2&amp;$B12,车间信息表T!$J:$S,4,),0)</f>
        <v>7</v>
      </c>
      <c r="Z12" s="150">
        <f>VLOOKUP($B12,KC计划!$B:$P,2,0)</f>
        <v>0</v>
      </c>
      <c r="AA12" s="150">
        <f>VLOOKUP($B12,KC计划!$B$24:$O$39,2,0)</f>
        <v>0</v>
      </c>
      <c r="AB12" s="150">
        <f>IFERROR(VLOOKUP($Y$2&amp;$B12,车间信息表T!$J:$S,5,),0)</f>
        <v>4</v>
      </c>
      <c r="AC12" s="150">
        <f>IFERROR(VLOOKUP($Y$2&amp;$B12,车间信息表T!$J:$S,6,),0)</f>
        <v>1</v>
      </c>
      <c r="AD12" s="136">
        <f>IFERROR(VLOOKUP($Y$2&amp;$B12,车间信息表T!$J:$S,7,),0)</f>
        <v>0</v>
      </c>
      <c r="AE12" s="136">
        <f>IFERROR(VLOOKUP($Y$2&amp;$B12,车间信息表T!$J:$S,8,),0)</f>
        <v>0</v>
      </c>
      <c r="AF12" s="136">
        <f>IFERROR(VLOOKUP($Y$2&amp;$B12,车间信息表T!$J:$S,7,),0)</f>
        <v>0</v>
      </c>
      <c r="AG12" s="136">
        <f>IFERROR(VLOOKUP($Y$2&amp;$B12,车间信息表T!$J:$S,8,),0)</f>
        <v>0</v>
      </c>
      <c r="AH12" s="153">
        <f>IFERROR(VLOOKUP($Y$2&amp;$B12,车间信息表T!$J:$S,9,),0)</f>
        <v>190722</v>
      </c>
      <c r="AI12" s="153">
        <f>IFERROR(VLOOKUP($Y$2&amp;$B12,车间信息表T!$J:$S,10,),0)</f>
        <v>102396</v>
      </c>
      <c r="AJ12" s="149">
        <f>IFERROR(VLOOKUP($AJ$2&amp;$B12,车间信息表T!$J:$S,4,),0)</f>
        <v>0</v>
      </c>
      <c r="AK12" s="150">
        <f>VLOOKUP($B12,KC计划!$B:$P,2,0)</f>
        <v>0</v>
      </c>
      <c r="AL12" s="150">
        <f>VLOOKUP($B12,KC计划!$B$24:$O$39,2,0)</f>
        <v>0</v>
      </c>
      <c r="AM12" s="150">
        <f>IFERROR(VLOOKUP($AJ$2&amp;$B12,车间信息表T!$J:$S,5,),0)</f>
        <v>0</v>
      </c>
      <c r="AN12" s="150">
        <f>IFERROR(VLOOKUP($AJ$2&amp;$B12,车间信息表T!$J:$S,6,),0)</f>
        <v>0</v>
      </c>
      <c r="AO12" s="136">
        <f>IFERROR(VLOOKUP($AJ$2&amp;$B12,车间信息表T!$J:$S,7,),0)</f>
        <v>0</v>
      </c>
      <c r="AP12" s="136">
        <f>IFERROR(VLOOKUP($AJ$2&amp;$B12,车间信息表T!$J:$S,8,),0)</f>
        <v>0</v>
      </c>
      <c r="AQ12" s="136">
        <f>IFERROR(VLOOKUP($AJ$2&amp;$B12,车间信息表T!$J:$S,7,),0)</f>
        <v>0</v>
      </c>
      <c r="AR12" s="136">
        <f>IFERROR(VLOOKUP($AJ$2&amp;$B12,车间信息表T!$J:$S,8,),0)</f>
        <v>0</v>
      </c>
      <c r="AS12" s="153">
        <f>IFERROR(VLOOKUP($AJ$2&amp;$B12,车间信息表T!$J:$S,9,),0)</f>
        <v>0</v>
      </c>
      <c r="AT12" s="153">
        <f>IFERROR(VLOOKUP($AJ$2&amp;$B12,车间信息表T!$J:$S,10,),0)</f>
        <v>0</v>
      </c>
    </row>
    <row r="13" spans="1:46">
      <c r="A13" s="148" t="s">
        <v>47</v>
      </c>
      <c r="B13" s="145" t="s">
        <v>52</v>
      </c>
      <c r="C13" s="149">
        <f>IFERROR(VLOOKUP($C$2&amp;$B13,车间信息表T!$J:$S,4,),0)</f>
        <v>0</v>
      </c>
      <c r="D13" s="150">
        <f>VLOOKUP($B13,KC计划!$B:$P,2,0)</f>
        <v>1</v>
      </c>
      <c r="E13" s="150">
        <f>VLOOKUP($B13,KC计划!$B$24:$O$39,2,0)</f>
        <v>1</v>
      </c>
      <c r="F13" s="150">
        <f>IFERROR(VLOOKUP($C$2&amp;$B13,车间信息表T!$J:$S,5,),0)</f>
        <v>0</v>
      </c>
      <c r="G13" s="150">
        <f>IFERROR(VLOOKUP($C$2&amp;$B13,车间信息表T!$J:$S,6,),0)</f>
        <v>0</v>
      </c>
      <c r="H13" s="136">
        <f>IFERROR(VLOOKUP($C$2&amp;$B13,车间信息表T!$J:$S,7,),0)</f>
        <v>0</v>
      </c>
      <c r="I13" s="136">
        <f>IFERROR(VLOOKUP($C$2&amp;$B13,车间信息表T!$J:$S,8,),0)</f>
        <v>0</v>
      </c>
      <c r="J13" s="136">
        <f>IFERROR(VLOOKUP($C$2&amp;$B13,车间信息表T!$J:$S,7,),0)</f>
        <v>0</v>
      </c>
      <c r="K13" s="136">
        <f>IFERROR(VLOOKUP($C$2&amp;$B13,车间信息表T!$J:$S,8,),0)</f>
        <v>0</v>
      </c>
      <c r="L13" s="153">
        <f>IFERROR(VLOOKUP($C$2&amp;$B13,车间信息表T!$J:$S,9,),0)</f>
        <v>0</v>
      </c>
      <c r="M13" s="153">
        <f>IFERROR(VLOOKUP($C$2&amp;$B13,车间信息表T!$J:$S,10,),0)</f>
        <v>0</v>
      </c>
      <c r="N13" s="149">
        <f>IFERROR(VLOOKUP($N$2&amp;$B13,车间信息表T!$J:$S,4,),0)</f>
        <v>2</v>
      </c>
      <c r="O13" s="150">
        <f>VLOOKUP($B13,KC计划!$B:$P,2,0)</f>
        <v>1</v>
      </c>
      <c r="P13" s="150">
        <f>VLOOKUP($B13,KC计划!$B$24:$O$39,2,0)</f>
        <v>1</v>
      </c>
      <c r="Q13" s="150">
        <f>IFERROR(VLOOKUP($N$2&amp;$B13,车间信息表T!$J:$S,5,),0)</f>
        <v>0</v>
      </c>
      <c r="R13" s="150">
        <f>IFERROR(VLOOKUP($N$2&amp;$B13,车间信息表T!$J:$S,6,),0)</f>
        <v>2</v>
      </c>
      <c r="S13" s="136">
        <f>IFERROR(VLOOKUP($N$2&amp;$B13,车间信息表T!$J:$S,7,),0)</f>
        <v>0</v>
      </c>
      <c r="T13" s="136">
        <f>IFERROR(VLOOKUP($N$2&amp;$B13,车间信息表T!$J:$S,8,),0)</f>
        <v>0</v>
      </c>
      <c r="U13" s="136">
        <f>IFERROR(VLOOKUP($N$2&amp;$B13,车间信息表T!$J:$S,7,),0)</f>
        <v>0</v>
      </c>
      <c r="V13" s="136">
        <f>IFERROR(VLOOKUP($N$2&amp;$B13,车间信息表T!$J:$S,8,),0)</f>
        <v>0</v>
      </c>
      <c r="W13" s="153">
        <f>IFERROR(VLOOKUP($N$2&amp;$B13,车间信息表T!$J:$S,9,),0)</f>
        <v>76000</v>
      </c>
      <c r="X13" s="153">
        <f>IFERROR(VLOOKUP($N$2&amp;$B13,车间信息表T!$J:$S,10,),0)</f>
        <v>9000</v>
      </c>
      <c r="Y13" s="149">
        <f>IFERROR(VLOOKUP($Y$2&amp;$B13,车间信息表T!$J:$S,4,),0)</f>
        <v>0</v>
      </c>
      <c r="Z13" s="150">
        <f>VLOOKUP($B13,KC计划!$B:$P,2,0)</f>
        <v>1</v>
      </c>
      <c r="AA13" s="150">
        <f>VLOOKUP($B13,KC计划!$B$24:$O$39,2,0)</f>
        <v>1</v>
      </c>
      <c r="AB13" s="150">
        <f>IFERROR(VLOOKUP($Y$2&amp;$B13,车间信息表T!$J:$S,5,),0)</f>
        <v>0</v>
      </c>
      <c r="AC13" s="150">
        <f>IFERROR(VLOOKUP($Y$2&amp;$B13,车间信息表T!$J:$S,6,),0)</f>
        <v>0</v>
      </c>
      <c r="AD13" s="136">
        <f>IFERROR(VLOOKUP($Y$2&amp;$B13,车间信息表T!$J:$S,7,),0)</f>
        <v>0</v>
      </c>
      <c r="AE13" s="136">
        <f>IFERROR(VLOOKUP($Y$2&amp;$B13,车间信息表T!$J:$S,8,),0)</f>
        <v>0</v>
      </c>
      <c r="AF13" s="136">
        <f>IFERROR(VLOOKUP($Y$2&amp;$B13,车间信息表T!$J:$S,7,),0)</f>
        <v>0</v>
      </c>
      <c r="AG13" s="136">
        <f>IFERROR(VLOOKUP($Y$2&amp;$B13,车间信息表T!$J:$S,8,),0)</f>
        <v>0</v>
      </c>
      <c r="AH13" s="153">
        <f>IFERROR(VLOOKUP($Y$2&amp;$B13,车间信息表T!$J:$S,9,),0)</f>
        <v>0</v>
      </c>
      <c r="AI13" s="153">
        <f>IFERROR(VLOOKUP($Y$2&amp;$B13,车间信息表T!$J:$S,10,),0)</f>
        <v>0</v>
      </c>
      <c r="AJ13" s="149">
        <f>IFERROR(VLOOKUP($AJ$2&amp;$B13,车间信息表T!$J:$S,4,),0)</f>
        <v>0</v>
      </c>
      <c r="AK13" s="150">
        <f>VLOOKUP($B13,KC计划!$B:$P,2,0)</f>
        <v>1</v>
      </c>
      <c r="AL13" s="150">
        <f>VLOOKUP($B13,KC计划!$B$24:$O$39,2,0)</f>
        <v>1</v>
      </c>
      <c r="AM13" s="150">
        <f>IFERROR(VLOOKUP($AJ$2&amp;$B13,车间信息表T!$J:$S,5,),0)</f>
        <v>0</v>
      </c>
      <c r="AN13" s="150">
        <f>IFERROR(VLOOKUP($AJ$2&amp;$B13,车间信息表T!$J:$S,6,),0)</f>
        <v>0</v>
      </c>
      <c r="AO13" s="136">
        <f>IFERROR(VLOOKUP($AJ$2&amp;$B13,车间信息表T!$J:$S,7,),0)</f>
        <v>0</v>
      </c>
      <c r="AP13" s="136">
        <f>IFERROR(VLOOKUP($AJ$2&amp;$B13,车间信息表T!$J:$S,8,),0)</f>
        <v>0</v>
      </c>
      <c r="AQ13" s="136">
        <f>IFERROR(VLOOKUP($AJ$2&amp;$B13,车间信息表T!$J:$S,7,),0)</f>
        <v>0</v>
      </c>
      <c r="AR13" s="136">
        <f>IFERROR(VLOOKUP($AJ$2&amp;$B13,车间信息表T!$J:$S,8,),0)</f>
        <v>0</v>
      </c>
      <c r="AS13" s="153">
        <f>IFERROR(VLOOKUP($AJ$2&amp;$B13,车间信息表T!$J:$S,9,),0)</f>
        <v>0</v>
      </c>
      <c r="AT13" s="153">
        <f>IFERROR(VLOOKUP($AJ$2&amp;$B13,车间信息表T!$J:$S,10,),0)</f>
        <v>0</v>
      </c>
    </row>
    <row r="14" spans="1:46">
      <c r="A14" s="148" t="s">
        <v>26</v>
      </c>
      <c r="B14" s="145" t="s">
        <v>490</v>
      </c>
      <c r="C14" s="149">
        <f>IFERROR(VLOOKUP($C$2&amp;$B14,车间信息表T!$J:$S,4,),0)</f>
        <v>0</v>
      </c>
      <c r="D14" s="150">
        <f>VLOOKUP($B14,KC计划!$B:$P,2,0)</f>
        <v>0</v>
      </c>
      <c r="E14" s="150">
        <f>VLOOKUP($B14,KC计划!$B$24:$O$39,2,0)</f>
        <v>0</v>
      </c>
      <c r="F14" s="150">
        <f>IFERROR(VLOOKUP($C$2&amp;$B14,车间信息表T!$J:$S,5,),0)</f>
        <v>0</v>
      </c>
      <c r="G14" s="150">
        <f>IFERROR(VLOOKUP($C$2&amp;$B14,车间信息表T!$J:$S,6,),0)</f>
        <v>0</v>
      </c>
      <c r="H14" s="136">
        <f>IFERROR(VLOOKUP($C$2&amp;$B14,车间信息表T!$J:$S,7,),0)</f>
        <v>0</v>
      </c>
      <c r="I14" s="136">
        <f>IFERROR(VLOOKUP($C$2&amp;$B14,车间信息表T!$J:$S,8,),0)</f>
        <v>0</v>
      </c>
      <c r="J14" s="136">
        <f>IFERROR(VLOOKUP($C$2&amp;$B14,车间信息表T!$J:$S,7,),0)</f>
        <v>0</v>
      </c>
      <c r="K14" s="136">
        <f>IFERROR(VLOOKUP($C$2&amp;$B14,车间信息表T!$J:$S,8,),0)</f>
        <v>0</v>
      </c>
      <c r="L14" s="153">
        <f>IFERROR(VLOOKUP($C$2&amp;$B14,车间信息表T!$J:$S,9,),0)</f>
        <v>0</v>
      </c>
      <c r="M14" s="153">
        <f>IFERROR(VLOOKUP($C$2&amp;$B14,车间信息表T!$J:$S,10,),0)</f>
        <v>0</v>
      </c>
      <c r="N14" s="149">
        <f>IFERROR(VLOOKUP($N$2&amp;$B14,车间信息表T!$J:$S,4,),0)</f>
        <v>1</v>
      </c>
      <c r="O14" s="150">
        <f>VLOOKUP($B14,KC计划!$B:$P,2,0)</f>
        <v>0</v>
      </c>
      <c r="P14" s="150">
        <f>VLOOKUP($B14,KC计划!$B$24:$O$39,2,0)</f>
        <v>0</v>
      </c>
      <c r="Q14" s="150">
        <f>IFERROR(VLOOKUP($N$2&amp;$B14,车间信息表T!$J:$S,5,),0)</f>
        <v>1</v>
      </c>
      <c r="R14" s="150">
        <f>IFERROR(VLOOKUP($N$2&amp;$B14,车间信息表T!$J:$S,6,),0)</f>
        <v>0</v>
      </c>
      <c r="S14" s="136">
        <f>IFERROR(VLOOKUP($N$2&amp;$B14,车间信息表T!$J:$S,7,),0)</f>
        <v>0</v>
      </c>
      <c r="T14" s="136">
        <f>IFERROR(VLOOKUP($N$2&amp;$B14,车间信息表T!$J:$S,8,),0)</f>
        <v>0</v>
      </c>
      <c r="U14" s="136">
        <f>IFERROR(VLOOKUP($N$2&amp;$B14,车间信息表T!$J:$S,7,),0)</f>
        <v>0</v>
      </c>
      <c r="V14" s="136">
        <f>IFERROR(VLOOKUP($N$2&amp;$B14,车间信息表T!$J:$S,8,),0)</f>
        <v>0</v>
      </c>
      <c r="W14" s="153">
        <f>IFERROR(VLOOKUP($N$2&amp;$B14,车间信息表T!$J:$S,9,),0)</f>
        <v>79668</v>
      </c>
      <c r="X14" s="153">
        <f>IFERROR(VLOOKUP($N$2&amp;$B14,车间信息表T!$J:$S,10,),0)</f>
        <v>4000</v>
      </c>
      <c r="Y14" s="149">
        <f>IFERROR(VLOOKUP($Y$2&amp;$B14,车间信息表T!$J:$S,4,),0)</f>
        <v>0</v>
      </c>
      <c r="Z14" s="150">
        <f>VLOOKUP($B14,KC计划!$B:$P,2,0)</f>
        <v>0</v>
      </c>
      <c r="AA14" s="150">
        <f>VLOOKUP($B14,KC计划!$B$24:$O$39,2,0)</f>
        <v>0</v>
      </c>
      <c r="AB14" s="150">
        <f>IFERROR(VLOOKUP($Y$2&amp;$B14,车间信息表T!$J:$S,5,),0)</f>
        <v>0</v>
      </c>
      <c r="AC14" s="150">
        <f>IFERROR(VLOOKUP($Y$2&amp;$B14,车间信息表T!$J:$S,6,),0)</f>
        <v>0</v>
      </c>
      <c r="AD14" s="136">
        <f>IFERROR(VLOOKUP($Y$2&amp;$B14,车间信息表T!$J:$S,7,),0)</f>
        <v>0</v>
      </c>
      <c r="AE14" s="136">
        <f>IFERROR(VLOOKUP($Y$2&amp;$B14,车间信息表T!$J:$S,8,),0)</f>
        <v>0</v>
      </c>
      <c r="AF14" s="136">
        <f>IFERROR(VLOOKUP($Y$2&amp;$B14,车间信息表T!$J:$S,7,),0)</f>
        <v>0</v>
      </c>
      <c r="AG14" s="136">
        <f>IFERROR(VLOOKUP($Y$2&amp;$B14,车间信息表T!$J:$S,8,),0)</f>
        <v>0</v>
      </c>
      <c r="AH14" s="153">
        <f>IFERROR(VLOOKUP($Y$2&amp;$B14,车间信息表T!$J:$S,9,),0)</f>
        <v>0</v>
      </c>
      <c r="AI14" s="153">
        <f>IFERROR(VLOOKUP($Y$2&amp;$B14,车间信息表T!$J:$S,10,),0)</f>
        <v>0</v>
      </c>
      <c r="AJ14" s="149">
        <f>IFERROR(VLOOKUP($AJ$2&amp;$B14,车间信息表T!$J:$S,4,),0)</f>
        <v>0</v>
      </c>
      <c r="AK14" s="150">
        <f>VLOOKUP($B14,KC计划!$B:$P,2,0)</f>
        <v>0</v>
      </c>
      <c r="AL14" s="150">
        <f>VLOOKUP($B14,KC计划!$B$24:$O$39,2,0)</f>
        <v>0</v>
      </c>
      <c r="AM14" s="150">
        <f>IFERROR(VLOOKUP($AJ$2&amp;$B14,车间信息表T!$J:$S,5,),0)</f>
        <v>0</v>
      </c>
      <c r="AN14" s="150">
        <f>IFERROR(VLOOKUP($AJ$2&amp;$B14,车间信息表T!$J:$S,6,),0)</f>
        <v>0</v>
      </c>
      <c r="AO14" s="136">
        <f>IFERROR(VLOOKUP($AJ$2&amp;$B14,车间信息表T!$J:$S,7,),0)</f>
        <v>0</v>
      </c>
      <c r="AP14" s="136">
        <f>IFERROR(VLOOKUP($AJ$2&amp;$B14,车间信息表T!$J:$S,8,),0)</f>
        <v>0</v>
      </c>
      <c r="AQ14" s="136">
        <f>IFERROR(VLOOKUP($AJ$2&amp;$B14,车间信息表T!$J:$S,7,),0)</f>
        <v>0</v>
      </c>
      <c r="AR14" s="136">
        <f>IFERROR(VLOOKUP($AJ$2&amp;$B14,车间信息表T!$J:$S,8,),0)</f>
        <v>0</v>
      </c>
      <c r="AS14" s="153">
        <f>IFERROR(VLOOKUP($AJ$2&amp;$B14,车间信息表T!$J:$S,9,),0)</f>
        <v>0</v>
      </c>
      <c r="AT14" s="153">
        <f>IFERROR(VLOOKUP($AJ$2&amp;$B14,车间信息表T!$J:$S,10,),0)</f>
        <v>0</v>
      </c>
    </row>
    <row r="15" spans="1:46">
      <c r="A15" s="148" t="s">
        <v>26</v>
      </c>
      <c r="B15" s="145" t="s">
        <v>27</v>
      </c>
      <c r="C15" s="149">
        <f>IFERROR(VLOOKUP($C$2&amp;$B15,车间信息表T!$J:$S,4,),0)</f>
        <v>0</v>
      </c>
      <c r="D15" s="150">
        <f>VLOOKUP($B15,KC计划!$B:$P,2,0)</f>
        <v>1</v>
      </c>
      <c r="E15" s="150">
        <f>VLOOKUP($B15,KC计划!$B$24:$O$39,2,0)</f>
        <v>1</v>
      </c>
      <c r="F15" s="150">
        <f>IFERROR(VLOOKUP($C$2&amp;$B15,车间信息表T!$J:$S,5,),0)</f>
        <v>0</v>
      </c>
      <c r="G15" s="150">
        <f>IFERROR(VLOOKUP($C$2&amp;$B15,车间信息表T!$J:$S,6,),0)</f>
        <v>0</v>
      </c>
      <c r="H15" s="136">
        <f>IFERROR(VLOOKUP($C$2&amp;$B15,车间信息表T!$J:$S,7,),0)</f>
        <v>0</v>
      </c>
      <c r="I15" s="136">
        <f>IFERROR(VLOOKUP($C$2&amp;$B15,车间信息表T!$J:$S,8,),0)</f>
        <v>0</v>
      </c>
      <c r="J15" s="136">
        <f>IFERROR(VLOOKUP($C$2&amp;$B15,车间信息表T!$J:$S,7,),0)</f>
        <v>0</v>
      </c>
      <c r="K15" s="136">
        <f>IFERROR(VLOOKUP($C$2&amp;$B15,车间信息表T!$J:$S,8,),0)</f>
        <v>0</v>
      </c>
      <c r="L15" s="153">
        <f>IFERROR(VLOOKUP($C$2&amp;$B15,车间信息表T!$J:$S,9,),0)</f>
        <v>0</v>
      </c>
      <c r="M15" s="153">
        <f>IFERROR(VLOOKUP($C$2&amp;$B15,车间信息表T!$J:$S,10,),0)</f>
        <v>0</v>
      </c>
      <c r="N15" s="149">
        <f>IFERROR(VLOOKUP($N$2&amp;$B15,车间信息表T!$J:$S,4,),0)</f>
        <v>2</v>
      </c>
      <c r="O15" s="150">
        <f>VLOOKUP($B15,KC计划!$B:$P,2,0)</f>
        <v>1</v>
      </c>
      <c r="P15" s="150">
        <f>VLOOKUP($B15,KC计划!$B$24:$O$39,2,0)</f>
        <v>1</v>
      </c>
      <c r="Q15" s="150">
        <f>IFERROR(VLOOKUP($N$2&amp;$B15,车间信息表T!$J:$S,5,),0)</f>
        <v>1</v>
      </c>
      <c r="R15" s="150">
        <f>IFERROR(VLOOKUP($N$2&amp;$B15,车间信息表T!$J:$S,6,),0)</f>
        <v>0</v>
      </c>
      <c r="S15" s="136">
        <f>IFERROR(VLOOKUP($N$2&amp;$B15,车间信息表T!$J:$S,7,),0)</f>
        <v>0</v>
      </c>
      <c r="T15" s="136">
        <f>IFERROR(VLOOKUP($N$2&amp;$B15,车间信息表T!$J:$S,8,),0)</f>
        <v>0</v>
      </c>
      <c r="U15" s="136">
        <f>IFERROR(VLOOKUP($N$2&amp;$B15,车间信息表T!$J:$S,7,),0)</f>
        <v>0</v>
      </c>
      <c r="V15" s="136">
        <f>IFERROR(VLOOKUP($N$2&amp;$B15,车间信息表T!$J:$S,8,),0)</f>
        <v>0</v>
      </c>
      <c r="W15" s="153">
        <f>IFERROR(VLOOKUP($N$2&amp;$B15,车间信息表T!$J:$S,9,),0)</f>
        <v>51510</v>
      </c>
      <c r="X15" s="153">
        <f>IFERROR(VLOOKUP($N$2&amp;$B15,车间信息表T!$J:$S,10,),0)</f>
        <v>16930</v>
      </c>
      <c r="Y15" s="149">
        <f>IFERROR(VLOOKUP($Y$2&amp;$B15,车间信息表T!$J:$S,4,),0)</f>
        <v>3</v>
      </c>
      <c r="Z15" s="150">
        <f>VLOOKUP($B15,KC计划!$B:$P,2,0)</f>
        <v>1</v>
      </c>
      <c r="AA15" s="150">
        <f>VLOOKUP($B15,KC计划!$B$24:$O$39,2,0)</f>
        <v>1</v>
      </c>
      <c r="AB15" s="150">
        <f>IFERROR(VLOOKUP($Y$2&amp;$B15,车间信息表T!$J:$S,5,),0)</f>
        <v>0</v>
      </c>
      <c r="AC15" s="150">
        <f>IFERROR(VLOOKUP($Y$2&amp;$B15,车间信息表T!$J:$S,6,),0)</f>
        <v>0</v>
      </c>
      <c r="AD15" s="136">
        <f>IFERROR(VLOOKUP($Y$2&amp;$B15,车间信息表T!$J:$S,7,),0)</f>
        <v>0</v>
      </c>
      <c r="AE15" s="136">
        <f>IFERROR(VLOOKUP($Y$2&amp;$B15,车间信息表T!$J:$S,8,),0)</f>
        <v>0</v>
      </c>
      <c r="AF15" s="136">
        <f>IFERROR(VLOOKUP($Y$2&amp;$B15,车间信息表T!$J:$S,7,),0)</f>
        <v>0</v>
      </c>
      <c r="AG15" s="136">
        <f>IFERROR(VLOOKUP($Y$2&amp;$B15,车间信息表T!$J:$S,8,),0)</f>
        <v>0</v>
      </c>
      <c r="AH15" s="153">
        <f>IFERROR(VLOOKUP($Y$2&amp;$B15,车间信息表T!$J:$S,9,),0)</f>
        <v>33600</v>
      </c>
      <c r="AI15" s="153">
        <f>IFERROR(VLOOKUP($Y$2&amp;$B15,车间信息表T!$J:$S,10,),0)</f>
        <v>3000</v>
      </c>
      <c r="AJ15" s="149">
        <f>IFERROR(VLOOKUP($AJ$2&amp;$B15,车间信息表T!$J:$S,4,),0)</f>
        <v>0</v>
      </c>
      <c r="AK15" s="150">
        <f>VLOOKUP($B15,KC计划!$B:$P,2,0)</f>
        <v>1</v>
      </c>
      <c r="AL15" s="150">
        <f>VLOOKUP($B15,KC计划!$B$24:$O$39,2,0)</f>
        <v>1</v>
      </c>
      <c r="AM15" s="150">
        <f>IFERROR(VLOOKUP($AJ$2&amp;$B15,车间信息表T!$J:$S,5,),0)</f>
        <v>0</v>
      </c>
      <c r="AN15" s="150">
        <f>IFERROR(VLOOKUP($AJ$2&amp;$B15,车间信息表T!$J:$S,6,),0)</f>
        <v>0</v>
      </c>
      <c r="AO15" s="136">
        <f>IFERROR(VLOOKUP($AJ$2&amp;$B15,车间信息表T!$J:$S,7,),0)</f>
        <v>0</v>
      </c>
      <c r="AP15" s="136">
        <f>IFERROR(VLOOKUP($AJ$2&amp;$B15,车间信息表T!$J:$S,8,),0)</f>
        <v>0</v>
      </c>
      <c r="AQ15" s="136">
        <f>IFERROR(VLOOKUP($AJ$2&amp;$B15,车间信息表T!$J:$S,7,),0)</f>
        <v>0</v>
      </c>
      <c r="AR15" s="136">
        <f>IFERROR(VLOOKUP($AJ$2&amp;$B15,车间信息表T!$J:$S,8,),0)</f>
        <v>0</v>
      </c>
      <c r="AS15" s="153">
        <f>IFERROR(VLOOKUP($AJ$2&amp;$B15,车间信息表T!$J:$S,9,),0)</f>
        <v>0</v>
      </c>
      <c r="AT15" s="153">
        <f>IFERROR(VLOOKUP($AJ$2&amp;$B15,车间信息表T!$J:$S,10,),0)</f>
        <v>0</v>
      </c>
    </row>
    <row r="16" spans="1:46">
      <c r="A16" s="148" t="s">
        <v>26</v>
      </c>
      <c r="B16" s="145" t="s">
        <v>32</v>
      </c>
      <c r="C16" s="149">
        <f>IFERROR(VLOOKUP($C$2&amp;$B16,车间信息表T!$J:$S,4,),0)</f>
        <v>1</v>
      </c>
      <c r="D16" s="150">
        <f>VLOOKUP($B16,KC计划!$B:$P,2,0)</f>
        <v>0</v>
      </c>
      <c r="E16" s="150">
        <f>VLOOKUP($B16,KC计划!$B$24:$O$39,2,0)</f>
        <v>0</v>
      </c>
      <c r="F16" s="150">
        <f>IFERROR(VLOOKUP($C$2&amp;$B16,车间信息表T!$J:$S,5,),0)</f>
        <v>0</v>
      </c>
      <c r="G16" s="150">
        <f>IFERROR(VLOOKUP($C$2&amp;$B16,车间信息表T!$J:$S,6,),0)</f>
        <v>1</v>
      </c>
      <c r="H16" s="136">
        <f>IFERROR(VLOOKUP($C$2&amp;$B16,车间信息表T!$J:$S,7,),0)</f>
        <v>0</v>
      </c>
      <c r="I16" s="136">
        <f>IFERROR(VLOOKUP($C$2&amp;$B16,车间信息表T!$J:$S,8,),0)</f>
        <v>0</v>
      </c>
      <c r="J16" s="136">
        <f>IFERROR(VLOOKUP($C$2&amp;$B16,车间信息表T!$J:$S,7,),0)</f>
        <v>0</v>
      </c>
      <c r="K16" s="136">
        <f>IFERROR(VLOOKUP($C$2&amp;$B16,车间信息表T!$J:$S,8,),0)</f>
        <v>0</v>
      </c>
      <c r="L16" s="153">
        <f>IFERROR(VLOOKUP($C$2&amp;$B16,车间信息表T!$J:$S,9,),0)</f>
        <v>84032</v>
      </c>
      <c r="M16" s="153">
        <f>IFERROR(VLOOKUP($C$2&amp;$B16,车间信息表T!$J:$S,10,),0)</f>
        <v>27500</v>
      </c>
      <c r="N16" s="149">
        <f>IFERROR(VLOOKUP($N$2&amp;$B16,车间信息表T!$J:$S,4,),0)</f>
        <v>3</v>
      </c>
      <c r="O16" s="150">
        <f>VLOOKUP($B16,KC计划!$B:$P,2,0)</f>
        <v>0</v>
      </c>
      <c r="P16" s="150">
        <f>VLOOKUP($B16,KC计划!$B$24:$O$39,2,0)</f>
        <v>0</v>
      </c>
      <c r="Q16" s="150">
        <f>IFERROR(VLOOKUP($N$2&amp;$B16,车间信息表T!$J:$S,5,),0)</f>
        <v>0</v>
      </c>
      <c r="R16" s="150">
        <f>IFERROR(VLOOKUP($N$2&amp;$B16,车间信息表T!$J:$S,6,),0)</f>
        <v>0</v>
      </c>
      <c r="S16" s="136">
        <f>IFERROR(VLOOKUP($N$2&amp;$B16,车间信息表T!$J:$S,7,),0)</f>
        <v>0</v>
      </c>
      <c r="T16" s="136">
        <f>IFERROR(VLOOKUP($N$2&amp;$B16,车间信息表T!$J:$S,8,),0)</f>
        <v>0</v>
      </c>
      <c r="U16" s="136">
        <f>IFERROR(VLOOKUP($N$2&amp;$B16,车间信息表T!$J:$S,7,),0)</f>
        <v>0</v>
      </c>
      <c r="V16" s="136">
        <f>IFERROR(VLOOKUP($N$2&amp;$B16,车间信息表T!$J:$S,8,),0)</f>
        <v>0</v>
      </c>
      <c r="W16" s="153">
        <f>IFERROR(VLOOKUP($N$2&amp;$B16,车间信息表T!$J:$S,9,),0)</f>
        <v>1530</v>
      </c>
      <c r="X16" s="153">
        <f>IFERROR(VLOOKUP($N$2&amp;$B16,车间信息表T!$J:$S,10,),0)</f>
        <v>0</v>
      </c>
      <c r="Y16" s="149">
        <f>IFERROR(VLOOKUP($Y$2&amp;$B16,车间信息表T!$J:$S,4,),0)</f>
        <v>0</v>
      </c>
      <c r="Z16" s="150">
        <f>VLOOKUP($B16,KC计划!$B:$P,2,0)</f>
        <v>0</v>
      </c>
      <c r="AA16" s="150">
        <f>VLOOKUP($B16,KC计划!$B$24:$O$39,2,0)</f>
        <v>0</v>
      </c>
      <c r="AB16" s="150">
        <f>IFERROR(VLOOKUP($Y$2&amp;$B16,车间信息表T!$J:$S,5,),0)</f>
        <v>0</v>
      </c>
      <c r="AC16" s="150">
        <f>IFERROR(VLOOKUP($Y$2&amp;$B16,车间信息表T!$J:$S,6,),0)</f>
        <v>0</v>
      </c>
      <c r="AD16" s="136">
        <f>IFERROR(VLOOKUP($Y$2&amp;$B16,车间信息表T!$J:$S,7,),0)</f>
        <v>0</v>
      </c>
      <c r="AE16" s="136">
        <f>IFERROR(VLOOKUP($Y$2&amp;$B16,车间信息表T!$J:$S,8,),0)</f>
        <v>0</v>
      </c>
      <c r="AF16" s="136">
        <f>IFERROR(VLOOKUP($Y$2&amp;$B16,车间信息表T!$J:$S,7,),0)</f>
        <v>0</v>
      </c>
      <c r="AG16" s="136">
        <f>IFERROR(VLOOKUP($Y$2&amp;$B16,车间信息表T!$J:$S,8,),0)</f>
        <v>0</v>
      </c>
      <c r="AH16" s="153">
        <f>IFERROR(VLOOKUP($Y$2&amp;$B16,车间信息表T!$J:$S,9,),0)</f>
        <v>0</v>
      </c>
      <c r="AI16" s="153">
        <f>IFERROR(VLOOKUP($Y$2&amp;$B16,车间信息表T!$J:$S,10,),0)</f>
        <v>0</v>
      </c>
      <c r="AJ16" s="149">
        <f>IFERROR(VLOOKUP($AJ$2&amp;$B16,车间信息表T!$J:$S,4,),0)</f>
        <v>0</v>
      </c>
      <c r="AK16" s="150">
        <f>VLOOKUP($B16,KC计划!$B:$P,2,0)</f>
        <v>0</v>
      </c>
      <c r="AL16" s="150">
        <f>VLOOKUP($B16,KC计划!$B$24:$O$39,2,0)</f>
        <v>0</v>
      </c>
      <c r="AM16" s="150">
        <f>IFERROR(VLOOKUP($AJ$2&amp;$B16,车间信息表T!$J:$S,5,),0)</f>
        <v>0</v>
      </c>
      <c r="AN16" s="150">
        <f>IFERROR(VLOOKUP($AJ$2&amp;$B16,车间信息表T!$J:$S,6,),0)</f>
        <v>0</v>
      </c>
      <c r="AO16" s="136">
        <f>IFERROR(VLOOKUP($AJ$2&amp;$B16,车间信息表T!$J:$S,7,),0)</f>
        <v>0</v>
      </c>
      <c r="AP16" s="136">
        <f>IFERROR(VLOOKUP($AJ$2&amp;$B16,车间信息表T!$J:$S,8,),0)</f>
        <v>0</v>
      </c>
      <c r="AQ16" s="136">
        <f>IFERROR(VLOOKUP($AJ$2&amp;$B16,车间信息表T!$J:$S,7,),0)</f>
        <v>0</v>
      </c>
      <c r="AR16" s="136">
        <f>IFERROR(VLOOKUP($AJ$2&amp;$B16,车间信息表T!$J:$S,8,),0)</f>
        <v>0</v>
      </c>
      <c r="AS16" s="153">
        <f>IFERROR(VLOOKUP($AJ$2&amp;$B16,车间信息表T!$J:$S,9,),0)</f>
        <v>0</v>
      </c>
      <c r="AT16" s="153">
        <f>IFERROR(VLOOKUP($AJ$2&amp;$B16,车间信息表T!$J:$S,10,),0)</f>
        <v>0</v>
      </c>
    </row>
    <row r="17" spans="1:46">
      <c r="A17" s="148" t="s">
        <v>183</v>
      </c>
      <c r="B17" s="145" t="s">
        <v>61</v>
      </c>
      <c r="C17" s="149">
        <f>IFERROR(VLOOKUP($C$2&amp;$B17,车间信息表T!$J:$S,4,),0)</f>
        <v>6</v>
      </c>
      <c r="D17" s="150">
        <f>VLOOKUP($B17,KC计划!$B:$P,2,0)</f>
        <v>1</v>
      </c>
      <c r="E17" s="150">
        <f>VLOOKUP($B17,KC计划!$B$24:$O$39,2,0)</f>
        <v>1</v>
      </c>
      <c r="F17" s="150">
        <f>IFERROR(VLOOKUP($C$2&amp;$B17,车间信息表T!$J:$S,5,),0)</f>
        <v>2</v>
      </c>
      <c r="G17" s="150">
        <f>IFERROR(VLOOKUP($C$2&amp;$B17,车间信息表T!$J:$S,6,),0)</f>
        <v>2</v>
      </c>
      <c r="H17" s="136">
        <f>IFERROR(VLOOKUP($C$2&amp;$B17,车间信息表T!$J:$S,7,),0)</f>
        <v>0</v>
      </c>
      <c r="I17" s="136">
        <f>IFERROR(VLOOKUP($C$2&amp;$B17,车间信息表T!$J:$S,8,),0)</f>
        <v>0</v>
      </c>
      <c r="J17" s="136">
        <f>IFERROR(VLOOKUP($C$2&amp;$B17,车间信息表T!$J:$S,7,),0)</f>
        <v>0</v>
      </c>
      <c r="K17" s="136">
        <f>IFERROR(VLOOKUP($C$2&amp;$B17,车间信息表T!$J:$S,8,),0)</f>
        <v>0</v>
      </c>
      <c r="L17" s="153">
        <f>IFERROR(VLOOKUP($C$2&amp;$B17,车间信息表T!$J:$S,9,),0)</f>
        <v>284734</v>
      </c>
      <c r="M17" s="153">
        <f>IFERROR(VLOOKUP($C$2&amp;$B17,车间信息表T!$J:$S,10,),0)</f>
        <v>65992</v>
      </c>
      <c r="N17" s="149">
        <f>IFERROR(VLOOKUP($N$2&amp;$B17,车间信息表T!$J:$S,4,),0)</f>
        <v>2</v>
      </c>
      <c r="O17" s="150">
        <f>VLOOKUP($B17,KC计划!$B:$P,2,0)</f>
        <v>1</v>
      </c>
      <c r="P17" s="150">
        <f>VLOOKUP($B17,KC计划!$B$24:$O$39,2,0)</f>
        <v>1</v>
      </c>
      <c r="Q17" s="150">
        <f>IFERROR(VLOOKUP($N$2&amp;$B17,车间信息表T!$J:$S,5,),0)</f>
        <v>1</v>
      </c>
      <c r="R17" s="150">
        <f>IFERROR(VLOOKUP($N$2&amp;$B17,车间信息表T!$J:$S,6,),0)</f>
        <v>1</v>
      </c>
      <c r="S17" s="136">
        <f>IFERROR(VLOOKUP($N$2&amp;$B17,车间信息表T!$J:$S,7,),0)</f>
        <v>0</v>
      </c>
      <c r="T17" s="136">
        <f>IFERROR(VLOOKUP($N$2&amp;$B17,车间信息表T!$J:$S,8,),0)</f>
        <v>0</v>
      </c>
      <c r="U17" s="136">
        <f>IFERROR(VLOOKUP($N$2&amp;$B17,车间信息表T!$J:$S,7,),0)</f>
        <v>0</v>
      </c>
      <c r="V17" s="136">
        <f>IFERROR(VLOOKUP($N$2&amp;$B17,车间信息表T!$J:$S,8,),0)</f>
        <v>0</v>
      </c>
      <c r="W17" s="153">
        <f>IFERROR(VLOOKUP($N$2&amp;$B17,车间信息表T!$J:$S,9,),0)</f>
        <v>56940</v>
      </c>
      <c r="X17" s="153">
        <f>IFERROR(VLOOKUP($N$2&amp;$B17,车间信息表T!$J:$S,10,),0)</f>
        <v>20000</v>
      </c>
      <c r="Y17" s="149">
        <f>IFERROR(VLOOKUP($Y$2&amp;$B17,车间信息表T!$J:$S,4,),0)</f>
        <v>0</v>
      </c>
      <c r="Z17" s="150">
        <f>VLOOKUP($B17,KC计划!$B:$P,2,0)</f>
        <v>1</v>
      </c>
      <c r="AA17" s="150">
        <f>VLOOKUP($B17,KC计划!$B$24:$O$39,2,0)</f>
        <v>1</v>
      </c>
      <c r="AB17" s="150">
        <f>IFERROR(VLOOKUP($Y$2&amp;$B17,车间信息表T!$J:$S,5,),0)</f>
        <v>0</v>
      </c>
      <c r="AC17" s="150">
        <f>IFERROR(VLOOKUP($Y$2&amp;$B17,车间信息表T!$J:$S,6,),0)</f>
        <v>0</v>
      </c>
      <c r="AD17" s="136">
        <f>IFERROR(VLOOKUP($Y$2&amp;$B17,车间信息表T!$J:$S,7,),0)</f>
        <v>0</v>
      </c>
      <c r="AE17" s="136">
        <f>IFERROR(VLOOKUP($Y$2&amp;$B17,车间信息表T!$J:$S,8,),0)</f>
        <v>0</v>
      </c>
      <c r="AF17" s="136">
        <f>IFERROR(VLOOKUP($Y$2&amp;$B17,车间信息表T!$J:$S,7,),0)</f>
        <v>0</v>
      </c>
      <c r="AG17" s="136">
        <f>IFERROR(VLOOKUP($Y$2&amp;$B17,车间信息表T!$J:$S,8,),0)</f>
        <v>0</v>
      </c>
      <c r="AH17" s="153">
        <f>IFERROR(VLOOKUP($Y$2&amp;$B17,车间信息表T!$J:$S,9,),0)</f>
        <v>0</v>
      </c>
      <c r="AI17" s="153">
        <f>IFERROR(VLOOKUP($Y$2&amp;$B17,车间信息表T!$J:$S,10,),0)</f>
        <v>0</v>
      </c>
      <c r="AJ17" s="149">
        <f>IFERROR(VLOOKUP($AJ$2&amp;$B17,车间信息表T!$J:$S,4,),0)</f>
        <v>0</v>
      </c>
      <c r="AK17" s="150">
        <f>VLOOKUP($B17,KC计划!$B:$P,2,0)</f>
        <v>1</v>
      </c>
      <c r="AL17" s="150">
        <f>VLOOKUP($B17,KC计划!$B$24:$O$39,2,0)</f>
        <v>1</v>
      </c>
      <c r="AM17" s="150">
        <f>IFERROR(VLOOKUP($AJ$2&amp;$B17,车间信息表T!$J:$S,5,),0)</f>
        <v>0</v>
      </c>
      <c r="AN17" s="150">
        <f>IFERROR(VLOOKUP($AJ$2&amp;$B17,车间信息表T!$J:$S,6,),0)</f>
        <v>0</v>
      </c>
      <c r="AO17" s="136">
        <f>IFERROR(VLOOKUP($AJ$2&amp;$B17,车间信息表T!$J:$S,7,),0)</f>
        <v>0</v>
      </c>
      <c r="AP17" s="136">
        <f>IFERROR(VLOOKUP($AJ$2&amp;$B17,车间信息表T!$J:$S,8,),0)</f>
        <v>0</v>
      </c>
      <c r="AQ17" s="136">
        <f>IFERROR(VLOOKUP($AJ$2&amp;$B17,车间信息表T!$J:$S,7,),0)</f>
        <v>0</v>
      </c>
      <c r="AR17" s="136">
        <f>IFERROR(VLOOKUP($AJ$2&amp;$B17,车间信息表T!$J:$S,8,),0)</f>
        <v>0</v>
      </c>
      <c r="AS17" s="153">
        <f>IFERROR(VLOOKUP($AJ$2&amp;$B17,车间信息表T!$J:$S,9,),0)</f>
        <v>0</v>
      </c>
      <c r="AT17" s="153">
        <f>IFERROR(VLOOKUP($AJ$2&amp;$B17,车间信息表T!$J:$S,10,),0)</f>
        <v>0</v>
      </c>
    </row>
    <row r="18" spans="1:46">
      <c r="A18" s="148" t="s">
        <v>183</v>
      </c>
      <c r="B18" s="145" t="s">
        <v>64</v>
      </c>
      <c r="C18" s="149">
        <f>IFERROR(VLOOKUP($C$2&amp;$B18,车间信息表T!$J:$S,4,),0)</f>
        <v>2</v>
      </c>
      <c r="D18" s="150">
        <f>VLOOKUP($B18,KC计划!$B:$P,2,0)</f>
        <v>1</v>
      </c>
      <c r="E18" s="150">
        <f>VLOOKUP($B18,KC计划!$B$24:$O$39,2,0)</f>
        <v>0</v>
      </c>
      <c r="F18" s="150">
        <f>IFERROR(VLOOKUP($C$2&amp;$B18,车间信息表T!$J:$S,5,),0)</f>
        <v>2</v>
      </c>
      <c r="G18" s="150">
        <f>IFERROR(VLOOKUP($C$2&amp;$B18,车间信息表T!$J:$S,6,),0)</f>
        <v>0</v>
      </c>
      <c r="H18" s="136">
        <f>IFERROR(VLOOKUP($C$2&amp;$B18,车间信息表T!$J:$S,7,),0)</f>
        <v>0</v>
      </c>
      <c r="I18" s="136">
        <f>IFERROR(VLOOKUP($C$2&amp;$B18,车间信息表T!$J:$S,8,),0)</f>
        <v>0</v>
      </c>
      <c r="J18" s="136">
        <f>IFERROR(VLOOKUP($C$2&amp;$B18,车间信息表T!$J:$S,7,),0)</f>
        <v>0</v>
      </c>
      <c r="K18" s="136">
        <f>IFERROR(VLOOKUP($C$2&amp;$B18,车间信息表T!$J:$S,8,),0)</f>
        <v>0</v>
      </c>
      <c r="L18" s="153">
        <f>IFERROR(VLOOKUP($C$2&amp;$B18,车间信息表T!$J:$S,9,),0)</f>
        <v>44204</v>
      </c>
      <c r="M18" s="153">
        <f>IFERROR(VLOOKUP($C$2&amp;$B18,车间信息表T!$J:$S,10,),0)</f>
        <v>34000</v>
      </c>
      <c r="N18" s="149">
        <f>IFERROR(VLOOKUP($N$2&amp;$B18,车间信息表T!$J:$S,4,),0)</f>
        <v>1</v>
      </c>
      <c r="O18" s="150">
        <f>VLOOKUP($B18,KC计划!$B:$P,2,0)</f>
        <v>1</v>
      </c>
      <c r="P18" s="150">
        <f>VLOOKUP($B18,KC计划!$B$24:$O$39,2,0)</f>
        <v>0</v>
      </c>
      <c r="Q18" s="150">
        <f>IFERROR(VLOOKUP($N$2&amp;$B18,车间信息表T!$J:$S,5,),0)</f>
        <v>0</v>
      </c>
      <c r="R18" s="150">
        <f>IFERROR(VLOOKUP($N$2&amp;$B18,车间信息表T!$J:$S,6,),0)</f>
        <v>0</v>
      </c>
      <c r="S18" s="136">
        <f>IFERROR(VLOOKUP($N$2&amp;$B18,车间信息表T!$J:$S,7,),0)</f>
        <v>0</v>
      </c>
      <c r="T18" s="136">
        <f>IFERROR(VLOOKUP($N$2&amp;$B18,车间信息表T!$J:$S,8,),0)</f>
        <v>0</v>
      </c>
      <c r="U18" s="136">
        <f>IFERROR(VLOOKUP($N$2&amp;$B18,车间信息表T!$J:$S,7,),0)</f>
        <v>0</v>
      </c>
      <c r="V18" s="136">
        <f>IFERROR(VLOOKUP($N$2&amp;$B18,车间信息表T!$J:$S,8,),0)</f>
        <v>0</v>
      </c>
      <c r="W18" s="153">
        <f>IFERROR(VLOOKUP($N$2&amp;$B18,车间信息表T!$J:$S,9,),0)</f>
        <v>10480</v>
      </c>
      <c r="X18" s="153">
        <f>IFERROR(VLOOKUP($N$2&amp;$B18,车间信息表T!$J:$S,10,),0)</f>
        <v>9600</v>
      </c>
      <c r="Y18" s="149">
        <f>IFERROR(VLOOKUP($Y$2&amp;$B18,车间信息表T!$J:$S,4,),0)</f>
        <v>3</v>
      </c>
      <c r="Z18" s="150">
        <f>VLOOKUP($B18,KC计划!$B:$P,2,0)</f>
        <v>1</v>
      </c>
      <c r="AA18" s="150">
        <f>VLOOKUP($B18,KC计划!$B$24:$O$39,2,0)</f>
        <v>0</v>
      </c>
      <c r="AB18" s="150">
        <f>IFERROR(VLOOKUP($Y$2&amp;$B18,车间信息表T!$J:$S,5,),0)</f>
        <v>1</v>
      </c>
      <c r="AC18" s="150">
        <f>IFERROR(VLOOKUP($Y$2&amp;$B18,车间信息表T!$J:$S,6,),0)</f>
        <v>1</v>
      </c>
      <c r="AD18" s="136">
        <f>IFERROR(VLOOKUP($Y$2&amp;$B18,车间信息表T!$J:$S,7,),0)</f>
        <v>0</v>
      </c>
      <c r="AE18" s="136">
        <f>IFERROR(VLOOKUP($Y$2&amp;$B18,车间信息表T!$J:$S,8,),0)</f>
        <v>0</v>
      </c>
      <c r="AF18" s="136">
        <f>IFERROR(VLOOKUP($Y$2&amp;$B18,车间信息表T!$J:$S,7,),0)</f>
        <v>0</v>
      </c>
      <c r="AG18" s="136">
        <f>IFERROR(VLOOKUP($Y$2&amp;$B18,车间信息表T!$J:$S,8,),0)</f>
        <v>0</v>
      </c>
      <c r="AH18" s="153">
        <f>IFERROR(VLOOKUP($Y$2&amp;$B18,车间信息表T!$J:$S,9,),0)</f>
        <v>186863</v>
      </c>
      <c r="AI18" s="153">
        <f>IFERROR(VLOOKUP($Y$2&amp;$B18,车间信息表T!$J:$S,10,),0)</f>
        <v>15500</v>
      </c>
      <c r="AJ18" s="149">
        <f>IFERROR(VLOOKUP($AJ$2&amp;$B18,车间信息表T!$J:$S,4,),0)</f>
        <v>0</v>
      </c>
      <c r="AK18" s="150">
        <f>VLOOKUP($B18,KC计划!$B:$P,2,0)</f>
        <v>1</v>
      </c>
      <c r="AL18" s="150">
        <f>VLOOKUP($B18,KC计划!$B$24:$O$39,2,0)</f>
        <v>0</v>
      </c>
      <c r="AM18" s="150">
        <f>IFERROR(VLOOKUP($AJ$2&amp;$B18,车间信息表T!$J:$S,5,),0)</f>
        <v>0</v>
      </c>
      <c r="AN18" s="150">
        <f>IFERROR(VLOOKUP($AJ$2&amp;$B18,车间信息表T!$J:$S,6,),0)</f>
        <v>0</v>
      </c>
      <c r="AO18" s="136">
        <f>IFERROR(VLOOKUP($AJ$2&amp;$B18,车间信息表T!$J:$S,7,),0)</f>
        <v>0</v>
      </c>
      <c r="AP18" s="136">
        <f>IFERROR(VLOOKUP($AJ$2&amp;$B18,车间信息表T!$J:$S,8,),0)</f>
        <v>0</v>
      </c>
      <c r="AQ18" s="136">
        <f>IFERROR(VLOOKUP($AJ$2&amp;$B18,车间信息表T!$J:$S,7,),0)</f>
        <v>0</v>
      </c>
      <c r="AR18" s="136">
        <f>IFERROR(VLOOKUP($AJ$2&amp;$B18,车间信息表T!$J:$S,8,),0)</f>
        <v>0</v>
      </c>
      <c r="AS18" s="153">
        <f>IFERROR(VLOOKUP($AJ$2&amp;$B18,车间信息表T!$J:$S,9,),0)</f>
        <v>0</v>
      </c>
      <c r="AT18" s="153">
        <f>IFERROR(VLOOKUP($AJ$2&amp;$B18,车间信息表T!$J:$S,10,),0)</f>
        <v>0</v>
      </c>
    </row>
    <row r="19" spans="2:46">
      <c r="B19" s="145" t="s">
        <v>30</v>
      </c>
      <c r="C19" s="149">
        <f>IFERROR(VLOOKUP($C$2&amp;$B19,车间信息表T!J:Q,4,),0)</f>
        <v>26</v>
      </c>
      <c r="D19" s="150">
        <v>0</v>
      </c>
      <c r="E19" s="150">
        <v>0</v>
      </c>
      <c r="F19" s="150">
        <f>IFERROR(VLOOKUP($C$2&amp;$B19,车间信息表T!$J:$S,5,),0)</f>
        <v>0</v>
      </c>
      <c r="G19" s="150">
        <f>IFERROR(VLOOKUP($C$2&amp;$B19,车间信息表T!$J:$S,6,),0)</f>
        <v>0</v>
      </c>
      <c r="H19" s="136">
        <f>IFERROR(VLOOKUP($C$2&amp;$B19,车间信息表T!$J:$S,7,),0)</f>
        <v>0</v>
      </c>
      <c r="I19" s="136">
        <f>IFERROR(VLOOKUP($C$2&amp;$B19,车间信息表T!$J:$S,8,),0)</f>
        <v>0</v>
      </c>
      <c r="J19" s="136">
        <f>IFERROR(VLOOKUP($C$2&amp;$B19,车间信息表T!$J:$S,7,),0)</f>
        <v>0</v>
      </c>
      <c r="K19" s="136">
        <f>IFERROR(VLOOKUP($C$2&amp;$B19,车间信息表T!$J:$S,8,),0)</f>
        <v>0</v>
      </c>
      <c r="L19" s="153">
        <f>IFERROR(VLOOKUP($C$2&amp;$B19,车间信息表T!$J:$S,9,),0)</f>
        <v>0</v>
      </c>
      <c r="M19" s="153">
        <f>IFERROR(VLOOKUP($C$2&amp;$B19,车间信息表T!$J:$S,10,),0)</f>
        <v>30495</v>
      </c>
      <c r="N19" s="149">
        <f>IFERROR(VLOOKUP($N$2&amp;$B19,车间信息表T!U:AB,4,),0)</f>
        <v>0</v>
      </c>
      <c r="O19" s="150">
        <v>0</v>
      </c>
      <c r="P19" s="150">
        <v>0</v>
      </c>
      <c r="Q19" s="150">
        <f>IFERROR(VLOOKUP($N$2&amp;$B19,车间信息表T!$J:$S,5,),0)</f>
        <v>0</v>
      </c>
      <c r="R19" s="150">
        <f>IFERROR(VLOOKUP($N$2&amp;$B19,车间信息表T!$J:$S,6,),0)</f>
        <v>0</v>
      </c>
      <c r="S19" s="136">
        <f>IFERROR(VLOOKUP($N$2&amp;$B19,车间信息表T!$J:$S,7,),0)</f>
        <v>0</v>
      </c>
      <c r="T19" s="136">
        <f>IFERROR(VLOOKUP($N$2&amp;$B19,车间信息表T!$J:$S,8,),0)</f>
        <v>0</v>
      </c>
      <c r="U19" s="136">
        <f>IFERROR(VLOOKUP($N$2&amp;$B19,车间信息表T!$J:$S,7,),0)</f>
        <v>0</v>
      </c>
      <c r="V19" s="136">
        <f>IFERROR(VLOOKUP($N$2&amp;$B19,车间信息表T!$J:$S,8,),0)</f>
        <v>0</v>
      </c>
      <c r="W19" s="153">
        <f>IFERROR(VLOOKUP($N$2&amp;$B19,车间信息表T!$J:$S,9,),0)</f>
        <v>0</v>
      </c>
      <c r="X19" s="153">
        <f>IFERROR(VLOOKUP($N$2&amp;$B19,车间信息表T!$J:$S,10,),0)</f>
        <v>0</v>
      </c>
      <c r="Y19" s="149">
        <f>IFERROR(VLOOKUP($Y$2&amp;$B19,车间信息表T!AF:AM,4,),0)</f>
        <v>0</v>
      </c>
      <c r="Z19" s="150">
        <v>0</v>
      </c>
      <c r="AA19" s="150">
        <v>0</v>
      </c>
      <c r="AB19" s="150">
        <f>IFERROR(VLOOKUP($Y$2&amp;$B19,车间信息表T!$J:$S,5,),0)</f>
        <v>0</v>
      </c>
      <c r="AC19" s="150">
        <f>IFERROR(VLOOKUP($Y$2&amp;$B19,车间信息表T!$J:$S,6,),0)</f>
        <v>0</v>
      </c>
      <c r="AD19" s="136">
        <f>IFERROR(VLOOKUP($Y$2&amp;$B19,车间信息表T!$J:$S,7,),0)</f>
        <v>0</v>
      </c>
      <c r="AE19" s="136">
        <f>IFERROR(VLOOKUP($Y$2&amp;$B19,车间信息表T!$J:$S,8,),0)</f>
        <v>0</v>
      </c>
      <c r="AF19" s="136">
        <f>IFERROR(VLOOKUP($Y$2&amp;$B19,车间信息表T!$J:$S,7,),0)</f>
        <v>0</v>
      </c>
      <c r="AG19" s="136">
        <f>IFERROR(VLOOKUP($Y$2&amp;$B19,车间信息表T!$J:$S,8,),0)</f>
        <v>0</v>
      </c>
      <c r="AH19" s="153">
        <f>IFERROR(VLOOKUP($Y$2&amp;$B19,车间信息表T!$J:$S,9,),0)</f>
        <v>0</v>
      </c>
      <c r="AI19" s="153">
        <f>IFERROR(VLOOKUP($Y$2&amp;$B19,车间信息表T!$J:$S,10,),0)</f>
        <v>69652</v>
      </c>
      <c r="AJ19" s="149">
        <f>IFERROR(VLOOKUP($AJ$2&amp;$B19,车间信息表T!AQ:AX,4,),0)</f>
        <v>0</v>
      </c>
      <c r="AK19" s="150">
        <v>0</v>
      </c>
      <c r="AL19" s="150">
        <v>0</v>
      </c>
      <c r="AM19" s="150">
        <f>IFERROR(VLOOKUP($AJ$2&amp;$B19,车间信息表T!$J:$S,5,),0)</f>
        <v>0</v>
      </c>
      <c r="AN19" s="150">
        <f>IFERROR(VLOOKUP($AJ$2&amp;$B19,车间信息表T!$J:$S,6,),0)</f>
        <v>0</v>
      </c>
      <c r="AO19" s="136">
        <f>IFERROR(VLOOKUP($AJ$2&amp;$B19,车间信息表T!$J:$S,7,),0)</f>
        <v>0</v>
      </c>
      <c r="AP19" s="136">
        <f>IFERROR(VLOOKUP($AJ$2&amp;$B19,车间信息表T!$J:$S,8,),0)</f>
        <v>0</v>
      </c>
      <c r="AQ19" s="136">
        <f>IFERROR(VLOOKUP($AJ$2&amp;$B19,车间信息表T!$J:$S,7,),0)</f>
        <v>0</v>
      </c>
      <c r="AR19" s="136">
        <f>IFERROR(VLOOKUP($AJ$2&amp;$B19,车间信息表T!$J:$S,8,),0)</f>
        <v>0</v>
      </c>
      <c r="AS19" s="153">
        <f>IFERROR(VLOOKUP($AJ$2&amp;$B19,车间信息表T!$J:$S,9,),0)</f>
        <v>0</v>
      </c>
      <c r="AT19" s="153">
        <f>IFERROR(VLOOKUP($AJ$2&amp;$B19,车间信息表T!$J:$S,10,),0)</f>
        <v>0</v>
      </c>
    </row>
    <row r="20" spans="2:46">
      <c r="B20" s="145" t="s">
        <v>973</v>
      </c>
      <c r="C20" s="149">
        <f>SUM(C4:C19)</f>
        <v>46</v>
      </c>
      <c r="D20" s="151">
        <f t="shared" ref="D20:N20" si="0">SUM(D4:D19)</f>
        <v>8</v>
      </c>
      <c r="E20" s="151">
        <f t="shared" si="0"/>
        <v>6</v>
      </c>
      <c r="F20" s="151">
        <f t="shared" si="0"/>
        <v>9</v>
      </c>
      <c r="G20" s="151">
        <f t="shared" si="0"/>
        <v>6</v>
      </c>
      <c r="H20" s="151">
        <f t="shared" si="0"/>
        <v>0</v>
      </c>
      <c r="I20" s="151">
        <f t="shared" si="0"/>
        <v>0</v>
      </c>
      <c r="J20" s="151">
        <f t="shared" si="0"/>
        <v>0</v>
      </c>
      <c r="K20" s="151">
        <f t="shared" si="0"/>
        <v>0</v>
      </c>
      <c r="L20" s="153">
        <f t="shared" si="0"/>
        <v>814003.96</v>
      </c>
      <c r="M20" s="153">
        <f t="shared" si="0"/>
        <v>268887</v>
      </c>
      <c r="N20" s="149">
        <f t="shared" si="0"/>
        <v>27</v>
      </c>
      <c r="O20" s="151">
        <f t="shared" ref="O20:Y20" si="1">SUM(O4:O19)</f>
        <v>8</v>
      </c>
      <c r="P20" s="151">
        <f t="shared" si="1"/>
        <v>6</v>
      </c>
      <c r="Q20" s="151">
        <f t="shared" si="1"/>
        <v>5</v>
      </c>
      <c r="R20" s="151">
        <f t="shared" si="1"/>
        <v>4</v>
      </c>
      <c r="S20" s="151">
        <f t="shared" si="1"/>
        <v>0</v>
      </c>
      <c r="T20" s="151">
        <f t="shared" si="1"/>
        <v>0</v>
      </c>
      <c r="U20" s="151">
        <f t="shared" si="1"/>
        <v>0</v>
      </c>
      <c r="V20" s="151">
        <f t="shared" si="1"/>
        <v>0</v>
      </c>
      <c r="W20" s="153">
        <f t="shared" si="1"/>
        <v>432567</v>
      </c>
      <c r="X20" s="153">
        <f t="shared" si="1"/>
        <v>111050</v>
      </c>
      <c r="Y20" s="149">
        <f t="shared" si="1"/>
        <v>37</v>
      </c>
      <c r="Z20" s="151">
        <f t="shared" ref="Z20:AJ20" si="2">SUM(Z4:Z19)</f>
        <v>8</v>
      </c>
      <c r="AA20" s="151">
        <f t="shared" si="2"/>
        <v>6</v>
      </c>
      <c r="AB20" s="151">
        <f t="shared" si="2"/>
        <v>12</v>
      </c>
      <c r="AC20" s="151">
        <f t="shared" si="2"/>
        <v>5</v>
      </c>
      <c r="AD20" s="151">
        <f t="shared" si="2"/>
        <v>0</v>
      </c>
      <c r="AE20" s="151">
        <f t="shared" si="2"/>
        <v>0</v>
      </c>
      <c r="AF20" s="151">
        <f t="shared" si="2"/>
        <v>0</v>
      </c>
      <c r="AG20" s="151">
        <f t="shared" si="2"/>
        <v>0</v>
      </c>
      <c r="AH20" s="153">
        <f t="shared" si="2"/>
        <v>929988.79</v>
      </c>
      <c r="AI20" s="153">
        <f t="shared" si="2"/>
        <v>379273</v>
      </c>
      <c r="AJ20" s="149">
        <f t="shared" si="2"/>
        <v>0</v>
      </c>
      <c r="AK20" s="151">
        <f t="shared" ref="AK20:AT20" si="3">SUM(AK4:AK19)</f>
        <v>8</v>
      </c>
      <c r="AL20" s="151">
        <f t="shared" si="3"/>
        <v>6</v>
      </c>
      <c r="AM20" s="151">
        <f t="shared" si="3"/>
        <v>0</v>
      </c>
      <c r="AN20" s="151">
        <f t="shared" si="3"/>
        <v>0</v>
      </c>
      <c r="AO20" s="151">
        <f t="shared" si="3"/>
        <v>0</v>
      </c>
      <c r="AP20" s="151">
        <f t="shared" si="3"/>
        <v>0</v>
      </c>
      <c r="AQ20" s="151">
        <f t="shared" si="3"/>
        <v>0</v>
      </c>
      <c r="AR20" s="151">
        <f t="shared" si="3"/>
        <v>0</v>
      </c>
      <c r="AS20" s="153">
        <f t="shared" si="3"/>
        <v>0</v>
      </c>
      <c r="AT20" s="153">
        <f t="shared" si="3"/>
        <v>0</v>
      </c>
    </row>
  </sheetData>
  <mergeCells count="4">
    <mergeCell ref="C2:M2"/>
    <mergeCell ref="N2:X2"/>
    <mergeCell ref="Y2:AI2"/>
    <mergeCell ref="AJ2:AT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opLeftCell="A40" workbookViewId="0">
      <selection activeCell="C6" sqref="C6"/>
    </sheetView>
  </sheetViews>
  <sheetFormatPr defaultColWidth="9" defaultRowHeight="15.75" customHeight="1"/>
  <sheetData>
    <row r="1" customHeight="1" spans="1:16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customHeight="1" spans="1:16">
      <c r="A2" s="131" t="s">
        <v>974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</row>
    <row r="3" customHeight="1" spans="1:16">
      <c r="A3" s="132"/>
      <c r="B3" s="132" t="s">
        <v>975</v>
      </c>
      <c r="C3" s="133">
        <v>0.104651162790698</v>
      </c>
      <c r="D3" s="133">
        <v>0.0232558139534884</v>
      </c>
      <c r="E3" s="133">
        <v>0.0813953488372093</v>
      </c>
      <c r="F3" s="133">
        <v>0.116279069767442</v>
      </c>
      <c r="G3" s="133">
        <v>0.0697674418604651</v>
      </c>
      <c r="H3" s="133">
        <v>0.104651162790698</v>
      </c>
      <c r="I3" s="133">
        <v>0.0813953488372093</v>
      </c>
      <c r="J3" s="133">
        <v>0.127906976744186</v>
      </c>
      <c r="K3" s="133">
        <v>0.0697674418604651</v>
      </c>
      <c r="L3" s="133">
        <v>0.0813953488372093</v>
      </c>
      <c r="M3" s="133">
        <v>0.0465116279069767</v>
      </c>
      <c r="N3" s="133">
        <v>0.0930232558139535</v>
      </c>
      <c r="O3" s="133">
        <v>1</v>
      </c>
      <c r="P3" s="132"/>
    </row>
    <row r="4" customHeight="1" spans="1:16">
      <c r="A4" s="134" t="s">
        <v>121</v>
      </c>
      <c r="B4" s="134" t="s">
        <v>0</v>
      </c>
      <c r="C4" s="134" t="s">
        <v>8</v>
      </c>
      <c r="D4" s="134" t="s">
        <v>13</v>
      </c>
      <c r="E4" s="134" t="s">
        <v>33</v>
      </c>
      <c r="F4" s="134" t="s">
        <v>41</v>
      </c>
      <c r="G4" s="134" t="s">
        <v>49</v>
      </c>
      <c r="H4" s="134" t="s">
        <v>56</v>
      </c>
      <c r="I4" s="134" t="s">
        <v>62</v>
      </c>
      <c r="J4" s="134" t="s">
        <v>66</v>
      </c>
      <c r="K4" s="134" t="s">
        <v>69</v>
      </c>
      <c r="L4" s="134" t="s">
        <v>72</v>
      </c>
      <c r="M4" s="134" t="s">
        <v>73</v>
      </c>
      <c r="N4" s="134" t="s">
        <v>76</v>
      </c>
      <c r="O4" s="134" t="s">
        <v>973</v>
      </c>
      <c r="P4" s="136" t="s">
        <v>976</v>
      </c>
    </row>
    <row r="5" customHeight="1" spans="1:16">
      <c r="A5" s="135" t="s">
        <v>7</v>
      </c>
      <c r="B5" s="136" t="s">
        <v>7</v>
      </c>
      <c r="C5" s="134">
        <v>1</v>
      </c>
      <c r="D5" s="134">
        <v>0</v>
      </c>
      <c r="E5" s="134">
        <v>1</v>
      </c>
      <c r="F5" s="134">
        <v>1</v>
      </c>
      <c r="G5" s="134">
        <v>1</v>
      </c>
      <c r="H5" s="134">
        <v>1</v>
      </c>
      <c r="I5" s="134">
        <v>0</v>
      </c>
      <c r="J5" s="134">
        <v>1</v>
      </c>
      <c r="K5" s="134">
        <v>1</v>
      </c>
      <c r="L5" s="134">
        <v>1</v>
      </c>
      <c r="M5" s="134">
        <v>0</v>
      </c>
      <c r="N5" s="134">
        <v>1</v>
      </c>
      <c r="O5" s="134">
        <v>9</v>
      </c>
      <c r="P5" s="135">
        <v>14</v>
      </c>
    </row>
    <row r="6" customHeight="1" spans="1:16">
      <c r="A6" s="137"/>
      <c r="B6" s="136" t="s">
        <v>12</v>
      </c>
      <c r="C6" s="134">
        <v>0</v>
      </c>
      <c r="D6" s="134">
        <v>0</v>
      </c>
      <c r="E6" s="134">
        <v>0</v>
      </c>
      <c r="F6" s="134">
        <v>0</v>
      </c>
      <c r="G6" s="134">
        <v>0</v>
      </c>
      <c r="H6" s="134">
        <v>0</v>
      </c>
      <c r="I6" s="134">
        <v>1</v>
      </c>
      <c r="J6" s="134">
        <v>0</v>
      </c>
      <c r="K6" s="134">
        <v>0</v>
      </c>
      <c r="L6" s="134">
        <v>0</v>
      </c>
      <c r="M6" s="134">
        <v>1</v>
      </c>
      <c r="N6" s="134">
        <v>0</v>
      </c>
      <c r="O6" s="134">
        <v>2</v>
      </c>
      <c r="P6" s="137"/>
    </row>
    <row r="7" customHeight="1" spans="1:16">
      <c r="A7" s="138"/>
      <c r="B7" s="136" t="s">
        <v>10</v>
      </c>
      <c r="C7" s="134">
        <v>0</v>
      </c>
      <c r="D7" s="134">
        <v>1</v>
      </c>
      <c r="E7" s="134">
        <v>0</v>
      </c>
      <c r="F7" s="134">
        <v>0</v>
      </c>
      <c r="G7" s="134">
        <v>0</v>
      </c>
      <c r="H7" s="134">
        <v>0</v>
      </c>
      <c r="I7" s="134">
        <v>0</v>
      </c>
      <c r="J7" s="134">
        <v>0</v>
      </c>
      <c r="K7" s="134">
        <v>0</v>
      </c>
      <c r="L7" s="134">
        <v>1</v>
      </c>
      <c r="M7" s="134">
        <v>0</v>
      </c>
      <c r="N7" s="134">
        <v>1</v>
      </c>
      <c r="O7" s="134">
        <v>3</v>
      </c>
      <c r="P7" s="138"/>
    </row>
    <row r="8" customHeight="1" spans="1:16">
      <c r="A8" s="135" t="s">
        <v>55</v>
      </c>
      <c r="B8" s="136" t="s">
        <v>58</v>
      </c>
      <c r="C8" s="134">
        <v>1</v>
      </c>
      <c r="D8" s="134">
        <v>0</v>
      </c>
      <c r="E8" s="134">
        <v>1</v>
      </c>
      <c r="F8" s="134">
        <v>0</v>
      </c>
      <c r="G8" s="134">
        <v>1</v>
      </c>
      <c r="H8" s="134">
        <v>0</v>
      </c>
      <c r="I8" s="134">
        <v>1</v>
      </c>
      <c r="J8" s="134">
        <v>0</v>
      </c>
      <c r="K8" s="134">
        <v>0</v>
      </c>
      <c r="L8" s="134">
        <v>0</v>
      </c>
      <c r="M8" s="134">
        <v>1</v>
      </c>
      <c r="N8" s="134">
        <v>0</v>
      </c>
      <c r="O8" s="134">
        <v>5</v>
      </c>
      <c r="P8" s="135">
        <v>12</v>
      </c>
    </row>
    <row r="9" customHeight="1" spans="1:16">
      <c r="A9" s="138"/>
      <c r="B9" s="136" t="s">
        <v>55</v>
      </c>
      <c r="C9" s="134">
        <v>0</v>
      </c>
      <c r="D9" s="134">
        <v>1</v>
      </c>
      <c r="E9" s="134">
        <v>0</v>
      </c>
      <c r="F9" s="134">
        <v>1</v>
      </c>
      <c r="G9" s="134">
        <v>0</v>
      </c>
      <c r="H9" s="134">
        <v>1</v>
      </c>
      <c r="I9" s="134">
        <v>0</v>
      </c>
      <c r="J9" s="134">
        <v>1</v>
      </c>
      <c r="K9" s="134">
        <v>1</v>
      </c>
      <c r="L9" s="134">
        <v>1</v>
      </c>
      <c r="M9" s="134">
        <v>0</v>
      </c>
      <c r="N9" s="134">
        <v>1</v>
      </c>
      <c r="O9" s="134">
        <v>7</v>
      </c>
      <c r="P9" s="138"/>
    </row>
    <row r="10" customHeight="1" spans="1:16">
      <c r="A10" s="135" t="s">
        <v>37</v>
      </c>
      <c r="B10" s="136" t="s">
        <v>37</v>
      </c>
      <c r="C10" s="134">
        <v>0</v>
      </c>
      <c r="D10" s="134">
        <v>0</v>
      </c>
      <c r="E10" s="134">
        <v>1</v>
      </c>
      <c r="F10" s="134">
        <v>1</v>
      </c>
      <c r="G10" s="134">
        <v>0</v>
      </c>
      <c r="H10" s="134">
        <v>1</v>
      </c>
      <c r="I10" s="134">
        <v>1</v>
      </c>
      <c r="J10" s="134">
        <v>1</v>
      </c>
      <c r="K10" s="134">
        <v>1</v>
      </c>
      <c r="L10" s="134">
        <v>1</v>
      </c>
      <c r="M10" s="134">
        <v>1</v>
      </c>
      <c r="N10" s="134">
        <v>1</v>
      </c>
      <c r="O10" s="134">
        <v>9</v>
      </c>
      <c r="P10" s="135">
        <v>22</v>
      </c>
    </row>
    <row r="11" customHeight="1" spans="1:16">
      <c r="A11" s="137"/>
      <c r="B11" s="136" t="s">
        <v>40</v>
      </c>
      <c r="C11" s="134">
        <v>1</v>
      </c>
      <c r="D11" s="134">
        <v>1</v>
      </c>
      <c r="E11" s="134">
        <v>1</v>
      </c>
      <c r="F11" s="134">
        <v>0</v>
      </c>
      <c r="G11" s="134">
        <v>1</v>
      </c>
      <c r="H11" s="134">
        <v>1</v>
      </c>
      <c r="I11" s="134">
        <v>0</v>
      </c>
      <c r="J11" s="134">
        <v>1</v>
      </c>
      <c r="K11" s="134">
        <v>1</v>
      </c>
      <c r="L11" s="134">
        <v>0</v>
      </c>
      <c r="M11" s="134">
        <v>1</v>
      </c>
      <c r="N11" s="134">
        <v>1</v>
      </c>
      <c r="O11" s="134">
        <v>9</v>
      </c>
      <c r="P11" s="137"/>
    </row>
    <row r="12" customHeight="1" spans="1:16">
      <c r="A12" s="138"/>
      <c r="B12" s="136" t="s">
        <v>44</v>
      </c>
      <c r="C12" s="134">
        <v>1</v>
      </c>
      <c r="D12" s="134">
        <v>0</v>
      </c>
      <c r="E12" s="134">
        <v>1</v>
      </c>
      <c r="F12" s="134">
        <v>0</v>
      </c>
      <c r="G12" s="134">
        <v>0</v>
      </c>
      <c r="H12" s="134">
        <v>0</v>
      </c>
      <c r="I12" s="134">
        <v>0</v>
      </c>
      <c r="J12" s="134">
        <v>1</v>
      </c>
      <c r="K12" s="134">
        <v>0</v>
      </c>
      <c r="L12" s="134">
        <v>0</v>
      </c>
      <c r="M12" s="134">
        <v>1</v>
      </c>
      <c r="N12" s="134">
        <v>0</v>
      </c>
      <c r="O12" s="134">
        <v>4</v>
      </c>
      <c r="P12" s="138"/>
    </row>
    <row r="13" customHeight="1" spans="1:16">
      <c r="A13" s="135" t="s">
        <v>48</v>
      </c>
      <c r="B13" s="136" t="s">
        <v>48</v>
      </c>
      <c r="C13" s="134">
        <v>0</v>
      </c>
      <c r="D13" s="134">
        <v>1</v>
      </c>
      <c r="E13" s="134">
        <v>0</v>
      </c>
      <c r="F13" s="134">
        <v>1</v>
      </c>
      <c r="G13" s="134">
        <v>1</v>
      </c>
      <c r="H13" s="134">
        <v>0</v>
      </c>
      <c r="I13" s="134">
        <v>1</v>
      </c>
      <c r="J13" s="134">
        <v>1</v>
      </c>
      <c r="K13" s="134">
        <v>0</v>
      </c>
      <c r="L13" s="134">
        <v>1</v>
      </c>
      <c r="M13" s="134">
        <v>0</v>
      </c>
      <c r="N13" s="134">
        <v>1</v>
      </c>
      <c r="O13" s="134">
        <v>7</v>
      </c>
      <c r="P13" s="135">
        <v>12</v>
      </c>
    </row>
    <row r="14" customHeight="1" spans="1:16">
      <c r="A14" s="138"/>
      <c r="B14" s="136" t="s">
        <v>52</v>
      </c>
      <c r="C14" s="134">
        <v>1</v>
      </c>
      <c r="D14" s="134">
        <v>0</v>
      </c>
      <c r="E14" s="134">
        <v>1</v>
      </c>
      <c r="F14" s="134">
        <v>0</v>
      </c>
      <c r="G14" s="134">
        <v>0</v>
      </c>
      <c r="H14" s="134">
        <v>1</v>
      </c>
      <c r="I14" s="134">
        <v>0</v>
      </c>
      <c r="J14" s="134">
        <v>0</v>
      </c>
      <c r="K14" s="134">
        <v>1</v>
      </c>
      <c r="L14" s="134">
        <v>0</v>
      </c>
      <c r="M14" s="134">
        <v>1</v>
      </c>
      <c r="N14" s="134">
        <v>0</v>
      </c>
      <c r="O14" s="134">
        <v>5</v>
      </c>
      <c r="P14" s="138"/>
    </row>
    <row r="15" customHeight="1" spans="1:16">
      <c r="A15" s="135" t="s">
        <v>27</v>
      </c>
      <c r="B15" s="136" t="s">
        <v>490</v>
      </c>
      <c r="C15" s="134">
        <v>0</v>
      </c>
      <c r="D15" s="134">
        <v>0</v>
      </c>
      <c r="E15" s="134">
        <v>0</v>
      </c>
      <c r="F15" s="134">
        <v>0</v>
      </c>
      <c r="G15" s="134">
        <v>1</v>
      </c>
      <c r="H15" s="134">
        <v>0</v>
      </c>
      <c r="I15" s="134">
        <v>0</v>
      </c>
      <c r="J15" s="134">
        <v>0</v>
      </c>
      <c r="K15" s="134">
        <v>1</v>
      </c>
      <c r="L15" s="134">
        <v>0</v>
      </c>
      <c r="M15" s="134">
        <v>1</v>
      </c>
      <c r="N15" s="134">
        <v>1</v>
      </c>
      <c r="O15" s="134">
        <v>4</v>
      </c>
      <c r="P15" s="143">
        <v>4</v>
      </c>
    </row>
    <row r="16" customHeight="1" spans="1:16">
      <c r="A16" s="137"/>
      <c r="B16" s="136" t="s">
        <v>27</v>
      </c>
      <c r="C16" s="134">
        <v>1</v>
      </c>
      <c r="D16" s="134">
        <v>0</v>
      </c>
      <c r="E16" s="134">
        <v>1</v>
      </c>
      <c r="F16" s="134">
        <v>1</v>
      </c>
      <c r="G16" s="134">
        <v>1</v>
      </c>
      <c r="H16" s="134">
        <v>0</v>
      </c>
      <c r="I16" s="134">
        <v>1</v>
      </c>
      <c r="J16" s="134">
        <v>1</v>
      </c>
      <c r="K16" s="134">
        <v>1</v>
      </c>
      <c r="L16" s="134">
        <v>0</v>
      </c>
      <c r="M16" s="134">
        <v>1</v>
      </c>
      <c r="N16" s="134">
        <v>1</v>
      </c>
      <c r="O16" s="134">
        <v>9</v>
      </c>
      <c r="P16" s="135">
        <v>17</v>
      </c>
    </row>
    <row r="17" customHeight="1" spans="1:16">
      <c r="A17" s="138"/>
      <c r="B17" s="136" t="s">
        <v>32</v>
      </c>
      <c r="C17" s="134">
        <v>0</v>
      </c>
      <c r="D17" s="134">
        <v>1</v>
      </c>
      <c r="E17" s="134">
        <v>1</v>
      </c>
      <c r="F17" s="134">
        <v>1</v>
      </c>
      <c r="G17" s="134">
        <v>0</v>
      </c>
      <c r="H17" s="134">
        <v>1</v>
      </c>
      <c r="I17" s="134">
        <v>1</v>
      </c>
      <c r="J17" s="134">
        <v>1</v>
      </c>
      <c r="K17" s="134">
        <v>0</v>
      </c>
      <c r="L17" s="134">
        <v>1</v>
      </c>
      <c r="M17" s="134">
        <v>0</v>
      </c>
      <c r="N17" s="134">
        <v>1</v>
      </c>
      <c r="O17" s="134">
        <v>8</v>
      </c>
      <c r="P17" s="138"/>
    </row>
    <row r="18" customHeight="1" spans="1:16">
      <c r="A18" s="135" t="s">
        <v>60</v>
      </c>
      <c r="B18" s="136" t="s">
        <v>61</v>
      </c>
      <c r="C18" s="134">
        <v>1</v>
      </c>
      <c r="D18" s="134">
        <v>0</v>
      </c>
      <c r="E18" s="134">
        <v>1</v>
      </c>
      <c r="F18" s="134">
        <v>1</v>
      </c>
      <c r="G18" s="134">
        <v>1</v>
      </c>
      <c r="H18" s="134">
        <v>1</v>
      </c>
      <c r="I18" s="134">
        <v>1</v>
      </c>
      <c r="J18" s="134">
        <v>1</v>
      </c>
      <c r="K18" s="134">
        <v>1</v>
      </c>
      <c r="L18" s="134">
        <v>1</v>
      </c>
      <c r="M18" s="134">
        <v>1</v>
      </c>
      <c r="N18" s="134">
        <v>0</v>
      </c>
      <c r="O18" s="134">
        <v>10</v>
      </c>
      <c r="P18" s="135">
        <v>19</v>
      </c>
    </row>
    <row r="19" customHeight="1" spans="1:16">
      <c r="A19" s="138"/>
      <c r="B19" s="136" t="s">
        <v>64</v>
      </c>
      <c r="C19" s="134">
        <v>1</v>
      </c>
      <c r="D19" s="134">
        <v>0</v>
      </c>
      <c r="E19" s="134">
        <v>1</v>
      </c>
      <c r="F19" s="134">
        <v>1</v>
      </c>
      <c r="G19" s="134">
        <v>0</v>
      </c>
      <c r="H19" s="134">
        <v>1</v>
      </c>
      <c r="I19" s="134">
        <v>1</v>
      </c>
      <c r="J19" s="134">
        <v>1</v>
      </c>
      <c r="K19" s="134">
        <v>0</v>
      </c>
      <c r="L19" s="134">
        <v>1</v>
      </c>
      <c r="M19" s="134">
        <v>1</v>
      </c>
      <c r="N19" s="134">
        <v>1</v>
      </c>
      <c r="O19" s="134">
        <v>9</v>
      </c>
      <c r="P19" s="138"/>
    </row>
    <row r="20" customHeight="1" spans="1:16">
      <c r="A20" s="136" t="s">
        <v>973</v>
      </c>
      <c r="B20" s="136"/>
      <c r="C20" s="134">
        <v>8</v>
      </c>
      <c r="D20" s="134">
        <v>5</v>
      </c>
      <c r="E20" s="134">
        <v>10</v>
      </c>
      <c r="F20" s="134">
        <v>8</v>
      </c>
      <c r="G20" s="134">
        <v>7</v>
      </c>
      <c r="H20" s="134">
        <v>8</v>
      </c>
      <c r="I20" s="134">
        <v>8</v>
      </c>
      <c r="J20" s="134">
        <v>10</v>
      </c>
      <c r="K20" s="134">
        <v>8</v>
      </c>
      <c r="L20" s="134">
        <v>8</v>
      </c>
      <c r="M20" s="134">
        <v>10</v>
      </c>
      <c r="N20" s="134">
        <v>10</v>
      </c>
      <c r="O20" s="134">
        <v>100</v>
      </c>
      <c r="P20" s="134">
        <v>100</v>
      </c>
    </row>
    <row r="21" customHeight="1" spans="1:16">
      <c r="A21" s="139"/>
      <c r="B21" s="139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</row>
    <row r="22" customHeight="1" spans="1:16">
      <c r="A22" s="131" t="s">
        <v>977</v>
      </c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</row>
    <row r="23" customHeight="1" spans="1:16">
      <c r="A23" s="132"/>
      <c r="B23" s="132" t="s">
        <v>975</v>
      </c>
      <c r="C23" s="133">
        <v>0.06</v>
      </c>
      <c r="D23" s="133">
        <v>0.0285714285714286</v>
      </c>
      <c r="E23" s="133">
        <v>0.1</v>
      </c>
      <c r="F23" s="133">
        <v>0.09</v>
      </c>
      <c r="G23" s="133">
        <v>0.08</v>
      </c>
      <c r="H23" s="133">
        <v>0.114285714285714</v>
      </c>
      <c r="I23" s="133">
        <v>0.08</v>
      </c>
      <c r="J23" s="133">
        <v>0.08</v>
      </c>
      <c r="K23" s="133">
        <v>0.1</v>
      </c>
      <c r="L23" s="133">
        <v>0.08</v>
      </c>
      <c r="M23" s="133">
        <v>0.09</v>
      </c>
      <c r="N23" s="133">
        <v>0.0857142857142857</v>
      </c>
      <c r="O23" s="133">
        <v>0.988571428571428</v>
      </c>
      <c r="P23" s="132"/>
    </row>
    <row r="24" customHeight="1" spans="1:16">
      <c r="A24" s="136" t="s">
        <v>121</v>
      </c>
      <c r="B24" s="136" t="s">
        <v>0</v>
      </c>
      <c r="C24" s="136" t="s">
        <v>8</v>
      </c>
      <c r="D24" s="136" t="s">
        <v>13</v>
      </c>
      <c r="E24" s="136" t="s">
        <v>33</v>
      </c>
      <c r="F24" s="136" t="s">
        <v>41</v>
      </c>
      <c r="G24" s="136" t="s">
        <v>49</v>
      </c>
      <c r="H24" s="136" t="s">
        <v>56</v>
      </c>
      <c r="I24" s="136" t="s">
        <v>62</v>
      </c>
      <c r="J24" s="136" t="s">
        <v>66</v>
      </c>
      <c r="K24" s="136" t="s">
        <v>69</v>
      </c>
      <c r="L24" s="136" t="s">
        <v>72</v>
      </c>
      <c r="M24" s="136" t="s">
        <v>73</v>
      </c>
      <c r="N24" s="136" t="s">
        <v>76</v>
      </c>
      <c r="O24" s="136" t="s">
        <v>973</v>
      </c>
      <c r="P24" s="136" t="s">
        <v>976</v>
      </c>
    </row>
    <row r="25" customHeight="1" spans="1:16">
      <c r="A25" s="135" t="s">
        <v>7</v>
      </c>
      <c r="B25" s="136" t="s">
        <v>7</v>
      </c>
      <c r="C25" s="134">
        <v>1</v>
      </c>
      <c r="D25" s="134">
        <v>0</v>
      </c>
      <c r="E25" s="134">
        <v>1</v>
      </c>
      <c r="F25" s="134">
        <v>1</v>
      </c>
      <c r="G25" s="134">
        <v>1</v>
      </c>
      <c r="H25" s="134">
        <v>1</v>
      </c>
      <c r="I25" s="134">
        <v>1</v>
      </c>
      <c r="J25" s="134">
        <v>1</v>
      </c>
      <c r="K25" s="134">
        <v>1</v>
      </c>
      <c r="L25" s="134">
        <v>1</v>
      </c>
      <c r="M25" s="134">
        <v>1</v>
      </c>
      <c r="N25" s="134">
        <v>1</v>
      </c>
      <c r="O25" s="134">
        <v>11</v>
      </c>
      <c r="P25" s="135">
        <v>18</v>
      </c>
    </row>
    <row r="26" customHeight="1" spans="1:16">
      <c r="A26" s="137"/>
      <c r="B26" s="136" t="s">
        <v>12</v>
      </c>
      <c r="C26" s="134">
        <v>0</v>
      </c>
      <c r="D26" s="134">
        <v>0</v>
      </c>
      <c r="E26" s="134">
        <v>1</v>
      </c>
      <c r="F26" s="134">
        <v>0</v>
      </c>
      <c r="G26" s="134">
        <v>0</v>
      </c>
      <c r="H26" s="134">
        <v>0</v>
      </c>
      <c r="I26" s="134">
        <v>1</v>
      </c>
      <c r="J26" s="134">
        <v>0</v>
      </c>
      <c r="K26" s="134">
        <v>0</v>
      </c>
      <c r="L26" s="134">
        <v>0</v>
      </c>
      <c r="M26" s="134">
        <v>0</v>
      </c>
      <c r="N26" s="134">
        <v>1</v>
      </c>
      <c r="O26" s="134">
        <v>3</v>
      </c>
      <c r="P26" s="137"/>
    </row>
    <row r="27" customHeight="1" spans="1:16">
      <c r="A27" s="138"/>
      <c r="B27" s="136" t="s">
        <v>10</v>
      </c>
      <c r="C27" s="134">
        <v>0</v>
      </c>
      <c r="D27" s="134">
        <v>1</v>
      </c>
      <c r="E27" s="134">
        <v>0</v>
      </c>
      <c r="F27" s="134">
        <v>1</v>
      </c>
      <c r="G27" s="134">
        <v>0</v>
      </c>
      <c r="H27" s="134">
        <v>0</v>
      </c>
      <c r="I27" s="134">
        <v>1</v>
      </c>
      <c r="J27" s="134">
        <v>0</v>
      </c>
      <c r="K27" s="134">
        <v>0</v>
      </c>
      <c r="L27" s="134">
        <v>0</v>
      </c>
      <c r="M27" s="134">
        <v>1</v>
      </c>
      <c r="N27" s="134">
        <v>0</v>
      </c>
      <c r="O27" s="134">
        <v>4</v>
      </c>
      <c r="P27" s="138"/>
    </row>
    <row r="28" customHeight="1" spans="1:16">
      <c r="A28" s="135" t="s">
        <v>55</v>
      </c>
      <c r="B28" s="136" t="s">
        <v>58</v>
      </c>
      <c r="C28" s="134">
        <v>1</v>
      </c>
      <c r="D28" s="134">
        <v>0</v>
      </c>
      <c r="E28" s="134">
        <v>1</v>
      </c>
      <c r="F28" s="134">
        <v>0</v>
      </c>
      <c r="G28" s="134">
        <v>1</v>
      </c>
      <c r="H28" s="134">
        <v>0</v>
      </c>
      <c r="I28" s="134">
        <v>1</v>
      </c>
      <c r="J28" s="134">
        <v>0</v>
      </c>
      <c r="K28" s="134">
        <v>1</v>
      </c>
      <c r="L28" s="134">
        <v>0</v>
      </c>
      <c r="M28" s="134">
        <v>0</v>
      </c>
      <c r="N28" s="134">
        <v>0</v>
      </c>
      <c r="O28" s="134">
        <v>5</v>
      </c>
      <c r="P28" s="135">
        <v>11</v>
      </c>
    </row>
    <row r="29" customHeight="1" spans="1:16">
      <c r="A29" s="138"/>
      <c r="B29" s="136" t="s">
        <v>55</v>
      </c>
      <c r="C29" s="134">
        <v>0</v>
      </c>
      <c r="D29" s="134">
        <v>0</v>
      </c>
      <c r="E29" s="134">
        <v>0</v>
      </c>
      <c r="F29" s="134">
        <v>1</v>
      </c>
      <c r="G29" s="134">
        <v>0</v>
      </c>
      <c r="H29" s="134">
        <v>1</v>
      </c>
      <c r="I29" s="134">
        <v>0</v>
      </c>
      <c r="J29" s="134">
        <v>1</v>
      </c>
      <c r="K29" s="134">
        <v>0</v>
      </c>
      <c r="L29" s="134">
        <v>1</v>
      </c>
      <c r="M29" s="134">
        <v>1</v>
      </c>
      <c r="N29" s="134">
        <v>1</v>
      </c>
      <c r="O29" s="134">
        <v>6</v>
      </c>
      <c r="P29" s="138"/>
    </row>
    <row r="30" customHeight="1" spans="1:16">
      <c r="A30" s="135" t="s">
        <v>37</v>
      </c>
      <c r="B30" s="136" t="s">
        <v>37</v>
      </c>
      <c r="C30" s="134">
        <v>0</v>
      </c>
      <c r="D30" s="134">
        <v>1</v>
      </c>
      <c r="E30" s="134">
        <v>1</v>
      </c>
      <c r="F30" s="134">
        <v>0</v>
      </c>
      <c r="G30" s="134">
        <v>1</v>
      </c>
      <c r="H30" s="134">
        <v>1</v>
      </c>
      <c r="I30" s="134">
        <v>0</v>
      </c>
      <c r="J30" s="134">
        <v>0</v>
      </c>
      <c r="K30" s="134">
        <v>1</v>
      </c>
      <c r="L30" s="134">
        <v>0</v>
      </c>
      <c r="M30" s="134">
        <v>0</v>
      </c>
      <c r="N30" s="134">
        <v>1</v>
      </c>
      <c r="O30" s="134">
        <v>6</v>
      </c>
      <c r="P30" s="135">
        <v>15</v>
      </c>
    </row>
    <row r="31" customHeight="1" spans="1:16">
      <c r="A31" s="137"/>
      <c r="B31" s="136" t="s">
        <v>40</v>
      </c>
      <c r="C31" s="134">
        <v>1</v>
      </c>
      <c r="D31" s="134">
        <v>0</v>
      </c>
      <c r="E31" s="134">
        <v>1</v>
      </c>
      <c r="F31" s="134">
        <v>1</v>
      </c>
      <c r="G31" s="134">
        <v>0</v>
      </c>
      <c r="H31" s="134">
        <v>0</v>
      </c>
      <c r="I31" s="134">
        <v>1</v>
      </c>
      <c r="J31" s="134">
        <v>0</v>
      </c>
      <c r="K31" s="134">
        <v>0</v>
      </c>
      <c r="L31" s="134">
        <v>1</v>
      </c>
      <c r="M31" s="134">
        <v>1</v>
      </c>
      <c r="N31" s="134">
        <v>0</v>
      </c>
      <c r="O31" s="134">
        <v>6</v>
      </c>
      <c r="P31" s="137"/>
    </row>
    <row r="32" customHeight="1" spans="1:16">
      <c r="A32" s="138"/>
      <c r="B32" s="136" t="s">
        <v>44</v>
      </c>
      <c r="C32" s="136">
        <v>0</v>
      </c>
      <c r="D32" s="134" t="s">
        <v>978</v>
      </c>
      <c r="E32" s="136">
        <v>0</v>
      </c>
      <c r="F32" s="134">
        <v>1</v>
      </c>
      <c r="G32" s="134">
        <v>0</v>
      </c>
      <c r="H32" s="136">
        <v>0</v>
      </c>
      <c r="I32" s="136">
        <v>0</v>
      </c>
      <c r="J32" s="134">
        <v>1</v>
      </c>
      <c r="K32" s="136">
        <v>0</v>
      </c>
      <c r="L32" s="136">
        <v>0</v>
      </c>
      <c r="M32" s="134">
        <v>1</v>
      </c>
      <c r="N32" s="136">
        <v>0</v>
      </c>
      <c r="O32" s="134">
        <v>3</v>
      </c>
      <c r="P32" s="138"/>
    </row>
    <row r="33" customHeight="1" spans="1:16">
      <c r="A33" s="135" t="s">
        <v>48</v>
      </c>
      <c r="B33" s="136" t="s">
        <v>48</v>
      </c>
      <c r="C33" s="134">
        <v>0</v>
      </c>
      <c r="D33" s="134">
        <v>0</v>
      </c>
      <c r="E33" s="134">
        <v>1</v>
      </c>
      <c r="F33" s="134">
        <v>0</v>
      </c>
      <c r="G33" s="134">
        <v>1</v>
      </c>
      <c r="H33" s="134">
        <v>0</v>
      </c>
      <c r="I33" s="134">
        <v>1</v>
      </c>
      <c r="J33" s="134">
        <v>1</v>
      </c>
      <c r="K33" s="134">
        <v>1</v>
      </c>
      <c r="L33" s="134">
        <v>0</v>
      </c>
      <c r="M33" s="134">
        <v>1</v>
      </c>
      <c r="N33" s="134">
        <v>1</v>
      </c>
      <c r="O33" s="134">
        <v>7</v>
      </c>
      <c r="P33" s="135">
        <v>12</v>
      </c>
    </row>
    <row r="34" customHeight="1" spans="1:16">
      <c r="A34" s="138"/>
      <c r="B34" s="136" t="s">
        <v>52</v>
      </c>
      <c r="C34" s="134">
        <v>1</v>
      </c>
      <c r="D34" s="134">
        <v>0</v>
      </c>
      <c r="E34" s="134">
        <v>0</v>
      </c>
      <c r="F34" s="134">
        <v>1</v>
      </c>
      <c r="G34" s="134">
        <v>0</v>
      </c>
      <c r="H34" s="134">
        <v>1</v>
      </c>
      <c r="I34" s="134">
        <v>0</v>
      </c>
      <c r="J34" s="134">
        <v>0</v>
      </c>
      <c r="K34" s="134">
        <v>0</v>
      </c>
      <c r="L34" s="134">
        <v>1</v>
      </c>
      <c r="M34" s="134">
        <v>0</v>
      </c>
      <c r="N34" s="134">
        <v>1</v>
      </c>
      <c r="O34" s="134">
        <v>5</v>
      </c>
      <c r="P34" s="138"/>
    </row>
    <row r="35" customHeight="1" spans="1:16">
      <c r="A35" s="135" t="s">
        <v>27</v>
      </c>
      <c r="B35" s="136" t="s">
        <v>490</v>
      </c>
      <c r="C35" s="136">
        <v>0</v>
      </c>
      <c r="D35" s="136">
        <v>0</v>
      </c>
      <c r="E35" s="134">
        <v>1</v>
      </c>
      <c r="F35" s="134" t="s">
        <v>978</v>
      </c>
      <c r="G35" s="134">
        <v>1</v>
      </c>
      <c r="H35" s="136">
        <v>0</v>
      </c>
      <c r="I35" s="136">
        <v>0</v>
      </c>
      <c r="J35" s="136">
        <v>0</v>
      </c>
      <c r="K35" s="136">
        <v>0</v>
      </c>
      <c r="L35" s="134">
        <v>1</v>
      </c>
      <c r="M35" s="136">
        <v>0</v>
      </c>
      <c r="N35" s="136">
        <v>0</v>
      </c>
      <c r="O35" s="134">
        <v>3</v>
      </c>
      <c r="P35" s="143">
        <v>3</v>
      </c>
    </row>
    <row r="36" customHeight="1" spans="1:16">
      <c r="A36" s="137"/>
      <c r="B36" s="136" t="s">
        <v>27</v>
      </c>
      <c r="C36" s="134">
        <v>1</v>
      </c>
      <c r="D36" s="134">
        <v>0</v>
      </c>
      <c r="E36" s="134">
        <v>0</v>
      </c>
      <c r="F36" s="134">
        <v>1</v>
      </c>
      <c r="G36" s="134">
        <v>0</v>
      </c>
      <c r="H36" s="134">
        <v>0</v>
      </c>
      <c r="I36" s="134">
        <v>1</v>
      </c>
      <c r="J36" s="134">
        <v>0</v>
      </c>
      <c r="K36" s="134">
        <v>1</v>
      </c>
      <c r="L36" s="134">
        <v>1</v>
      </c>
      <c r="M36" s="134">
        <v>0</v>
      </c>
      <c r="N36" s="134">
        <v>1</v>
      </c>
      <c r="O36" s="134">
        <v>6</v>
      </c>
      <c r="P36" s="135">
        <v>11</v>
      </c>
    </row>
    <row r="37" customHeight="1" spans="1:16">
      <c r="A37" s="138"/>
      <c r="B37" s="136" t="s">
        <v>32</v>
      </c>
      <c r="C37" s="134">
        <v>0</v>
      </c>
      <c r="D37" s="134">
        <v>1</v>
      </c>
      <c r="E37" s="134">
        <v>0</v>
      </c>
      <c r="F37" s="134">
        <v>0</v>
      </c>
      <c r="G37" s="134">
        <v>0</v>
      </c>
      <c r="H37" s="134">
        <v>1</v>
      </c>
      <c r="I37" s="134">
        <v>0</v>
      </c>
      <c r="J37" s="134">
        <v>1</v>
      </c>
      <c r="K37" s="134">
        <v>0</v>
      </c>
      <c r="L37" s="134">
        <v>1</v>
      </c>
      <c r="M37" s="134">
        <v>1</v>
      </c>
      <c r="N37" s="134">
        <v>0</v>
      </c>
      <c r="O37" s="134">
        <v>5</v>
      </c>
      <c r="P37" s="138"/>
    </row>
    <row r="38" customHeight="1" spans="1:16">
      <c r="A38" s="135" t="s">
        <v>60</v>
      </c>
      <c r="B38" s="136" t="s">
        <v>61</v>
      </c>
      <c r="C38" s="134">
        <v>1</v>
      </c>
      <c r="D38" s="134">
        <v>0</v>
      </c>
      <c r="E38" s="134">
        <v>0</v>
      </c>
      <c r="F38" s="134">
        <v>1</v>
      </c>
      <c r="G38" s="134">
        <v>0</v>
      </c>
      <c r="H38" s="134">
        <v>1</v>
      </c>
      <c r="I38" s="134">
        <v>0</v>
      </c>
      <c r="J38" s="134">
        <v>1</v>
      </c>
      <c r="K38" s="134">
        <v>0</v>
      </c>
      <c r="L38" s="134">
        <v>0</v>
      </c>
      <c r="M38" s="134">
        <v>1</v>
      </c>
      <c r="N38" s="134">
        <v>0</v>
      </c>
      <c r="O38" s="134">
        <v>5</v>
      </c>
      <c r="P38" s="135">
        <v>10</v>
      </c>
    </row>
    <row r="39" customHeight="1" spans="1:16">
      <c r="A39" s="138"/>
      <c r="B39" s="136" t="s">
        <v>64</v>
      </c>
      <c r="C39" s="134">
        <v>0</v>
      </c>
      <c r="D39" s="134">
        <v>0</v>
      </c>
      <c r="E39" s="134">
        <v>1</v>
      </c>
      <c r="F39" s="134">
        <v>0</v>
      </c>
      <c r="G39" s="134">
        <v>1</v>
      </c>
      <c r="H39" s="134">
        <v>0</v>
      </c>
      <c r="I39" s="134">
        <v>1</v>
      </c>
      <c r="J39" s="134">
        <v>0</v>
      </c>
      <c r="K39" s="134">
        <v>1</v>
      </c>
      <c r="L39" s="134">
        <v>0</v>
      </c>
      <c r="M39" s="134">
        <v>0</v>
      </c>
      <c r="N39" s="134">
        <v>1</v>
      </c>
      <c r="O39" s="134">
        <v>5</v>
      </c>
      <c r="P39" s="138"/>
    </row>
    <row r="40" customHeight="1" spans="1:16">
      <c r="A40" s="136" t="s">
        <v>973</v>
      </c>
      <c r="B40" s="136"/>
      <c r="C40" s="134">
        <v>6</v>
      </c>
      <c r="D40" s="134">
        <v>3</v>
      </c>
      <c r="E40" s="134">
        <v>8</v>
      </c>
      <c r="F40" s="134">
        <v>8</v>
      </c>
      <c r="G40" s="134">
        <v>6</v>
      </c>
      <c r="H40" s="134">
        <v>6</v>
      </c>
      <c r="I40" s="134">
        <v>8</v>
      </c>
      <c r="J40" s="134">
        <v>6</v>
      </c>
      <c r="K40" s="134">
        <v>6</v>
      </c>
      <c r="L40" s="134">
        <v>7</v>
      </c>
      <c r="M40" s="134">
        <v>8</v>
      </c>
      <c r="N40" s="134">
        <v>8</v>
      </c>
      <c r="O40" s="134">
        <v>80</v>
      </c>
      <c r="P40" s="134">
        <v>80</v>
      </c>
    </row>
    <row r="41" customHeight="1" spans="1:16">
      <c r="A41" s="139"/>
      <c r="B41" s="139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</row>
    <row r="42" customHeight="1" spans="1:16">
      <c r="A42" s="139" t="s">
        <v>979</v>
      </c>
      <c r="B42" s="141" t="s">
        <v>974</v>
      </c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</row>
    <row r="43" customHeight="1" spans="1:16">
      <c r="A43" s="139"/>
      <c r="B43" s="142" t="s">
        <v>121</v>
      </c>
      <c r="C43" s="136" t="s">
        <v>8</v>
      </c>
      <c r="D43" s="136" t="s">
        <v>13</v>
      </c>
      <c r="E43" s="136" t="s">
        <v>33</v>
      </c>
      <c r="F43" s="136" t="s">
        <v>41</v>
      </c>
      <c r="G43" s="136" t="s">
        <v>49</v>
      </c>
      <c r="H43" s="136" t="s">
        <v>56</v>
      </c>
      <c r="I43" s="136" t="s">
        <v>62</v>
      </c>
      <c r="J43" s="136" t="s">
        <v>66</v>
      </c>
      <c r="K43" s="136" t="s">
        <v>69</v>
      </c>
      <c r="L43" s="136" t="s">
        <v>72</v>
      </c>
      <c r="M43" s="136" t="s">
        <v>73</v>
      </c>
      <c r="N43" s="136" t="s">
        <v>76</v>
      </c>
      <c r="O43" s="136" t="s">
        <v>973</v>
      </c>
      <c r="P43" s="140"/>
    </row>
    <row r="44" customHeight="1" spans="1:16">
      <c r="A44" s="139"/>
      <c r="B44" s="142" t="s">
        <v>7</v>
      </c>
      <c r="C44" s="136">
        <v>1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36">
        <v>1</v>
      </c>
      <c r="J44" s="136">
        <v>1</v>
      </c>
      <c r="K44" s="136">
        <v>1</v>
      </c>
      <c r="L44" s="136">
        <v>2</v>
      </c>
      <c r="M44" s="136">
        <v>1</v>
      </c>
      <c r="N44" s="136">
        <v>2</v>
      </c>
      <c r="O44" s="136">
        <v>14</v>
      </c>
      <c r="P44" s="140"/>
    </row>
    <row r="45" customHeight="1" spans="1:16">
      <c r="A45" s="139"/>
      <c r="B45" s="142" t="s">
        <v>55</v>
      </c>
      <c r="C45" s="136">
        <v>1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36">
        <v>1</v>
      </c>
      <c r="J45" s="136">
        <v>1</v>
      </c>
      <c r="K45" s="136">
        <v>1</v>
      </c>
      <c r="L45" s="136">
        <v>1</v>
      </c>
      <c r="M45" s="136">
        <v>1</v>
      </c>
      <c r="N45" s="136">
        <v>1</v>
      </c>
      <c r="O45" s="136">
        <v>12</v>
      </c>
      <c r="P45" s="140"/>
    </row>
    <row r="46" customHeight="1" spans="1:16">
      <c r="A46" s="139"/>
      <c r="B46" s="142" t="s">
        <v>37</v>
      </c>
      <c r="C46" s="136">
        <v>2</v>
      </c>
      <c r="D46" s="136">
        <v>1</v>
      </c>
      <c r="E46" s="136">
        <v>3</v>
      </c>
      <c r="F46" s="136">
        <v>1</v>
      </c>
      <c r="G46" s="136">
        <v>1</v>
      </c>
      <c r="H46" s="136">
        <v>2</v>
      </c>
      <c r="I46" s="136">
        <v>1</v>
      </c>
      <c r="J46" s="136">
        <v>3</v>
      </c>
      <c r="K46" s="136">
        <v>2</v>
      </c>
      <c r="L46" s="136">
        <v>1</v>
      </c>
      <c r="M46" s="136">
        <v>3</v>
      </c>
      <c r="N46" s="136">
        <v>2</v>
      </c>
      <c r="O46" s="136">
        <v>22</v>
      </c>
      <c r="P46" s="140"/>
    </row>
    <row r="47" customHeight="1" spans="1:16">
      <c r="A47" s="139"/>
      <c r="B47" s="142" t="s">
        <v>48</v>
      </c>
      <c r="C47" s="136">
        <v>1</v>
      </c>
      <c r="D47" s="136">
        <v>1</v>
      </c>
      <c r="E47" s="136">
        <v>1</v>
      </c>
      <c r="F47" s="136">
        <v>1</v>
      </c>
      <c r="G47" s="136">
        <v>1</v>
      </c>
      <c r="H47" s="136">
        <v>1</v>
      </c>
      <c r="I47" s="136">
        <v>1</v>
      </c>
      <c r="J47" s="136">
        <v>1</v>
      </c>
      <c r="K47" s="136">
        <v>1</v>
      </c>
      <c r="L47" s="136">
        <v>1</v>
      </c>
      <c r="M47" s="136">
        <v>1</v>
      </c>
      <c r="N47" s="136">
        <v>1</v>
      </c>
      <c r="O47" s="136">
        <v>12</v>
      </c>
      <c r="P47" s="140"/>
    </row>
    <row r="48" customHeight="1" spans="1:16">
      <c r="A48" s="139"/>
      <c r="B48" s="142" t="s">
        <v>27</v>
      </c>
      <c r="C48" s="136">
        <v>1</v>
      </c>
      <c r="D48" s="136">
        <v>1</v>
      </c>
      <c r="E48" s="136">
        <v>2</v>
      </c>
      <c r="F48" s="136">
        <v>2</v>
      </c>
      <c r="G48" s="136">
        <v>2</v>
      </c>
      <c r="H48" s="136">
        <v>1</v>
      </c>
      <c r="I48" s="136">
        <v>2</v>
      </c>
      <c r="J48" s="136">
        <v>2</v>
      </c>
      <c r="K48" s="136">
        <v>2</v>
      </c>
      <c r="L48" s="136">
        <v>1</v>
      </c>
      <c r="M48" s="136">
        <v>2</v>
      </c>
      <c r="N48" s="136">
        <v>3</v>
      </c>
      <c r="O48" s="136">
        <v>21</v>
      </c>
      <c r="P48" s="140"/>
    </row>
    <row r="49" customHeight="1" spans="1:16">
      <c r="A49" s="139"/>
      <c r="B49" s="142" t="s">
        <v>60</v>
      </c>
      <c r="C49" s="136">
        <v>2</v>
      </c>
      <c r="D49" s="136">
        <v>0</v>
      </c>
      <c r="E49" s="136">
        <v>2</v>
      </c>
      <c r="F49" s="136">
        <v>2</v>
      </c>
      <c r="G49" s="136">
        <v>1</v>
      </c>
      <c r="H49" s="136">
        <v>2</v>
      </c>
      <c r="I49" s="136">
        <v>2</v>
      </c>
      <c r="J49" s="136">
        <v>2</v>
      </c>
      <c r="K49" s="136">
        <v>1</v>
      </c>
      <c r="L49" s="136">
        <v>2</v>
      </c>
      <c r="M49" s="136">
        <v>2</v>
      </c>
      <c r="N49" s="136">
        <v>1</v>
      </c>
      <c r="O49" s="136">
        <v>19</v>
      </c>
      <c r="P49" s="140"/>
    </row>
    <row r="50" customHeight="1" spans="1:16">
      <c r="A50" s="139"/>
      <c r="B50" s="142" t="s">
        <v>973</v>
      </c>
      <c r="C50" s="136">
        <v>8</v>
      </c>
      <c r="D50" s="136">
        <v>5</v>
      </c>
      <c r="E50" s="136">
        <v>10</v>
      </c>
      <c r="F50" s="136">
        <v>8</v>
      </c>
      <c r="G50" s="136">
        <v>7</v>
      </c>
      <c r="H50" s="136">
        <v>8</v>
      </c>
      <c r="I50" s="136">
        <v>8</v>
      </c>
      <c r="J50" s="136">
        <v>10</v>
      </c>
      <c r="K50" s="136">
        <v>8</v>
      </c>
      <c r="L50" s="136">
        <v>8</v>
      </c>
      <c r="M50" s="136">
        <v>10</v>
      </c>
      <c r="N50" s="136">
        <v>10</v>
      </c>
      <c r="O50" s="136">
        <v>100</v>
      </c>
      <c r="P50" s="140"/>
    </row>
    <row r="51" customHeight="1" spans="1:16">
      <c r="A51" s="139"/>
      <c r="B51" s="139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</row>
    <row r="52" customHeight="1" spans="1:16">
      <c r="A52" s="139"/>
      <c r="B52" s="139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</row>
    <row r="53" customHeight="1" spans="1:16">
      <c r="A53" s="139" t="s">
        <v>980</v>
      </c>
      <c r="B53" s="141" t="s">
        <v>977</v>
      </c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</row>
    <row r="54" customHeight="1" spans="1:16">
      <c r="A54" s="139"/>
      <c r="B54" s="142" t="s">
        <v>121</v>
      </c>
      <c r="C54" s="136" t="s">
        <v>8</v>
      </c>
      <c r="D54" s="136" t="s">
        <v>13</v>
      </c>
      <c r="E54" s="136" t="s">
        <v>33</v>
      </c>
      <c r="F54" s="136" t="s">
        <v>41</v>
      </c>
      <c r="G54" s="136" t="s">
        <v>49</v>
      </c>
      <c r="H54" s="136" t="s">
        <v>56</v>
      </c>
      <c r="I54" s="136" t="s">
        <v>62</v>
      </c>
      <c r="J54" s="136" t="s">
        <v>66</v>
      </c>
      <c r="K54" s="136" t="s">
        <v>69</v>
      </c>
      <c r="L54" s="136" t="s">
        <v>72</v>
      </c>
      <c r="M54" s="136" t="s">
        <v>73</v>
      </c>
      <c r="N54" s="136" t="s">
        <v>76</v>
      </c>
      <c r="O54" s="136" t="s">
        <v>973</v>
      </c>
      <c r="P54" s="140"/>
    </row>
    <row r="55" customHeight="1" spans="1:16">
      <c r="A55" s="139"/>
      <c r="B55" s="142" t="s">
        <v>7</v>
      </c>
      <c r="C55" s="136">
        <v>1</v>
      </c>
      <c r="D55" s="136">
        <v>1</v>
      </c>
      <c r="E55" s="136">
        <v>2</v>
      </c>
      <c r="F55" s="136">
        <v>2</v>
      </c>
      <c r="G55" s="136">
        <v>1</v>
      </c>
      <c r="H55" s="136">
        <v>1</v>
      </c>
      <c r="I55" s="136">
        <v>3</v>
      </c>
      <c r="J55" s="136">
        <v>1</v>
      </c>
      <c r="K55" s="136">
        <v>1</v>
      </c>
      <c r="L55" s="136">
        <v>1</v>
      </c>
      <c r="M55" s="136">
        <v>2</v>
      </c>
      <c r="N55" s="136">
        <v>2</v>
      </c>
      <c r="O55" s="136">
        <v>18</v>
      </c>
      <c r="P55" s="140"/>
    </row>
    <row r="56" customHeight="1" spans="1:16">
      <c r="A56" s="139"/>
      <c r="B56" s="142" t="s">
        <v>55</v>
      </c>
      <c r="C56" s="136">
        <v>1</v>
      </c>
      <c r="D56" s="136">
        <v>0</v>
      </c>
      <c r="E56" s="136">
        <v>1</v>
      </c>
      <c r="F56" s="136">
        <v>1</v>
      </c>
      <c r="G56" s="136">
        <v>1</v>
      </c>
      <c r="H56" s="136">
        <v>1</v>
      </c>
      <c r="I56" s="136">
        <v>1</v>
      </c>
      <c r="J56" s="136">
        <v>1</v>
      </c>
      <c r="K56" s="136">
        <v>1</v>
      </c>
      <c r="L56" s="136">
        <v>1</v>
      </c>
      <c r="M56" s="136">
        <v>1</v>
      </c>
      <c r="N56" s="136">
        <v>1</v>
      </c>
      <c r="O56" s="136">
        <v>11</v>
      </c>
      <c r="P56" s="140"/>
    </row>
    <row r="57" customHeight="1" spans="1:16">
      <c r="A57" s="139"/>
      <c r="B57" s="142" t="s">
        <v>37</v>
      </c>
      <c r="C57" s="136">
        <v>1</v>
      </c>
      <c r="D57" s="136">
        <v>1</v>
      </c>
      <c r="E57" s="136">
        <v>2</v>
      </c>
      <c r="F57" s="136">
        <v>2</v>
      </c>
      <c r="G57" s="136">
        <v>1</v>
      </c>
      <c r="H57" s="136">
        <v>1</v>
      </c>
      <c r="I57" s="136">
        <v>1</v>
      </c>
      <c r="J57" s="136">
        <v>1</v>
      </c>
      <c r="K57" s="136">
        <v>1</v>
      </c>
      <c r="L57" s="136">
        <v>1</v>
      </c>
      <c r="M57" s="136">
        <v>2</v>
      </c>
      <c r="N57" s="136">
        <v>1</v>
      </c>
      <c r="O57" s="136">
        <v>15</v>
      </c>
      <c r="P57" s="140"/>
    </row>
    <row r="58" customHeight="1" spans="1:16">
      <c r="A58" s="139"/>
      <c r="B58" s="142" t="s">
        <v>48</v>
      </c>
      <c r="C58" s="136">
        <v>1</v>
      </c>
      <c r="D58" s="136">
        <v>0</v>
      </c>
      <c r="E58" s="136">
        <v>1</v>
      </c>
      <c r="F58" s="136">
        <v>1</v>
      </c>
      <c r="G58" s="136">
        <v>1</v>
      </c>
      <c r="H58" s="136">
        <v>1</v>
      </c>
      <c r="I58" s="136">
        <v>1</v>
      </c>
      <c r="J58" s="136">
        <v>1</v>
      </c>
      <c r="K58" s="136">
        <v>1</v>
      </c>
      <c r="L58" s="136">
        <v>1</v>
      </c>
      <c r="M58" s="136">
        <v>1</v>
      </c>
      <c r="N58" s="136">
        <v>2</v>
      </c>
      <c r="O58" s="136">
        <v>12</v>
      </c>
      <c r="P58" s="140"/>
    </row>
    <row r="59" customHeight="1" spans="1:16">
      <c r="A59" s="139"/>
      <c r="B59" s="142" t="s">
        <v>27</v>
      </c>
      <c r="C59" s="136">
        <v>1</v>
      </c>
      <c r="D59" s="136">
        <v>1</v>
      </c>
      <c r="E59" s="136">
        <v>1</v>
      </c>
      <c r="F59" s="136">
        <v>1</v>
      </c>
      <c r="G59" s="136">
        <v>1</v>
      </c>
      <c r="H59" s="136">
        <v>1</v>
      </c>
      <c r="I59" s="136">
        <v>1</v>
      </c>
      <c r="J59" s="136">
        <v>1</v>
      </c>
      <c r="K59" s="136">
        <v>1</v>
      </c>
      <c r="L59" s="136">
        <v>3</v>
      </c>
      <c r="M59" s="136">
        <v>1</v>
      </c>
      <c r="N59" s="136">
        <v>1</v>
      </c>
      <c r="O59" s="136">
        <v>14</v>
      </c>
      <c r="P59" s="140"/>
    </row>
    <row r="60" customHeight="1" spans="1:16">
      <c r="A60" s="139"/>
      <c r="B60" s="142" t="s">
        <v>60</v>
      </c>
      <c r="C60" s="136">
        <v>1</v>
      </c>
      <c r="D60" s="136">
        <v>0</v>
      </c>
      <c r="E60" s="136">
        <v>1</v>
      </c>
      <c r="F60" s="136">
        <v>1</v>
      </c>
      <c r="G60" s="136">
        <v>1</v>
      </c>
      <c r="H60" s="136">
        <v>1</v>
      </c>
      <c r="I60" s="136">
        <v>1</v>
      </c>
      <c r="J60" s="136">
        <v>1</v>
      </c>
      <c r="K60" s="136">
        <v>1</v>
      </c>
      <c r="L60" s="136">
        <v>0</v>
      </c>
      <c r="M60" s="136">
        <v>1</v>
      </c>
      <c r="N60" s="136">
        <v>1</v>
      </c>
      <c r="O60" s="136">
        <v>10</v>
      </c>
      <c r="P60" s="140"/>
    </row>
    <row r="61" customHeight="1" spans="1:16">
      <c r="A61" s="139"/>
      <c r="B61" s="142" t="s">
        <v>973</v>
      </c>
      <c r="C61" s="136">
        <v>6</v>
      </c>
      <c r="D61" s="136">
        <v>3</v>
      </c>
      <c r="E61" s="136">
        <v>8</v>
      </c>
      <c r="F61" s="136">
        <v>8</v>
      </c>
      <c r="G61" s="136">
        <v>6</v>
      </c>
      <c r="H61" s="136">
        <v>6</v>
      </c>
      <c r="I61" s="136">
        <v>8</v>
      </c>
      <c r="J61" s="136">
        <v>6</v>
      </c>
      <c r="K61" s="136">
        <v>6</v>
      </c>
      <c r="L61" s="136">
        <v>7</v>
      </c>
      <c r="M61" s="136">
        <v>8</v>
      </c>
      <c r="N61" s="136">
        <v>8</v>
      </c>
      <c r="O61" s="136">
        <v>80</v>
      </c>
      <c r="P61" s="140"/>
    </row>
  </sheetData>
  <mergeCells count="26">
    <mergeCell ref="A2:P2"/>
    <mergeCell ref="A22:P22"/>
    <mergeCell ref="A5:A7"/>
    <mergeCell ref="A8:A9"/>
    <mergeCell ref="A10:A12"/>
    <mergeCell ref="A13:A14"/>
    <mergeCell ref="A15:A17"/>
    <mergeCell ref="A18:A19"/>
    <mergeCell ref="A25:A27"/>
    <mergeCell ref="A28:A29"/>
    <mergeCell ref="A30:A32"/>
    <mergeCell ref="A33:A34"/>
    <mergeCell ref="A35:A37"/>
    <mergeCell ref="A38:A39"/>
    <mergeCell ref="P5:P7"/>
    <mergeCell ref="P8:P9"/>
    <mergeCell ref="P10:P12"/>
    <mergeCell ref="P13:P14"/>
    <mergeCell ref="P16:P17"/>
    <mergeCell ref="P18:P19"/>
    <mergeCell ref="P25:P27"/>
    <mergeCell ref="P28:P29"/>
    <mergeCell ref="P30:P32"/>
    <mergeCell ref="P33:P34"/>
    <mergeCell ref="P36:P37"/>
    <mergeCell ref="P38:P39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I26" sqref="I26:I27"/>
    </sheetView>
  </sheetViews>
  <sheetFormatPr defaultColWidth="9" defaultRowHeight="14.25"/>
  <cols>
    <col min="1" max="1" width="11.4" customWidth="1"/>
    <col min="2" max="3" width="10.5" customWidth="1"/>
    <col min="4" max="4" width="11.6" customWidth="1"/>
    <col min="5" max="6" width="10.5" customWidth="1"/>
    <col min="7" max="7" width="11.6" customWidth="1"/>
    <col min="8" max="13" width="10.5" customWidth="1"/>
    <col min="14" max="14" width="11.7" customWidth="1"/>
  </cols>
  <sheetData>
    <row r="1" ht="21.75" customHeight="1" spans="1:14">
      <c r="A1" s="122" t="s">
        <v>5</v>
      </c>
      <c r="B1" s="123">
        <v>1</v>
      </c>
      <c r="C1" s="124" t="s">
        <v>13</v>
      </c>
      <c r="D1" s="123">
        <v>3</v>
      </c>
      <c r="E1" s="123">
        <v>4</v>
      </c>
      <c r="F1" s="123">
        <v>5</v>
      </c>
      <c r="G1" s="123">
        <v>6</v>
      </c>
      <c r="H1" s="123">
        <v>7</v>
      </c>
      <c r="I1" s="123">
        <v>8</v>
      </c>
      <c r="J1" s="123">
        <v>9</v>
      </c>
      <c r="K1" s="123">
        <v>10</v>
      </c>
      <c r="L1" s="123">
        <v>11</v>
      </c>
      <c r="M1" s="123">
        <v>12</v>
      </c>
      <c r="N1" s="128" t="s">
        <v>973</v>
      </c>
    </row>
    <row r="2" ht="21.75" customHeight="1" spans="1:14">
      <c r="A2" s="122" t="s">
        <v>981</v>
      </c>
      <c r="B2" s="125">
        <v>351000</v>
      </c>
      <c r="C2" s="125">
        <v>195000</v>
      </c>
      <c r="D2" s="125">
        <v>351000</v>
      </c>
      <c r="E2" s="125">
        <v>351000</v>
      </c>
      <c r="F2" s="125">
        <v>273000</v>
      </c>
      <c r="G2" s="125">
        <v>273000</v>
      </c>
      <c r="H2" s="125">
        <v>273000</v>
      </c>
      <c r="I2" s="125">
        <v>312000</v>
      </c>
      <c r="J2" s="125">
        <v>390000</v>
      </c>
      <c r="K2" s="125">
        <v>351000</v>
      </c>
      <c r="L2" s="125">
        <v>390000</v>
      </c>
      <c r="M2" s="125">
        <v>390000</v>
      </c>
      <c r="N2" s="125">
        <f>SUM(B2:M2)</f>
        <v>3900000</v>
      </c>
    </row>
    <row r="3" ht="21.75" customHeight="1" spans="1:14">
      <c r="A3" s="122" t="s">
        <v>982</v>
      </c>
      <c r="B3" s="125">
        <v>216140</v>
      </c>
      <c r="C3" s="125">
        <v>100050</v>
      </c>
      <c r="D3" s="125">
        <v>389334</v>
      </c>
      <c r="E3" s="125"/>
      <c r="F3" s="125"/>
      <c r="G3" s="125"/>
      <c r="H3" s="125"/>
      <c r="I3" s="125"/>
      <c r="J3" s="125"/>
      <c r="K3" s="125"/>
      <c r="L3" s="125"/>
      <c r="M3" s="125"/>
      <c r="N3" s="125">
        <f>SUM(B3:M3)</f>
        <v>705524</v>
      </c>
    </row>
    <row r="4" ht="21.75" customHeight="1" spans="1:14">
      <c r="A4" s="122" t="s">
        <v>983</v>
      </c>
      <c r="B4" s="125">
        <v>1341588.48</v>
      </c>
      <c r="C4" s="125">
        <v>580120.86</v>
      </c>
      <c r="D4" s="125">
        <v>1462295.88</v>
      </c>
      <c r="E4" s="125"/>
      <c r="F4" s="125"/>
      <c r="G4" s="125"/>
      <c r="H4" s="125"/>
      <c r="I4" s="125"/>
      <c r="J4" s="125"/>
      <c r="K4" s="125"/>
      <c r="L4" s="125"/>
      <c r="M4" s="125"/>
      <c r="N4" s="125">
        <f>SUM(B4:M4)</f>
        <v>3384005.22</v>
      </c>
    </row>
    <row r="5" spans="14:14">
      <c r="N5" s="127"/>
    </row>
    <row r="7" spans="14:14">
      <c r="N7" s="129"/>
    </row>
    <row r="19" spans="5:5">
      <c r="E19" s="126"/>
    </row>
    <row r="21" spans="6:6">
      <c r="F21" s="127"/>
    </row>
  </sheetData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8"/>
  <sheetViews>
    <sheetView tabSelected="1" topLeftCell="C1" workbookViewId="0">
      <pane ySplit="2" topLeftCell="A3" activePane="bottomLeft" state="frozen"/>
      <selection/>
      <selection pane="bottomLeft" activeCell="J2" sqref="J2"/>
    </sheetView>
  </sheetViews>
  <sheetFormatPr defaultColWidth="9" defaultRowHeight="14.25"/>
  <cols>
    <col min="1" max="1" width="4" style="52" customWidth="1"/>
    <col min="2" max="2" width="11.5" style="56" hidden="1" customWidth="1"/>
    <col min="3" max="3" width="3.6" style="56" customWidth="1"/>
    <col min="4" max="4" width="6.7" style="56" customWidth="1"/>
    <col min="5" max="5" width="17.6" style="56" customWidth="1"/>
    <col min="6" max="6" width="13.7" customWidth="1"/>
    <col min="7" max="7" width="8.4" customWidth="1"/>
    <col min="8" max="8" width="8.4" style="56" customWidth="1"/>
    <col min="9" max="9" width="8.4" style="87" customWidth="1"/>
    <col min="10" max="11" width="8.4" style="52" customWidth="1"/>
    <col min="12" max="17" width="7.7" style="52" customWidth="1"/>
    <col min="18" max="18" width="5.9" style="52" customWidth="1"/>
    <col min="19" max="19" width="8.4" style="52" customWidth="1"/>
    <col min="20" max="20" width="8" style="52" customWidth="1"/>
    <col min="21" max="21" width="12" style="88" customWidth="1"/>
  </cols>
  <sheetData>
    <row r="1" ht="31.5" customHeight="1" spans="1:21">
      <c r="A1" s="89" t="s">
        <v>984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</row>
    <row r="2" s="53" customFormat="1" ht="33" customHeight="1" spans="1:21">
      <c r="A2" s="90" t="s">
        <v>2</v>
      </c>
      <c r="B2" s="90" t="s">
        <v>1</v>
      </c>
      <c r="C2" s="90" t="s">
        <v>985</v>
      </c>
      <c r="D2" s="90" t="s">
        <v>986</v>
      </c>
      <c r="E2" s="90" t="s">
        <v>987</v>
      </c>
      <c r="F2" s="90" t="s">
        <v>116</v>
      </c>
      <c r="G2" s="90" t="s">
        <v>117</v>
      </c>
      <c r="H2" s="91" t="s">
        <v>118</v>
      </c>
      <c r="I2" s="90" t="s">
        <v>988</v>
      </c>
      <c r="J2" s="90" t="s">
        <v>989</v>
      </c>
      <c r="K2" s="90" t="s">
        <v>990</v>
      </c>
      <c r="L2" s="104" t="s">
        <v>991</v>
      </c>
      <c r="M2" s="104" t="s">
        <v>992</v>
      </c>
      <c r="N2" s="104" t="s">
        <v>327</v>
      </c>
      <c r="O2" s="104" t="s">
        <v>993</v>
      </c>
      <c r="P2" s="104" t="s">
        <v>994</v>
      </c>
      <c r="Q2" s="104" t="s">
        <v>995</v>
      </c>
      <c r="R2" s="90" t="s">
        <v>996</v>
      </c>
      <c r="S2" s="90" t="s">
        <v>997</v>
      </c>
      <c r="T2" s="59" t="s">
        <v>998</v>
      </c>
      <c r="U2" s="108" t="s">
        <v>999</v>
      </c>
    </row>
    <row r="3" s="84" customFormat="1" ht="16.5" customHeight="1" spans="1:21">
      <c r="A3" s="92">
        <v>1</v>
      </c>
      <c r="B3" s="92" t="s">
        <v>208</v>
      </c>
      <c r="C3" s="92" t="s">
        <v>30</v>
      </c>
      <c r="D3" s="92" t="s">
        <v>991</v>
      </c>
      <c r="E3" s="93" t="s">
        <v>1000</v>
      </c>
      <c r="F3" s="94" t="s">
        <v>209</v>
      </c>
      <c r="G3" s="94" t="s">
        <v>210</v>
      </c>
      <c r="H3" s="95" t="s">
        <v>211</v>
      </c>
      <c r="I3" s="105" t="s">
        <v>1001</v>
      </c>
      <c r="J3" s="92">
        <v>1105</v>
      </c>
      <c r="K3" s="92">
        <v>3000</v>
      </c>
      <c r="L3" s="92">
        <v>1105</v>
      </c>
      <c r="M3" s="92"/>
      <c r="N3" s="92"/>
      <c r="O3" s="92"/>
      <c r="P3" s="92"/>
      <c r="Q3" s="92"/>
      <c r="R3" s="92">
        <v>2015.12</v>
      </c>
      <c r="S3" s="92">
        <v>1</v>
      </c>
      <c r="T3" s="109" t="s">
        <v>1002</v>
      </c>
      <c r="U3" s="110"/>
    </row>
    <row r="4" s="84" customFormat="1" ht="16.5" customHeight="1" spans="1:21">
      <c r="A4" s="92">
        <v>2</v>
      </c>
      <c r="B4" s="92" t="s">
        <v>186</v>
      </c>
      <c r="C4" s="92" t="s">
        <v>30</v>
      </c>
      <c r="D4" s="92" t="s">
        <v>992</v>
      </c>
      <c r="E4" s="93" t="s">
        <v>186</v>
      </c>
      <c r="F4" s="94" t="s">
        <v>836</v>
      </c>
      <c r="G4" s="4" t="s">
        <v>198</v>
      </c>
      <c r="H4" s="4" t="s">
        <v>837</v>
      </c>
      <c r="I4" s="105" t="s">
        <v>1003</v>
      </c>
      <c r="J4" s="92">
        <v>1500</v>
      </c>
      <c r="K4" s="92">
        <v>0</v>
      </c>
      <c r="L4" s="92">
        <v>0</v>
      </c>
      <c r="M4" s="92">
        <v>1500</v>
      </c>
      <c r="N4" s="92"/>
      <c r="O4" s="92"/>
      <c r="P4" s="92"/>
      <c r="Q4" s="92"/>
      <c r="R4" s="92">
        <v>2015.12</v>
      </c>
      <c r="S4" s="92">
        <v>1</v>
      </c>
      <c r="T4" s="109"/>
      <c r="U4" s="110"/>
    </row>
    <row r="5" s="84" customFormat="1" ht="16.5" customHeight="1" spans="1:21">
      <c r="A5" s="92">
        <v>3</v>
      </c>
      <c r="B5" s="92" t="s">
        <v>246</v>
      </c>
      <c r="C5" s="92" t="s">
        <v>30</v>
      </c>
      <c r="D5" s="92" t="s">
        <v>991</v>
      </c>
      <c r="E5" s="93" t="s">
        <v>1000</v>
      </c>
      <c r="F5" s="94" t="s">
        <v>247</v>
      </c>
      <c r="G5" s="94" t="s">
        <v>1004</v>
      </c>
      <c r="H5" s="95" t="s">
        <v>249</v>
      </c>
      <c r="I5" s="105" t="s">
        <v>1001</v>
      </c>
      <c r="J5" s="92">
        <v>1921</v>
      </c>
      <c r="K5" s="92">
        <v>2500</v>
      </c>
      <c r="L5" s="92">
        <v>1921</v>
      </c>
      <c r="M5" s="92"/>
      <c r="N5" s="92"/>
      <c r="O5" s="92"/>
      <c r="P5" s="92"/>
      <c r="Q5" s="92"/>
      <c r="R5" s="92">
        <v>2015.12</v>
      </c>
      <c r="S5" s="92">
        <v>1</v>
      </c>
      <c r="T5" s="109"/>
      <c r="U5" s="110"/>
    </row>
    <row r="6" s="84" customFormat="1" ht="16.5" customHeight="1" spans="1:21">
      <c r="A6" s="92">
        <v>4</v>
      </c>
      <c r="B6" s="92" t="s">
        <v>246</v>
      </c>
      <c r="C6" s="92" t="s">
        <v>30</v>
      </c>
      <c r="D6" s="92" t="str">
        <f>D5</f>
        <v>外加工费</v>
      </c>
      <c r="E6" s="93" t="s">
        <v>1005</v>
      </c>
      <c r="F6" s="94" t="s">
        <v>247</v>
      </c>
      <c r="G6" s="94" t="s">
        <v>1004</v>
      </c>
      <c r="H6" s="95" t="s">
        <v>249</v>
      </c>
      <c r="I6" s="105" t="s">
        <v>1006</v>
      </c>
      <c r="J6" s="92">
        <v>3142</v>
      </c>
      <c r="K6" s="92">
        <f>4000-38</f>
        <v>3962</v>
      </c>
      <c r="L6" s="92">
        <v>3142</v>
      </c>
      <c r="M6" s="92"/>
      <c r="N6" s="92"/>
      <c r="O6" s="92"/>
      <c r="P6" s="92"/>
      <c r="Q6" s="92"/>
      <c r="R6" s="92">
        <v>2015.12</v>
      </c>
      <c r="S6" s="92">
        <v>1</v>
      </c>
      <c r="T6" s="109"/>
      <c r="U6" s="110"/>
    </row>
    <row r="7" s="85" customFormat="1" ht="16.5" customHeight="1" spans="1:21">
      <c r="A7" s="92">
        <v>5</v>
      </c>
      <c r="B7" s="92" t="s">
        <v>227</v>
      </c>
      <c r="C7" s="92" t="s">
        <v>30</v>
      </c>
      <c r="D7" s="92" t="str">
        <f>D18</f>
        <v>外加工费</v>
      </c>
      <c r="E7" s="93" t="s">
        <v>1007</v>
      </c>
      <c r="F7" s="94" t="s">
        <v>228</v>
      </c>
      <c r="G7" s="94" t="s">
        <v>229</v>
      </c>
      <c r="H7" s="95" t="s">
        <v>230</v>
      </c>
      <c r="I7" s="105" t="s">
        <v>1008</v>
      </c>
      <c r="J7" s="92">
        <f>3914+515</f>
        <v>4429</v>
      </c>
      <c r="K7" s="92">
        <v>8500</v>
      </c>
      <c r="L7" s="92">
        <v>4429</v>
      </c>
      <c r="M7" s="92"/>
      <c r="N7" s="92"/>
      <c r="O7" s="92"/>
      <c r="P7" s="92"/>
      <c r="Q7" s="92"/>
      <c r="R7" s="92">
        <v>1</v>
      </c>
      <c r="S7" s="92">
        <v>1</v>
      </c>
      <c r="T7" s="109"/>
      <c r="U7" s="110"/>
    </row>
    <row r="8" s="85" customFormat="1" ht="16.5" customHeight="1" spans="1:21">
      <c r="A8" s="92">
        <v>6</v>
      </c>
      <c r="B8" s="92" t="s">
        <v>227</v>
      </c>
      <c r="C8" s="92" t="s">
        <v>30</v>
      </c>
      <c r="D8" s="92" t="str">
        <f>D7</f>
        <v>外加工费</v>
      </c>
      <c r="E8" s="93" t="s">
        <v>1000</v>
      </c>
      <c r="F8" s="94" t="s">
        <v>228</v>
      </c>
      <c r="G8" s="94" t="s">
        <v>229</v>
      </c>
      <c r="H8" s="95" t="s">
        <v>230</v>
      </c>
      <c r="I8" s="105" t="s">
        <v>1009</v>
      </c>
      <c r="J8" s="92">
        <v>3500</v>
      </c>
      <c r="K8" s="92">
        <v>6000</v>
      </c>
      <c r="L8" s="92">
        <v>3500</v>
      </c>
      <c r="M8" s="92"/>
      <c r="N8" s="92"/>
      <c r="O8" s="92"/>
      <c r="P8" s="92"/>
      <c r="Q8" s="92"/>
      <c r="R8" s="92">
        <v>1</v>
      </c>
      <c r="S8" s="92">
        <v>1</v>
      </c>
      <c r="T8" s="109"/>
      <c r="U8" s="110"/>
    </row>
    <row r="9" s="85" customFormat="1" ht="16.5" customHeight="1" spans="1:21">
      <c r="A9" s="92">
        <v>7</v>
      </c>
      <c r="B9" s="92" t="s">
        <v>179</v>
      </c>
      <c r="C9" s="92" t="s">
        <v>30</v>
      </c>
      <c r="D9" s="92" t="str">
        <f>D8</f>
        <v>外加工费</v>
      </c>
      <c r="E9" s="93" t="s">
        <v>1007</v>
      </c>
      <c r="F9" s="94" t="s">
        <v>180</v>
      </c>
      <c r="G9" s="94" t="s">
        <v>181</v>
      </c>
      <c r="H9" s="95" t="s">
        <v>182</v>
      </c>
      <c r="I9" s="105" t="s">
        <v>1010</v>
      </c>
      <c r="J9" s="92">
        <v>1545</v>
      </c>
      <c r="K9" s="92">
        <v>0</v>
      </c>
      <c r="L9" s="92">
        <v>1545</v>
      </c>
      <c r="M9" s="92"/>
      <c r="N9" s="92"/>
      <c r="O9" s="92"/>
      <c r="P9" s="92"/>
      <c r="Q9" s="92"/>
      <c r="R9" s="92">
        <v>1</v>
      </c>
      <c r="S9" s="92">
        <v>1</v>
      </c>
      <c r="T9" s="109"/>
      <c r="U9" s="110"/>
    </row>
    <row r="10" s="85" customFormat="1" ht="16.5" customHeight="1" spans="1:21">
      <c r="A10" s="92">
        <v>8</v>
      </c>
      <c r="B10" s="92" t="s">
        <v>196</v>
      </c>
      <c r="C10" s="92" t="s">
        <v>30</v>
      </c>
      <c r="D10" s="92" t="str">
        <f>D9</f>
        <v>外加工费</v>
      </c>
      <c r="E10" s="93" t="s">
        <v>1005</v>
      </c>
      <c r="F10" s="94" t="s">
        <v>197</v>
      </c>
      <c r="G10" s="94" t="s">
        <v>198</v>
      </c>
      <c r="H10" s="95" t="s">
        <v>199</v>
      </c>
      <c r="I10" s="105" t="s">
        <v>1006</v>
      </c>
      <c r="J10" s="92">
        <f>8288+8288</f>
        <v>16576</v>
      </c>
      <c r="K10" s="92">
        <v>18000</v>
      </c>
      <c r="L10" s="92">
        <v>16576</v>
      </c>
      <c r="M10" s="92"/>
      <c r="N10" s="92"/>
      <c r="O10" s="92"/>
      <c r="P10" s="92"/>
      <c r="Q10" s="92"/>
      <c r="R10" s="92">
        <v>1</v>
      </c>
      <c r="S10" s="92">
        <v>1</v>
      </c>
      <c r="T10" s="109"/>
      <c r="U10" s="110"/>
    </row>
    <row r="11" s="85" customFormat="1" ht="16.5" customHeight="1" spans="1:21">
      <c r="A11" s="92">
        <v>9</v>
      </c>
      <c r="B11" s="92" t="s">
        <v>323</v>
      </c>
      <c r="C11" s="92" t="s">
        <v>30</v>
      </c>
      <c r="D11" s="92" t="str">
        <f>D7</f>
        <v>外加工费</v>
      </c>
      <c r="E11" s="93" t="s">
        <v>1000</v>
      </c>
      <c r="F11" s="94" t="s">
        <v>1011</v>
      </c>
      <c r="G11" s="94" t="s">
        <v>198</v>
      </c>
      <c r="H11" s="95" t="s">
        <v>325</v>
      </c>
      <c r="I11" s="105" t="s">
        <v>1012</v>
      </c>
      <c r="J11" s="92">
        <v>1360</v>
      </c>
      <c r="K11" s="92">
        <v>0</v>
      </c>
      <c r="L11" s="92">
        <v>0</v>
      </c>
      <c r="M11" s="92"/>
      <c r="N11" s="92">
        <v>1360</v>
      </c>
      <c r="O11" s="92"/>
      <c r="P11" s="92"/>
      <c r="Q11" s="92"/>
      <c r="R11" s="92">
        <v>1</v>
      </c>
      <c r="S11" s="92">
        <v>1</v>
      </c>
      <c r="T11" s="109"/>
      <c r="U11" s="110"/>
    </row>
    <row r="12" s="85" customFormat="1" ht="16.5" customHeight="1" spans="1:21">
      <c r="A12" s="92">
        <v>10</v>
      </c>
      <c r="B12" s="92" t="s">
        <v>323</v>
      </c>
      <c r="C12" s="92" t="s">
        <v>30</v>
      </c>
      <c r="D12" s="92" t="str">
        <f>D8</f>
        <v>外加工费</v>
      </c>
      <c r="E12" s="93" t="s">
        <v>1000</v>
      </c>
      <c r="F12" s="94" t="s">
        <v>1011</v>
      </c>
      <c r="G12" s="94" t="s">
        <v>198</v>
      </c>
      <c r="H12" s="95" t="s">
        <v>325</v>
      </c>
      <c r="I12" s="105" t="s">
        <v>1001</v>
      </c>
      <c r="J12" s="92">
        <v>2839</v>
      </c>
      <c r="K12" s="92">
        <v>0</v>
      </c>
      <c r="L12" s="92">
        <v>0</v>
      </c>
      <c r="M12" s="92"/>
      <c r="N12" s="92">
        <v>2839</v>
      </c>
      <c r="O12" s="92"/>
      <c r="P12" s="92"/>
      <c r="Q12" s="92"/>
      <c r="R12" s="92">
        <v>1</v>
      </c>
      <c r="S12" s="92">
        <v>1</v>
      </c>
      <c r="T12" s="109"/>
      <c r="U12" s="110"/>
    </row>
    <row r="13" s="85" customFormat="1" ht="16.5" customHeight="1" spans="1:21">
      <c r="A13" s="92">
        <v>11</v>
      </c>
      <c r="B13" s="92" t="s">
        <v>186</v>
      </c>
      <c r="C13" s="92" t="s">
        <v>30</v>
      </c>
      <c r="D13" s="92" t="s">
        <v>992</v>
      </c>
      <c r="E13" s="93" t="s">
        <v>186</v>
      </c>
      <c r="F13" s="94" t="s">
        <v>1013</v>
      </c>
      <c r="G13" s="94" t="s">
        <v>1014</v>
      </c>
      <c r="H13" s="95">
        <v>20708</v>
      </c>
      <c r="I13" s="105" t="s">
        <v>1015</v>
      </c>
      <c r="J13" s="92">
        <v>500</v>
      </c>
      <c r="K13" s="92">
        <v>0</v>
      </c>
      <c r="L13" s="92">
        <v>0</v>
      </c>
      <c r="M13" s="92">
        <v>500</v>
      </c>
      <c r="N13" s="92"/>
      <c r="O13" s="92"/>
      <c r="P13" s="92"/>
      <c r="Q13" s="92"/>
      <c r="R13" s="92">
        <v>1</v>
      </c>
      <c r="S13" s="92">
        <v>1</v>
      </c>
      <c r="T13" s="109"/>
      <c r="U13" s="110"/>
    </row>
    <row r="14" s="85" customFormat="1" ht="16.5" customHeight="1" spans="1:21">
      <c r="A14" s="92">
        <v>12</v>
      </c>
      <c r="B14" s="92" t="s">
        <v>284</v>
      </c>
      <c r="C14" s="92" t="s">
        <v>30</v>
      </c>
      <c r="D14" s="92" t="s">
        <v>991</v>
      </c>
      <c r="E14" s="93" t="s">
        <v>1000</v>
      </c>
      <c r="F14" s="94" t="s">
        <v>285</v>
      </c>
      <c r="G14" s="94" t="s">
        <v>198</v>
      </c>
      <c r="H14" s="95" t="s">
        <v>286</v>
      </c>
      <c r="I14" s="105" t="s">
        <v>1001</v>
      </c>
      <c r="J14" s="92">
        <v>3638</v>
      </c>
      <c r="K14" s="92">
        <v>4500</v>
      </c>
      <c r="L14" s="92">
        <v>3638</v>
      </c>
      <c r="M14" s="92"/>
      <c r="N14" s="92"/>
      <c r="O14" s="92"/>
      <c r="P14" s="92"/>
      <c r="Q14" s="92"/>
      <c r="R14" s="92">
        <v>1</v>
      </c>
      <c r="S14" s="92">
        <v>1</v>
      </c>
      <c r="T14" s="109"/>
      <c r="U14" s="110"/>
    </row>
    <row r="15" s="85" customFormat="1" ht="16.5" customHeight="1" spans="1:21">
      <c r="A15" s="92">
        <v>13</v>
      </c>
      <c r="B15" s="92" t="s">
        <v>284</v>
      </c>
      <c r="C15" s="92" t="s">
        <v>30</v>
      </c>
      <c r="D15" s="92" t="s">
        <v>991</v>
      </c>
      <c r="E15" s="93" t="s">
        <v>1005</v>
      </c>
      <c r="F15" s="94" t="s">
        <v>285</v>
      </c>
      <c r="G15" s="94" t="s">
        <v>198</v>
      </c>
      <c r="H15" s="95" t="s">
        <v>286</v>
      </c>
      <c r="I15" s="105" t="s">
        <v>1006</v>
      </c>
      <c r="J15" s="92">
        <v>8488</v>
      </c>
      <c r="K15" s="92">
        <v>10000</v>
      </c>
      <c r="L15" s="92">
        <v>8488</v>
      </c>
      <c r="M15" s="92"/>
      <c r="N15" s="92"/>
      <c r="O15" s="92"/>
      <c r="P15" s="92"/>
      <c r="Q15" s="92"/>
      <c r="R15" s="92">
        <v>1</v>
      </c>
      <c r="S15" s="92">
        <v>1</v>
      </c>
      <c r="T15" s="109"/>
      <c r="U15" s="110"/>
    </row>
    <row r="16" s="85" customFormat="1" ht="16.5" customHeight="1" spans="1:21">
      <c r="A16" s="92">
        <v>14</v>
      </c>
      <c r="B16" s="92" t="s">
        <v>276</v>
      </c>
      <c r="C16" s="92" t="s">
        <v>30</v>
      </c>
      <c r="D16" s="92" t="s">
        <v>991</v>
      </c>
      <c r="E16" s="93" t="s">
        <v>1000</v>
      </c>
      <c r="F16" s="94" t="s">
        <v>277</v>
      </c>
      <c r="G16" s="94" t="s">
        <v>198</v>
      </c>
      <c r="H16" s="95" t="s">
        <v>278</v>
      </c>
      <c r="I16" s="105" t="s">
        <v>1001</v>
      </c>
      <c r="J16" s="92">
        <v>2711.5</v>
      </c>
      <c r="K16" s="92">
        <v>4500</v>
      </c>
      <c r="L16" s="92">
        <v>2711.5</v>
      </c>
      <c r="M16" s="92"/>
      <c r="N16" s="92"/>
      <c r="O16" s="92"/>
      <c r="P16" s="92"/>
      <c r="Q16" s="92"/>
      <c r="R16" s="92">
        <v>1</v>
      </c>
      <c r="S16" s="92">
        <v>1</v>
      </c>
      <c r="T16" s="109"/>
      <c r="U16" s="110"/>
    </row>
    <row r="17" s="85" customFormat="1" ht="16.5" customHeight="1" spans="1:21">
      <c r="A17" s="92">
        <v>15</v>
      </c>
      <c r="B17" s="92" t="s">
        <v>297</v>
      </c>
      <c r="C17" s="92" t="s">
        <v>30</v>
      </c>
      <c r="D17" s="92" t="s">
        <v>991</v>
      </c>
      <c r="E17" s="93" t="s">
        <v>1000</v>
      </c>
      <c r="F17" s="94" t="s">
        <v>1016</v>
      </c>
      <c r="G17" s="94" t="s">
        <v>271</v>
      </c>
      <c r="H17" s="95" t="s">
        <v>299</v>
      </c>
      <c r="I17" s="105" t="s">
        <v>1001</v>
      </c>
      <c r="J17" s="92">
        <v>4879</v>
      </c>
      <c r="K17" s="92">
        <v>4540</v>
      </c>
      <c r="L17" s="92">
        <v>4879</v>
      </c>
      <c r="M17" s="92"/>
      <c r="N17" s="92"/>
      <c r="O17" s="92"/>
      <c r="P17" s="92"/>
      <c r="Q17" s="92"/>
      <c r="R17" s="92">
        <v>2</v>
      </c>
      <c r="S17" s="92">
        <v>1</v>
      </c>
      <c r="T17" s="109"/>
      <c r="U17" s="110"/>
    </row>
    <row r="18" s="85" customFormat="1" ht="16.5" customHeight="1" spans="1:21">
      <c r="A18" s="92">
        <v>16</v>
      </c>
      <c r="B18" s="92" t="s">
        <v>323</v>
      </c>
      <c r="C18" s="92" t="s">
        <v>30</v>
      </c>
      <c r="D18" s="92" t="str">
        <f>D6</f>
        <v>外加工费</v>
      </c>
      <c r="E18" s="93" t="s">
        <v>1005</v>
      </c>
      <c r="F18" s="94" t="s">
        <v>1011</v>
      </c>
      <c r="G18" s="94" t="s">
        <v>198</v>
      </c>
      <c r="H18" s="95" t="s">
        <v>325</v>
      </c>
      <c r="I18" s="105" t="s">
        <v>1017</v>
      </c>
      <c r="J18" s="92">
        <v>670</v>
      </c>
      <c r="K18" s="92">
        <v>0</v>
      </c>
      <c r="L18" s="92">
        <v>0</v>
      </c>
      <c r="M18" s="92"/>
      <c r="N18" s="92">
        <v>670</v>
      </c>
      <c r="O18" s="92"/>
      <c r="P18" s="92"/>
      <c r="Q18" s="92"/>
      <c r="R18" s="92">
        <v>2</v>
      </c>
      <c r="S18" s="92">
        <v>1</v>
      </c>
      <c r="T18" s="109"/>
      <c r="U18" s="110"/>
    </row>
    <row r="19" s="85" customFormat="1" ht="16.5" customHeight="1" spans="1:21">
      <c r="A19" s="92">
        <v>17</v>
      </c>
      <c r="B19" s="92" t="s">
        <v>284</v>
      </c>
      <c r="C19" s="92" t="s">
        <v>30</v>
      </c>
      <c r="D19" s="92" t="s">
        <v>991</v>
      </c>
      <c r="E19" s="93" t="s">
        <v>1000</v>
      </c>
      <c r="F19" s="94" t="s">
        <v>285</v>
      </c>
      <c r="G19" s="94" t="s">
        <v>198</v>
      </c>
      <c r="H19" s="95" t="s">
        <v>286</v>
      </c>
      <c r="I19" s="105" t="s">
        <v>1018</v>
      </c>
      <c r="J19" s="92">
        <v>6000</v>
      </c>
      <c r="K19" s="92">
        <v>6000</v>
      </c>
      <c r="L19" s="92">
        <v>6000</v>
      </c>
      <c r="M19" s="92"/>
      <c r="N19" s="92"/>
      <c r="O19" s="92"/>
      <c r="P19" s="92"/>
      <c r="Q19" s="92"/>
      <c r="R19" s="92">
        <v>2</v>
      </c>
      <c r="S19" s="92">
        <v>1</v>
      </c>
      <c r="T19" s="109"/>
      <c r="U19" s="110"/>
    </row>
    <row r="20" s="53" customFormat="1" ht="16.5" customHeight="1" spans="1:21">
      <c r="A20" s="92">
        <v>18</v>
      </c>
      <c r="B20" s="92"/>
      <c r="C20" s="92" t="s">
        <v>30</v>
      </c>
      <c r="D20" s="92" t="s">
        <v>991</v>
      </c>
      <c r="E20" s="93" t="s">
        <v>1000</v>
      </c>
      <c r="F20" s="94" t="s">
        <v>1019</v>
      </c>
      <c r="G20" s="94" t="s">
        <v>1020</v>
      </c>
      <c r="H20" s="93" t="s">
        <v>1021</v>
      </c>
      <c r="I20" s="105" t="s">
        <v>1001</v>
      </c>
      <c r="J20" s="92">
        <v>2893.5</v>
      </c>
      <c r="K20" s="92">
        <v>4500</v>
      </c>
      <c r="L20" s="92">
        <v>2893.5</v>
      </c>
      <c r="M20" s="92"/>
      <c r="N20" s="92"/>
      <c r="O20" s="92"/>
      <c r="P20" s="92"/>
      <c r="Q20" s="92"/>
      <c r="R20" s="92">
        <v>2</v>
      </c>
      <c r="S20" s="92">
        <v>2</v>
      </c>
      <c r="T20" s="109" t="s">
        <v>1022</v>
      </c>
      <c r="U20" s="110"/>
    </row>
    <row r="21" s="53" customFormat="1" ht="16.5" customHeight="1" spans="1:21">
      <c r="A21" s="92">
        <v>19</v>
      </c>
      <c r="B21" s="92"/>
      <c r="C21" s="92" t="s">
        <v>30</v>
      </c>
      <c r="D21" s="92" t="s">
        <v>991</v>
      </c>
      <c r="E21" s="93" t="s">
        <v>1000</v>
      </c>
      <c r="F21" s="96" t="s">
        <v>443</v>
      </c>
      <c r="G21" s="96" t="s">
        <v>408</v>
      </c>
      <c r="H21" s="83" t="s">
        <v>444</v>
      </c>
      <c r="I21" s="105" t="s">
        <v>1001</v>
      </c>
      <c r="J21" s="92">
        <v>2669</v>
      </c>
      <c r="K21" s="92">
        <v>3000</v>
      </c>
      <c r="L21" s="92">
        <v>2669</v>
      </c>
      <c r="M21" s="92"/>
      <c r="N21" s="92"/>
      <c r="O21" s="92"/>
      <c r="P21" s="92"/>
      <c r="Q21" s="92"/>
      <c r="R21" s="92">
        <v>2</v>
      </c>
      <c r="S21" s="92">
        <v>2</v>
      </c>
      <c r="T21" s="109"/>
      <c r="U21" s="110"/>
    </row>
    <row r="22" s="86" customFormat="1" ht="16.5" customHeight="1" spans="1:21">
      <c r="A22" s="92">
        <v>20</v>
      </c>
      <c r="B22" s="93"/>
      <c r="C22" s="92" t="s">
        <v>30</v>
      </c>
      <c r="D22" s="92" t="s">
        <v>991</v>
      </c>
      <c r="E22" s="93" t="s">
        <v>1000</v>
      </c>
      <c r="F22" s="83" t="s">
        <v>494</v>
      </c>
      <c r="G22" s="4" t="s">
        <v>217</v>
      </c>
      <c r="H22" s="4" t="s">
        <v>495</v>
      </c>
      <c r="I22" s="105" t="s">
        <v>1001</v>
      </c>
      <c r="J22" s="92">
        <v>5406</v>
      </c>
      <c r="K22" s="92">
        <v>6430</v>
      </c>
      <c r="L22" s="92">
        <v>5406</v>
      </c>
      <c r="M22" s="92"/>
      <c r="N22" s="92"/>
      <c r="O22" s="92"/>
      <c r="P22" s="92"/>
      <c r="Q22" s="92"/>
      <c r="R22" s="92">
        <v>2</v>
      </c>
      <c r="S22" s="92">
        <v>2</v>
      </c>
      <c r="T22" s="109"/>
      <c r="U22" s="110"/>
    </row>
    <row r="23" s="86" customFormat="1" ht="16.5" customHeight="1" spans="1:21">
      <c r="A23" s="92">
        <v>21</v>
      </c>
      <c r="B23" s="93"/>
      <c r="C23" s="92" t="s">
        <v>30</v>
      </c>
      <c r="D23" s="92" t="s">
        <v>991</v>
      </c>
      <c r="E23" s="93" t="s">
        <v>1000</v>
      </c>
      <c r="F23" s="83" t="s">
        <v>500</v>
      </c>
      <c r="G23" s="83" t="s">
        <v>1023</v>
      </c>
      <c r="H23" s="83">
        <v>0</v>
      </c>
      <c r="I23" s="105" t="s">
        <v>1001</v>
      </c>
      <c r="J23" s="92">
        <v>1530</v>
      </c>
      <c r="K23" s="92">
        <v>3500</v>
      </c>
      <c r="L23" s="92">
        <v>1530</v>
      </c>
      <c r="M23" s="92"/>
      <c r="N23" s="92"/>
      <c r="O23" s="92"/>
      <c r="P23" s="92"/>
      <c r="Q23" s="92"/>
      <c r="R23" s="92">
        <v>2</v>
      </c>
      <c r="S23" s="92">
        <v>2</v>
      </c>
      <c r="T23" s="109"/>
      <c r="U23" s="110"/>
    </row>
    <row r="24" s="86" customFormat="1" ht="16.5" customHeight="1" spans="1:21">
      <c r="A24" s="92">
        <v>22</v>
      </c>
      <c r="B24" s="93"/>
      <c r="C24" s="92" t="s">
        <v>30</v>
      </c>
      <c r="D24" s="92" t="s">
        <v>991</v>
      </c>
      <c r="E24" s="93" t="s">
        <v>1005</v>
      </c>
      <c r="F24" s="83" t="s">
        <v>500</v>
      </c>
      <c r="G24" s="83" t="s">
        <v>1023</v>
      </c>
      <c r="H24" s="83">
        <v>0</v>
      </c>
      <c r="I24" s="105" t="s">
        <v>1017</v>
      </c>
      <c r="J24" s="92">
        <v>3968</v>
      </c>
      <c r="K24" s="92">
        <v>4500</v>
      </c>
      <c r="L24" s="92">
        <v>3968</v>
      </c>
      <c r="M24" s="92"/>
      <c r="N24" s="92"/>
      <c r="O24" s="92"/>
      <c r="P24" s="92"/>
      <c r="Q24" s="92"/>
      <c r="R24" s="92">
        <v>2</v>
      </c>
      <c r="S24" s="92">
        <v>2</v>
      </c>
      <c r="T24" s="109"/>
      <c r="U24" s="110"/>
    </row>
    <row r="25" s="86" customFormat="1" ht="16.5" customHeight="1" spans="1:21">
      <c r="A25" s="92">
        <v>23</v>
      </c>
      <c r="B25" s="93"/>
      <c r="C25" s="92" t="s">
        <v>30</v>
      </c>
      <c r="D25" s="92" t="s">
        <v>991</v>
      </c>
      <c r="E25" s="93" t="s">
        <v>1000</v>
      </c>
      <c r="F25" s="4" t="s">
        <v>488</v>
      </c>
      <c r="G25" s="4" t="s">
        <v>408</v>
      </c>
      <c r="H25" s="4" t="s">
        <v>489</v>
      </c>
      <c r="I25" s="105" t="s">
        <v>1001</v>
      </c>
      <c r="J25" s="92">
        <v>0</v>
      </c>
      <c r="K25" s="92">
        <v>0</v>
      </c>
      <c r="L25" s="92">
        <v>0</v>
      </c>
      <c r="M25" s="92"/>
      <c r="N25" s="92"/>
      <c r="O25" s="92"/>
      <c r="P25" s="92"/>
      <c r="Q25" s="92"/>
      <c r="R25" s="92">
        <v>2</v>
      </c>
      <c r="S25" s="92">
        <v>2</v>
      </c>
      <c r="T25" s="109"/>
      <c r="U25" s="110"/>
    </row>
    <row r="26" s="53" customFormat="1" ht="17.25" customHeight="1" spans="1:21">
      <c r="A26" s="92">
        <v>26</v>
      </c>
      <c r="B26" s="93"/>
      <c r="C26" s="92" t="s">
        <v>30</v>
      </c>
      <c r="D26" s="92" t="s">
        <v>991</v>
      </c>
      <c r="E26" s="93" t="s">
        <v>1007</v>
      </c>
      <c r="F26" s="94" t="s">
        <v>588</v>
      </c>
      <c r="G26" s="83" t="s">
        <v>1024</v>
      </c>
      <c r="H26" s="83" t="s">
        <v>1025</v>
      </c>
      <c r="I26" s="105" t="s">
        <v>1026</v>
      </c>
      <c r="J26" s="92">
        <v>3193</v>
      </c>
      <c r="K26" s="92">
        <v>3200</v>
      </c>
      <c r="L26" s="92">
        <v>3200</v>
      </c>
      <c r="M26" s="92"/>
      <c r="N26" s="92"/>
      <c r="O26" s="92"/>
      <c r="P26" s="92"/>
      <c r="Q26" s="92"/>
      <c r="R26" s="92">
        <v>3</v>
      </c>
      <c r="S26" s="92">
        <v>3</v>
      </c>
      <c r="T26" s="111" t="s">
        <v>1027</v>
      </c>
      <c r="U26" s="110"/>
    </row>
    <row r="27" s="53" customFormat="1" ht="17.25" customHeight="1" spans="1:21">
      <c r="A27" s="92">
        <v>27</v>
      </c>
      <c r="B27" s="93"/>
      <c r="C27" s="92" t="s">
        <v>30</v>
      </c>
      <c r="D27" s="92" t="s">
        <v>991</v>
      </c>
      <c r="E27" s="93" t="s">
        <v>1000</v>
      </c>
      <c r="F27" s="94" t="s">
        <v>592</v>
      </c>
      <c r="G27" s="83" t="s">
        <v>1024</v>
      </c>
      <c r="H27" s="83" t="s">
        <v>1025</v>
      </c>
      <c r="I27" s="105" t="s">
        <v>1001</v>
      </c>
      <c r="J27" s="92">
        <v>4600</v>
      </c>
      <c r="K27" s="92">
        <v>4600</v>
      </c>
      <c r="L27" s="92">
        <v>4600</v>
      </c>
      <c r="M27" s="92"/>
      <c r="N27" s="92"/>
      <c r="O27" s="92"/>
      <c r="P27" s="92"/>
      <c r="Q27" s="92"/>
      <c r="R27" s="92">
        <v>3</v>
      </c>
      <c r="S27" s="92">
        <v>3</v>
      </c>
      <c r="T27" s="112"/>
      <c r="U27" s="110"/>
    </row>
    <row r="28" s="53" customFormat="1" ht="17.25" customHeight="1" spans="1:21">
      <c r="A28" s="92">
        <v>28</v>
      </c>
      <c r="B28" s="93"/>
      <c r="C28" s="92" t="s">
        <v>30</v>
      </c>
      <c r="D28" s="92" t="s">
        <v>991</v>
      </c>
      <c r="E28" s="93" t="s">
        <v>1005</v>
      </c>
      <c r="F28" s="94" t="s">
        <v>592</v>
      </c>
      <c r="G28" s="83" t="s">
        <v>1024</v>
      </c>
      <c r="H28" s="83" t="s">
        <v>1025</v>
      </c>
      <c r="I28" s="105" t="s">
        <v>1006</v>
      </c>
      <c r="J28" s="92">
        <v>7958</v>
      </c>
      <c r="K28" s="92">
        <v>7958</v>
      </c>
      <c r="L28" s="92">
        <v>7958</v>
      </c>
      <c r="M28" s="92"/>
      <c r="N28" s="92"/>
      <c r="O28" s="92"/>
      <c r="P28" s="92"/>
      <c r="Q28" s="92"/>
      <c r="R28" s="92">
        <v>3</v>
      </c>
      <c r="S28" s="92">
        <v>3</v>
      </c>
      <c r="T28" s="112"/>
      <c r="U28" s="110"/>
    </row>
    <row r="29" s="53" customFormat="1" ht="17.25" customHeight="1" spans="1:21">
      <c r="A29" s="92">
        <v>29</v>
      </c>
      <c r="B29" s="93"/>
      <c r="C29" s="92" t="s">
        <v>30</v>
      </c>
      <c r="D29" s="92" t="s">
        <v>991</v>
      </c>
      <c r="E29" s="93" t="s">
        <v>1005</v>
      </c>
      <c r="F29" s="94" t="s">
        <v>552</v>
      </c>
      <c r="G29" s="4" t="s">
        <v>1024</v>
      </c>
      <c r="H29" s="4" t="s">
        <v>1028</v>
      </c>
      <c r="I29" s="105" t="s">
        <v>1029</v>
      </c>
      <c r="J29" s="92">
        <v>935</v>
      </c>
      <c r="K29" s="92">
        <v>0</v>
      </c>
      <c r="L29" s="92">
        <v>0</v>
      </c>
      <c r="M29" s="92"/>
      <c r="N29" s="92">
        <v>935</v>
      </c>
      <c r="O29" s="92"/>
      <c r="P29" s="92"/>
      <c r="Q29" s="92"/>
      <c r="R29" s="92">
        <v>3</v>
      </c>
      <c r="S29" s="92">
        <v>3</v>
      </c>
      <c r="T29" s="112"/>
      <c r="U29" s="108"/>
    </row>
    <row r="30" s="86" customFormat="1" ht="17.25" customHeight="1" spans="1:21">
      <c r="A30" s="92">
        <v>30</v>
      </c>
      <c r="B30" s="93"/>
      <c r="C30" s="92" t="s">
        <v>30</v>
      </c>
      <c r="D30" s="92" t="s">
        <v>991</v>
      </c>
      <c r="E30" s="93" t="s">
        <v>1000</v>
      </c>
      <c r="F30" s="94" t="s">
        <v>552</v>
      </c>
      <c r="G30" s="4" t="s">
        <v>1024</v>
      </c>
      <c r="H30" s="4" t="s">
        <v>1028</v>
      </c>
      <c r="I30" s="105" t="s">
        <v>1001</v>
      </c>
      <c r="J30" s="92">
        <v>1224</v>
      </c>
      <c r="K30" s="92">
        <v>0</v>
      </c>
      <c r="L30" s="92">
        <v>0</v>
      </c>
      <c r="M30" s="92"/>
      <c r="N30" s="92">
        <v>1224</v>
      </c>
      <c r="O30" s="92"/>
      <c r="P30" s="92"/>
      <c r="Q30" s="92"/>
      <c r="R30" s="92">
        <v>3</v>
      </c>
      <c r="S30" s="92">
        <v>3</v>
      </c>
      <c r="T30" s="112"/>
      <c r="U30" s="106"/>
    </row>
    <row r="31" s="86" customFormat="1" ht="17.25" customHeight="1" spans="1:21">
      <c r="A31" s="92">
        <v>31</v>
      </c>
      <c r="B31" s="93"/>
      <c r="C31" s="92" t="s">
        <v>30</v>
      </c>
      <c r="D31" s="92" t="s">
        <v>991</v>
      </c>
      <c r="E31" s="93" t="s">
        <v>1005</v>
      </c>
      <c r="F31" s="94" t="s">
        <v>609</v>
      </c>
      <c r="G31" s="83" t="s">
        <v>1030</v>
      </c>
      <c r="H31" s="83" t="s">
        <v>1031</v>
      </c>
      <c r="I31" s="105" t="s">
        <v>1006</v>
      </c>
      <c r="J31" s="92">
        <v>3332</v>
      </c>
      <c r="K31" s="92">
        <v>3332</v>
      </c>
      <c r="L31" s="92">
        <f>J31</f>
        <v>3332</v>
      </c>
      <c r="M31" s="92"/>
      <c r="N31" s="92"/>
      <c r="O31" s="92"/>
      <c r="P31" s="92"/>
      <c r="Q31" s="92"/>
      <c r="R31" s="92">
        <v>3</v>
      </c>
      <c r="S31" s="92">
        <v>3</v>
      </c>
      <c r="T31" s="112"/>
      <c r="U31" s="106"/>
    </row>
    <row r="32" s="86" customFormat="1" ht="17.25" customHeight="1" spans="1:21">
      <c r="A32" s="92">
        <v>32</v>
      </c>
      <c r="B32" s="93"/>
      <c r="C32" s="92" t="s">
        <v>30</v>
      </c>
      <c r="D32" s="92" t="s">
        <v>991</v>
      </c>
      <c r="E32" s="93" t="s">
        <v>1000</v>
      </c>
      <c r="F32" s="94" t="s">
        <v>609</v>
      </c>
      <c r="G32" s="83" t="s">
        <v>1030</v>
      </c>
      <c r="H32" s="83" t="s">
        <v>1031</v>
      </c>
      <c r="I32" s="105" t="s">
        <v>1001</v>
      </c>
      <c r="J32" s="92">
        <v>2082.5</v>
      </c>
      <c r="K32" s="92">
        <v>2450</v>
      </c>
      <c r="L32" s="92">
        <f>J32</f>
        <v>2082.5</v>
      </c>
      <c r="M32" s="92"/>
      <c r="N32" s="92"/>
      <c r="O32" s="92"/>
      <c r="P32" s="92"/>
      <c r="Q32" s="92"/>
      <c r="R32" s="92">
        <v>3</v>
      </c>
      <c r="S32" s="92">
        <v>3</v>
      </c>
      <c r="T32" s="112"/>
      <c r="U32" s="106"/>
    </row>
    <row r="33" s="86" customFormat="1" ht="17.25" customHeight="1" spans="1:21">
      <c r="A33" s="92">
        <v>36</v>
      </c>
      <c r="B33" s="93"/>
      <c r="C33" s="92" t="s">
        <v>30</v>
      </c>
      <c r="D33" s="92" t="s">
        <v>991</v>
      </c>
      <c r="E33" s="93" t="s">
        <v>1000</v>
      </c>
      <c r="F33" s="4" t="s">
        <v>1032</v>
      </c>
      <c r="G33" s="4" t="s">
        <v>271</v>
      </c>
      <c r="H33" s="4" t="s">
        <v>585</v>
      </c>
      <c r="I33" s="105" t="s">
        <v>1001</v>
      </c>
      <c r="J33" s="92">
        <v>3774</v>
      </c>
      <c r="K33" s="92">
        <v>4500</v>
      </c>
      <c r="L33" s="92">
        <f>J33</f>
        <v>3774</v>
      </c>
      <c r="M33" s="92"/>
      <c r="N33" s="92"/>
      <c r="O33" s="92"/>
      <c r="P33" s="92"/>
      <c r="Q33" s="92"/>
      <c r="R33" s="92">
        <v>3</v>
      </c>
      <c r="S33" s="92">
        <v>3</v>
      </c>
      <c r="T33" s="112"/>
      <c r="U33" s="106"/>
    </row>
    <row r="34" s="86" customFormat="1" ht="17.25" customHeight="1" spans="1:21">
      <c r="A34" s="92">
        <v>37</v>
      </c>
      <c r="B34" s="93"/>
      <c r="C34" s="92" t="s">
        <v>30</v>
      </c>
      <c r="D34" s="92" t="s">
        <v>991</v>
      </c>
      <c r="E34" s="93" t="s">
        <v>1005</v>
      </c>
      <c r="F34" s="4" t="s">
        <v>1032</v>
      </c>
      <c r="G34" s="4" t="s">
        <v>271</v>
      </c>
      <c r="H34" s="4" t="s">
        <v>585</v>
      </c>
      <c r="I34" s="105" t="s">
        <v>1006</v>
      </c>
      <c r="J34" s="92">
        <f>2775+1200</f>
        <v>3975</v>
      </c>
      <c r="K34" s="92">
        <v>6500</v>
      </c>
      <c r="L34" s="92">
        <f>J34</f>
        <v>3975</v>
      </c>
      <c r="M34" s="92"/>
      <c r="N34" s="92"/>
      <c r="O34" s="92"/>
      <c r="P34" s="92"/>
      <c r="Q34" s="92"/>
      <c r="R34" s="92">
        <v>3</v>
      </c>
      <c r="S34" s="92">
        <v>3</v>
      </c>
      <c r="T34" s="112"/>
      <c r="U34" s="106"/>
    </row>
    <row r="35" s="86" customFormat="1" ht="17.25" customHeight="1" spans="1:21">
      <c r="A35" s="92">
        <v>39</v>
      </c>
      <c r="B35" s="93"/>
      <c r="C35" s="92" t="s">
        <v>30</v>
      </c>
      <c r="D35" s="92" t="s">
        <v>991</v>
      </c>
      <c r="E35" s="93" t="s">
        <v>1005</v>
      </c>
      <c r="F35" s="83" t="s">
        <v>601</v>
      </c>
      <c r="G35" s="83" t="s">
        <v>1024</v>
      </c>
      <c r="H35" s="83" t="s">
        <v>1033</v>
      </c>
      <c r="I35" s="105" t="s">
        <v>1006</v>
      </c>
      <c r="J35" s="92">
        <v>0</v>
      </c>
      <c r="K35" s="92">
        <v>0</v>
      </c>
      <c r="L35" s="92">
        <v>0</v>
      </c>
      <c r="M35" s="92"/>
      <c r="N35" s="92"/>
      <c r="O35" s="92"/>
      <c r="P35" s="92"/>
      <c r="Q35" s="92"/>
      <c r="R35" s="92">
        <v>3</v>
      </c>
      <c r="S35" s="92">
        <v>3</v>
      </c>
      <c r="T35" s="112"/>
      <c r="U35" s="106" t="s">
        <v>1034</v>
      </c>
    </row>
    <row r="36" s="86" customFormat="1" ht="17.25" customHeight="1" spans="1:21">
      <c r="A36" s="92">
        <v>43</v>
      </c>
      <c r="B36" s="97"/>
      <c r="C36" s="92" t="s">
        <v>30</v>
      </c>
      <c r="D36" s="93" t="s">
        <v>991</v>
      </c>
      <c r="E36" s="97" t="s">
        <v>1000</v>
      </c>
      <c r="F36" s="4" t="s">
        <v>622</v>
      </c>
      <c r="G36" s="4" t="s">
        <v>1035</v>
      </c>
      <c r="H36" s="4" t="s">
        <v>624</v>
      </c>
      <c r="I36" s="97" t="s">
        <v>1001</v>
      </c>
      <c r="J36" s="106">
        <v>1920</v>
      </c>
      <c r="K36" s="106">
        <v>2500</v>
      </c>
      <c r="L36" s="106">
        <f>J36</f>
        <v>1920</v>
      </c>
      <c r="M36" s="106"/>
      <c r="N36" s="106"/>
      <c r="O36" s="106"/>
      <c r="P36" s="106"/>
      <c r="Q36" s="113"/>
      <c r="R36" s="92">
        <v>3</v>
      </c>
      <c r="S36" s="92">
        <v>3</v>
      </c>
      <c r="T36" s="112"/>
      <c r="U36" s="106"/>
    </row>
    <row r="37" s="86" customFormat="1" ht="17.25" customHeight="1" spans="1:21">
      <c r="A37" s="92">
        <v>44</v>
      </c>
      <c r="B37" s="93"/>
      <c r="C37" s="92" t="s">
        <v>30</v>
      </c>
      <c r="D37" s="92" t="s">
        <v>991</v>
      </c>
      <c r="E37" s="93" t="s">
        <v>1005</v>
      </c>
      <c r="F37" s="4" t="s">
        <v>622</v>
      </c>
      <c r="G37" s="4" t="s">
        <v>1035</v>
      </c>
      <c r="H37" s="4" t="s">
        <v>624</v>
      </c>
      <c r="I37" s="105" t="s">
        <v>1006</v>
      </c>
      <c r="J37" s="92">
        <v>3470</v>
      </c>
      <c r="K37" s="106">
        <v>4300</v>
      </c>
      <c r="L37" s="106">
        <f>J37</f>
        <v>3470</v>
      </c>
      <c r="M37" s="92"/>
      <c r="N37" s="92"/>
      <c r="O37" s="92"/>
      <c r="P37" s="92"/>
      <c r="Q37" s="92"/>
      <c r="R37" s="92">
        <v>3</v>
      </c>
      <c r="S37" s="92">
        <v>3</v>
      </c>
      <c r="T37" s="112"/>
      <c r="U37" s="97" t="s">
        <v>1036</v>
      </c>
    </row>
    <row r="38" s="86" customFormat="1" ht="17.25" customHeight="1" spans="1:21">
      <c r="A38" s="92">
        <v>45</v>
      </c>
      <c r="B38" s="98"/>
      <c r="C38" s="92" t="s">
        <v>30</v>
      </c>
      <c r="D38" s="93" t="s">
        <v>991</v>
      </c>
      <c r="E38" s="97" t="s">
        <v>1000</v>
      </c>
      <c r="F38" s="83" t="s">
        <v>601</v>
      </c>
      <c r="G38" s="83" t="s">
        <v>1024</v>
      </c>
      <c r="H38" s="83" t="s">
        <v>1033</v>
      </c>
      <c r="I38" s="97" t="s">
        <v>1001</v>
      </c>
      <c r="J38" s="106">
        <v>0</v>
      </c>
      <c r="K38" s="106">
        <v>0</v>
      </c>
      <c r="L38" s="106">
        <v>0</v>
      </c>
      <c r="M38" s="106"/>
      <c r="N38" s="106"/>
      <c r="O38" s="106"/>
      <c r="P38" s="106"/>
      <c r="Q38" s="113"/>
      <c r="R38" s="92">
        <v>3</v>
      </c>
      <c r="S38" s="92">
        <v>3</v>
      </c>
      <c r="T38" s="112"/>
      <c r="U38" s="106" t="s">
        <v>1037</v>
      </c>
    </row>
    <row r="39" s="86" customFormat="1" ht="17.25" customHeight="1" spans="1:21">
      <c r="A39" s="92">
        <v>47</v>
      </c>
      <c r="B39" s="97"/>
      <c r="C39" s="92" t="s">
        <v>30</v>
      </c>
      <c r="D39" s="93" t="s">
        <v>991</v>
      </c>
      <c r="E39" s="97" t="s">
        <v>1000</v>
      </c>
      <c r="F39" s="99" t="s">
        <v>630</v>
      </c>
      <c r="G39" s="99" t="s">
        <v>1038</v>
      </c>
      <c r="H39" s="99" t="s">
        <v>1039</v>
      </c>
      <c r="I39" s="97" t="s">
        <v>1001</v>
      </c>
      <c r="J39" s="106">
        <v>2771</v>
      </c>
      <c r="K39" s="106">
        <v>4871</v>
      </c>
      <c r="L39" s="106">
        <f>J39</f>
        <v>2771</v>
      </c>
      <c r="M39" s="106"/>
      <c r="N39" s="106"/>
      <c r="O39" s="106"/>
      <c r="P39" s="106"/>
      <c r="Q39" s="106"/>
      <c r="R39" s="114">
        <v>3</v>
      </c>
      <c r="S39" s="92">
        <v>3</v>
      </c>
      <c r="T39" s="112"/>
      <c r="U39" s="106"/>
    </row>
    <row r="40" s="86" customFormat="1" ht="17.25" customHeight="1" spans="1:21">
      <c r="A40" s="92">
        <v>48</v>
      </c>
      <c r="B40" s="100"/>
      <c r="C40" s="92" t="s">
        <v>30</v>
      </c>
      <c r="D40" s="93" t="s">
        <v>991</v>
      </c>
      <c r="E40" s="97" t="s">
        <v>1000</v>
      </c>
      <c r="F40" s="99" t="s">
        <v>630</v>
      </c>
      <c r="G40" s="99" t="s">
        <v>1038</v>
      </c>
      <c r="H40" s="99" t="s">
        <v>1039</v>
      </c>
      <c r="I40" s="97" t="s">
        <v>1001</v>
      </c>
      <c r="J40" s="106">
        <v>1020</v>
      </c>
      <c r="K40" s="106">
        <v>0</v>
      </c>
      <c r="L40" s="106">
        <f>J40</f>
        <v>1020</v>
      </c>
      <c r="M40" s="106"/>
      <c r="N40" s="106"/>
      <c r="O40" s="106"/>
      <c r="P40" s="106"/>
      <c r="Q40" s="106"/>
      <c r="R40" s="114">
        <v>3</v>
      </c>
      <c r="S40" s="92">
        <v>3</v>
      </c>
      <c r="T40" s="112"/>
      <c r="U40" s="106"/>
    </row>
    <row r="41" s="86" customFormat="1" ht="17.25" customHeight="1" spans="1:21">
      <c r="A41" s="92">
        <v>54</v>
      </c>
      <c r="B41" s="101"/>
      <c r="C41" s="92" t="s">
        <v>30</v>
      </c>
      <c r="D41" s="93" t="s">
        <v>991</v>
      </c>
      <c r="E41" s="97" t="s">
        <v>1000</v>
      </c>
      <c r="F41" s="99" t="s">
        <v>636</v>
      </c>
      <c r="G41" s="99" t="s">
        <v>198</v>
      </c>
      <c r="H41" s="99" t="s">
        <v>637</v>
      </c>
      <c r="I41" s="97" t="s">
        <v>1001</v>
      </c>
      <c r="J41" s="106">
        <v>3140</v>
      </c>
      <c r="K41" s="106">
        <v>4000</v>
      </c>
      <c r="L41" s="106">
        <f>J41</f>
        <v>3140</v>
      </c>
      <c r="M41" s="106"/>
      <c r="N41" s="106"/>
      <c r="O41" s="106"/>
      <c r="P41" s="106"/>
      <c r="Q41" s="106"/>
      <c r="R41" s="114">
        <v>3</v>
      </c>
      <c r="S41" s="92">
        <v>3</v>
      </c>
      <c r="T41" s="112"/>
      <c r="U41" s="106"/>
    </row>
    <row r="42" s="86" customFormat="1" ht="17.25" customHeight="1" spans="1:21">
      <c r="A42" s="92">
        <v>49</v>
      </c>
      <c r="B42" s="98"/>
      <c r="C42" s="92" t="s">
        <v>30</v>
      </c>
      <c r="D42" s="93" t="s">
        <v>991</v>
      </c>
      <c r="E42" s="97" t="s">
        <v>1000</v>
      </c>
      <c r="F42" s="102" t="s">
        <v>390</v>
      </c>
      <c r="G42" s="102" t="s">
        <v>391</v>
      </c>
      <c r="H42" s="102">
        <v>20708</v>
      </c>
      <c r="I42" s="97" t="s">
        <v>1001</v>
      </c>
      <c r="J42" s="106">
        <v>30900</v>
      </c>
      <c r="K42" s="106">
        <v>39514</v>
      </c>
      <c r="L42" s="106">
        <f>J42</f>
        <v>30900</v>
      </c>
      <c r="M42" s="106"/>
      <c r="N42" s="106"/>
      <c r="O42" s="106"/>
      <c r="P42" s="106"/>
      <c r="Q42" s="106"/>
      <c r="R42" s="114">
        <v>3</v>
      </c>
      <c r="S42" s="92">
        <v>3</v>
      </c>
      <c r="T42" s="112"/>
      <c r="U42" s="106"/>
    </row>
    <row r="43" s="86" customFormat="1" ht="17.25" customHeight="1" spans="1:21">
      <c r="A43" s="92">
        <v>50</v>
      </c>
      <c r="B43" s="97"/>
      <c r="C43" s="92" t="s">
        <v>30</v>
      </c>
      <c r="D43" s="93" t="s">
        <v>991</v>
      </c>
      <c r="E43" s="97" t="s">
        <v>1000</v>
      </c>
      <c r="F43" s="99" t="s">
        <v>644</v>
      </c>
      <c r="G43" s="99" t="s">
        <v>408</v>
      </c>
      <c r="H43" s="99" t="s">
        <v>645</v>
      </c>
      <c r="I43" s="97" t="s">
        <v>1001</v>
      </c>
      <c r="J43" s="106">
        <v>1071</v>
      </c>
      <c r="K43" s="106">
        <v>2500</v>
      </c>
      <c r="L43" s="106">
        <f>J43</f>
        <v>1071</v>
      </c>
      <c r="M43" s="106"/>
      <c r="N43" s="106"/>
      <c r="O43" s="106"/>
      <c r="P43" s="106"/>
      <c r="Q43" s="106"/>
      <c r="R43" s="114">
        <v>3</v>
      </c>
      <c r="S43" s="92">
        <v>3</v>
      </c>
      <c r="T43" s="112"/>
      <c r="U43" s="106"/>
    </row>
    <row r="44" s="86" customFormat="1" ht="17.25" customHeight="1" spans="1:21">
      <c r="A44" s="92">
        <v>40</v>
      </c>
      <c r="B44" s="93"/>
      <c r="C44" s="92" t="s">
        <v>30</v>
      </c>
      <c r="D44" s="92" t="s">
        <v>991</v>
      </c>
      <c r="E44" s="93" t="s">
        <v>1005</v>
      </c>
      <c r="F44" s="83" t="s">
        <v>691</v>
      </c>
      <c r="G44" s="83" t="s">
        <v>271</v>
      </c>
      <c r="H44" s="83" t="s">
        <v>692</v>
      </c>
      <c r="I44" s="105" t="s">
        <v>1006</v>
      </c>
      <c r="J44" s="92">
        <v>6320</v>
      </c>
      <c r="K44" s="92">
        <v>0</v>
      </c>
      <c r="L44" s="92">
        <v>0</v>
      </c>
      <c r="M44" s="92"/>
      <c r="N44" s="92"/>
      <c r="O44" s="92"/>
      <c r="P44" s="92"/>
      <c r="Q44" s="92">
        <v>6320</v>
      </c>
      <c r="R44" s="92">
        <v>3</v>
      </c>
      <c r="S44" s="92">
        <v>0</v>
      </c>
      <c r="T44" s="112"/>
      <c r="U44" s="106"/>
    </row>
    <row r="45" s="86" customFormat="1" ht="17.25" customHeight="1" spans="1:21">
      <c r="A45" s="92">
        <v>24</v>
      </c>
      <c r="B45" s="93"/>
      <c r="C45" s="92" t="s">
        <v>30</v>
      </c>
      <c r="D45" s="92" t="s">
        <v>991</v>
      </c>
      <c r="E45" s="93" t="s">
        <v>1007</v>
      </c>
      <c r="F45" s="94" t="s">
        <v>1040</v>
      </c>
      <c r="G45" s="83" t="s">
        <v>319</v>
      </c>
      <c r="H45" s="83" t="s">
        <v>434</v>
      </c>
      <c r="I45" s="105" t="s">
        <v>1041</v>
      </c>
      <c r="J45" s="92">
        <v>6283</v>
      </c>
      <c r="K45" s="92">
        <v>0</v>
      </c>
      <c r="L45" s="92">
        <v>0</v>
      </c>
      <c r="M45" s="92"/>
      <c r="N45" s="92"/>
      <c r="O45" s="92"/>
      <c r="P45" s="92">
        <v>6283</v>
      </c>
      <c r="Q45" s="92"/>
      <c r="R45" s="92">
        <v>3</v>
      </c>
      <c r="S45" s="92">
        <v>0</v>
      </c>
      <c r="T45" s="112"/>
      <c r="U45" s="110"/>
    </row>
    <row r="46" s="86" customFormat="1" ht="17.25" customHeight="1" spans="1:21">
      <c r="A46" s="92">
        <v>25</v>
      </c>
      <c r="B46" s="93"/>
      <c r="C46" s="92" t="s">
        <v>30</v>
      </c>
      <c r="D46" s="92" t="s">
        <v>991</v>
      </c>
      <c r="E46" s="93" t="s">
        <v>1042</v>
      </c>
      <c r="F46" s="94" t="s">
        <v>1040</v>
      </c>
      <c r="G46" s="83" t="s">
        <v>319</v>
      </c>
      <c r="H46" s="83" t="s">
        <v>434</v>
      </c>
      <c r="I46" s="105" t="s">
        <v>1043</v>
      </c>
      <c r="J46" s="92">
        <v>2550</v>
      </c>
      <c r="K46" s="92">
        <v>0</v>
      </c>
      <c r="L46" s="92">
        <v>0</v>
      </c>
      <c r="M46" s="92"/>
      <c r="N46" s="92"/>
      <c r="O46" s="92"/>
      <c r="P46" s="92">
        <v>2550</v>
      </c>
      <c r="Q46" s="92"/>
      <c r="R46" s="92">
        <v>3</v>
      </c>
      <c r="S46" s="92">
        <v>0</v>
      </c>
      <c r="T46" s="112"/>
      <c r="U46" s="110"/>
    </row>
    <row r="47" s="86" customFormat="1" ht="17.25" customHeight="1" spans="1:21">
      <c r="A47" s="92">
        <v>42</v>
      </c>
      <c r="B47" s="93"/>
      <c r="C47" s="92" t="s">
        <v>30</v>
      </c>
      <c r="D47" s="93" t="s">
        <v>991</v>
      </c>
      <c r="E47" s="93" t="s">
        <v>1007</v>
      </c>
      <c r="F47" s="94"/>
      <c r="G47" s="94" t="s">
        <v>399</v>
      </c>
      <c r="H47" s="93" t="s">
        <v>1044</v>
      </c>
      <c r="I47" s="105" t="s">
        <v>1045</v>
      </c>
      <c r="J47" s="92">
        <v>4120</v>
      </c>
      <c r="K47" s="92">
        <v>0</v>
      </c>
      <c r="L47" s="92"/>
      <c r="M47" s="92"/>
      <c r="N47" s="92"/>
      <c r="O47" s="92"/>
      <c r="P47" s="92">
        <v>4120</v>
      </c>
      <c r="Q47" s="92"/>
      <c r="R47" s="92">
        <v>3</v>
      </c>
      <c r="S47" s="92">
        <v>0</v>
      </c>
      <c r="T47" s="112"/>
      <c r="U47" s="106"/>
    </row>
    <row r="48" s="86" customFormat="1" ht="17.25" customHeight="1" spans="1:21">
      <c r="A48" s="92">
        <v>51</v>
      </c>
      <c r="B48" s="97"/>
      <c r="C48" s="92" t="s">
        <v>30</v>
      </c>
      <c r="D48" s="93" t="s">
        <v>991</v>
      </c>
      <c r="E48" s="97" t="s">
        <v>1046</v>
      </c>
      <c r="F48" s="103" t="s">
        <v>734</v>
      </c>
      <c r="G48" s="103" t="s">
        <v>1047</v>
      </c>
      <c r="H48" s="97" t="s">
        <v>735</v>
      </c>
      <c r="I48" s="97" t="s">
        <v>1048</v>
      </c>
      <c r="J48" s="106">
        <f>257.5+360.5</f>
        <v>618</v>
      </c>
      <c r="K48" s="106">
        <v>0</v>
      </c>
      <c r="L48" s="106">
        <v>0</v>
      </c>
      <c r="M48" s="106"/>
      <c r="N48" s="106"/>
      <c r="O48" s="106"/>
      <c r="P48" s="106">
        <v>618</v>
      </c>
      <c r="Q48" s="106"/>
      <c r="R48" s="114">
        <v>3</v>
      </c>
      <c r="S48" s="92">
        <v>0</v>
      </c>
      <c r="T48" s="112"/>
      <c r="U48" s="106"/>
    </row>
    <row r="49" s="86" customFormat="1" ht="17.25" customHeight="1" spans="1:21">
      <c r="A49" s="92">
        <v>52</v>
      </c>
      <c r="B49" s="101"/>
      <c r="C49" s="92" t="s">
        <v>30</v>
      </c>
      <c r="D49" s="93" t="s">
        <v>991</v>
      </c>
      <c r="E49" s="97" t="s">
        <v>1046</v>
      </c>
      <c r="F49" s="99" t="s">
        <v>653</v>
      </c>
      <c r="G49" s="99" t="s">
        <v>1049</v>
      </c>
      <c r="H49" s="99">
        <v>15362</v>
      </c>
      <c r="I49" s="97" t="s">
        <v>1048</v>
      </c>
      <c r="J49" s="106">
        <v>247.2</v>
      </c>
      <c r="K49" s="106">
        <v>0</v>
      </c>
      <c r="L49" s="106">
        <v>247.2</v>
      </c>
      <c r="M49" s="106"/>
      <c r="N49" s="106"/>
      <c r="O49" s="106"/>
      <c r="P49" s="106">
        <v>247.2</v>
      </c>
      <c r="Q49" s="106"/>
      <c r="R49" s="114">
        <v>3</v>
      </c>
      <c r="S49" s="92">
        <v>0</v>
      </c>
      <c r="T49" s="112"/>
      <c r="U49" s="106"/>
    </row>
    <row r="50" ht="17.25" customHeight="1" spans="1:21">
      <c r="A50" s="92">
        <v>53</v>
      </c>
      <c r="C50" s="92" t="s">
        <v>30</v>
      </c>
      <c r="D50" s="93" t="s">
        <v>991</v>
      </c>
      <c r="E50" s="97" t="s">
        <v>1046</v>
      </c>
      <c r="F50" s="99" t="s">
        <v>653</v>
      </c>
      <c r="G50" s="99" t="s">
        <v>1049</v>
      </c>
      <c r="H50" s="99">
        <v>15362</v>
      </c>
      <c r="I50" s="107" t="s">
        <v>1050</v>
      </c>
      <c r="J50" s="60">
        <v>300</v>
      </c>
      <c r="K50" s="60">
        <v>0</v>
      </c>
      <c r="L50" s="60">
        <v>0</v>
      </c>
      <c r="M50" s="60">
        <v>300</v>
      </c>
      <c r="N50" s="60"/>
      <c r="O50" s="60"/>
      <c r="P50" s="60"/>
      <c r="Q50" s="60"/>
      <c r="R50" s="60">
        <v>3</v>
      </c>
      <c r="S50" s="92">
        <v>0</v>
      </c>
      <c r="T50" s="112"/>
      <c r="U50" s="115"/>
    </row>
    <row r="51" s="86" customFormat="1" ht="17.25" customHeight="1" spans="1:21">
      <c r="A51" s="92">
        <v>38</v>
      </c>
      <c r="B51" s="93"/>
      <c r="C51" s="92" t="s">
        <v>30</v>
      </c>
      <c r="D51" s="92" t="s">
        <v>991</v>
      </c>
      <c r="E51" s="93" t="s">
        <v>1007</v>
      </c>
      <c r="F51" s="94" t="s">
        <v>339</v>
      </c>
      <c r="G51" s="94" t="s">
        <v>1024</v>
      </c>
      <c r="H51" s="93" t="s">
        <v>1051</v>
      </c>
      <c r="I51" s="105" t="s">
        <v>1052</v>
      </c>
      <c r="J51" s="92">
        <v>1339</v>
      </c>
      <c r="K51" s="92">
        <v>1339</v>
      </c>
      <c r="L51" s="92">
        <v>0</v>
      </c>
      <c r="M51" s="92"/>
      <c r="N51" s="92"/>
      <c r="O51" s="92"/>
      <c r="P51" s="92">
        <v>1339</v>
      </c>
      <c r="Q51" s="92"/>
      <c r="R51" s="92">
        <v>3</v>
      </c>
      <c r="S51" s="92">
        <v>0</v>
      </c>
      <c r="T51" s="116"/>
      <c r="U51" s="106"/>
    </row>
    <row r="52" s="86" customFormat="1" ht="17.25" customHeight="1" spans="1:21">
      <c r="A52" s="92">
        <v>55</v>
      </c>
      <c r="B52" s="101"/>
      <c r="C52" s="92" t="s">
        <v>30</v>
      </c>
      <c r="D52" s="93" t="s">
        <v>991</v>
      </c>
      <c r="E52" s="97" t="s">
        <v>1000</v>
      </c>
      <c r="F52" s="99" t="s">
        <v>887</v>
      </c>
      <c r="G52" s="99" t="s">
        <v>198</v>
      </c>
      <c r="H52" s="99" t="s">
        <v>820</v>
      </c>
      <c r="I52" s="97" t="s">
        <v>1001</v>
      </c>
      <c r="J52" s="106">
        <v>4513.5</v>
      </c>
      <c r="K52" s="106"/>
      <c r="L52" s="106"/>
      <c r="M52" s="106"/>
      <c r="N52" s="106"/>
      <c r="O52" s="106"/>
      <c r="P52" s="106"/>
      <c r="Q52" s="106"/>
      <c r="R52" s="114">
        <v>4</v>
      </c>
      <c r="S52" s="92"/>
      <c r="T52" s="114"/>
      <c r="U52" s="106"/>
    </row>
    <row r="53" s="86" customFormat="1" ht="17.25" customHeight="1" spans="1:21">
      <c r="A53" s="92">
        <v>33</v>
      </c>
      <c r="B53" s="93"/>
      <c r="C53" s="92" t="s">
        <v>30</v>
      </c>
      <c r="D53" s="92" t="s">
        <v>992</v>
      </c>
      <c r="E53" s="93" t="s">
        <v>186</v>
      </c>
      <c r="F53" s="94" t="s">
        <v>836</v>
      </c>
      <c r="G53" s="4" t="s">
        <v>198</v>
      </c>
      <c r="H53" s="4" t="s">
        <v>837</v>
      </c>
      <c r="I53" s="105" t="s">
        <v>1053</v>
      </c>
      <c r="J53" s="92">
        <v>300</v>
      </c>
      <c r="K53" s="92">
        <v>0</v>
      </c>
      <c r="L53" s="92">
        <v>0</v>
      </c>
      <c r="M53" s="92">
        <f>J53</f>
        <v>300</v>
      </c>
      <c r="N53" s="92"/>
      <c r="O53" s="92"/>
      <c r="P53" s="92"/>
      <c r="Q53" s="92"/>
      <c r="R53" s="92">
        <v>4</v>
      </c>
      <c r="S53" s="92"/>
      <c r="T53" s="117"/>
      <c r="U53" s="106"/>
    </row>
    <row r="54" s="86" customFormat="1" ht="17.25" customHeight="1" spans="1:21">
      <c r="A54" s="92">
        <v>34</v>
      </c>
      <c r="B54" s="93"/>
      <c r="C54" s="92" t="s">
        <v>30</v>
      </c>
      <c r="D54" s="92" t="s">
        <v>992</v>
      </c>
      <c r="E54" s="93" t="s">
        <v>186</v>
      </c>
      <c r="F54" s="94" t="s">
        <v>836</v>
      </c>
      <c r="G54" s="4" t="s">
        <v>198</v>
      </c>
      <c r="H54" s="4" t="s">
        <v>837</v>
      </c>
      <c r="I54" s="105" t="s">
        <v>1054</v>
      </c>
      <c r="J54" s="92">
        <v>300</v>
      </c>
      <c r="K54" s="92">
        <v>0</v>
      </c>
      <c r="L54" s="92">
        <v>0</v>
      </c>
      <c r="M54" s="92">
        <f>J54</f>
        <v>300</v>
      </c>
      <c r="N54" s="92"/>
      <c r="O54" s="92"/>
      <c r="P54" s="92"/>
      <c r="Q54" s="92"/>
      <c r="R54" s="92">
        <v>4</v>
      </c>
      <c r="S54" s="92"/>
      <c r="T54" s="117"/>
      <c r="U54" s="106"/>
    </row>
    <row r="55" s="86" customFormat="1" ht="17.25" customHeight="1" spans="1:21">
      <c r="A55" s="92">
        <v>41</v>
      </c>
      <c r="B55" s="93"/>
      <c r="C55" s="92" t="s">
        <v>30</v>
      </c>
      <c r="D55" s="92" t="s">
        <v>992</v>
      </c>
      <c r="E55" s="93" t="s">
        <v>186</v>
      </c>
      <c r="F55" s="83" t="s">
        <v>892</v>
      </c>
      <c r="G55" s="83" t="s">
        <v>399</v>
      </c>
      <c r="H55" s="83" t="s">
        <v>1055</v>
      </c>
      <c r="I55" s="105" t="s">
        <v>1056</v>
      </c>
      <c r="J55" s="92">
        <v>300</v>
      </c>
      <c r="K55" s="92">
        <v>0</v>
      </c>
      <c r="L55" s="92">
        <v>0</v>
      </c>
      <c r="M55" s="92">
        <v>300</v>
      </c>
      <c r="N55" s="92"/>
      <c r="O55" s="92"/>
      <c r="P55" s="92"/>
      <c r="Q55" s="92"/>
      <c r="R55" s="92">
        <v>4</v>
      </c>
      <c r="S55" s="92"/>
      <c r="T55" s="117"/>
      <c r="U55" s="106"/>
    </row>
    <row r="56" s="86" customFormat="1" ht="17.25" customHeight="1" spans="1:21">
      <c r="A56" s="92">
        <v>35</v>
      </c>
      <c r="B56" s="93"/>
      <c r="C56" s="92" t="s">
        <v>30</v>
      </c>
      <c r="D56" s="93" t="s">
        <v>992</v>
      </c>
      <c r="E56" s="93" t="s">
        <v>186</v>
      </c>
      <c r="F56" s="83" t="s">
        <v>892</v>
      </c>
      <c r="G56" s="83" t="s">
        <v>399</v>
      </c>
      <c r="H56" s="83" t="s">
        <v>1055</v>
      </c>
      <c r="I56" s="105" t="s">
        <v>1054</v>
      </c>
      <c r="J56" s="92">
        <v>300</v>
      </c>
      <c r="K56" s="92">
        <v>0</v>
      </c>
      <c r="L56" s="92">
        <v>0</v>
      </c>
      <c r="M56" s="92">
        <f>J56</f>
        <v>300</v>
      </c>
      <c r="N56" s="92"/>
      <c r="O56" s="92"/>
      <c r="P56" s="92"/>
      <c r="Q56" s="92"/>
      <c r="R56" s="92">
        <v>4</v>
      </c>
      <c r="S56" s="92"/>
      <c r="T56" s="117"/>
      <c r="U56" s="106"/>
    </row>
    <row r="57" s="86" customFormat="1" ht="17.25" customHeight="1" spans="1:21">
      <c r="A57" s="92">
        <v>56</v>
      </c>
      <c r="B57" s="101"/>
      <c r="C57" s="92" t="s">
        <v>30</v>
      </c>
      <c r="D57" s="93" t="s">
        <v>991</v>
      </c>
      <c r="E57" s="97" t="s">
        <v>1000</v>
      </c>
      <c r="F57" s="99" t="s">
        <v>792</v>
      </c>
      <c r="G57" s="99"/>
      <c r="H57" s="99"/>
      <c r="I57" s="97" t="s">
        <v>1001</v>
      </c>
      <c r="J57" s="106">
        <f>1120+12720</f>
        <v>13840</v>
      </c>
      <c r="K57" s="106">
        <v>0</v>
      </c>
      <c r="L57" s="106"/>
      <c r="M57" s="106"/>
      <c r="N57" s="106"/>
      <c r="O57" s="106"/>
      <c r="P57" s="106"/>
      <c r="Q57" s="106"/>
      <c r="R57" s="114">
        <v>4</v>
      </c>
      <c r="S57" s="114"/>
      <c r="T57" s="114"/>
      <c r="U57" s="106"/>
    </row>
    <row r="58" s="86" customFormat="1" ht="17.25" customHeight="1" spans="1:21">
      <c r="A58" s="92">
        <v>57</v>
      </c>
      <c r="B58" s="101"/>
      <c r="C58" s="92" t="s">
        <v>30</v>
      </c>
      <c r="D58" s="93" t="s">
        <v>991</v>
      </c>
      <c r="E58" s="93" t="s">
        <v>1007</v>
      </c>
      <c r="F58" s="99" t="s">
        <v>792</v>
      </c>
      <c r="G58" s="99"/>
      <c r="H58" s="99"/>
      <c r="I58" s="97" t="s">
        <v>1057</v>
      </c>
      <c r="J58" s="106">
        <v>1545</v>
      </c>
      <c r="K58" s="106">
        <v>0</v>
      </c>
      <c r="L58" s="106"/>
      <c r="M58" s="106"/>
      <c r="N58" s="106"/>
      <c r="O58" s="106"/>
      <c r="P58" s="106"/>
      <c r="Q58" s="106"/>
      <c r="R58" s="114">
        <v>4</v>
      </c>
      <c r="S58" s="114"/>
      <c r="T58" s="114"/>
      <c r="U58" s="106"/>
    </row>
    <row r="59" s="86" customFormat="1" ht="17.25" customHeight="1" spans="1:21">
      <c r="A59" s="92">
        <v>58</v>
      </c>
      <c r="B59" s="101"/>
      <c r="C59" s="92" t="s">
        <v>30</v>
      </c>
      <c r="D59" s="93" t="s">
        <v>991</v>
      </c>
      <c r="E59" s="97" t="s">
        <v>1000</v>
      </c>
      <c r="F59" s="99" t="s">
        <v>1058</v>
      </c>
      <c r="G59" s="99" t="s">
        <v>1059</v>
      </c>
      <c r="H59" s="99" t="s">
        <v>1060</v>
      </c>
      <c r="I59" s="97" t="s">
        <v>1001</v>
      </c>
      <c r="J59" s="106">
        <v>3870</v>
      </c>
      <c r="K59" s="106"/>
      <c r="L59" s="106"/>
      <c r="M59" s="106"/>
      <c r="N59" s="106"/>
      <c r="O59" s="106"/>
      <c r="P59" s="106"/>
      <c r="Q59" s="106"/>
      <c r="R59" s="114">
        <v>4</v>
      </c>
      <c r="S59" s="114"/>
      <c r="T59" s="114"/>
      <c r="U59" s="106"/>
    </row>
    <row r="60" s="86" customFormat="1" ht="17.25" customHeight="1" spans="1:21">
      <c r="A60" s="92">
        <v>59</v>
      </c>
      <c r="B60" s="101"/>
      <c r="C60" s="92" t="s">
        <v>30</v>
      </c>
      <c r="D60" s="93" t="s">
        <v>991</v>
      </c>
      <c r="E60" s="97" t="s">
        <v>1005</v>
      </c>
      <c r="F60" s="99" t="s">
        <v>1061</v>
      </c>
      <c r="G60" s="99" t="s">
        <v>860</v>
      </c>
      <c r="H60" s="99" t="s">
        <v>1062</v>
      </c>
      <c r="I60" s="97" t="s">
        <v>1006</v>
      </c>
      <c r="J60" s="106">
        <v>6503</v>
      </c>
      <c r="K60" s="106">
        <f>J60*1.17</f>
        <v>7608.51</v>
      </c>
      <c r="L60" s="106">
        <f>K60*0.08</f>
        <v>608.6808</v>
      </c>
      <c r="M60" s="106">
        <f>K60+L60</f>
        <v>8217.1908</v>
      </c>
      <c r="N60" s="106"/>
      <c r="O60" s="106"/>
      <c r="P60" s="106"/>
      <c r="Q60" s="106"/>
      <c r="R60" s="114">
        <v>4</v>
      </c>
      <c r="S60" s="114"/>
      <c r="T60" s="114"/>
      <c r="U60" s="106"/>
    </row>
    <row r="61" s="86" customFormat="1" ht="17.25" customHeight="1" spans="1:21">
      <c r="A61" s="92">
        <v>60</v>
      </c>
      <c r="B61" s="101"/>
      <c r="C61" s="92" t="s">
        <v>30</v>
      </c>
      <c r="D61" s="93" t="s">
        <v>991</v>
      </c>
      <c r="E61" s="97" t="s">
        <v>1000</v>
      </c>
      <c r="F61" s="99" t="s">
        <v>1061</v>
      </c>
      <c r="G61" s="99" t="s">
        <v>860</v>
      </c>
      <c r="H61" s="99" t="s">
        <v>1062</v>
      </c>
      <c r="I61" s="97" t="s">
        <v>1001</v>
      </c>
      <c r="J61" s="106">
        <v>4200</v>
      </c>
      <c r="K61" s="106">
        <f>J61*1.17</f>
        <v>4914</v>
      </c>
      <c r="L61" s="106">
        <f>K61*0.08</f>
        <v>393.12</v>
      </c>
      <c r="M61" s="106">
        <f>L61+K61</f>
        <v>5307.12</v>
      </c>
      <c r="N61" s="106"/>
      <c r="O61" s="106"/>
      <c r="P61" s="106"/>
      <c r="Q61" s="106"/>
      <c r="R61" s="114">
        <v>4</v>
      </c>
      <c r="S61" s="114"/>
      <c r="T61" s="114"/>
      <c r="U61" s="106"/>
    </row>
    <row r="62" s="86" customFormat="1" ht="17.25" customHeight="1" spans="1:21">
      <c r="A62" s="92">
        <v>46</v>
      </c>
      <c r="B62" s="101"/>
      <c r="C62" s="92" t="s">
        <v>30</v>
      </c>
      <c r="D62" s="93" t="s">
        <v>991</v>
      </c>
      <c r="E62" s="97" t="s">
        <v>1000</v>
      </c>
      <c r="F62" s="99" t="s">
        <v>892</v>
      </c>
      <c r="G62" s="99" t="s">
        <v>271</v>
      </c>
      <c r="H62" s="99" t="s">
        <v>692</v>
      </c>
      <c r="I62" s="97" t="s">
        <v>1001</v>
      </c>
      <c r="J62" s="106">
        <v>720</v>
      </c>
      <c r="K62" s="106"/>
      <c r="L62" s="106"/>
      <c r="M62" s="106"/>
      <c r="N62" s="106"/>
      <c r="O62" s="106"/>
      <c r="P62" s="106"/>
      <c r="Q62" s="106"/>
      <c r="R62" s="114">
        <v>4</v>
      </c>
      <c r="S62" s="114"/>
      <c r="T62" s="114"/>
      <c r="U62" s="106"/>
    </row>
    <row r="63" s="86" customFormat="1" ht="17.25" customHeight="1" spans="1:21">
      <c r="A63" s="92">
        <v>61</v>
      </c>
      <c r="B63" s="101"/>
      <c r="C63" s="92" t="s">
        <v>30</v>
      </c>
      <c r="D63" s="93" t="s">
        <v>991</v>
      </c>
      <c r="E63" s="97" t="s">
        <v>1000</v>
      </c>
      <c r="F63" s="99" t="s">
        <v>878</v>
      </c>
      <c r="G63" s="99" t="s">
        <v>1063</v>
      </c>
      <c r="H63" s="99" t="s">
        <v>1064</v>
      </c>
      <c r="I63" s="97" t="s">
        <v>1001</v>
      </c>
      <c r="J63" s="106">
        <v>3620</v>
      </c>
      <c r="K63" s="106"/>
      <c r="L63" s="106"/>
      <c r="M63" s="106"/>
      <c r="N63" s="106"/>
      <c r="O63" s="106"/>
      <c r="P63" s="106"/>
      <c r="Q63" s="106"/>
      <c r="R63" s="114">
        <v>4</v>
      </c>
      <c r="S63" s="114"/>
      <c r="T63" s="114"/>
      <c r="U63" s="106"/>
    </row>
    <row r="64" s="86" customFormat="1" ht="17.25" customHeight="1" spans="1:21">
      <c r="A64" s="92">
        <v>62</v>
      </c>
      <c r="B64" s="101"/>
      <c r="C64" s="92" t="s">
        <v>30</v>
      </c>
      <c r="D64" s="93" t="s">
        <v>991</v>
      </c>
      <c r="E64" s="97" t="s">
        <v>1000</v>
      </c>
      <c r="F64" s="99" t="s">
        <v>1065</v>
      </c>
      <c r="G64" s="99"/>
      <c r="H64" s="99"/>
      <c r="I64" s="97" t="s">
        <v>1001</v>
      </c>
      <c r="J64" s="106">
        <v>14270</v>
      </c>
      <c r="K64" s="106"/>
      <c r="L64" s="106"/>
      <c r="M64" s="106"/>
      <c r="N64" s="106"/>
      <c r="O64" s="106"/>
      <c r="P64" s="106"/>
      <c r="Q64" s="106"/>
      <c r="R64" s="114">
        <v>4</v>
      </c>
      <c r="S64" s="114"/>
      <c r="T64" s="114"/>
      <c r="U64" s="106"/>
    </row>
    <row r="65" s="86" customFormat="1" ht="17.25" customHeight="1" spans="1:21">
      <c r="A65" s="92">
        <v>63</v>
      </c>
      <c r="B65" s="101"/>
      <c r="C65" s="92" t="s">
        <v>30</v>
      </c>
      <c r="D65" s="93" t="s">
        <v>1066</v>
      </c>
      <c r="E65" s="97" t="s">
        <v>1067</v>
      </c>
      <c r="F65" s="99" t="s">
        <v>1013</v>
      </c>
      <c r="G65" s="99" t="s">
        <v>420</v>
      </c>
      <c r="H65" s="99"/>
      <c r="I65" s="97" t="s">
        <v>1068</v>
      </c>
      <c r="J65" s="106">
        <v>500</v>
      </c>
      <c r="K65" s="106"/>
      <c r="L65" s="106"/>
      <c r="M65" s="106"/>
      <c r="N65" s="106"/>
      <c r="O65" s="106"/>
      <c r="P65" s="106"/>
      <c r="Q65" s="106"/>
      <c r="R65" s="114"/>
      <c r="S65" s="114"/>
      <c r="T65" s="114"/>
      <c r="U65" s="106"/>
    </row>
    <row r="66" s="86" customFormat="1" ht="17.25" customHeight="1" spans="1:21">
      <c r="A66" s="92">
        <v>63</v>
      </c>
      <c r="B66" s="101"/>
      <c r="C66" s="92" t="s">
        <v>30</v>
      </c>
      <c r="D66" s="93" t="s">
        <v>1066</v>
      </c>
      <c r="E66" s="97" t="s">
        <v>1067</v>
      </c>
      <c r="F66" s="99" t="s">
        <v>883</v>
      </c>
      <c r="G66" s="99" t="s">
        <v>217</v>
      </c>
      <c r="H66" s="99" t="s">
        <v>884</v>
      </c>
      <c r="I66" s="97" t="s">
        <v>1069</v>
      </c>
      <c r="J66" s="106">
        <v>100</v>
      </c>
      <c r="K66" s="106"/>
      <c r="L66" s="106"/>
      <c r="M66" s="106"/>
      <c r="N66" s="106"/>
      <c r="O66" s="106"/>
      <c r="P66" s="106"/>
      <c r="Q66" s="106"/>
      <c r="R66" s="114"/>
      <c r="S66" s="114"/>
      <c r="T66" s="114"/>
      <c r="U66" s="106"/>
    </row>
    <row r="67" spans="1:21">
      <c r="A67" s="92">
        <v>64</v>
      </c>
      <c r="C67" s="118"/>
      <c r="D67" s="118"/>
      <c r="E67" s="118"/>
      <c r="F67" s="119"/>
      <c r="G67" s="119"/>
      <c r="H67" s="118"/>
      <c r="I67" s="120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15"/>
    </row>
    <row r="68" spans="1:21">
      <c r="A68" s="92">
        <v>65</v>
      </c>
      <c r="C68" s="118"/>
      <c r="D68" s="118"/>
      <c r="E68" s="118"/>
      <c r="F68" s="119"/>
      <c r="G68" s="119"/>
      <c r="H68" s="118"/>
      <c r="I68" s="120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15"/>
    </row>
  </sheetData>
  <mergeCells count="4">
    <mergeCell ref="A1:U1"/>
    <mergeCell ref="T3:T19"/>
    <mergeCell ref="T20:T25"/>
    <mergeCell ref="T26:T51"/>
  </mergeCells>
  <pageMargins left="0.75" right="0.75" top="1" bottom="1" header="0.5" footer="0.5"/>
  <pageSetup paperSize="9" orientation="portrait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4"/>
  <sheetViews>
    <sheetView workbookViewId="0">
      <selection activeCell="B19" sqref="B19"/>
    </sheetView>
  </sheetViews>
  <sheetFormatPr defaultColWidth="9" defaultRowHeight="14.25"/>
  <cols>
    <col min="1" max="1" width="10.5" customWidth="1"/>
    <col min="2" max="2" width="10.7" style="56" customWidth="1"/>
    <col min="3" max="3" width="4.9" customWidth="1"/>
    <col min="4" max="4" width="4.7" customWidth="1"/>
    <col min="5" max="5" width="5.6" customWidth="1"/>
    <col min="6" max="6" width="7.2" customWidth="1"/>
    <col min="7" max="7" width="14.1" customWidth="1"/>
    <col min="8" max="8" width="12.4" style="52" customWidth="1"/>
    <col min="9" max="10" width="10.5" style="57" customWidth="1"/>
  </cols>
  <sheetData>
    <row r="1" s="52" customFormat="1" ht="24" customHeight="1" spans="1:18">
      <c r="A1" s="58" t="s">
        <v>1070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76"/>
      <c r="M1" s="76"/>
      <c r="N1" s="77"/>
      <c r="O1" s="58" t="s">
        <v>1071</v>
      </c>
      <c r="P1" s="58"/>
      <c r="Q1" s="58"/>
      <c r="R1" s="58"/>
    </row>
    <row r="2" s="52" customFormat="1" ht="18.75" customHeight="1" spans="1:18">
      <c r="A2" s="59" t="s">
        <v>1072</v>
      </c>
      <c r="B2" s="59" t="s">
        <v>1073</v>
      </c>
      <c r="C2" s="59" t="s">
        <v>1074</v>
      </c>
      <c r="D2" s="59" t="s">
        <v>1075</v>
      </c>
      <c r="E2" s="59" t="s">
        <v>1076</v>
      </c>
      <c r="F2" s="59" t="s">
        <v>1077</v>
      </c>
      <c r="G2" s="59" t="s">
        <v>1078</v>
      </c>
      <c r="H2" s="59" t="s">
        <v>116</v>
      </c>
      <c r="I2" s="78" t="s">
        <v>998</v>
      </c>
      <c r="J2" s="78" t="s">
        <v>1079</v>
      </c>
      <c r="K2" s="59" t="s">
        <v>1080</v>
      </c>
      <c r="L2" s="79"/>
      <c r="M2" s="79"/>
      <c r="O2" s="78" t="s">
        <v>1072</v>
      </c>
      <c r="P2" s="78" t="s">
        <v>988</v>
      </c>
      <c r="Q2" s="78" t="s">
        <v>1075</v>
      </c>
      <c r="R2" s="78" t="s">
        <v>999</v>
      </c>
    </row>
    <row r="3" s="53" customFormat="1" customHeight="1" spans="1:18">
      <c r="A3" s="60" t="s">
        <v>1081</v>
      </c>
      <c r="B3" s="60" t="s">
        <v>1082</v>
      </c>
      <c r="C3" s="60" t="s">
        <v>1083</v>
      </c>
      <c r="D3" s="60">
        <v>2</v>
      </c>
      <c r="E3" s="60">
        <v>128</v>
      </c>
      <c r="F3" s="60">
        <f t="shared" ref="F3:F41" si="0">E3*D3</f>
        <v>256</v>
      </c>
      <c r="G3" s="61" t="s">
        <v>1084</v>
      </c>
      <c r="H3" s="61" t="s">
        <v>1085</v>
      </c>
      <c r="I3" s="61">
        <v>2836</v>
      </c>
      <c r="J3" s="61">
        <v>7500</v>
      </c>
      <c r="K3" s="61" t="s">
        <v>1086</v>
      </c>
      <c r="L3" s="80"/>
      <c r="M3" s="80"/>
      <c r="O3" s="60" t="s">
        <v>1087</v>
      </c>
      <c r="P3" s="25" t="s">
        <v>1088</v>
      </c>
      <c r="Q3" s="60" t="s">
        <v>1089</v>
      </c>
      <c r="R3" s="60"/>
    </row>
    <row r="4" s="53" customFormat="1" customHeight="1" spans="1:18">
      <c r="A4" s="60" t="s">
        <v>1081</v>
      </c>
      <c r="B4" s="60" t="s">
        <v>1090</v>
      </c>
      <c r="C4" s="60" t="s">
        <v>1091</v>
      </c>
      <c r="D4" s="60">
        <v>16</v>
      </c>
      <c r="E4" s="60">
        <v>70</v>
      </c>
      <c r="F4" s="60">
        <f t="shared" si="0"/>
        <v>1120</v>
      </c>
      <c r="G4" s="62"/>
      <c r="H4" s="62"/>
      <c r="I4" s="62"/>
      <c r="J4" s="62"/>
      <c r="K4" s="62"/>
      <c r="L4" s="80"/>
      <c r="M4" s="80"/>
      <c r="O4" s="60" t="s">
        <v>1092</v>
      </c>
      <c r="P4" s="25" t="s">
        <v>1088</v>
      </c>
      <c r="Q4" s="60" t="s">
        <v>1093</v>
      </c>
      <c r="R4" s="60"/>
    </row>
    <row r="5" s="53" customFormat="1" customHeight="1" spans="1:18">
      <c r="A5" s="60" t="s">
        <v>1081</v>
      </c>
      <c r="B5" s="60" t="s">
        <v>1094</v>
      </c>
      <c r="C5" s="60" t="s">
        <v>1091</v>
      </c>
      <c r="D5" s="60">
        <v>6</v>
      </c>
      <c r="E5" s="60">
        <v>70</v>
      </c>
      <c r="F5" s="60">
        <f t="shared" si="0"/>
        <v>420</v>
      </c>
      <c r="G5" s="62"/>
      <c r="H5" s="62"/>
      <c r="I5" s="62"/>
      <c r="J5" s="62"/>
      <c r="K5" s="62"/>
      <c r="L5" s="80"/>
      <c r="M5" s="80"/>
      <c r="O5" s="60" t="s">
        <v>1095</v>
      </c>
      <c r="P5" s="25" t="s">
        <v>1096</v>
      </c>
      <c r="Q5" s="60" t="s">
        <v>1097</v>
      </c>
      <c r="R5" s="60"/>
    </row>
    <row r="6" s="53" customFormat="1" customHeight="1" spans="1:18">
      <c r="A6" s="60" t="s">
        <v>1081</v>
      </c>
      <c r="B6" s="60" t="s">
        <v>1098</v>
      </c>
      <c r="C6" s="60" t="s">
        <v>1091</v>
      </c>
      <c r="D6" s="60">
        <v>10</v>
      </c>
      <c r="E6" s="60">
        <v>70</v>
      </c>
      <c r="F6" s="60">
        <f t="shared" si="0"/>
        <v>700</v>
      </c>
      <c r="G6" s="62"/>
      <c r="H6" s="62"/>
      <c r="I6" s="62"/>
      <c r="J6" s="62"/>
      <c r="K6" s="62"/>
      <c r="L6" s="80"/>
      <c r="M6" s="80"/>
      <c r="O6" s="60" t="s">
        <v>1099</v>
      </c>
      <c r="P6" s="25" t="s">
        <v>1088</v>
      </c>
      <c r="Q6" s="60" t="s">
        <v>1097</v>
      </c>
      <c r="R6" s="60" t="s">
        <v>222</v>
      </c>
    </row>
    <row r="7" s="53" customFormat="1" customHeight="1" spans="1:18">
      <c r="A7" s="60" t="s">
        <v>1081</v>
      </c>
      <c r="B7" s="60" t="s">
        <v>1100</v>
      </c>
      <c r="C7" s="60" t="s">
        <v>1101</v>
      </c>
      <c r="D7" s="60">
        <v>2</v>
      </c>
      <c r="E7" s="60">
        <v>70</v>
      </c>
      <c r="F7" s="60">
        <f t="shared" si="0"/>
        <v>140</v>
      </c>
      <c r="G7" s="62"/>
      <c r="H7" s="62"/>
      <c r="I7" s="62"/>
      <c r="J7" s="62"/>
      <c r="K7" s="62"/>
      <c r="L7" s="80"/>
      <c r="M7" s="80"/>
      <c r="O7" s="81">
        <v>42431</v>
      </c>
      <c r="P7" s="82" t="s">
        <v>1102</v>
      </c>
      <c r="Q7" s="83" t="s">
        <v>1089</v>
      </c>
      <c r="R7" s="83" t="s">
        <v>223</v>
      </c>
    </row>
    <row r="8" s="53" customFormat="1" customHeight="1" spans="1:18">
      <c r="A8" s="60" t="s">
        <v>1081</v>
      </c>
      <c r="B8" s="60" t="s">
        <v>1103</v>
      </c>
      <c r="C8" s="60" t="s">
        <v>1083</v>
      </c>
      <c r="D8" s="60">
        <v>1</v>
      </c>
      <c r="E8" s="60">
        <v>60</v>
      </c>
      <c r="F8" s="60">
        <f t="shared" si="0"/>
        <v>60</v>
      </c>
      <c r="G8" s="62"/>
      <c r="H8" s="62"/>
      <c r="I8" s="62"/>
      <c r="J8" s="62"/>
      <c r="K8" s="62"/>
      <c r="L8" s="80"/>
      <c r="M8" s="80"/>
      <c r="O8" s="81">
        <v>42433</v>
      </c>
      <c r="P8" s="82" t="s">
        <v>1102</v>
      </c>
      <c r="Q8" s="83" t="s">
        <v>1089</v>
      </c>
      <c r="R8" s="60" t="s">
        <v>222</v>
      </c>
    </row>
    <row r="9" s="53" customFormat="1" customHeight="1" spans="1:18">
      <c r="A9" s="60" t="s">
        <v>1081</v>
      </c>
      <c r="B9" s="60" t="s">
        <v>1104</v>
      </c>
      <c r="C9" s="60" t="s">
        <v>1105</v>
      </c>
      <c r="D9" s="60">
        <v>2</v>
      </c>
      <c r="E9" s="60">
        <v>70</v>
      </c>
      <c r="F9" s="60">
        <f t="shared" si="0"/>
        <v>140</v>
      </c>
      <c r="G9" s="63"/>
      <c r="H9" s="63"/>
      <c r="I9" s="63"/>
      <c r="J9" s="63"/>
      <c r="K9" s="62"/>
      <c r="L9" s="80"/>
      <c r="M9" s="80"/>
      <c r="O9" s="81">
        <v>42439</v>
      </c>
      <c r="P9" s="25" t="s">
        <v>1106</v>
      </c>
      <c r="Q9" s="83" t="s">
        <v>1107</v>
      </c>
      <c r="R9" s="60" t="s">
        <v>222</v>
      </c>
    </row>
    <row r="10" s="53" customFormat="1" customHeight="1" spans="1:18">
      <c r="A10" s="60" t="s">
        <v>1108</v>
      </c>
      <c r="B10" s="60" t="s">
        <v>1090</v>
      </c>
      <c r="C10" s="60" t="s">
        <v>1091</v>
      </c>
      <c r="D10" s="60">
        <v>18</v>
      </c>
      <c r="E10" s="60">
        <v>70</v>
      </c>
      <c r="F10" s="60">
        <f t="shared" si="0"/>
        <v>1260</v>
      </c>
      <c r="G10" s="61" t="s">
        <v>1109</v>
      </c>
      <c r="H10" s="61" t="s">
        <v>1085</v>
      </c>
      <c r="I10" s="61">
        <v>4850</v>
      </c>
      <c r="J10" s="61">
        <v>7500</v>
      </c>
      <c r="K10" s="62"/>
      <c r="L10" s="80"/>
      <c r="M10" s="80"/>
      <c r="O10" s="81">
        <v>42440</v>
      </c>
      <c r="P10" s="25" t="s">
        <v>1106</v>
      </c>
      <c r="Q10" s="83" t="s">
        <v>1107</v>
      </c>
      <c r="R10" s="60" t="s">
        <v>222</v>
      </c>
    </row>
    <row r="11" s="53" customFormat="1" customHeight="1" spans="1:18">
      <c r="A11" s="60" t="s">
        <v>1108</v>
      </c>
      <c r="B11" s="60" t="s">
        <v>1094</v>
      </c>
      <c r="C11" s="60" t="s">
        <v>1091</v>
      </c>
      <c r="D11" s="60">
        <v>18</v>
      </c>
      <c r="E11" s="60">
        <v>70</v>
      </c>
      <c r="F11" s="60">
        <f t="shared" si="0"/>
        <v>1260</v>
      </c>
      <c r="G11" s="62"/>
      <c r="H11" s="62"/>
      <c r="I11" s="62"/>
      <c r="J11" s="62"/>
      <c r="K11" s="62"/>
      <c r="L11" s="80"/>
      <c r="M11" s="80"/>
      <c r="O11" s="81">
        <v>42445</v>
      </c>
      <c r="P11" s="4" t="s">
        <v>1110</v>
      </c>
      <c r="Q11" s="83" t="s">
        <v>1107</v>
      </c>
      <c r="R11" s="60" t="s">
        <v>335</v>
      </c>
    </row>
    <row r="12" s="53" customFormat="1" customHeight="1" spans="1:18">
      <c r="A12" s="60" t="s">
        <v>1108</v>
      </c>
      <c r="B12" s="60" t="s">
        <v>1098</v>
      </c>
      <c r="C12" s="60" t="s">
        <v>1091</v>
      </c>
      <c r="D12" s="60">
        <v>15</v>
      </c>
      <c r="E12" s="60">
        <v>70</v>
      </c>
      <c r="F12" s="60">
        <f t="shared" si="0"/>
        <v>1050</v>
      </c>
      <c r="G12" s="62"/>
      <c r="H12" s="62"/>
      <c r="I12" s="62"/>
      <c r="J12" s="62"/>
      <c r="K12" s="62"/>
      <c r="L12" s="80"/>
      <c r="M12" s="80"/>
      <c r="O12" s="81">
        <v>42457</v>
      </c>
      <c r="P12" s="4" t="s">
        <v>1111</v>
      </c>
      <c r="Q12" s="4" t="s">
        <v>1112</v>
      </c>
      <c r="R12" s="4"/>
    </row>
    <row r="13" s="53" customFormat="1" customHeight="1" spans="1:18">
      <c r="A13" s="60" t="s">
        <v>1108</v>
      </c>
      <c r="B13" s="60" t="s">
        <v>1082</v>
      </c>
      <c r="C13" s="60" t="s">
        <v>1083</v>
      </c>
      <c r="D13" s="60">
        <v>1</v>
      </c>
      <c r="E13" s="60">
        <v>120</v>
      </c>
      <c r="F13" s="60">
        <f t="shared" si="0"/>
        <v>120</v>
      </c>
      <c r="G13" s="62"/>
      <c r="H13" s="62"/>
      <c r="I13" s="62"/>
      <c r="J13" s="62"/>
      <c r="K13" s="62"/>
      <c r="L13" s="80"/>
      <c r="M13" s="80"/>
      <c r="O13" s="81">
        <v>42460</v>
      </c>
      <c r="P13" s="60" t="s">
        <v>1113</v>
      </c>
      <c r="Q13" s="60" t="s">
        <v>1114</v>
      </c>
      <c r="R13" s="60" t="s">
        <v>201</v>
      </c>
    </row>
    <row r="14" s="53" customFormat="1" customHeight="1" spans="1:18">
      <c r="A14" s="60" t="s">
        <v>1108</v>
      </c>
      <c r="B14" s="60" t="s">
        <v>1100</v>
      </c>
      <c r="C14" s="60" t="s">
        <v>1101</v>
      </c>
      <c r="D14" s="60">
        <v>3</v>
      </c>
      <c r="E14" s="60">
        <v>70</v>
      </c>
      <c r="F14" s="60">
        <f t="shared" si="0"/>
        <v>210</v>
      </c>
      <c r="G14" s="62"/>
      <c r="H14" s="62"/>
      <c r="I14" s="62"/>
      <c r="J14" s="62"/>
      <c r="K14" s="62"/>
      <c r="L14" s="80"/>
      <c r="M14" s="80"/>
      <c r="O14" s="81">
        <v>42460</v>
      </c>
      <c r="P14" s="60" t="s">
        <v>1115</v>
      </c>
      <c r="Q14" s="60" t="s">
        <v>1116</v>
      </c>
      <c r="R14" s="60" t="s">
        <v>253</v>
      </c>
    </row>
    <row r="15" s="53" customFormat="1" customHeight="1" spans="1:18">
      <c r="A15" s="60" t="s">
        <v>1108</v>
      </c>
      <c r="B15" s="60" t="s">
        <v>1117</v>
      </c>
      <c r="C15" s="60" t="s">
        <v>1105</v>
      </c>
      <c r="D15" s="60">
        <v>1</v>
      </c>
      <c r="E15" s="60">
        <v>150</v>
      </c>
      <c r="F15" s="60">
        <f t="shared" si="0"/>
        <v>150</v>
      </c>
      <c r="G15" s="62"/>
      <c r="H15" s="62"/>
      <c r="I15" s="62"/>
      <c r="J15" s="62"/>
      <c r="K15" s="62"/>
      <c r="L15" s="80"/>
      <c r="M15" s="80"/>
      <c r="O15" s="60"/>
      <c r="P15" s="60"/>
      <c r="Q15" s="60"/>
      <c r="R15" s="60"/>
    </row>
    <row r="16" s="53" customFormat="1" customHeight="1" spans="1:18">
      <c r="A16" s="60" t="s">
        <v>1108</v>
      </c>
      <c r="B16" s="60" t="s">
        <v>1118</v>
      </c>
      <c r="C16" s="60" t="s">
        <v>1119</v>
      </c>
      <c r="D16" s="60">
        <v>1</v>
      </c>
      <c r="E16" s="60">
        <v>800</v>
      </c>
      <c r="F16" s="60">
        <f t="shared" si="0"/>
        <v>800</v>
      </c>
      <c r="G16" s="63"/>
      <c r="H16" s="63"/>
      <c r="I16" s="63"/>
      <c r="J16" s="63"/>
      <c r="K16" s="62"/>
      <c r="L16" s="80"/>
      <c r="M16" s="80"/>
      <c r="O16" s="60"/>
      <c r="P16" s="60"/>
      <c r="Q16" s="60"/>
      <c r="R16" s="60"/>
    </row>
    <row r="17" s="53" customFormat="1" customHeight="1" spans="1:18">
      <c r="A17" s="60" t="s">
        <v>1120</v>
      </c>
      <c r="B17" s="60" t="s">
        <v>1103</v>
      </c>
      <c r="C17" s="60" t="s">
        <v>1083</v>
      </c>
      <c r="D17" s="60">
        <v>1</v>
      </c>
      <c r="E17" s="60">
        <v>60</v>
      </c>
      <c r="F17" s="60">
        <f t="shared" si="0"/>
        <v>60</v>
      </c>
      <c r="G17" s="64" t="s">
        <v>1121</v>
      </c>
      <c r="H17" s="61" t="s">
        <v>1122</v>
      </c>
      <c r="I17" s="64">
        <v>1154</v>
      </c>
      <c r="J17" s="64">
        <v>14000</v>
      </c>
      <c r="K17" s="62"/>
      <c r="L17" s="80"/>
      <c r="M17" s="80"/>
      <c r="O17" s="60"/>
      <c r="P17" s="60"/>
      <c r="Q17" s="60"/>
      <c r="R17" s="60"/>
    </row>
    <row r="18" s="53" customFormat="1" customHeight="1" spans="1:18">
      <c r="A18" s="60" t="s">
        <v>1120</v>
      </c>
      <c r="B18" s="60" t="s">
        <v>1123</v>
      </c>
      <c r="C18" s="60" t="s">
        <v>1124</v>
      </c>
      <c r="D18" s="60">
        <v>4</v>
      </c>
      <c r="E18" s="60">
        <v>2</v>
      </c>
      <c r="F18" s="60">
        <f t="shared" si="0"/>
        <v>8</v>
      </c>
      <c r="G18" s="65"/>
      <c r="H18" s="62"/>
      <c r="I18" s="65"/>
      <c r="J18" s="65"/>
      <c r="K18" s="62"/>
      <c r="L18" s="80"/>
      <c r="M18" s="80"/>
      <c r="O18" s="60"/>
      <c r="P18" s="60"/>
      <c r="Q18" s="60"/>
      <c r="R18" s="60"/>
    </row>
    <row r="19" s="53" customFormat="1" customHeight="1" spans="1:18">
      <c r="A19" s="60" t="s">
        <v>1120</v>
      </c>
      <c r="B19" s="60" t="s">
        <v>1125</v>
      </c>
      <c r="C19" s="60" t="s">
        <v>1124</v>
      </c>
      <c r="D19" s="60">
        <v>2</v>
      </c>
      <c r="E19" s="60">
        <v>3</v>
      </c>
      <c r="F19" s="60">
        <f t="shared" si="0"/>
        <v>6</v>
      </c>
      <c r="G19" s="65"/>
      <c r="H19" s="62"/>
      <c r="I19" s="65"/>
      <c r="J19" s="65"/>
      <c r="K19" s="62"/>
      <c r="L19" s="80"/>
      <c r="M19" s="80"/>
      <c r="O19" s="60"/>
      <c r="P19" s="60"/>
      <c r="Q19" s="60"/>
      <c r="R19" s="60"/>
    </row>
    <row r="20" s="53" customFormat="1" customHeight="1" spans="1:18">
      <c r="A20" s="60" t="s">
        <v>1120</v>
      </c>
      <c r="B20" s="60" t="s">
        <v>1126</v>
      </c>
      <c r="C20" s="60" t="s">
        <v>1127</v>
      </c>
      <c r="D20" s="60">
        <v>1</v>
      </c>
      <c r="E20" s="60">
        <v>25</v>
      </c>
      <c r="F20" s="60">
        <f t="shared" si="0"/>
        <v>25</v>
      </c>
      <c r="G20" s="65"/>
      <c r="H20" s="62"/>
      <c r="I20" s="65"/>
      <c r="J20" s="65"/>
      <c r="K20" s="62"/>
      <c r="L20" s="80"/>
      <c r="M20" s="80"/>
      <c r="O20" s="60"/>
      <c r="P20" s="60"/>
      <c r="Q20" s="60"/>
      <c r="R20" s="60"/>
    </row>
    <row r="21" s="53" customFormat="1" customHeight="1" spans="1:18">
      <c r="A21" s="60" t="s">
        <v>1120</v>
      </c>
      <c r="B21" s="60" t="s">
        <v>1128</v>
      </c>
      <c r="C21" s="60" t="s">
        <v>1105</v>
      </c>
      <c r="D21" s="60">
        <v>4</v>
      </c>
      <c r="E21" s="60">
        <v>70</v>
      </c>
      <c r="F21" s="60">
        <f t="shared" si="0"/>
        <v>280</v>
      </c>
      <c r="G21" s="65"/>
      <c r="H21" s="62"/>
      <c r="I21" s="65"/>
      <c r="J21" s="65"/>
      <c r="K21" s="62"/>
      <c r="L21" s="80"/>
      <c r="M21" s="80"/>
      <c r="O21" s="60"/>
      <c r="P21" s="60"/>
      <c r="Q21" s="60"/>
      <c r="R21" s="60"/>
    </row>
    <row r="22" s="53" customFormat="1" customHeight="1" spans="1:18">
      <c r="A22" s="60" t="s">
        <v>1120</v>
      </c>
      <c r="B22" s="60" t="s">
        <v>1082</v>
      </c>
      <c r="C22" s="60" t="s">
        <v>1083</v>
      </c>
      <c r="D22" s="60">
        <v>2</v>
      </c>
      <c r="E22" s="60">
        <v>120</v>
      </c>
      <c r="F22" s="60">
        <f t="shared" si="0"/>
        <v>240</v>
      </c>
      <c r="G22" s="65"/>
      <c r="H22" s="62"/>
      <c r="I22" s="65"/>
      <c r="J22" s="65"/>
      <c r="K22" s="62"/>
      <c r="L22" s="80"/>
      <c r="M22" s="80"/>
      <c r="O22" s="60"/>
      <c r="P22" s="60"/>
      <c r="Q22" s="60"/>
      <c r="R22" s="60"/>
    </row>
    <row r="23" s="53" customFormat="1" customHeight="1" spans="1:18">
      <c r="A23" s="60" t="s">
        <v>1120</v>
      </c>
      <c r="B23" s="60" t="s">
        <v>1129</v>
      </c>
      <c r="C23" s="60" t="s">
        <v>1101</v>
      </c>
      <c r="D23" s="60">
        <v>1</v>
      </c>
      <c r="E23" s="60">
        <v>80</v>
      </c>
      <c r="F23" s="60">
        <f t="shared" si="0"/>
        <v>80</v>
      </c>
      <c r="G23" s="65"/>
      <c r="H23" s="62"/>
      <c r="I23" s="65"/>
      <c r="J23" s="65"/>
      <c r="K23" s="62"/>
      <c r="L23" s="80"/>
      <c r="M23" s="80"/>
      <c r="O23" s="60"/>
      <c r="P23" s="60"/>
      <c r="Q23" s="60"/>
      <c r="R23" s="60"/>
    </row>
    <row r="24" s="53" customFormat="1" customHeight="1" spans="1:18">
      <c r="A24" s="60" t="s">
        <v>1120</v>
      </c>
      <c r="B24" s="60" t="s">
        <v>1098</v>
      </c>
      <c r="C24" s="60" t="s">
        <v>1091</v>
      </c>
      <c r="D24" s="60">
        <v>2.5</v>
      </c>
      <c r="E24" s="60">
        <v>70</v>
      </c>
      <c r="F24" s="60">
        <f t="shared" si="0"/>
        <v>175</v>
      </c>
      <c r="G24" s="65"/>
      <c r="H24" s="62"/>
      <c r="I24" s="65"/>
      <c r="J24" s="65"/>
      <c r="K24" s="62"/>
      <c r="L24" s="80"/>
      <c r="M24" s="80"/>
      <c r="O24" s="60"/>
      <c r="P24" s="60"/>
      <c r="Q24" s="60"/>
      <c r="R24" s="60"/>
    </row>
    <row r="25" s="53" customFormat="1" customHeight="1" spans="1:18">
      <c r="A25" s="60" t="s">
        <v>1120</v>
      </c>
      <c r="B25" s="60" t="s">
        <v>1090</v>
      </c>
      <c r="C25" s="60" t="s">
        <v>1091</v>
      </c>
      <c r="D25" s="60">
        <v>4</v>
      </c>
      <c r="E25" s="60">
        <v>70</v>
      </c>
      <c r="F25" s="60">
        <f t="shared" si="0"/>
        <v>280</v>
      </c>
      <c r="G25" s="66"/>
      <c r="H25" s="63"/>
      <c r="I25" s="66"/>
      <c r="J25" s="66"/>
      <c r="K25" s="62"/>
      <c r="L25" s="80"/>
      <c r="M25" s="80"/>
      <c r="O25" s="60"/>
      <c r="P25" s="60"/>
      <c r="Q25" s="60"/>
      <c r="R25" s="60"/>
    </row>
    <row r="26" s="53" customFormat="1" customHeight="1" spans="1:18">
      <c r="A26" s="60" t="s">
        <v>1130</v>
      </c>
      <c r="B26" s="60" t="s">
        <v>1131</v>
      </c>
      <c r="C26" s="60" t="s">
        <v>1091</v>
      </c>
      <c r="D26" s="60">
        <v>8</v>
      </c>
      <c r="E26" s="60">
        <v>70</v>
      </c>
      <c r="F26" s="60">
        <f t="shared" si="0"/>
        <v>560</v>
      </c>
      <c r="G26" s="64" t="s">
        <v>1132</v>
      </c>
      <c r="H26" s="61" t="s">
        <v>1133</v>
      </c>
      <c r="I26" s="64">
        <v>1710</v>
      </c>
      <c r="J26" s="64">
        <v>0</v>
      </c>
      <c r="K26" s="62"/>
      <c r="L26" s="80"/>
      <c r="M26" s="80"/>
      <c r="O26" s="60"/>
      <c r="P26" s="60"/>
      <c r="Q26" s="60"/>
      <c r="R26" s="60"/>
    </row>
    <row r="27" s="53" customFormat="1" customHeight="1" spans="1:18">
      <c r="A27" s="60" t="s">
        <v>1130</v>
      </c>
      <c r="B27" s="60" t="s">
        <v>1098</v>
      </c>
      <c r="C27" s="60" t="s">
        <v>1091</v>
      </c>
      <c r="D27" s="60">
        <v>10</v>
      </c>
      <c r="E27" s="60">
        <v>70</v>
      </c>
      <c r="F27" s="60">
        <f t="shared" si="0"/>
        <v>700</v>
      </c>
      <c r="G27" s="65"/>
      <c r="H27" s="62"/>
      <c r="I27" s="65"/>
      <c r="J27" s="65"/>
      <c r="K27" s="62"/>
      <c r="L27" s="80"/>
      <c r="M27" s="80"/>
      <c r="O27" s="60"/>
      <c r="P27" s="60"/>
      <c r="Q27" s="60"/>
      <c r="R27" s="60"/>
    </row>
    <row r="28" s="53" customFormat="1" customHeight="1" spans="1:13">
      <c r="A28" s="60" t="s">
        <v>1130</v>
      </c>
      <c r="B28" s="60" t="s">
        <v>1129</v>
      </c>
      <c r="C28" s="60" t="s">
        <v>1101</v>
      </c>
      <c r="D28" s="60">
        <v>2</v>
      </c>
      <c r="E28" s="60">
        <v>80</v>
      </c>
      <c r="F28" s="60">
        <f t="shared" si="0"/>
        <v>160</v>
      </c>
      <c r="G28" s="65"/>
      <c r="H28" s="62"/>
      <c r="I28" s="65"/>
      <c r="J28" s="65"/>
      <c r="K28" s="62"/>
      <c r="L28" s="80"/>
      <c r="M28" s="80"/>
    </row>
    <row r="29" s="53" customFormat="1" customHeight="1" spans="1:13">
      <c r="A29" s="60" t="s">
        <v>1130</v>
      </c>
      <c r="B29" s="60" t="s">
        <v>1100</v>
      </c>
      <c r="C29" s="60" t="s">
        <v>1101</v>
      </c>
      <c r="D29" s="60">
        <v>2</v>
      </c>
      <c r="E29" s="60">
        <v>70</v>
      </c>
      <c r="F29" s="60">
        <f t="shared" si="0"/>
        <v>140</v>
      </c>
      <c r="G29" s="65"/>
      <c r="H29" s="62"/>
      <c r="I29" s="65"/>
      <c r="J29" s="65"/>
      <c r="K29" s="62"/>
      <c r="L29" s="80"/>
      <c r="M29" s="80"/>
    </row>
    <row r="30" s="53" customFormat="1" customHeight="1" spans="1:13">
      <c r="A30" s="60" t="s">
        <v>1130</v>
      </c>
      <c r="B30" s="60" t="s">
        <v>1117</v>
      </c>
      <c r="C30" s="60" t="s">
        <v>1105</v>
      </c>
      <c r="D30" s="60">
        <v>1</v>
      </c>
      <c r="E30" s="60">
        <v>150</v>
      </c>
      <c r="F30" s="60">
        <f t="shared" si="0"/>
        <v>150</v>
      </c>
      <c r="G30" s="66"/>
      <c r="H30" s="63"/>
      <c r="I30" s="66"/>
      <c r="J30" s="66"/>
      <c r="K30" s="62"/>
      <c r="L30" s="80"/>
      <c r="M30" s="80"/>
    </row>
    <row r="31" s="52" customFormat="1" customHeight="1" spans="1:11">
      <c r="A31" s="60" t="s">
        <v>1134</v>
      </c>
      <c r="B31" s="60" t="s">
        <v>1082</v>
      </c>
      <c r="C31" s="60" t="s">
        <v>1083</v>
      </c>
      <c r="D31" s="60">
        <v>2</v>
      </c>
      <c r="E31" s="60">
        <v>120</v>
      </c>
      <c r="F31" s="60">
        <f t="shared" si="0"/>
        <v>240</v>
      </c>
      <c r="G31" s="64" t="s">
        <v>358</v>
      </c>
      <c r="H31" s="64" t="s">
        <v>1135</v>
      </c>
      <c r="I31" s="64">
        <v>300</v>
      </c>
      <c r="J31" s="64">
        <v>0</v>
      </c>
      <c r="K31" s="62"/>
    </row>
    <row r="32" s="52" customFormat="1" customHeight="1" spans="1:11">
      <c r="A32" s="60" t="s">
        <v>1134</v>
      </c>
      <c r="B32" s="60" t="s">
        <v>1136</v>
      </c>
      <c r="C32" s="60" t="s">
        <v>1137</v>
      </c>
      <c r="D32" s="60">
        <v>2</v>
      </c>
      <c r="E32" s="60">
        <v>30</v>
      </c>
      <c r="F32" s="60">
        <f t="shared" si="0"/>
        <v>60</v>
      </c>
      <c r="G32" s="66"/>
      <c r="H32" s="66"/>
      <c r="I32" s="66"/>
      <c r="J32" s="66"/>
      <c r="K32" s="62"/>
    </row>
    <row r="33" s="52" customFormat="1" customHeight="1" spans="1:11">
      <c r="A33" s="60" t="s">
        <v>1138</v>
      </c>
      <c r="B33" s="60" t="s">
        <v>1139</v>
      </c>
      <c r="C33" s="60" t="s">
        <v>1083</v>
      </c>
      <c r="D33" s="60">
        <v>1</v>
      </c>
      <c r="E33" s="60">
        <v>360</v>
      </c>
      <c r="F33" s="60">
        <f t="shared" si="0"/>
        <v>360</v>
      </c>
      <c r="G33" s="60" t="s">
        <v>111</v>
      </c>
      <c r="H33" s="60"/>
      <c r="I33" s="60">
        <v>360</v>
      </c>
      <c r="J33" s="60">
        <v>0</v>
      </c>
      <c r="K33" s="62"/>
    </row>
    <row r="34" s="52" customFormat="1" customHeight="1" spans="1:11">
      <c r="A34" s="60" t="s">
        <v>1140</v>
      </c>
      <c r="B34" s="60" t="s">
        <v>1090</v>
      </c>
      <c r="C34" s="60" t="s">
        <v>1091</v>
      </c>
      <c r="D34" s="60">
        <v>4</v>
      </c>
      <c r="E34" s="60">
        <v>70</v>
      </c>
      <c r="F34" s="60">
        <f t="shared" si="0"/>
        <v>280</v>
      </c>
      <c r="G34" s="64" t="s">
        <v>1141</v>
      </c>
      <c r="H34" s="61" t="s">
        <v>1142</v>
      </c>
      <c r="I34" s="64">
        <v>900</v>
      </c>
      <c r="J34" s="64">
        <v>0</v>
      </c>
      <c r="K34" s="62"/>
    </row>
    <row r="35" s="52" customFormat="1" customHeight="1" spans="1:11">
      <c r="A35" s="60" t="s">
        <v>1140</v>
      </c>
      <c r="B35" s="60" t="s">
        <v>1082</v>
      </c>
      <c r="C35" s="60" t="s">
        <v>1083</v>
      </c>
      <c r="D35" s="60">
        <v>2</v>
      </c>
      <c r="E35" s="60">
        <v>120</v>
      </c>
      <c r="F35" s="60">
        <f t="shared" si="0"/>
        <v>240</v>
      </c>
      <c r="G35" s="65"/>
      <c r="H35" s="62"/>
      <c r="I35" s="65"/>
      <c r="J35" s="65"/>
      <c r="K35" s="62"/>
    </row>
    <row r="36" s="52" customFormat="1" customHeight="1" spans="1:11">
      <c r="A36" s="60" t="s">
        <v>1140</v>
      </c>
      <c r="B36" s="60" t="s">
        <v>1100</v>
      </c>
      <c r="C36" s="60" t="s">
        <v>1101</v>
      </c>
      <c r="D36" s="60">
        <v>2</v>
      </c>
      <c r="E36" s="60">
        <v>70</v>
      </c>
      <c r="F36" s="60">
        <f t="shared" si="0"/>
        <v>140</v>
      </c>
      <c r="G36" s="65"/>
      <c r="H36" s="62"/>
      <c r="I36" s="65"/>
      <c r="J36" s="65"/>
      <c r="K36" s="62"/>
    </row>
    <row r="37" s="52" customFormat="1" customHeight="1" spans="1:11">
      <c r="A37" s="60" t="s">
        <v>1140</v>
      </c>
      <c r="B37" s="60" t="s">
        <v>1143</v>
      </c>
      <c r="C37" s="60" t="s">
        <v>1105</v>
      </c>
      <c r="D37" s="60">
        <v>2</v>
      </c>
      <c r="E37" s="60">
        <v>70</v>
      </c>
      <c r="F37" s="60">
        <f t="shared" si="0"/>
        <v>140</v>
      </c>
      <c r="G37" s="65"/>
      <c r="H37" s="62"/>
      <c r="I37" s="65"/>
      <c r="J37" s="65"/>
      <c r="K37" s="62"/>
    </row>
    <row r="38" s="52" customFormat="1" customHeight="1" spans="1:11">
      <c r="A38" s="60" t="s">
        <v>1140</v>
      </c>
      <c r="B38" s="60" t="s">
        <v>1144</v>
      </c>
      <c r="C38" s="60" t="s">
        <v>1145</v>
      </c>
      <c r="D38" s="60">
        <v>1</v>
      </c>
      <c r="E38" s="60">
        <v>100</v>
      </c>
      <c r="F38" s="60">
        <f t="shared" si="0"/>
        <v>100</v>
      </c>
      <c r="G38" s="66"/>
      <c r="H38" s="63"/>
      <c r="I38" s="66"/>
      <c r="J38" s="66"/>
      <c r="K38" s="62"/>
    </row>
    <row r="39" s="52" customFormat="1" customHeight="1" spans="1:11">
      <c r="A39" s="60" t="s">
        <v>1140</v>
      </c>
      <c r="B39" s="60" t="s">
        <v>1146</v>
      </c>
      <c r="C39" s="60" t="s">
        <v>1105</v>
      </c>
      <c r="D39" s="60">
        <v>1</v>
      </c>
      <c r="E39" s="60">
        <v>50</v>
      </c>
      <c r="F39" s="60">
        <f t="shared" si="0"/>
        <v>50</v>
      </c>
      <c r="G39" s="64" t="s">
        <v>1147</v>
      </c>
      <c r="H39" s="64" t="s">
        <v>1147</v>
      </c>
      <c r="I39" s="64">
        <v>200</v>
      </c>
      <c r="J39" s="64">
        <v>0</v>
      </c>
      <c r="K39" s="62"/>
    </row>
    <row r="40" s="52" customFormat="1" ht="15" customHeight="1" spans="1:11">
      <c r="A40" s="60" t="s">
        <v>1140</v>
      </c>
      <c r="B40" s="60" t="s">
        <v>1117</v>
      </c>
      <c r="C40" s="60" t="s">
        <v>1105</v>
      </c>
      <c r="D40" s="60">
        <v>1</v>
      </c>
      <c r="E40" s="60">
        <v>150</v>
      </c>
      <c r="F40" s="60">
        <f t="shared" si="0"/>
        <v>150</v>
      </c>
      <c r="G40" s="66"/>
      <c r="H40" s="66"/>
      <c r="I40" s="66"/>
      <c r="J40" s="66"/>
      <c r="K40" s="63"/>
    </row>
    <row r="41" s="54" customFormat="1" ht="12" spans="1:11">
      <c r="A41" s="67">
        <v>42380</v>
      </c>
      <c r="B41" s="68" t="s">
        <v>1148</v>
      </c>
      <c r="C41" s="68" t="s">
        <v>1091</v>
      </c>
      <c r="D41" s="68">
        <v>1</v>
      </c>
      <c r="E41" s="68">
        <v>50</v>
      </c>
      <c r="F41" s="68">
        <f t="shared" si="0"/>
        <v>50</v>
      </c>
      <c r="G41" s="68" t="s">
        <v>1147</v>
      </c>
      <c r="H41" s="69" t="s">
        <v>1147</v>
      </c>
      <c r="I41" s="70">
        <v>1115</v>
      </c>
      <c r="J41" s="70" t="s">
        <v>994</v>
      </c>
      <c r="K41" s="71" t="s">
        <v>1149</v>
      </c>
    </row>
    <row r="42" s="54" customFormat="1" ht="22.5" spans="1:11">
      <c r="A42" s="67">
        <v>42381</v>
      </c>
      <c r="B42" s="68" t="s">
        <v>1094</v>
      </c>
      <c r="C42" s="68" t="s">
        <v>1091</v>
      </c>
      <c r="D42" s="68">
        <v>4</v>
      </c>
      <c r="E42" s="68">
        <v>70</v>
      </c>
      <c r="F42" s="68">
        <f t="shared" ref="F42:F105" si="1">E42*D42</f>
        <v>280</v>
      </c>
      <c r="G42" s="68" t="s">
        <v>1150</v>
      </c>
      <c r="H42" s="69" t="s">
        <v>1151</v>
      </c>
      <c r="I42" s="72"/>
      <c r="J42" s="72"/>
      <c r="K42" s="73"/>
    </row>
    <row r="43" s="55" customFormat="1" ht="22.5" customHeight="1" spans="1:11">
      <c r="A43" s="67">
        <v>42398</v>
      </c>
      <c r="B43" s="22" t="s">
        <v>1090</v>
      </c>
      <c r="C43" s="22" t="s">
        <v>1091</v>
      </c>
      <c r="D43" s="22">
        <v>5</v>
      </c>
      <c r="E43" s="22">
        <v>70</v>
      </c>
      <c r="F43" s="22">
        <f t="shared" si="1"/>
        <v>350</v>
      </c>
      <c r="G43" s="70" t="s">
        <v>434</v>
      </c>
      <c r="H43" s="71" t="s">
        <v>1152</v>
      </c>
      <c r="I43" s="72"/>
      <c r="J43" s="72"/>
      <c r="K43" s="73"/>
    </row>
    <row r="44" s="55" customFormat="1" ht="12" spans="1:11">
      <c r="A44" s="67">
        <v>42398</v>
      </c>
      <c r="B44" s="22" t="s">
        <v>1098</v>
      </c>
      <c r="C44" s="22" t="s">
        <v>1091</v>
      </c>
      <c r="D44" s="22">
        <v>2.5</v>
      </c>
      <c r="E44" s="22">
        <v>70</v>
      </c>
      <c r="F44" s="22">
        <f t="shared" si="1"/>
        <v>175</v>
      </c>
      <c r="G44" s="72"/>
      <c r="H44" s="73"/>
      <c r="I44" s="72"/>
      <c r="J44" s="72"/>
      <c r="K44" s="73"/>
    </row>
    <row r="45" s="55" customFormat="1" ht="12" spans="1:11">
      <c r="A45" s="67">
        <v>42398</v>
      </c>
      <c r="B45" s="22" t="s">
        <v>1143</v>
      </c>
      <c r="C45" s="22" t="s">
        <v>1105</v>
      </c>
      <c r="D45" s="22">
        <v>2</v>
      </c>
      <c r="E45" s="22">
        <v>70</v>
      </c>
      <c r="F45" s="22">
        <f t="shared" si="1"/>
        <v>140</v>
      </c>
      <c r="G45" s="72"/>
      <c r="H45" s="73"/>
      <c r="I45" s="72"/>
      <c r="J45" s="72"/>
      <c r="K45" s="73"/>
    </row>
    <row r="46" spans="1:11">
      <c r="A46" s="67">
        <v>42398</v>
      </c>
      <c r="B46" s="22" t="s">
        <v>1082</v>
      </c>
      <c r="C46" s="22" t="s">
        <v>1083</v>
      </c>
      <c r="D46" s="22">
        <v>1</v>
      </c>
      <c r="E46" s="22">
        <v>120</v>
      </c>
      <c r="F46" s="22">
        <f t="shared" si="1"/>
        <v>120</v>
      </c>
      <c r="G46" s="74"/>
      <c r="H46" s="75"/>
      <c r="I46" s="74"/>
      <c r="J46" s="74"/>
      <c r="K46" s="75"/>
    </row>
    <row r="47" spans="2:10">
      <c r="B47"/>
      <c r="F47">
        <f t="shared" si="1"/>
        <v>0</v>
      </c>
      <c r="H47"/>
      <c r="I47"/>
      <c r="J47"/>
    </row>
    <row r="48" spans="2:10">
      <c r="B48"/>
      <c r="F48">
        <f t="shared" si="1"/>
        <v>0</v>
      </c>
      <c r="H48"/>
      <c r="I48"/>
      <c r="J48"/>
    </row>
    <row r="49" spans="2:10">
      <c r="B49"/>
      <c r="F49">
        <f t="shared" si="1"/>
        <v>0</v>
      </c>
      <c r="H49"/>
      <c r="I49"/>
      <c r="J49"/>
    </row>
    <row r="50" spans="2:10">
      <c r="B50"/>
      <c r="F50">
        <f t="shared" si="1"/>
        <v>0</v>
      </c>
      <c r="H50"/>
      <c r="I50"/>
      <c r="J50"/>
    </row>
    <row r="51" spans="2:10">
      <c r="B51"/>
      <c r="F51">
        <f t="shared" si="1"/>
        <v>0</v>
      </c>
      <c r="H51"/>
      <c r="I51"/>
      <c r="J51"/>
    </row>
    <row r="52" spans="2:10">
      <c r="B52"/>
      <c r="F52">
        <f t="shared" si="1"/>
        <v>0</v>
      </c>
      <c r="H52"/>
      <c r="I52"/>
      <c r="J52"/>
    </row>
    <row r="53" spans="2:10">
      <c r="B53"/>
      <c r="F53">
        <f t="shared" si="1"/>
        <v>0</v>
      </c>
      <c r="H53"/>
      <c r="I53"/>
      <c r="J53"/>
    </row>
    <row r="54" spans="2:10">
      <c r="B54"/>
      <c r="F54">
        <f t="shared" si="1"/>
        <v>0</v>
      </c>
      <c r="H54"/>
      <c r="I54"/>
      <c r="J54"/>
    </row>
    <row r="55" spans="2:10">
      <c r="B55"/>
      <c r="F55">
        <f t="shared" si="1"/>
        <v>0</v>
      </c>
      <c r="H55"/>
      <c r="I55"/>
      <c r="J55"/>
    </row>
    <row r="56" spans="2:10">
      <c r="B56"/>
      <c r="F56">
        <f t="shared" si="1"/>
        <v>0</v>
      </c>
      <c r="H56"/>
      <c r="I56"/>
      <c r="J56"/>
    </row>
    <row r="57" spans="2:10">
      <c r="B57"/>
      <c r="F57">
        <f t="shared" si="1"/>
        <v>0</v>
      </c>
      <c r="H57"/>
      <c r="I57"/>
      <c r="J57"/>
    </row>
    <row r="58" spans="2:10">
      <c r="B58"/>
      <c r="F58">
        <f t="shared" si="1"/>
        <v>0</v>
      </c>
      <c r="H58"/>
      <c r="I58"/>
      <c r="J58"/>
    </row>
    <row r="59" spans="2:10">
      <c r="B59"/>
      <c r="F59">
        <f t="shared" si="1"/>
        <v>0</v>
      </c>
      <c r="H59"/>
      <c r="I59"/>
      <c r="J59"/>
    </row>
    <row r="60" spans="2:10">
      <c r="B60"/>
      <c r="F60">
        <f t="shared" si="1"/>
        <v>0</v>
      </c>
      <c r="H60"/>
      <c r="I60"/>
      <c r="J60"/>
    </row>
    <row r="61" spans="2:10">
      <c r="B61"/>
      <c r="F61">
        <f t="shared" si="1"/>
        <v>0</v>
      </c>
      <c r="H61"/>
      <c r="I61"/>
      <c r="J61"/>
    </row>
    <row r="62" spans="2:10">
      <c r="B62"/>
      <c r="F62">
        <f t="shared" si="1"/>
        <v>0</v>
      </c>
      <c r="H62"/>
      <c r="I62"/>
      <c r="J62"/>
    </row>
    <row r="63" spans="2:10">
      <c r="B63"/>
      <c r="F63">
        <f t="shared" si="1"/>
        <v>0</v>
      </c>
      <c r="H63"/>
      <c r="I63"/>
      <c r="J63"/>
    </row>
    <row r="64" spans="2:10">
      <c r="B64"/>
      <c r="F64">
        <f t="shared" si="1"/>
        <v>0</v>
      </c>
      <c r="H64"/>
      <c r="I64"/>
      <c r="J64"/>
    </row>
    <row r="65" spans="2:10">
      <c r="B65"/>
      <c r="F65">
        <f t="shared" si="1"/>
        <v>0</v>
      </c>
      <c r="H65"/>
      <c r="I65"/>
      <c r="J65"/>
    </row>
    <row r="66" spans="2:10">
      <c r="B66"/>
      <c r="F66">
        <f t="shared" si="1"/>
        <v>0</v>
      </c>
      <c r="H66"/>
      <c r="I66"/>
      <c r="J66"/>
    </row>
    <row r="67" spans="2:10">
      <c r="B67"/>
      <c r="F67">
        <f t="shared" si="1"/>
        <v>0</v>
      </c>
      <c r="H67"/>
      <c r="I67"/>
      <c r="J67"/>
    </row>
    <row r="68" spans="2:10">
      <c r="B68"/>
      <c r="F68">
        <f t="shared" si="1"/>
        <v>0</v>
      </c>
      <c r="H68"/>
      <c r="I68"/>
      <c r="J68"/>
    </row>
    <row r="69" spans="2:10">
      <c r="B69"/>
      <c r="F69">
        <f t="shared" si="1"/>
        <v>0</v>
      </c>
      <c r="H69"/>
      <c r="I69"/>
      <c r="J69"/>
    </row>
    <row r="70" spans="2:10">
      <c r="B70"/>
      <c r="F70">
        <f t="shared" si="1"/>
        <v>0</v>
      </c>
      <c r="H70"/>
      <c r="I70"/>
      <c r="J70"/>
    </row>
    <row r="71" spans="2:10">
      <c r="B71"/>
      <c r="F71">
        <f t="shared" si="1"/>
        <v>0</v>
      </c>
      <c r="H71"/>
      <c r="I71"/>
      <c r="J71"/>
    </row>
    <row r="72" spans="2:10">
      <c r="B72"/>
      <c r="F72">
        <f t="shared" si="1"/>
        <v>0</v>
      </c>
      <c r="H72"/>
      <c r="I72"/>
      <c r="J72"/>
    </row>
    <row r="73" spans="2:10">
      <c r="B73"/>
      <c r="F73">
        <f t="shared" si="1"/>
        <v>0</v>
      </c>
      <c r="H73"/>
      <c r="I73"/>
      <c r="J73"/>
    </row>
    <row r="74" spans="2:10">
      <c r="B74"/>
      <c r="F74">
        <f t="shared" si="1"/>
        <v>0</v>
      </c>
      <c r="H74"/>
      <c r="I74"/>
      <c r="J74"/>
    </row>
    <row r="75" spans="2:10">
      <c r="B75"/>
      <c r="F75">
        <f t="shared" si="1"/>
        <v>0</v>
      </c>
      <c r="H75"/>
      <c r="I75"/>
      <c r="J75"/>
    </row>
    <row r="76" spans="2:10">
      <c r="B76"/>
      <c r="F76">
        <f t="shared" si="1"/>
        <v>0</v>
      </c>
      <c r="H76"/>
      <c r="I76"/>
      <c r="J76"/>
    </row>
    <row r="77" spans="2:10">
      <c r="B77"/>
      <c r="F77">
        <f t="shared" si="1"/>
        <v>0</v>
      </c>
      <c r="H77"/>
      <c r="I77"/>
      <c r="J77"/>
    </row>
    <row r="78" spans="2:10">
      <c r="B78"/>
      <c r="F78">
        <f t="shared" si="1"/>
        <v>0</v>
      </c>
      <c r="H78"/>
      <c r="I78"/>
      <c r="J78"/>
    </row>
    <row r="79" spans="2:10">
      <c r="B79"/>
      <c r="F79">
        <f t="shared" si="1"/>
        <v>0</v>
      </c>
      <c r="H79"/>
      <c r="I79"/>
      <c r="J79"/>
    </row>
    <row r="80" spans="2:10">
      <c r="B80"/>
      <c r="F80">
        <f t="shared" si="1"/>
        <v>0</v>
      </c>
      <c r="H80"/>
      <c r="I80"/>
      <c r="J80"/>
    </row>
    <row r="81" spans="2:10">
      <c r="B81"/>
      <c r="F81">
        <f t="shared" si="1"/>
        <v>0</v>
      </c>
      <c r="H81"/>
      <c r="I81"/>
      <c r="J81"/>
    </row>
    <row r="82" spans="2:10">
      <c r="B82"/>
      <c r="F82">
        <f t="shared" si="1"/>
        <v>0</v>
      </c>
      <c r="H82"/>
      <c r="I82"/>
      <c r="J82"/>
    </row>
    <row r="83" spans="2:10">
      <c r="B83"/>
      <c r="F83">
        <f t="shared" si="1"/>
        <v>0</v>
      </c>
      <c r="H83"/>
      <c r="I83"/>
      <c r="J83"/>
    </row>
    <row r="84" spans="2:10">
      <c r="B84"/>
      <c r="F84">
        <f t="shared" si="1"/>
        <v>0</v>
      </c>
      <c r="H84"/>
      <c r="I84"/>
      <c r="J84"/>
    </row>
    <row r="85" spans="2:10">
      <c r="B85"/>
      <c r="F85">
        <f t="shared" si="1"/>
        <v>0</v>
      </c>
      <c r="H85"/>
      <c r="I85"/>
      <c r="J85"/>
    </row>
    <row r="86" spans="2:10">
      <c r="B86"/>
      <c r="F86">
        <f t="shared" si="1"/>
        <v>0</v>
      </c>
      <c r="H86"/>
      <c r="I86"/>
      <c r="J86"/>
    </row>
    <row r="87" spans="2:10">
      <c r="B87"/>
      <c r="F87">
        <f t="shared" si="1"/>
        <v>0</v>
      </c>
      <c r="H87"/>
      <c r="I87"/>
      <c r="J87"/>
    </row>
    <row r="88" spans="2:10">
      <c r="B88"/>
      <c r="F88">
        <f t="shared" si="1"/>
        <v>0</v>
      </c>
      <c r="H88"/>
      <c r="I88"/>
      <c r="J88"/>
    </row>
    <row r="89" spans="2:10">
      <c r="B89"/>
      <c r="F89">
        <f t="shared" si="1"/>
        <v>0</v>
      </c>
      <c r="H89"/>
      <c r="I89"/>
      <c r="J89"/>
    </row>
    <row r="90" spans="2:10">
      <c r="B90"/>
      <c r="F90">
        <f t="shared" si="1"/>
        <v>0</v>
      </c>
      <c r="H90"/>
      <c r="I90"/>
      <c r="J90"/>
    </row>
    <row r="91" spans="2:10">
      <c r="B91"/>
      <c r="F91">
        <f t="shared" si="1"/>
        <v>0</v>
      </c>
      <c r="H91"/>
      <c r="I91"/>
      <c r="J91"/>
    </row>
    <row r="92" spans="2:10">
      <c r="B92"/>
      <c r="F92">
        <f t="shared" si="1"/>
        <v>0</v>
      </c>
      <c r="H92"/>
      <c r="I92"/>
      <c r="J92"/>
    </row>
    <row r="93" spans="2:10">
      <c r="B93"/>
      <c r="F93">
        <f t="shared" si="1"/>
        <v>0</v>
      </c>
      <c r="H93"/>
      <c r="I93"/>
      <c r="J93"/>
    </row>
    <row r="94" spans="2:10">
      <c r="B94"/>
      <c r="F94">
        <f t="shared" si="1"/>
        <v>0</v>
      </c>
      <c r="H94"/>
      <c r="I94"/>
      <c r="J94"/>
    </row>
    <row r="95" spans="2:10">
      <c r="B95"/>
      <c r="F95">
        <f t="shared" si="1"/>
        <v>0</v>
      </c>
      <c r="H95"/>
      <c r="I95"/>
      <c r="J95"/>
    </row>
    <row r="96" spans="2:10">
      <c r="B96"/>
      <c r="F96">
        <f t="shared" si="1"/>
        <v>0</v>
      </c>
      <c r="H96"/>
      <c r="I96"/>
      <c r="J96"/>
    </row>
    <row r="97" spans="2:10">
      <c r="B97"/>
      <c r="F97">
        <f t="shared" si="1"/>
        <v>0</v>
      </c>
      <c r="H97"/>
      <c r="I97"/>
      <c r="J97"/>
    </row>
    <row r="98" spans="2:10">
      <c r="B98"/>
      <c r="F98">
        <f t="shared" si="1"/>
        <v>0</v>
      </c>
      <c r="H98"/>
      <c r="I98"/>
      <c r="J98"/>
    </row>
    <row r="99" spans="2:10">
      <c r="B99"/>
      <c r="F99">
        <f t="shared" si="1"/>
        <v>0</v>
      </c>
      <c r="H99"/>
      <c r="I99"/>
      <c r="J99"/>
    </row>
    <row r="100" spans="2:10">
      <c r="B100"/>
      <c r="F100">
        <f t="shared" si="1"/>
        <v>0</v>
      </c>
      <c r="H100"/>
      <c r="I100"/>
      <c r="J100"/>
    </row>
    <row r="101" spans="2:10">
      <c r="B101"/>
      <c r="F101">
        <f t="shared" si="1"/>
        <v>0</v>
      </c>
      <c r="H101"/>
      <c r="I101"/>
      <c r="J101"/>
    </row>
    <row r="102" spans="2:10">
      <c r="B102"/>
      <c r="F102">
        <f t="shared" si="1"/>
        <v>0</v>
      </c>
      <c r="H102"/>
      <c r="I102"/>
      <c r="J102"/>
    </row>
    <row r="103" spans="2:10">
      <c r="B103"/>
      <c r="F103">
        <f t="shared" si="1"/>
        <v>0</v>
      </c>
      <c r="H103"/>
      <c r="I103"/>
      <c r="J103"/>
    </row>
    <row r="104" spans="2:10">
      <c r="B104"/>
      <c r="F104">
        <f t="shared" si="1"/>
        <v>0</v>
      </c>
      <c r="H104"/>
      <c r="I104"/>
      <c r="J104"/>
    </row>
    <row r="105" spans="2:10">
      <c r="B105"/>
      <c r="F105">
        <f t="shared" si="1"/>
        <v>0</v>
      </c>
      <c r="H105"/>
      <c r="I105"/>
      <c r="J105"/>
    </row>
    <row r="106" spans="2:10">
      <c r="B106"/>
      <c r="F106">
        <f t="shared" ref="F106:F169" si="2">E106*D106</f>
        <v>0</v>
      </c>
      <c r="H106"/>
      <c r="I106"/>
      <c r="J106"/>
    </row>
    <row r="107" spans="2:10">
      <c r="B107"/>
      <c r="F107">
        <f t="shared" si="2"/>
        <v>0</v>
      </c>
      <c r="H107"/>
      <c r="I107"/>
      <c r="J107"/>
    </row>
    <row r="108" spans="2:10">
      <c r="B108"/>
      <c r="F108">
        <f t="shared" si="2"/>
        <v>0</v>
      </c>
      <c r="H108"/>
      <c r="I108"/>
      <c r="J108"/>
    </row>
    <row r="109" spans="2:10">
      <c r="B109"/>
      <c r="F109">
        <f t="shared" si="2"/>
        <v>0</v>
      </c>
      <c r="H109"/>
      <c r="I109"/>
      <c r="J109"/>
    </row>
    <row r="110" spans="2:10">
      <c r="B110"/>
      <c r="F110">
        <f t="shared" si="2"/>
        <v>0</v>
      </c>
      <c r="H110"/>
      <c r="I110"/>
      <c r="J110"/>
    </row>
    <row r="111" spans="2:10">
      <c r="B111"/>
      <c r="F111">
        <f t="shared" si="2"/>
        <v>0</v>
      </c>
      <c r="H111"/>
      <c r="I111"/>
      <c r="J111"/>
    </row>
    <row r="112" spans="2:10">
      <c r="B112"/>
      <c r="F112">
        <f t="shared" si="2"/>
        <v>0</v>
      </c>
      <c r="H112"/>
      <c r="I112"/>
      <c r="J112"/>
    </row>
    <row r="113" spans="2:10">
      <c r="B113"/>
      <c r="F113">
        <f t="shared" si="2"/>
        <v>0</v>
      </c>
      <c r="H113"/>
      <c r="I113"/>
      <c r="J113"/>
    </row>
    <row r="114" spans="2:10">
      <c r="B114"/>
      <c r="F114">
        <f t="shared" si="2"/>
        <v>0</v>
      </c>
      <c r="H114"/>
      <c r="I114"/>
      <c r="J114"/>
    </row>
    <row r="115" spans="2:10">
      <c r="B115"/>
      <c r="F115">
        <f t="shared" si="2"/>
        <v>0</v>
      </c>
      <c r="H115"/>
      <c r="I115"/>
      <c r="J115"/>
    </row>
    <row r="116" spans="2:10">
      <c r="B116"/>
      <c r="F116">
        <f t="shared" si="2"/>
        <v>0</v>
      </c>
      <c r="H116"/>
      <c r="I116"/>
      <c r="J116"/>
    </row>
    <row r="117" spans="2:10">
      <c r="B117"/>
      <c r="F117">
        <f t="shared" si="2"/>
        <v>0</v>
      </c>
      <c r="H117"/>
      <c r="I117"/>
      <c r="J117"/>
    </row>
    <row r="118" spans="2:10">
      <c r="B118"/>
      <c r="F118">
        <f t="shared" si="2"/>
        <v>0</v>
      </c>
      <c r="H118"/>
      <c r="I118"/>
      <c r="J118"/>
    </row>
    <row r="119" spans="2:10">
      <c r="B119"/>
      <c r="F119">
        <f t="shared" si="2"/>
        <v>0</v>
      </c>
      <c r="H119"/>
      <c r="I119"/>
      <c r="J119"/>
    </row>
    <row r="120" spans="2:10">
      <c r="B120"/>
      <c r="F120">
        <f t="shared" si="2"/>
        <v>0</v>
      </c>
      <c r="H120"/>
      <c r="I120"/>
      <c r="J120"/>
    </row>
    <row r="121" spans="2:10">
      <c r="B121"/>
      <c r="F121">
        <f t="shared" si="2"/>
        <v>0</v>
      </c>
      <c r="H121"/>
      <c r="I121"/>
      <c r="J121"/>
    </row>
    <row r="122" spans="2:10">
      <c r="B122"/>
      <c r="F122">
        <f t="shared" si="2"/>
        <v>0</v>
      </c>
      <c r="H122"/>
      <c r="I122"/>
      <c r="J122"/>
    </row>
    <row r="123" spans="2:10">
      <c r="B123"/>
      <c r="F123">
        <f t="shared" si="2"/>
        <v>0</v>
      </c>
      <c r="H123"/>
      <c r="I123"/>
      <c r="J123"/>
    </row>
    <row r="124" spans="2:10">
      <c r="B124"/>
      <c r="F124">
        <f t="shared" si="2"/>
        <v>0</v>
      </c>
      <c r="H124"/>
      <c r="I124"/>
      <c r="J124"/>
    </row>
    <row r="125" spans="2:10">
      <c r="B125"/>
      <c r="F125">
        <f t="shared" si="2"/>
        <v>0</v>
      </c>
      <c r="H125"/>
      <c r="I125"/>
      <c r="J125"/>
    </row>
    <row r="126" spans="2:10">
      <c r="B126"/>
      <c r="F126">
        <f t="shared" si="2"/>
        <v>0</v>
      </c>
      <c r="H126"/>
      <c r="I126"/>
      <c r="J126"/>
    </row>
    <row r="127" spans="2:10">
      <c r="B127"/>
      <c r="F127">
        <f t="shared" si="2"/>
        <v>0</v>
      </c>
      <c r="H127"/>
      <c r="I127"/>
      <c r="J127"/>
    </row>
    <row r="128" spans="2:10">
      <c r="B128"/>
      <c r="F128">
        <f t="shared" si="2"/>
        <v>0</v>
      </c>
      <c r="H128"/>
      <c r="I128"/>
      <c r="J128"/>
    </row>
    <row r="129" spans="2:10">
      <c r="B129"/>
      <c r="F129">
        <f t="shared" si="2"/>
        <v>0</v>
      </c>
      <c r="H129"/>
      <c r="I129"/>
      <c r="J129"/>
    </row>
    <row r="130" spans="2:10">
      <c r="B130"/>
      <c r="F130">
        <f t="shared" si="2"/>
        <v>0</v>
      </c>
      <c r="H130"/>
      <c r="I130"/>
      <c r="J130"/>
    </row>
    <row r="131" spans="2:10">
      <c r="B131"/>
      <c r="F131">
        <f t="shared" si="2"/>
        <v>0</v>
      </c>
      <c r="H131"/>
      <c r="I131"/>
      <c r="J131"/>
    </row>
    <row r="132" spans="2:10">
      <c r="B132"/>
      <c r="F132">
        <f t="shared" si="2"/>
        <v>0</v>
      </c>
      <c r="H132"/>
      <c r="I132"/>
      <c r="J132"/>
    </row>
    <row r="133" spans="2:10">
      <c r="B133"/>
      <c r="F133">
        <f t="shared" si="2"/>
        <v>0</v>
      </c>
      <c r="H133"/>
      <c r="I133"/>
      <c r="J133"/>
    </row>
    <row r="134" spans="2:10">
      <c r="B134"/>
      <c r="F134">
        <f t="shared" si="2"/>
        <v>0</v>
      </c>
      <c r="H134"/>
      <c r="I134"/>
      <c r="J134"/>
    </row>
    <row r="135" spans="2:10">
      <c r="B135"/>
      <c r="F135">
        <f t="shared" si="2"/>
        <v>0</v>
      </c>
      <c r="H135"/>
      <c r="I135"/>
      <c r="J135"/>
    </row>
    <row r="136" spans="2:10">
      <c r="B136"/>
      <c r="F136">
        <f t="shared" si="2"/>
        <v>0</v>
      </c>
      <c r="H136"/>
      <c r="I136"/>
      <c r="J136"/>
    </row>
    <row r="137" spans="2:10">
      <c r="B137"/>
      <c r="F137">
        <f t="shared" si="2"/>
        <v>0</v>
      </c>
      <c r="H137"/>
      <c r="I137"/>
      <c r="J137"/>
    </row>
    <row r="138" spans="2:10">
      <c r="B138"/>
      <c r="F138">
        <f t="shared" si="2"/>
        <v>0</v>
      </c>
      <c r="H138"/>
      <c r="I138"/>
      <c r="J138"/>
    </row>
    <row r="139" spans="2:10">
      <c r="B139"/>
      <c r="F139">
        <f t="shared" si="2"/>
        <v>0</v>
      </c>
      <c r="H139"/>
      <c r="I139"/>
      <c r="J139"/>
    </row>
    <row r="140" spans="2:10">
      <c r="B140"/>
      <c r="F140">
        <f t="shared" si="2"/>
        <v>0</v>
      </c>
      <c r="H140"/>
      <c r="I140"/>
      <c r="J140"/>
    </row>
    <row r="141" spans="6:6">
      <c r="F141" s="24">
        <f t="shared" si="2"/>
        <v>0</v>
      </c>
    </row>
    <row r="142" spans="6:6">
      <c r="F142" s="24">
        <f t="shared" si="2"/>
        <v>0</v>
      </c>
    </row>
    <row r="143" spans="6:6">
      <c r="F143" s="24">
        <f t="shared" si="2"/>
        <v>0</v>
      </c>
    </row>
    <row r="144" spans="6:6">
      <c r="F144" s="24">
        <f t="shared" si="2"/>
        <v>0</v>
      </c>
    </row>
    <row r="145" spans="6:6">
      <c r="F145" s="24">
        <f t="shared" si="2"/>
        <v>0</v>
      </c>
    </row>
    <row r="146" spans="6:6">
      <c r="F146" s="24">
        <f t="shared" si="2"/>
        <v>0</v>
      </c>
    </row>
    <row r="147" spans="6:6">
      <c r="F147" s="24">
        <f t="shared" si="2"/>
        <v>0</v>
      </c>
    </row>
    <row r="148" spans="6:6">
      <c r="F148" s="24">
        <f t="shared" si="2"/>
        <v>0</v>
      </c>
    </row>
    <row r="149" spans="6:6">
      <c r="F149" s="24">
        <f t="shared" si="2"/>
        <v>0</v>
      </c>
    </row>
    <row r="150" spans="6:6">
      <c r="F150" s="24">
        <f t="shared" si="2"/>
        <v>0</v>
      </c>
    </row>
    <row r="151" spans="6:6">
      <c r="F151" s="24">
        <f t="shared" si="2"/>
        <v>0</v>
      </c>
    </row>
    <row r="152" spans="6:6">
      <c r="F152" s="24">
        <f t="shared" si="2"/>
        <v>0</v>
      </c>
    </row>
    <row r="153" spans="6:6">
      <c r="F153" s="24">
        <f t="shared" si="2"/>
        <v>0</v>
      </c>
    </row>
    <row r="154" spans="6:6">
      <c r="F154" s="24">
        <f t="shared" si="2"/>
        <v>0</v>
      </c>
    </row>
    <row r="155" spans="6:6">
      <c r="F155" s="24">
        <f t="shared" si="2"/>
        <v>0</v>
      </c>
    </row>
    <row r="156" spans="6:6">
      <c r="F156" s="24">
        <f t="shared" si="2"/>
        <v>0</v>
      </c>
    </row>
    <row r="157" spans="6:6">
      <c r="F157" s="24">
        <f t="shared" si="2"/>
        <v>0</v>
      </c>
    </row>
    <row r="158" spans="6:6">
      <c r="F158" s="24">
        <f t="shared" si="2"/>
        <v>0</v>
      </c>
    </row>
    <row r="159" spans="6:6">
      <c r="F159" s="24">
        <f t="shared" si="2"/>
        <v>0</v>
      </c>
    </row>
    <row r="160" spans="6:6">
      <c r="F160" s="24">
        <f t="shared" si="2"/>
        <v>0</v>
      </c>
    </row>
    <row r="161" spans="6:6">
      <c r="F161" s="24">
        <f t="shared" si="2"/>
        <v>0</v>
      </c>
    </row>
    <row r="162" spans="6:6">
      <c r="F162" s="24">
        <f t="shared" si="2"/>
        <v>0</v>
      </c>
    </row>
    <row r="163" spans="6:6">
      <c r="F163" s="24">
        <f t="shared" si="2"/>
        <v>0</v>
      </c>
    </row>
    <row r="164" spans="6:6">
      <c r="F164" s="24">
        <f t="shared" si="2"/>
        <v>0</v>
      </c>
    </row>
    <row r="165" spans="6:6">
      <c r="F165" s="24">
        <f t="shared" si="2"/>
        <v>0</v>
      </c>
    </row>
    <row r="166" spans="6:6">
      <c r="F166" s="24">
        <f t="shared" si="2"/>
        <v>0</v>
      </c>
    </row>
    <row r="167" spans="6:6">
      <c r="F167" s="24">
        <f t="shared" si="2"/>
        <v>0</v>
      </c>
    </row>
    <row r="168" spans="6:6">
      <c r="F168" s="24">
        <f t="shared" si="2"/>
        <v>0</v>
      </c>
    </row>
    <row r="169" spans="6:6">
      <c r="F169" s="24">
        <f t="shared" si="2"/>
        <v>0</v>
      </c>
    </row>
    <row r="170" spans="6:6">
      <c r="F170" s="24">
        <f t="shared" ref="F170:F233" si="3">E170*D170</f>
        <v>0</v>
      </c>
    </row>
    <row r="171" spans="6:6">
      <c r="F171" s="24">
        <f t="shared" si="3"/>
        <v>0</v>
      </c>
    </row>
    <row r="172" spans="6:6">
      <c r="F172" s="24">
        <f t="shared" si="3"/>
        <v>0</v>
      </c>
    </row>
    <row r="173" spans="6:6">
      <c r="F173" s="24">
        <f t="shared" si="3"/>
        <v>0</v>
      </c>
    </row>
    <row r="174" spans="6:6">
      <c r="F174" s="24">
        <f t="shared" si="3"/>
        <v>0</v>
      </c>
    </row>
    <row r="175" spans="6:6">
      <c r="F175" s="24">
        <f t="shared" si="3"/>
        <v>0</v>
      </c>
    </row>
    <row r="176" spans="6:6">
      <c r="F176" s="24">
        <f t="shared" si="3"/>
        <v>0</v>
      </c>
    </row>
    <row r="177" spans="6:6">
      <c r="F177" s="24">
        <f t="shared" si="3"/>
        <v>0</v>
      </c>
    </row>
    <row r="178" spans="6:6">
      <c r="F178" s="24">
        <f t="shared" si="3"/>
        <v>0</v>
      </c>
    </row>
    <row r="179" spans="6:6">
      <c r="F179" s="24">
        <f t="shared" si="3"/>
        <v>0</v>
      </c>
    </row>
    <row r="180" spans="6:6">
      <c r="F180" s="24">
        <f t="shared" si="3"/>
        <v>0</v>
      </c>
    </row>
    <row r="181" spans="6:6">
      <c r="F181" s="24">
        <f t="shared" si="3"/>
        <v>0</v>
      </c>
    </row>
    <row r="182" spans="6:6">
      <c r="F182" s="24">
        <f t="shared" si="3"/>
        <v>0</v>
      </c>
    </row>
    <row r="183" spans="6:6">
      <c r="F183" s="24">
        <f t="shared" si="3"/>
        <v>0</v>
      </c>
    </row>
    <row r="184" spans="6:6">
      <c r="F184" s="24">
        <f t="shared" si="3"/>
        <v>0</v>
      </c>
    </row>
    <row r="185" spans="6:6">
      <c r="F185" s="24">
        <f t="shared" si="3"/>
        <v>0</v>
      </c>
    </row>
    <row r="186" spans="6:6">
      <c r="F186" s="24">
        <f t="shared" si="3"/>
        <v>0</v>
      </c>
    </row>
    <row r="187" spans="6:6">
      <c r="F187" s="24">
        <f t="shared" si="3"/>
        <v>0</v>
      </c>
    </row>
    <row r="188" spans="6:6">
      <c r="F188" s="24">
        <f t="shared" si="3"/>
        <v>0</v>
      </c>
    </row>
    <row r="189" spans="6:6">
      <c r="F189" s="24">
        <f t="shared" si="3"/>
        <v>0</v>
      </c>
    </row>
    <row r="190" spans="6:6">
      <c r="F190" s="24">
        <f t="shared" si="3"/>
        <v>0</v>
      </c>
    </row>
    <row r="191" spans="6:6">
      <c r="F191" s="24">
        <f t="shared" si="3"/>
        <v>0</v>
      </c>
    </row>
    <row r="192" spans="6:6">
      <c r="F192" s="24">
        <f t="shared" si="3"/>
        <v>0</v>
      </c>
    </row>
    <row r="193" spans="6:6">
      <c r="F193" s="24">
        <f t="shared" si="3"/>
        <v>0</v>
      </c>
    </row>
    <row r="194" spans="6:6">
      <c r="F194" s="24">
        <f t="shared" si="3"/>
        <v>0</v>
      </c>
    </row>
    <row r="195" spans="6:6">
      <c r="F195" s="24">
        <f t="shared" si="3"/>
        <v>0</v>
      </c>
    </row>
    <row r="196" spans="6:6">
      <c r="F196" s="24">
        <f t="shared" si="3"/>
        <v>0</v>
      </c>
    </row>
    <row r="197" spans="6:6">
      <c r="F197" s="24">
        <f t="shared" si="3"/>
        <v>0</v>
      </c>
    </row>
    <row r="198" spans="6:6">
      <c r="F198" s="24">
        <f t="shared" si="3"/>
        <v>0</v>
      </c>
    </row>
    <row r="199" spans="6:6">
      <c r="F199" s="24">
        <f t="shared" si="3"/>
        <v>0</v>
      </c>
    </row>
    <row r="200" spans="6:6">
      <c r="F200" s="24">
        <f t="shared" si="3"/>
        <v>0</v>
      </c>
    </row>
    <row r="201" spans="6:6">
      <c r="F201" s="24">
        <f t="shared" si="3"/>
        <v>0</v>
      </c>
    </row>
    <row r="202" spans="6:6">
      <c r="F202" s="24">
        <f t="shared" si="3"/>
        <v>0</v>
      </c>
    </row>
    <row r="203" spans="6:6">
      <c r="F203" s="24">
        <f t="shared" si="3"/>
        <v>0</v>
      </c>
    </row>
    <row r="204" spans="6:6">
      <c r="F204" s="24">
        <f t="shared" si="3"/>
        <v>0</v>
      </c>
    </row>
    <row r="205" spans="6:6">
      <c r="F205" s="24">
        <f t="shared" si="3"/>
        <v>0</v>
      </c>
    </row>
    <row r="206" spans="6:6">
      <c r="F206" s="24">
        <f t="shared" si="3"/>
        <v>0</v>
      </c>
    </row>
    <row r="207" spans="6:6">
      <c r="F207" s="24">
        <f t="shared" si="3"/>
        <v>0</v>
      </c>
    </row>
    <row r="208" spans="6:6">
      <c r="F208" s="24">
        <f t="shared" si="3"/>
        <v>0</v>
      </c>
    </row>
    <row r="209" spans="6:6">
      <c r="F209" s="24">
        <f t="shared" si="3"/>
        <v>0</v>
      </c>
    </row>
    <row r="210" spans="6:6">
      <c r="F210" s="24">
        <f t="shared" si="3"/>
        <v>0</v>
      </c>
    </row>
    <row r="211" spans="6:6">
      <c r="F211" s="24">
        <f t="shared" si="3"/>
        <v>0</v>
      </c>
    </row>
    <row r="212" spans="6:6">
      <c r="F212" s="24">
        <f t="shared" si="3"/>
        <v>0</v>
      </c>
    </row>
    <row r="213" spans="6:6">
      <c r="F213" s="24">
        <f t="shared" si="3"/>
        <v>0</v>
      </c>
    </row>
    <row r="214" spans="6:6">
      <c r="F214" s="24">
        <f t="shared" si="3"/>
        <v>0</v>
      </c>
    </row>
    <row r="215" spans="6:6">
      <c r="F215" s="24">
        <f t="shared" si="3"/>
        <v>0</v>
      </c>
    </row>
    <row r="216" spans="6:6">
      <c r="F216" s="24">
        <f t="shared" si="3"/>
        <v>0</v>
      </c>
    </row>
    <row r="217" spans="6:6">
      <c r="F217" s="24">
        <f t="shared" si="3"/>
        <v>0</v>
      </c>
    </row>
    <row r="218" spans="6:6">
      <c r="F218" s="24">
        <f t="shared" si="3"/>
        <v>0</v>
      </c>
    </row>
    <row r="219" spans="6:6">
      <c r="F219" s="24">
        <f t="shared" si="3"/>
        <v>0</v>
      </c>
    </row>
    <row r="220" spans="6:6">
      <c r="F220" s="24">
        <f t="shared" si="3"/>
        <v>0</v>
      </c>
    </row>
    <row r="221" spans="6:6">
      <c r="F221" s="24">
        <f t="shared" si="3"/>
        <v>0</v>
      </c>
    </row>
    <row r="222" spans="6:6">
      <c r="F222" s="24">
        <f t="shared" si="3"/>
        <v>0</v>
      </c>
    </row>
    <row r="223" spans="6:6">
      <c r="F223" s="24">
        <f t="shared" si="3"/>
        <v>0</v>
      </c>
    </row>
    <row r="224" spans="6:6">
      <c r="F224" s="24">
        <f t="shared" si="3"/>
        <v>0</v>
      </c>
    </row>
    <row r="225" spans="6:6">
      <c r="F225" s="24">
        <f t="shared" si="3"/>
        <v>0</v>
      </c>
    </row>
    <row r="226" spans="6:6">
      <c r="F226" s="24">
        <f t="shared" si="3"/>
        <v>0</v>
      </c>
    </row>
    <row r="227" spans="6:6">
      <c r="F227" s="24">
        <f t="shared" si="3"/>
        <v>0</v>
      </c>
    </row>
    <row r="228" spans="6:6">
      <c r="F228" s="24">
        <f t="shared" si="3"/>
        <v>0</v>
      </c>
    </row>
    <row r="229" spans="6:6">
      <c r="F229" s="24">
        <f t="shared" si="3"/>
        <v>0</v>
      </c>
    </row>
    <row r="230" spans="6:6">
      <c r="F230" s="24">
        <f t="shared" si="3"/>
        <v>0</v>
      </c>
    </row>
    <row r="231" spans="6:6">
      <c r="F231" s="24">
        <f t="shared" si="3"/>
        <v>0</v>
      </c>
    </row>
    <row r="232" spans="6:6">
      <c r="F232" s="24">
        <f t="shared" si="3"/>
        <v>0</v>
      </c>
    </row>
    <row r="233" spans="6:6">
      <c r="F233" s="24">
        <f t="shared" si="3"/>
        <v>0</v>
      </c>
    </row>
    <row r="234" spans="6:6">
      <c r="F234" s="24">
        <f t="shared" ref="F234:F297" si="4">E234*D234</f>
        <v>0</v>
      </c>
    </row>
    <row r="235" spans="6:6">
      <c r="F235" s="24">
        <f t="shared" si="4"/>
        <v>0</v>
      </c>
    </row>
    <row r="236" spans="6:6">
      <c r="F236" s="24">
        <f t="shared" si="4"/>
        <v>0</v>
      </c>
    </row>
    <row r="237" spans="6:6">
      <c r="F237" s="24">
        <f t="shared" si="4"/>
        <v>0</v>
      </c>
    </row>
    <row r="238" spans="6:6">
      <c r="F238" s="24">
        <f t="shared" si="4"/>
        <v>0</v>
      </c>
    </row>
    <row r="239" spans="6:6">
      <c r="F239" s="24">
        <f t="shared" si="4"/>
        <v>0</v>
      </c>
    </row>
    <row r="240" spans="6:6">
      <c r="F240" s="24">
        <f t="shared" si="4"/>
        <v>0</v>
      </c>
    </row>
    <row r="241" spans="6:6">
      <c r="F241" s="24">
        <f t="shared" si="4"/>
        <v>0</v>
      </c>
    </row>
    <row r="242" spans="6:6">
      <c r="F242" s="24">
        <f t="shared" si="4"/>
        <v>0</v>
      </c>
    </row>
    <row r="243" spans="6:6">
      <c r="F243" s="24">
        <f t="shared" si="4"/>
        <v>0</v>
      </c>
    </row>
    <row r="244" spans="6:6">
      <c r="F244" s="24">
        <f t="shared" si="4"/>
        <v>0</v>
      </c>
    </row>
    <row r="245" spans="6:6">
      <c r="F245" s="24">
        <f t="shared" si="4"/>
        <v>0</v>
      </c>
    </row>
    <row r="246" spans="6:6">
      <c r="F246" s="24">
        <f t="shared" si="4"/>
        <v>0</v>
      </c>
    </row>
    <row r="247" spans="6:6">
      <c r="F247" s="24">
        <f t="shared" si="4"/>
        <v>0</v>
      </c>
    </row>
    <row r="248" spans="6:6">
      <c r="F248" s="24">
        <f t="shared" si="4"/>
        <v>0</v>
      </c>
    </row>
    <row r="249" spans="6:6">
      <c r="F249" s="24">
        <f t="shared" si="4"/>
        <v>0</v>
      </c>
    </row>
    <row r="250" spans="6:6">
      <c r="F250" s="24">
        <f t="shared" si="4"/>
        <v>0</v>
      </c>
    </row>
    <row r="251" spans="6:6">
      <c r="F251" s="24">
        <f t="shared" si="4"/>
        <v>0</v>
      </c>
    </row>
    <row r="252" spans="6:6">
      <c r="F252" s="24">
        <f t="shared" si="4"/>
        <v>0</v>
      </c>
    </row>
    <row r="253" spans="6:6">
      <c r="F253" s="24">
        <f t="shared" si="4"/>
        <v>0</v>
      </c>
    </row>
    <row r="254" spans="6:6">
      <c r="F254" s="24">
        <f t="shared" si="4"/>
        <v>0</v>
      </c>
    </row>
    <row r="255" spans="6:6">
      <c r="F255" s="24">
        <f t="shared" si="4"/>
        <v>0</v>
      </c>
    </row>
    <row r="256" spans="6:6">
      <c r="F256" s="24">
        <f t="shared" si="4"/>
        <v>0</v>
      </c>
    </row>
    <row r="257" spans="6:6">
      <c r="F257" s="24">
        <f t="shared" si="4"/>
        <v>0</v>
      </c>
    </row>
    <row r="258" spans="6:6">
      <c r="F258" s="24">
        <f t="shared" si="4"/>
        <v>0</v>
      </c>
    </row>
    <row r="259" spans="6:6">
      <c r="F259" s="24">
        <f t="shared" si="4"/>
        <v>0</v>
      </c>
    </row>
    <row r="260" spans="6:6">
      <c r="F260" s="24">
        <f t="shared" si="4"/>
        <v>0</v>
      </c>
    </row>
    <row r="261" spans="6:6">
      <c r="F261" s="24">
        <f t="shared" si="4"/>
        <v>0</v>
      </c>
    </row>
    <row r="262" spans="6:6">
      <c r="F262" s="24">
        <f t="shared" si="4"/>
        <v>0</v>
      </c>
    </row>
    <row r="263" spans="6:6">
      <c r="F263" s="24">
        <f t="shared" si="4"/>
        <v>0</v>
      </c>
    </row>
    <row r="264" spans="6:6">
      <c r="F264" s="24">
        <f t="shared" si="4"/>
        <v>0</v>
      </c>
    </row>
    <row r="265" spans="6:6">
      <c r="F265" s="24">
        <f t="shared" si="4"/>
        <v>0</v>
      </c>
    </row>
    <row r="266" spans="6:6">
      <c r="F266" s="24">
        <f t="shared" si="4"/>
        <v>0</v>
      </c>
    </row>
    <row r="267" spans="6:6">
      <c r="F267" s="24">
        <f t="shared" si="4"/>
        <v>0</v>
      </c>
    </row>
    <row r="268" spans="6:6">
      <c r="F268" s="24">
        <f t="shared" si="4"/>
        <v>0</v>
      </c>
    </row>
    <row r="269" spans="6:6">
      <c r="F269" s="24">
        <f t="shared" si="4"/>
        <v>0</v>
      </c>
    </row>
    <row r="270" spans="6:6">
      <c r="F270" s="24">
        <f t="shared" si="4"/>
        <v>0</v>
      </c>
    </row>
    <row r="271" spans="6:6">
      <c r="F271" s="24">
        <f t="shared" si="4"/>
        <v>0</v>
      </c>
    </row>
    <row r="272" spans="6:6">
      <c r="F272" s="24">
        <f t="shared" si="4"/>
        <v>0</v>
      </c>
    </row>
    <row r="273" spans="6:6">
      <c r="F273" s="24">
        <f t="shared" si="4"/>
        <v>0</v>
      </c>
    </row>
    <row r="274" spans="6:6">
      <c r="F274" s="24">
        <f t="shared" si="4"/>
        <v>0</v>
      </c>
    </row>
    <row r="275" spans="6:6">
      <c r="F275" s="24">
        <f t="shared" si="4"/>
        <v>0</v>
      </c>
    </row>
    <row r="276" spans="6:6">
      <c r="F276" s="24">
        <f t="shared" si="4"/>
        <v>0</v>
      </c>
    </row>
    <row r="277" spans="6:6">
      <c r="F277" s="24">
        <f t="shared" si="4"/>
        <v>0</v>
      </c>
    </row>
    <row r="278" spans="6:6">
      <c r="F278" s="24">
        <f t="shared" si="4"/>
        <v>0</v>
      </c>
    </row>
    <row r="279" spans="6:6">
      <c r="F279" s="24">
        <f t="shared" si="4"/>
        <v>0</v>
      </c>
    </row>
    <row r="280" spans="6:6">
      <c r="F280" s="24">
        <f t="shared" si="4"/>
        <v>0</v>
      </c>
    </row>
    <row r="281" spans="6:6">
      <c r="F281" s="24">
        <f t="shared" si="4"/>
        <v>0</v>
      </c>
    </row>
    <row r="282" spans="6:6">
      <c r="F282" s="24">
        <f t="shared" si="4"/>
        <v>0</v>
      </c>
    </row>
    <row r="283" spans="6:6">
      <c r="F283" s="24">
        <f t="shared" si="4"/>
        <v>0</v>
      </c>
    </row>
    <row r="284" spans="6:6">
      <c r="F284" s="24">
        <f t="shared" si="4"/>
        <v>0</v>
      </c>
    </row>
    <row r="285" spans="6:6">
      <c r="F285" s="24">
        <f t="shared" si="4"/>
        <v>0</v>
      </c>
    </row>
    <row r="286" spans="6:6">
      <c r="F286" s="24">
        <f t="shared" si="4"/>
        <v>0</v>
      </c>
    </row>
    <row r="287" spans="6:6">
      <c r="F287" s="24">
        <f t="shared" si="4"/>
        <v>0</v>
      </c>
    </row>
    <row r="288" spans="6:6">
      <c r="F288" s="24">
        <f t="shared" si="4"/>
        <v>0</v>
      </c>
    </row>
    <row r="289" spans="6:6">
      <c r="F289" s="24">
        <f t="shared" si="4"/>
        <v>0</v>
      </c>
    </row>
    <row r="290" spans="6:6">
      <c r="F290" s="24">
        <f t="shared" si="4"/>
        <v>0</v>
      </c>
    </row>
    <row r="291" spans="6:6">
      <c r="F291" s="24">
        <f t="shared" si="4"/>
        <v>0</v>
      </c>
    </row>
    <row r="292" spans="6:6">
      <c r="F292" s="24">
        <f t="shared" si="4"/>
        <v>0</v>
      </c>
    </row>
    <row r="293" spans="6:6">
      <c r="F293" s="24">
        <f t="shared" si="4"/>
        <v>0</v>
      </c>
    </row>
    <row r="294" spans="6:6">
      <c r="F294" s="24">
        <f t="shared" si="4"/>
        <v>0</v>
      </c>
    </row>
    <row r="295" spans="6:6">
      <c r="F295" s="24">
        <f t="shared" si="4"/>
        <v>0</v>
      </c>
    </row>
    <row r="296" spans="6:6">
      <c r="F296" s="24">
        <f t="shared" si="4"/>
        <v>0</v>
      </c>
    </row>
    <row r="297" spans="6:6">
      <c r="F297" s="24">
        <f t="shared" si="4"/>
        <v>0</v>
      </c>
    </row>
    <row r="298" spans="6:6">
      <c r="F298" s="24">
        <f t="shared" ref="F298:F304" si="5">E298*D298</f>
        <v>0</v>
      </c>
    </row>
    <row r="299" spans="6:6">
      <c r="F299" s="24">
        <f t="shared" si="5"/>
        <v>0</v>
      </c>
    </row>
    <row r="300" spans="6:6">
      <c r="F300" s="24">
        <f t="shared" si="5"/>
        <v>0</v>
      </c>
    </row>
    <row r="301" spans="6:6">
      <c r="F301" s="24">
        <f t="shared" si="5"/>
        <v>0</v>
      </c>
    </row>
    <row r="302" spans="6:6">
      <c r="F302" s="24">
        <f t="shared" si="5"/>
        <v>0</v>
      </c>
    </row>
    <row r="303" spans="6:6">
      <c r="F303" s="24">
        <f t="shared" si="5"/>
        <v>0</v>
      </c>
    </row>
    <row r="304" spans="6:6">
      <c r="F304" s="24">
        <f t="shared" si="5"/>
        <v>0</v>
      </c>
    </row>
  </sheetData>
  <mergeCells count="36">
    <mergeCell ref="A1:K1"/>
    <mergeCell ref="O1:R1"/>
    <mergeCell ref="G3:G9"/>
    <mergeCell ref="G10:G16"/>
    <mergeCell ref="G17:G25"/>
    <mergeCell ref="G26:G30"/>
    <mergeCell ref="G31:G32"/>
    <mergeCell ref="G34:G38"/>
    <mergeCell ref="G39:G40"/>
    <mergeCell ref="G43:G46"/>
    <mergeCell ref="H3:H9"/>
    <mergeCell ref="H10:H16"/>
    <mergeCell ref="H17:H25"/>
    <mergeCell ref="H26:H30"/>
    <mergeCell ref="H31:H32"/>
    <mergeCell ref="H34:H38"/>
    <mergeCell ref="H39:H40"/>
    <mergeCell ref="H43:H46"/>
    <mergeCell ref="I3:I9"/>
    <mergeCell ref="I10:I16"/>
    <mergeCell ref="I17:I25"/>
    <mergeCell ref="I26:I30"/>
    <mergeCell ref="I31:I32"/>
    <mergeCell ref="I34:I38"/>
    <mergeCell ref="I39:I40"/>
    <mergeCell ref="I41:I46"/>
    <mergeCell ref="J3:J9"/>
    <mergeCell ref="J10:J16"/>
    <mergeCell ref="J17:J25"/>
    <mergeCell ref="J26:J30"/>
    <mergeCell ref="J31:J32"/>
    <mergeCell ref="J34:J38"/>
    <mergeCell ref="J39:J40"/>
    <mergeCell ref="J41:J46"/>
    <mergeCell ref="K3:K40"/>
    <mergeCell ref="K41:K46"/>
  </mergeCells>
  <pageMargins left="0.25" right="0.25" top="0.75" bottom="0.75" header="0.3" footer="0.3"/>
  <pageSetup paperSize="9" orientation="landscape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G3" sqref="G3:G21"/>
    </sheetView>
  </sheetViews>
  <sheetFormatPr defaultColWidth="9" defaultRowHeight="12"/>
  <cols>
    <col min="1" max="1" width="5.6" style="40" customWidth="1"/>
    <col min="2" max="2" width="6.9" style="42" customWidth="1"/>
    <col min="3" max="3" width="9.6" style="40" customWidth="1"/>
    <col min="4" max="4" width="4.2" style="40" customWidth="1"/>
    <col min="5" max="5" width="4.4" style="40" customWidth="1"/>
    <col min="6" max="6" width="7.6" style="40" customWidth="1"/>
    <col min="7" max="7" width="6.9" style="40" customWidth="1"/>
    <col min="8" max="8" width="12.1" style="41" customWidth="1"/>
    <col min="9" max="9" width="10.1" style="40" customWidth="1"/>
    <col min="10" max="11" width="6.9" style="40" customWidth="1"/>
    <col min="12" max="12" width="8" style="40" customWidth="1"/>
    <col min="13" max="13" width="9.5" style="40" customWidth="1"/>
    <col min="14" max="16384" width="9" style="43"/>
  </cols>
  <sheetData>
    <row r="1" ht="30.75" customHeight="1" spans="1:13">
      <c r="A1" s="44" t="s">
        <v>1153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="40" customFormat="1" ht="24" customHeight="1" spans="1:13">
      <c r="A2" s="45" t="s">
        <v>2</v>
      </c>
      <c r="B2" s="46" t="s">
        <v>5</v>
      </c>
      <c r="C2" s="47" t="s">
        <v>908</v>
      </c>
      <c r="D2" s="47" t="s">
        <v>926</v>
      </c>
      <c r="E2" s="47" t="s">
        <v>931</v>
      </c>
      <c r="F2" s="47" t="s">
        <v>911</v>
      </c>
      <c r="G2" s="47" t="s">
        <v>118</v>
      </c>
      <c r="H2" s="47" t="s">
        <v>1</v>
      </c>
      <c r="I2" s="47" t="s">
        <v>116</v>
      </c>
      <c r="J2" s="47" t="s">
        <v>0</v>
      </c>
      <c r="K2" s="47" t="s">
        <v>1154</v>
      </c>
      <c r="L2" s="47" t="s">
        <v>177</v>
      </c>
      <c r="M2" s="47" t="s">
        <v>1155</v>
      </c>
    </row>
    <row r="3" s="41" customFormat="1" ht="12.75" customHeight="1" spans="1:13">
      <c r="A3" s="45">
        <v>1</v>
      </c>
      <c r="B3" s="48">
        <v>1</v>
      </c>
      <c r="C3" s="49" t="s">
        <v>968</v>
      </c>
      <c r="D3" s="49" t="s">
        <v>926</v>
      </c>
      <c r="E3" s="17"/>
      <c r="F3" s="49" t="s">
        <v>408</v>
      </c>
      <c r="G3" s="49" t="s">
        <v>409</v>
      </c>
      <c r="H3" s="17" t="s">
        <v>1156</v>
      </c>
      <c r="I3" s="18" t="s">
        <v>228</v>
      </c>
      <c r="J3" s="17" t="s">
        <v>32</v>
      </c>
      <c r="K3" s="17" t="s">
        <v>231</v>
      </c>
      <c r="L3" s="17">
        <v>1</v>
      </c>
      <c r="M3" s="17">
        <v>1</v>
      </c>
    </row>
    <row r="4" s="41" customFormat="1" ht="12.75" customHeight="1" spans="1:13">
      <c r="A4" s="45">
        <v>2</v>
      </c>
      <c r="B4" s="48">
        <v>1</v>
      </c>
      <c r="C4" s="49" t="s">
        <v>965</v>
      </c>
      <c r="D4" s="49" t="s">
        <v>926</v>
      </c>
      <c r="E4" s="17"/>
      <c r="F4" s="49" t="s">
        <v>210</v>
      </c>
      <c r="G4" s="49" t="s">
        <v>211</v>
      </c>
      <c r="H4" s="17" t="s">
        <v>208</v>
      </c>
      <c r="I4" s="18" t="s">
        <v>209</v>
      </c>
      <c r="J4" s="17" t="s">
        <v>44</v>
      </c>
      <c r="K4" s="17" t="s">
        <v>212</v>
      </c>
      <c r="L4" s="17">
        <v>1</v>
      </c>
      <c r="M4" s="17">
        <v>1</v>
      </c>
    </row>
    <row r="5" s="41" customFormat="1" ht="12.75" customHeight="1" spans="1:13">
      <c r="A5" s="45">
        <v>3</v>
      </c>
      <c r="B5" s="48">
        <v>1</v>
      </c>
      <c r="C5" s="49" t="s">
        <v>957</v>
      </c>
      <c r="D5" s="49" t="s">
        <v>926</v>
      </c>
      <c r="E5" s="17"/>
      <c r="F5" s="49" t="s">
        <v>198</v>
      </c>
      <c r="G5" s="49" t="s">
        <v>199</v>
      </c>
      <c r="H5" s="17" t="s">
        <v>196</v>
      </c>
      <c r="I5" s="18" t="s">
        <v>1011</v>
      </c>
      <c r="J5" s="17" t="s">
        <v>64</v>
      </c>
      <c r="K5" s="17" t="s">
        <v>200</v>
      </c>
      <c r="L5" s="17">
        <v>1</v>
      </c>
      <c r="M5" s="17">
        <v>1</v>
      </c>
    </row>
    <row r="6" s="41" customFormat="1" ht="12.75" customHeight="1" spans="1:13">
      <c r="A6" s="45">
        <v>4</v>
      </c>
      <c r="B6" s="48">
        <v>1</v>
      </c>
      <c r="C6" s="49" t="s">
        <v>957</v>
      </c>
      <c r="D6" s="49" t="s">
        <v>926</v>
      </c>
      <c r="E6" s="17"/>
      <c r="F6" s="49" t="s">
        <v>331</v>
      </c>
      <c r="G6" s="49" t="s">
        <v>963</v>
      </c>
      <c r="H6" s="17" t="s">
        <v>1157</v>
      </c>
      <c r="I6" s="18" t="s">
        <v>1158</v>
      </c>
      <c r="J6" s="17" t="s">
        <v>64</v>
      </c>
      <c r="K6" s="17" t="s">
        <v>200</v>
      </c>
      <c r="L6" s="17">
        <v>1</v>
      </c>
      <c r="M6" s="17">
        <v>1</v>
      </c>
    </row>
    <row r="7" s="41" customFormat="1" ht="12.75" customHeight="1" spans="1:13">
      <c r="A7" s="45">
        <v>5</v>
      </c>
      <c r="B7" s="48">
        <v>1</v>
      </c>
      <c r="C7" s="49" t="s">
        <v>956</v>
      </c>
      <c r="D7" s="49" t="s">
        <v>926</v>
      </c>
      <c r="E7" s="17"/>
      <c r="F7" s="49" t="s">
        <v>198</v>
      </c>
      <c r="G7" s="49" t="s">
        <v>278</v>
      </c>
      <c r="H7" s="17" t="s">
        <v>276</v>
      </c>
      <c r="I7" s="18" t="s">
        <v>277</v>
      </c>
      <c r="J7" s="17" t="s">
        <v>58</v>
      </c>
      <c r="K7" s="17" t="s">
        <v>279</v>
      </c>
      <c r="L7" s="17">
        <v>1</v>
      </c>
      <c r="M7" s="17">
        <v>1</v>
      </c>
    </row>
    <row r="8" s="41" customFormat="1" ht="12.75" customHeight="1" spans="1:13">
      <c r="A8" s="45">
        <v>6</v>
      </c>
      <c r="B8" s="48">
        <v>1</v>
      </c>
      <c r="C8" s="49" t="s">
        <v>953</v>
      </c>
      <c r="D8" s="49" t="s">
        <v>926</v>
      </c>
      <c r="E8" s="17"/>
      <c r="F8" s="49" t="s">
        <v>271</v>
      </c>
      <c r="G8" s="49" t="s">
        <v>299</v>
      </c>
      <c r="H8" s="17" t="s">
        <v>297</v>
      </c>
      <c r="I8" s="18" t="s">
        <v>298</v>
      </c>
      <c r="J8" s="17" t="s">
        <v>61</v>
      </c>
      <c r="K8" s="17" t="s">
        <v>300</v>
      </c>
      <c r="L8" s="17">
        <v>1</v>
      </c>
      <c r="M8" s="17">
        <v>1</v>
      </c>
    </row>
    <row r="9" s="41" customFormat="1" ht="12.75" customHeight="1" spans="1:13">
      <c r="A9" s="45">
        <v>7</v>
      </c>
      <c r="B9" s="48">
        <v>1</v>
      </c>
      <c r="C9" s="49" t="s">
        <v>958</v>
      </c>
      <c r="D9" s="49" t="s">
        <v>926</v>
      </c>
      <c r="E9" s="17"/>
      <c r="F9" s="49" t="s">
        <v>217</v>
      </c>
      <c r="G9" s="49" t="s">
        <v>218</v>
      </c>
      <c r="H9" s="17" t="s">
        <v>215</v>
      </c>
      <c r="I9" s="18" t="s">
        <v>216</v>
      </c>
      <c r="J9" s="17" t="s">
        <v>10</v>
      </c>
      <c r="K9" s="17" t="s">
        <v>219</v>
      </c>
      <c r="L9" s="17">
        <v>1</v>
      </c>
      <c r="M9" s="17">
        <v>1</v>
      </c>
    </row>
    <row r="10" s="41" customFormat="1" ht="12.75" customHeight="1" spans="1:13">
      <c r="A10" s="45">
        <v>8</v>
      </c>
      <c r="B10" s="48">
        <v>1</v>
      </c>
      <c r="C10" s="49" t="s">
        <v>958</v>
      </c>
      <c r="D10" s="17"/>
      <c r="E10" s="49" t="s">
        <v>931</v>
      </c>
      <c r="F10" s="49" t="s">
        <v>217</v>
      </c>
      <c r="G10" s="49" t="s">
        <v>218</v>
      </c>
      <c r="H10" s="17" t="s">
        <v>215</v>
      </c>
      <c r="I10" s="18" t="s">
        <v>216</v>
      </c>
      <c r="J10" s="17" t="s">
        <v>10</v>
      </c>
      <c r="K10" s="17" t="s">
        <v>219</v>
      </c>
      <c r="L10" s="17">
        <v>1</v>
      </c>
      <c r="M10" s="17">
        <v>1</v>
      </c>
    </row>
    <row r="11" s="41" customFormat="1" ht="12.75" customHeight="1" spans="1:13">
      <c r="A11" s="45">
        <v>9</v>
      </c>
      <c r="B11" s="48">
        <v>1</v>
      </c>
      <c r="C11" s="49" t="s">
        <v>959</v>
      </c>
      <c r="D11" s="17"/>
      <c r="E11" s="49" t="s">
        <v>931</v>
      </c>
      <c r="F11" s="49" t="s">
        <v>960</v>
      </c>
      <c r="G11" s="49" t="s">
        <v>182</v>
      </c>
      <c r="H11" s="17" t="s">
        <v>179</v>
      </c>
      <c r="I11" s="18" t="s">
        <v>1159</v>
      </c>
      <c r="J11" s="17" t="s">
        <v>61</v>
      </c>
      <c r="K11" s="17" t="s">
        <v>184</v>
      </c>
      <c r="L11" s="17">
        <v>1</v>
      </c>
      <c r="M11" s="17">
        <v>1</v>
      </c>
    </row>
    <row r="12" s="41" customFormat="1" ht="12.75" customHeight="1" spans="1:13">
      <c r="A12" s="45">
        <v>10</v>
      </c>
      <c r="B12" s="48">
        <v>1</v>
      </c>
      <c r="C12" s="49" t="s">
        <v>954</v>
      </c>
      <c r="D12" s="17"/>
      <c r="E12" s="49" t="s">
        <v>931</v>
      </c>
      <c r="F12" s="49" t="s">
        <v>271</v>
      </c>
      <c r="G12" s="49" t="s">
        <v>272</v>
      </c>
      <c r="H12" s="17" t="s">
        <v>269</v>
      </c>
      <c r="I12" s="18" t="s">
        <v>270</v>
      </c>
      <c r="J12" s="17" t="s">
        <v>61</v>
      </c>
      <c r="K12" s="17" t="s">
        <v>273</v>
      </c>
      <c r="L12" s="17">
        <v>1</v>
      </c>
      <c r="M12" s="17">
        <v>1</v>
      </c>
    </row>
    <row r="13" s="41" customFormat="1" ht="12.75" customHeight="1" spans="1:13">
      <c r="A13" s="45">
        <v>11</v>
      </c>
      <c r="B13" s="48">
        <v>2</v>
      </c>
      <c r="C13" s="49" t="s">
        <v>948</v>
      </c>
      <c r="D13" s="17"/>
      <c r="E13" s="49" t="s">
        <v>931</v>
      </c>
      <c r="F13" s="49" t="s">
        <v>271</v>
      </c>
      <c r="G13" s="49" t="s">
        <v>474</v>
      </c>
      <c r="H13" s="17"/>
      <c r="I13" s="18" t="s">
        <v>473</v>
      </c>
      <c r="J13" s="17" t="s">
        <v>52</v>
      </c>
      <c r="K13" s="17" t="s">
        <v>475</v>
      </c>
      <c r="L13" s="17">
        <v>1</v>
      </c>
      <c r="M13" s="17">
        <v>1</v>
      </c>
    </row>
    <row r="14" s="41" customFormat="1" ht="12.75" customHeight="1" spans="1:13">
      <c r="A14" s="45">
        <v>12</v>
      </c>
      <c r="B14" s="48">
        <v>2</v>
      </c>
      <c r="C14" s="49" t="s">
        <v>949</v>
      </c>
      <c r="D14" s="17"/>
      <c r="E14" s="49" t="s">
        <v>931</v>
      </c>
      <c r="F14" s="49" t="s">
        <v>217</v>
      </c>
      <c r="G14" s="49" t="s">
        <v>468</v>
      </c>
      <c r="H14" s="17"/>
      <c r="I14" s="18" t="s">
        <v>467</v>
      </c>
      <c r="J14" s="17" t="s">
        <v>52</v>
      </c>
      <c r="K14" s="17" t="s">
        <v>469</v>
      </c>
      <c r="L14" s="17">
        <v>1</v>
      </c>
      <c r="M14" s="17">
        <v>1</v>
      </c>
    </row>
    <row r="15" s="41" customFormat="1" ht="12.75" customHeight="1" spans="1:13">
      <c r="A15" s="45">
        <v>13</v>
      </c>
      <c r="B15" s="48">
        <v>2</v>
      </c>
      <c r="C15" s="49" t="s">
        <v>950</v>
      </c>
      <c r="D15" s="17"/>
      <c r="E15" s="49" t="s">
        <v>931</v>
      </c>
      <c r="F15" s="49" t="s">
        <v>292</v>
      </c>
      <c r="G15" s="49" t="s">
        <v>293</v>
      </c>
      <c r="H15" s="17"/>
      <c r="I15" s="18" t="s">
        <v>291</v>
      </c>
      <c r="J15" s="17" t="s">
        <v>12</v>
      </c>
      <c r="K15" s="17" t="s">
        <v>294</v>
      </c>
      <c r="L15" s="17">
        <v>1</v>
      </c>
      <c r="M15" s="17">
        <v>1</v>
      </c>
    </row>
    <row r="16" s="41" customFormat="1" ht="12.75" customHeight="1" spans="1:13">
      <c r="A16" s="45">
        <v>14</v>
      </c>
      <c r="B16" s="48">
        <v>2</v>
      </c>
      <c r="C16" s="49" t="s">
        <v>952</v>
      </c>
      <c r="D16" s="17" t="s">
        <v>1160</v>
      </c>
      <c r="E16" s="49"/>
      <c r="F16" s="49" t="s">
        <v>408</v>
      </c>
      <c r="G16" s="49" t="s">
        <v>444</v>
      </c>
      <c r="H16" s="17"/>
      <c r="I16" s="18" t="s">
        <v>443</v>
      </c>
      <c r="J16" s="17" t="s">
        <v>48</v>
      </c>
      <c r="K16" s="17" t="s">
        <v>258</v>
      </c>
      <c r="L16" s="17">
        <v>1</v>
      </c>
      <c r="M16" s="17">
        <v>1</v>
      </c>
    </row>
    <row r="17" ht="12.75" customHeight="1" spans="1:13">
      <c r="A17" s="45">
        <v>15</v>
      </c>
      <c r="B17" s="48">
        <v>3</v>
      </c>
      <c r="C17" s="49" t="s">
        <v>939</v>
      </c>
      <c r="D17" s="49" t="s">
        <v>926</v>
      </c>
      <c r="E17" s="45"/>
      <c r="F17" s="49" t="s">
        <v>408</v>
      </c>
      <c r="G17" s="49" t="s">
        <v>489</v>
      </c>
      <c r="H17" s="50"/>
      <c r="I17" s="50" t="s">
        <v>488</v>
      </c>
      <c r="J17" s="50" t="s">
        <v>490</v>
      </c>
      <c r="K17" s="45" t="s">
        <v>491</v>
      </c>
      <c r="L17" s="17">
        <v>1</v>
      </c>
      <c r="M17" s="17">
        <v>1</v>
      </c>
    </row>
    <row r="18" spans="1:13">
      <c r="A18" s="45">
        <v>16</v>
      </c>
      <c r="B18" s="48">
        <v>3</v>
      </c>
      <c r="C18" s="49" t="s">
        <v>941</v>
      </c>
      <c r="D18" s="49" t="s">
        <v>926</v>
      </c>
      <c r="E18" s="45"/>
      <c r="F18" s="49" t="s">
        <v>210</v>
      </c>
      <c r="G18" s="49" t="s">
        <v>610</v>
      </c>
      <c r="H18" s="50"/>
      <c r="I18" s="50" t="s">
        <v>609</v>
      </c>
      <c r="J18" s="50" t="s">
        <v>48</v>
      </c>
      <c r="K18" s="45" t="s">
        <v>611</v>
      </c>
      <c r="L18" s="17">
        <v>1</v>
      </c>
      <c r="M18" s="17">
        <v>1</v>
      </c>
    </row>
    <row r="19" spans="1:13">
      <c r="A19" s="45">
        <v>17</v>
      </c>
      <c r="B19" s="48">
        <v>3</v>
      </c>
      <c r="C19" s="49" t="s">
        <v>943</v>
      </c>
      <c r="D19" s="49" t="s">
        <v>926</v>
      </c>
      <c r="E19" s="45"/>
      <c r="F19" s="49" t="s">
        <v>593</v>
      </c>
      <c r="G19" s="49" t="s">
        <v>594</v>
      </c>
      <c r="H19" s="50"/>
      <c r="I19" s="50" t="s">
        <v>592</v>
      </c>
      <c r="J19" s="50" t="s">
        <v>48</v>
      </c>
      <c r="K19" s="45" t="s">
        <v>258</v>
      </c>
      <c r="L19" s="17">
        <v>1</v>
      </c>
      <c r="M19" s="17">
        <v>1</v>
      </c>
    </row>
    <row r="20" spans="1:13">
      <c r="A20" s="45">
        <v>18</v>
      </c>
      <c r="B20" s="48">
        <v>3</v>
      </c>
      <c r="C20" s="49" t="s">
        <v>936</v>
      </c>
      <c r="D20" s="49"/>
      <c r="E20" s="49" t="s">
        <v>931</v>
      </c>
      <c r="F20" s="49" t="s">
        <v>210</v>
      </c>
      <c r="G20" s="49" t="s">
        <v>688</v>
      </c>
      <c r="H20" s="50"/>
      <c r="I20" s="50" t="s">
        <v>687</v>
      </c>
      <c r="J20" s="50" t="s">
        <v>48</v>
      </c>
      <c r="K20" s="45" t="s">
        <v>611</v>
      </c>
      <c r="L20" s="17">
        <v>1</v>
      </c>
      <c r="M20" s="17">
        <v>1</v>
      </c>
    </row>
    <row r="21" spans="1:13">
      <c r="A21" s="45">
        <v>19</v>
      </c>
      <c r="B21" s="48">
        <v>3</v>
      </c>
      <c r="C21" s="49" t="s">
        <v>946</v>
      </c>
      <c r="D21" s="49"/>
      <c r="E21" s="49" t="s">
        <v>931</v>
      </c>
      <c r="F21" s="49" t="s">
        <v>616</v>
      </c>
      <c r="G21" s="49" t="s">
        <v>617</v>
      </c>
      <c r="H21" s="50"/>
      <c r="I21" s="50" t="s">
        <v>615</v>
      </c>
      <c r="J21" s="50" t="s">
        <v>27</v>
      </c>
      <c r="K21" s="45" t="s">
        <v>496</v>
      </c>
      <c r="L21" s="17">
        <v>1</v>
      </c>
      <c r="M21" s="17">
        <v>1</v>
      </c>
    </row>
    <row r="22" spans="1:13">
      <c r="A22" s="45">
        <v>20</v>
      </c>
      <c r="B22" s="48"/>
      <c r="C22" s="45"/>
      <c r="D22" s="49"/>
      <c r="E22" s="45"/>
      <c r="F22" s="45"/>
      <c r="G22" s="45"/>
      <c r="H22" s="50"/>
      <c r="I22" s="45"/>
      <c r="J22" s="45"/>
      <c r="K22" s="45"/>
      <c r="L22" s="45"/>
      <c r="M22" s="45"/>
    </row>
    <row r="23" spans="1:13">
      <c r="A23" s="45">
        <v>21</v>
      </c>
      <c r="B23" s="48"/>
      <c r="C23" s="45"/>
      <c r="D23" s="45"/>
      <c r="E23" s="45"/>
      <c r="F23" s="45"/>
      <c r="G23" s="45"/>
      <c r="H23" s="50"/>
      <c r="I23" s="45"/>
      <c r="J23" s="45"/>
      <c r="K23" s="45"/>
      <c r="L23" s="45"/>
      <c r="M23" s="45"/>
    </row>
    <row r="24" spans="1:13">
      <c r="A24" s="45">
        <v>22</v>
      </c>
      <c r="B24" s="48"/>
      <c r="C24" s="45"/>
      <c r="D24" s="45"/>
      <c r="E24" s="45"/>
      <c r="F24" s="45"/>
      <c r="G24" s="45"/>
      <c r="H24" s="50"/>
      <c r="I24" s="45"/>
      <c r="J24" s="45"/>
      <c r="K24" s="45"/>
      <c r="L24" s="45"/>
      <c r="M24" s="45"/>
    </row>
    <row r="25" spans="1:13">
      <c r="A25" s="45">
        <v>23</v>
      </c>
      <c r="B25" s="48"/>
      <c r="C25" s="45"/>
      <c r="D25" s="45"/>
      <c r="E25" s="45"/>
      <c r="F25" s="45"/>
      <c r="G25" s="45"/>
      <c r="H25" s="50"/>
      <c r="I25" s="45"/>
      <c r="J25" s="45"/>
      <c r="K25" s="45"/>
      <c r="L25" s="45"/>
      <c r="M25" s="45"/>
    </row>
    <row r="26" spans="1:13">
      <c r="A26" s="45">
        <v>24</v>
      </c>
      <c r="B26" s="48"/>
      <c r="C26" s="45"/>
      <c r="D26" s="45"/>
      <c r="E26" s="45"/>
      <c r="F26" s="45"/>
      <c r="G26" s="45"/>
      <c r="H26" s="50"/>
      <c r="I26" s="45"/>
      <c r="J26" s="45"/>
      <c r="K26" s="45"/>
      <c r="L26" s="45"/>
      <c r="M26" s="45"/>
    </row>
    <row r="27" spans="1:13">
      <c r="A27" s="45">
        <v>25</v>
      </c>
      <c r="B27" s="48"/>
      <c r="C27" s="45"/>
      <c r="D27" s="45"/>
      <c r="E27" s="45"/>
      <c r="F27" s="45"/>
      <c r="G27" s="45"/>
      <c r="H27" s="50"/>
      <c r="I27" s="45"/>
      <c r="J27" s="45"/>
      <c r="K27" s="45"/>
      <c r="L27" s="45"/>
      <c r="M27" s="45"/>
    </row>
    <row r="28" spans="1:13">
      <c r="A28" s="45">
        <v>26</v>
      </c>
      <c r="B28" s="48"/>
      <c r="C28" s="45"/>
      <c r="D28" s="45"/>
      <c r="E28" s="45"/>
      <c r="F28" s="45"/>
      <c r="G28" s="45"/>
      <c r="H28" s="50"/>
      <c r="I28" s="45"/>
      <c r="J28" s="45"/>
      <c r="K28" s="45"/>
      <c r="L28" s="45"/>
      <c r="M28" s="45"/>
    </row>
    <row r="29" spans="1:13">
      <c r="A29" s="45">
        <v>27</v>
      </c>
      <c r="B29" s="48"/>
      <c r="C29" s="45"/>
      <c r="D29" s="45"/>
      <c r="E29" s="45"/>
      <c r="F29" s="45"/>
      <c r="G29" s="45"/>
      <c r="H29" s="50"/>
      <c r="I29" s="45"/>
      <c r="J29" s="45"/>
      <c r="K29" s="45"/>
      <c r="L29" s="45"/>
      <c r="M29" s="45"/>
    </row>
    <row r="30" spans="1:13">
      <c r="A30" s="45">
        <v>28</v>
      </c>
      <c r="B30" s="48"/>
      <c r="C30" s="45"/>
      <c r="D30" s="45"/>
      <c r="E30" s="45"/>
      <c r="F30" s="45"/>
      <c r="G30" s="45"/>
      <c r="H30" s="50"/>
      <c r="I30" s="45"/>
      <c r="J30" s="45"/>
      <c r="K30" s="45"/>
      <c r="L30" s="45"/>
      <c r="M30" s="45"/>
    </row>
    <row r="31" spans="1:13">
      <c r="A31" s="45">
        <v>29</v>
      </c>
      <c r="B31" s="48"/>
      <c r="C31" s="45"/>
      <c r="D31" s="45"/>
      <c r="E31" s="45"/>
      <c r="F31" s="45"/>
      <c r="G31" s="45"/>
      <c r="H31" s="50"/>
      <c r="I31" s="45"/>
      <c r="J31" s="45"/>
      <c r="K31" s="45"/>
      <c r="L31" s="45"/>
      <c r="M31" s="45"/>
    </row>
    <row r="32" spans="1:13">
      <c r="A32" s="45">
        <v>30</v>
      </c>
      <c r="B32" s="48"/>
      <c r="C32" s="45"/>
      <c r="D32" s="45"/>
      <c r="E32" s="45"/>
      <c r="F32" s="45"/>
      <c r="G32" s="45"/>
      <c r="H32" s="50"/>
      <c r="I32" s="45"/>
      <c r="J32" s="45"/>
      <c r="K32" s="45"/>
      <c r="L32" s="45"/>
      <c r="M32" s="45"/>
    </row>
    <row r="33" spans="1:13">
      <c r="A33" s="45">
        <v>31</v>
      </c>
      <c r="B33" s="48"/>
      <c r="C33" s="45"/>
      <c r="D33" s="45"/>
      <c r="E33" s="45"/>
      <c r="F33" s="45"/>
      <c r="G33" s="45"/>
      <c r="H33" s="50"/>
      <c r="I33" s="45"/>
      <c r="J33" s="45"/>
      <c r="K33" s="45"/>
      <c r="L33" s="45"/>
      <c r="M33" s="45"/>
    </row>
    <row r="34" spans="1:13">
      <c r="A34" s="45">
        <v>32</v>
      </c>
      <c r="B34" s="48"/>
      <c r="C34" s="45"/>
      <c r="D34" s="45"/>
      <c r="E34" s="45"/>
      <c r="F34" s="45"/>
      <c r="G34" s="45"/>
      <c r="H34" s="50"/>
      <c r="I34" s="45"/>
      <c r="J34" s="45"/>
      <c r="K34" s="45"/>
      <c r="L34" s="45"/>
      <c r="M34" s="45"/>
    </row>
    <row r="35" spans="1:13">
      <c r="A35" s="45">
        <v>33</v>
      </c>
      <c r="B35" s="48"/>
      <c r="C35" s="45"/>
      <c r="D35" s="45"/>
      <c r="E35" s="45"/>
      <c r="F35" s="45"/>
      <c r="G35" s="45"/>
      <c r="H35" s="50"/>
      <c r="I35" s="45"/>
      <c r="J35" s="45"/>
      <c r="K35" s="45"/>
      <c r="L35" s="45"/>
      <c r="M35" s="45"/>
    </row>
    <row r="36" spans="1:13">
      <c r="A36" s="45">
        <v>34</v>
      </c>
      <c r="B36" s="48"/>
      <c r="C36" s="45"/>
      <c r="D36" s="45"/>
      <c r="E36" s="45"/>
      <c r="F36" s="45"/>
      <c r="G36" s="45"/>
      <c r="H36" s="50"/>
      <c r="I36" s="45"/>
      <c r="J36" s="45"/>
      <c r="K36" s="45"/>
      <c r="L36" s="45"/>
      <c r="M36" s="45"/>
    </row>
    <row r="37" spans="1:13">
      <c r="A37" s="45">
        <v>35</v>
      </c>
      <c r="B37" s="48"/>
      <c r="C37" s="45"/>
      <c r="D37" s="45"/>
      <c r="E37" s="45"/>
      <c r="F37" s="45"/>
      <c r="G37" s="45"/>
      <c r="H37" s="50"/>
      <c r="I37" s="45"/>
      <c r="J37" s="45"/>
      <c r="K37" s="45"/>
      <c r="L37" s="45"/>
      <c r="M37" s="45"/>
    </row>
    <row r="38" spans="1:13">
      <c r="A38" s="45">
        <v>36</v>
      </c>
      <c r="B38" s="48"/>
      <c r="C38" s="45"/>
      <c r="D38" s="45"/>
      <c r="E38" s="45"/>
      <c r="F38" s="45"/>
      <c r="G38" s="45"/>
      <c r="H38" s="50"/>
      <c r="I38" s="45"/>
      <c r="J38" s="45"/>
      <c r="K38" s="45"/>
      <c r="L38" s="45"/>
      <c r="M38" s="45"/>
    </row>
    <row r="39" spans="1:13">
      <c r="A39" s="45">
        <v>37</v>
      </c>
      <c r="B39" s="48"/>
      <c r="C39" s="45"/>
      <c r="D39" s="45"/>
      <c r="E39" s="45"/>
      <c r="F39" s="45"/>
      <c r="G39" s="45"/>
      <c r="H39" s="50"/>
      <c r="I39" s="45"/>
      <c r="J39" s="45"/>
      <c r="K39" s="45"/>
      <c r="L39" s="45"/>
      <c r="M39" s="45"/>
    </row>
    <row r="40" spans="1:13">
      <c r="A40" s="45">
        <v>38</v>
      </c>
      <c r="B40" s="48"/>
      <c r="C40" s="45"/>
      <c r="D40" s="45"/>
      <c r="E40" s="45"/>
      <c r="F40" s="45"/>
      <c r="G40" s="45"/>
      <c r="H40" s="50"/>
      <c r="I40" s="45"/>
      <c r="J40" s="45"/>
      <c r="K40" s="45"/>
      <c r="L40" s="45"/>
      <c r="M40" s="45"/>
    </row>
    <row r="41" spans="1:13">
      <c r="A41" s="45">
        <v>39</v>
      </c>
      <c r="B41" s="48"/>
      <c r="C41" s="45"/>
      <c r="D41" s="45"/>
      <c r="E41" s="45"/>
      <c r="F41" s="45"/>
      <c r="G41" s="45"/>
      <c r="H41" s="50"/>
      <c r="I41" s="45"/>
      <c r="J41" s="45"/>
      <c r="K41" s="45"/>
      <c r="L41" s="45"/>
      <c r="M41" s="45"/>
    </row>
    <row r="42" spans="1:13">
      <c r="A42" s="45">
        <v>40</v>
      </c>
      <c r="B42" s="48"/>
      <c r="C42" s="45"/>
      <c r="D42" s="45"/>
      <c r="E42" s="45"/>
      <c r="F42" s="45"/>
      <c r="G42" s="45"/>
      <c r="H42" s="50"/>
      <c r="I42" s="45"/>
      <c r="J42" s="45"/>
      <c r="K42" s="45"/>
      <c r="L42" s="45"/>
      <c r="M42" s="45"/>
    </row>
    <row r="43" spans="1:13">
      <c r="A43" s="45">
        <v>41</v>
      </c>
      <c r="B43" s="48"/>
      <c r="C43" s="45"/>
      <c r="D43" s="45"/>
      <c r="E43" s="45"/>
      <c r="F43" s="45"/>
      <c r="G43" s="45"/>
      <c r="H43" s="50"/>
      <c r="I43" s="45"/>
      <c r="J43" s="45"/>
      <c r="K43" s="45"/>
      <c r="L43" s="45"/>
      <c r="M43" s="45"/>
    </row>
    <row r="44" spans="1:13">
      <c r="A44" s="45">
        <v>42</v>
      </c>
      <c r="B44" s="48"/>
      <c r="C44" s="45"/>
      <c r="D44" s="45"/>
      <c r="E44" s="45"/>
      <c r="F44" s="45"/>
      <c r="G44" s="45"/>
      <c r="H44" s="50"/>
      <c r="I44" s="45"/>
      <c r="J44" s="45"/>
      <c r="K44" s="45"/>
      <c r="L44" s="45"/>
      <c r="M44" s="45"/>
    </row>
    <row r="45" spans="1:13">
      <c r="A45" s="45">
        <v>43</v>
      </c>
      <c r="B45" s="48"/>
      <c r="C45" s="45"/>
      <c r="D45" s="45"/>
      <c r="E45" s="45"/>
      <c r="F45" s="45"/>
      <c r="G45" s="45"/>
      <c r="H45" s="50"/>
      <c r="I45" s="45"/>
      <c r="J45" s="45"/>
      <c r="K45" s="45"/>
      <c r="L45" s="45"/>
      <c r="M45" s="45"/>
    </row>
    <row r="46" spans="1:13">
      <c r="A46" s="45">
        <v>44</v>
      </c>
      <c r="B46" s="48"/>
      <c r="C46" s="45"/>
      <c r="D46" s="45"/>
      <c r="E46" s="45"/>
      <c r="F46" s="45"/>
      <c r="G46" s="45"/>
      <c r="H46" s="50"/>
      <c r="I46" s="45"/>
      <c r="J46" s="45"/>
      <c r="K46" s="45"/>
      <c r="L46" s="45"/>
      <c r="M46" s="45"/>
    </row>
    <row r="47" spans="1:13">
      <c r="A47" s="45">
        <v>45</v>
      </c>
      <c r="B47" s="48"/>
      <c r="C47" s="45"/>
      <c r="D47" s="45"/>
      <c r="E47" s="45"/>
      <c r="F47" s="45"/>
      <c r="G47" s="45"/>
      <c r="H47" s="50"/>
      <c r="I47" s="45"/>
      <c r="J47" s="45"/>
      <c r="K47" s="45"/>
      <c r="L47" s="45"/>
      <c r="M47" s="45"/>
    </row>
    <row r="48" spans="1:13">
      <c r="A48" s="45">
        <v>46</v>
      </c>
      <c r="B48" s="48"/>
      <c r="C48" s="45"/>
      <c r="D48" s="45"/>
      <c r="E48" s="45"/>
      <c r="F48" s="45"/>
      <c r="G48" s="45"/>
      <c r="H48" s="50"/>
      <c r="I48" s="45"/>
      <c r="J48" s="45"/>
      <c r="K48" s="45"/>
      <c r="L48" s="45"/>
      <c r="M48" s="45"/>
    </row>
    <row r="49" spans="1:13">
      <c r="A49" s="45">
        <v>47</v>
      </c>
      <c r="B49" s="48"/>
      <c r="C49" s="45"/>
      <c r="D49" s="45"/>
      <c r="E49" s="45"/>
      <c r="F49" s="45"/>
      <c r="G49" s="45"/>
      <c r="H49" s="50"/>
      <c r="I49" s="45"/>
      <c r="J49" s="45"/>
      <c r="K49" s="45"/>
      <c r="L49" s="45"/>
      <c r="M49" s="45"/>
    </row>
    <row r="50" spans="1:13">
      <c r="A50" s="45">
        <v>48</v>
      </c>
      <c r="B50" s="48"/>
      <c r="C50" s="45"/>
      <c r="D50" s="45"/>
      <c r="E50" s="45"/>
      <c r="F50" s="45"/>
      <c r="G50" s="45"/>
      <c r="H50" s="50"/>
      <c r="I50" s="45"/>
      <c r="J50" s="45"/>
      <c r="K50" s="45"/>
      <c r="L50" s="45"/>
      <c r="M50" s="45"/>
    </row>
    <row r="51" spans="1:13">
      <c r="A51" s="45">
        <v>49</v>
      </c>
      <c r="B51" s="48"/>
      <c r="C51" s="45"/>
      <c r="D51" s="45"/>
      <c r="E51" s="45"/>
      <c r="F51" s="45"/>
      <c r="G51" s="45"/>
      <c r="H51" s="50"/>
      <c r="I51" s="45"/>
      <c r="J51" s="45"/>
      <c r="K51" s="45"/>
      <c r="L51" s="45"/>
      <c r="M51" s="45"/>
    </row>
    <row r="52" spans="1:13">
      <c r="A52" s="45">
        <v>50</v>
      </c>
      <c r="B52" s="48"/>
      <c r="C52" s="45"/>
      <c r="D52" s="45"/>
      <c r="E52" s="45"/>
      <c r="F52" s="45"/>
      <c r="G52" s="45"/>
      <c r="H52" s="50"/>
      <c r="I52" s="45"/>
      <c r="J52" s="45"/>
      <c r="K52" s="45"/>
      <c r="L52" s="45"/>
      <c r="M52" s="45"/>
    </row>
    <row r="53" spans="1:13">
      <c r="A53" s="45">
        <v>51</v>
      </c>
      <c r="B53" s="48"/>
      <c r="C53" s="45"/>
      <c r="D53" s="45"/>
      <c r="E53" s="45"/>
      <c r="F53" s="45"/>
      <c r="G53" s="45"/>
      <c r="H53" s="50"/>
      <c r="I53" s="45"/>
      <c r="J53" s="45"/>
      <c r="K53" s="45"/>
      <c r="L53" s="45"/>
      <c r="M53" s="45"/>
    </row>
    <row r="54" spans="1:13">
      <c r="A54" s="45">
        <v>52</v>
      </c>
      <c r="B54" s="48"/>
      <c r="C54" s="45"/>
      <c r="D54" s="45"/>
      <c r="E54" s="45"/>
      <c r="F54" s="45"/>
      <c r="G54" s="45"/>
      <c r="H54" s="50"/>
      <c r="I54" s="45"/>
      <c r="J54" s="45"/>
      <c r="K54" s="45"/>
      <c r="L54" s="45"/>
      <c r="M54" s="45"/>
    </row>
    <row r="55" spans="1:13">
      <c r="A55" s="45">
        <v>53</v>
      </c>
      <c r="B55" s="48"/>
      <c r="C55" s="45"/>
      <c r="D55" s="45"/>
      <c r="E55" s="45"/>
      <c r="F55" s="45"/>
      <c r="G55" s="45"/>
      <c r="H55" s="50"/>
      <c r="I55" s="45"/>
      <c r="J55" s="45"/>
      <c r="K55" s="45"/>
      <c r="L55" s="45"/>
      <c r="M55" s="45"/>
    </row>
    <row r="56" spans="1:13">
      <c r="A56" s="45">
        <v>54</v>
      </c>
      <c r="B56" s="48"/>
      <c r="C56" s="45"/>
      <c r="D56" s="45"/>
      <c r="E56" s="45"/>
      <c r="F56" s="45"/>
      <c r="G56" s="45"/>
      <c r="H56" s="50"/>
      <c r="I56" s="45"/>
      <c r="J56" s="45"/>
      <c r="K56" s="45"/>
      <c r="L56" s="45"/>
      <c r="M56" s="45"/>
    </row>
    <row r="57" spans="1:13">
      <c r="A57" s="45">
        <v>55</v>
      </c>
      <c r="B57" s="48"/>
      <c r="C57" s="45"/>
      <c r="D57" s="45"/>
      <c r="E57" s="45"/>
      <c r="F57" s="45"/>
      <c r="G57" s="45"/>
      <c r="H57" s="50"/>
      <c r="I57" s="45"/>
      <c r="J57" s="45"/>
      <c r="K57" s="45"/>
      <c r="L57" s="45"/>
      <c r="M57" s="45"/>
    </row>
    <row r="58" spans="1:13">
      <c r="A58" s="45">
        <v>56</v>
      </c>
      <c r="B58" s="48"/>
      <c r="C58" s="45"/>
      <c r="D58" s="45"/>
      <c r="E58" s="45"/>
      <c r="F58" s="45"/>
      <c r="G58" s="45"/>
      <c r="H58" s="50"/>
      <c r="I58" s="45"/>
      <c r="J58" s="45"/>
      <c r="K58" s="45"/>
      <c r="L58" s="45"/>
      <c r="M58" s="45"/>
    </row>
    <row r="59" spans="1:13">
      <c r="A59" s="45">
        <v>57</v>
      </c>
      <c r="B59" s="48"/>
      <c r="C59" s="45"/>
      <c r="D59" s="45"/>
      <c r="E59" s="45"/>
      <c r="F59" s="45"/>
      <c r="G59" s="45"/>
      <c r="H59" s="50"/>
      <c r="I59" s="45"/>
      <c r="J59" s="45"/>
      <c r="K59" s="45"/>
      <c r="L59" s="45"/>
      <c r="M59" s="45"/>
    </row>
    <row r="60" spans="1:13">
      <c r="A60" s="45">
        <v>58</v>
      </c>
      <c r="B60" s="48"/>
      <c r="C60" s="45"/>
      <c r="D60" s="45"/>
      <c r="E60" s="45"/>
      <c r="F60" s="45"/>
      <c r="G60" s="45"/>
      <c r="H60" s="50"/>
      <c r="I60" s="45"/>
      <c r="J60" s="45"/>
      <c r="K60" s="45"/>
      <c r="L60" s="45"/>
      <c r="M60" s="45"/>
    </row>
    <row r="61" spans="1:13">
      <c r="A61" s="45">
        <v>59</v>
      </c>
      <c r="B61" s="48"/>
      <c r="C61" s="45"/>
      <c r="D61" s="45"/>
      <c r="E61" s="45"/>
      <c r="F61" s="45"/>
      <c r="G61" s="45"/>
      <c r="H61" s="50"/>
      <c r="I61" s="45"/>
      <c r="J61" s="45"/>
      <c r="K61" s="45"/>
      <c r="L61" s="45"/>
      <c r="M61" s="45"/>
    </row>
    <row r="62" spans="1:13">
      <c r="A62" s="45">
        <v>60</v>
      </c>
      <c r="B62" s="48"/>
      <c r="C62" s="45"/>
      <c r="D62" s="45"/>
      <c r="E62" s="45"/>
      <c r="F62" s="45"/>
      <c r="G62" s="45"/>
      <c r="H62" s="50"/>
      <c r="I62" s="45"/>
      <c r="J62" s="45"/>
      <c r="K62" s="45"/>
      <c r="L62" s="45"/>
      <c r="M62" s="45"/>
    </row>
    <row r="63" spans="1:13">
      <c r="A63" s="45">
        <v>61</v>
      </c>
      <c r="B63" s="48"/>
      <c r="C63" s="45"/>
      <c r="D63" s="45"/>
      <c r="E63" s="45"/>
      <c r="F63" s="45"/>
      <c r="G63" s="45"/>
      <c r="H63" s="50"/>
      <c r="I63" s="45"/>
      <c r="J63" s="45"/>
      <c r="K63" s="45"/>
      <c r="L63" s="45"/>
      <c r="M63" s="45"/>
    </row>
    <row r="64" spans="1:13">
      <c r="A64" s="45">
        <v>62</v>
      </c>
      <c r="B64" s="48"/>
      <c r="C64" s="45"/>
      <c r="D64" s="45"/>
      <c r="E64" s="45"/>
      <c r="F64" s="45"/>
      <c r="G64" s="45"/>
      <c r="H64" s="50"/>
      <c r="I64" s="45"/>
      <c r="J64" s="45"/>
      <c r="K64" s="45"/>
      <c r="L64" s="45"/>
      <c r="M64" s="45"/>
    </row>
    <row r="65" spans="1:13">
      <c r="A65" s="45">
        <v>63</v>
      </c>
      <c r="B65" s="48"/>
      <c r="C65" s="45"/>
      <c r="D65" s="45"/>
      <c r="E65" s="45"/>
      <c r="F65" s="45"/>
      <c r="G65" s="45"/>
      <c r="H65" s="50"/>
      <c r="I65" s="45"/>
      <c r="J65" s="45"/>
      <c r="K65" s="45"/>
      <c r="L65" s="45"/>
      <c r="M65" s="45"/>
    </row>
    <row r="66" spans="1:13">
      <c r="A66" s="45">
        <v>64</v>
      </c>
      <c r="B66" s="48"/>
      <c r="C66" s="45"/>
      <c r="D66" s="45"/>
      <c r="E66" s="45"/>
      <c r="F66" s="45"/>
      <c r="G66" s="45"/>
      <c r="H66" s="50"/>
      <c r="I66" s="45"/>
      <c r="J66" s="45"/>
      <c r="K66" s="45"/>
      <c r="L66" s="45"/>
      <c r="M66" s="45"/>
    </row>
    <row r="67" spans="1:13">
      <c r="A67" s="45">
        <v>65</v>
      </c>
      <c r="B67" s="48"/>
      <c r="C67" s="45"/>
      <c r="D67" s="45"/>
      <c r="E67" s="45"/>
      <c r="F67" s="45"/>
      <c r="G67" s="45"/>
      <c r="H67" s="50"/>
      <c r="I67" s="45"/>
      <c r="J67" s="45"/>
      <c r="K67" s="45"/>
      <c r="L67" s="45"/>
      <c r="M67" s="45"/>
    </row>
    <row r="68" spans="1:13">
      <c r="A68" s="45">
        <v>66</v>
      </c>
      <c r="B68" s="48"/>
      <c r="C68" s="45"/>
      <c r="D68" s="45"/>
      <c r="E68" s="45"/>
      <c r="F68" s="45"/>
      <c r="G68" s="45"/>
      <c r="H68" s="50"/>
      <c r="I68" s="45"/>
      <c r="J68" s="45"/>
      <c r="K68" s="45"/>
      <c r="L68" s="45"/>
      <c r="M68" s="45"/>
    </row>
    <row r="69" spans="1:13">
      <c r="A69" s="45">
        <v>67</v>
      </c>
      <c r="B69" s="48"/>
      <c r="C69" s="45"/>
      <c r="D69" s="45"/>
      <c r="E69" s="45"/>
      <c r="F69" s="45"/>
      <c r="G69" s="45"/>
      <c r="H69" s="50"/>
      <c r="I69" s="45"/>
      <c r="J69" s="45"/>
      <c r="K69" s="45"/>
      <c r="L69" s="45"/>
      <c r="M69" s="45"/>
    </row>
    <row r="70" spans="1:13">
      <c r="A70" s="45">
        <v>68</v>
      </c>
      <c r="B70" s="48"/>
      <c r="C70" s="45"/>
      <c r="D70" s="45"/>
      <c r="E70" s="45"/>
      <c r="F70" s="45"/>
      <c r="G70" s="45"/>
      <c r="H70" s="50"/>
      <c r="I70" s="45"/>
      <c r="J70" s="45"/>
      <c r="K70" s="45"/>
      <c r="L70" s="45"/>
      <c r="M70" s="45"/>
    </row>
    <row r="71" spans="1:13">
      <c r="A71" s="45">
        <v>69</v>
      </c>
      <c r="B71" s="48"/>
      <c r="C71" s="45"/>
      <c r="D71" s="45"/>
      <c r="E71" s="45"/>
      <c r="F71" s="45"/>
      <c r="G71" s="45"/>
      <c r="H71" s="50"/>
      <c r="I71" s="45"/>
      <c r="J71" s="45"/>
      <c r="K71" s="45"/>
      <c r="L71" s="45"/>
      <c r="M71" s="45"/>
    </row>
    <row r="72" spans="1:13">
      <c r="A72" s="45">
        <v>70</v>
      </c>
      <c r="B72" s="48"/>
      <c r="C72" s="45"/>
      <c r="D72" s="45"/>
      <c r="E72" s="45"/>
      <c r="F72" s="45"/>
      <c r="G72" s="45"/>
      <c r="H72" s="50"/>
      <c r="I72" s="45"/>
      <c r="J72" s="45"/>
      <c r="K72" s="45"/>
      <c r="L72" s="45"/>
      <c r="M72" s="45"/>
    </row>
    <row r="73" spans="1:13">
      <c r="A73" s="45">
        <v>71</v>
      </c>
      <c r="B73" s="48"/>
      <c r="C73" s="45"/>
      <c r="D73" s="45"/>
      <c r="E73" s="45"/>
      <c r="F73" s="45"/>
      <c r="G73" s="45"/>
      <c r="H73" s="50"/>
      <c r="I73" s="45"/>
      <c r="J73" s="45"/>
      <c r="K73" s="45"/>
      <c r="L73" s="45"/>
      <c r="M73" s="45"/>
    </row>
    <row r="74" spans="1:13">
      <c r="A74" s="45">
        <v>72</v>
      </c>
      <c r="B74" s="48"/>
      <c r="C74" s="45"/>
      <c r="D74" s="45"/>
      <c r="E74" s="45"/>
      <c r="F74" s="45"/>
      <c r="G74" s="45"/>
      <c r="H74" s="50"/>
      <c r="I74" s="45"/>
      <c r="J74" s="45"/>
      <c r="K74" s="45"/>
      <c r="L74" s="45"/>
      <c r="M74" s="45"/>
    </row>
    <row r="75" spans="1:13">
      <c r="A75" s="45">
        <v>73</v>
      </c>
      <c r="B75" s="48"/>
      <c r="C75" s="45"/>
      <c r="D75" s="45"/>
      <c r="E75" s="45"/>
      <c r="F75" s="45"/>
      <c r="G75" s="45"/>
      <c r="H75" s="50"/>
      <c r="I75" s="45"/>
      <c r="J75" s="45"/>
      <c r="K75" s="45"/>
      <c r="L75" s="45"/>
      <c r="M75" s="45"/>
    </row>
    <row r="76" spans="1:13">
      <c r="A76" s="45">
        <v>74</v>
      </c>
      <c r="B76" s="48"/>
      <c r="C76" s="45"/>
      <c r="D76" s="45"/>
      <c r="E76" s="45"/>
      <c r="F76" s="45"/>
      <c r="G76" s="45"/>
      <c r="H76" s="50"/>
      <c r="I76" s="45"/>
      <c r="J76" s="45"/>
      <c r="K76" s="45"/>
      <c r="L76" s="45"/>
      <c r="M76" s="45"/>
    </row>
    <row r="77" spans="1:13">
      <c r="A77" s="45">
        <v>75</v>
      </c>
      <c r="B77" s="48"/>
      <c r="C77" s="45"/>
      <c r="D77" s="45"/>
      <c r="E77" s="45"/>
      <c r="F77" s="45"/>
      <c r="G77" s="45"/>
      <c r="H77" s="50"/>
      <c r="I77" s="45"/>
      <c r="J77" s="45"/>
      <c r="K77" s="45"/>
      <c r="L77" s="45"/>
      <c r="M77" s="45"/>
    </row>
    <row r="78" spans="1:13">
      <c r="A78" s="45">
        <v>76</v>
      </c>
      <c r="B78" s="48"/>
      <c r="C78" s="45"/>
      <c r="D78" s="45"/>
      <c r="E78" s="45"/>
      <c r="F78" s="45"/>
      <c r="G78" s="45"/>
      <c r="H78" s="50"/>
      <c r="I78" s="45"/>
      <c r="J78" s="45"/>
      <c r="K78" s="45"/>
      <c r="L78" s="45"/>
      <c r="M78" s="45"/>
    </row>
    <row r="79" spans="1:13">
      <c r="A79" s="45">
        <v>77</v>
      </c>
      <c r="B79" s="48"/>
      <c r="C79" s="45"/>
      <c r="D79" s="45"/>
      <c r="E79" s="45"/>
      <c r="F79" s="45"/>
      <c r="G79" s="45"/>
      <c r="H79" s="50"/>
      <c r="I79" s="45"/>
      <c r="J79" s="45"/>
      <c r="K79" s="45"/>
      <c r="L79" s="45"/>
      <c r="M79" s="45"/>
    </row>
    <row r="80" spans="1:13">
      <c r="A80" s="45">
        <v>78</v>
      </c>
      <c r="B80" s="48"/>
      <c r="C80" s="45"/>
      <c r="D80" s="45"/>
      <c r="E80" s="45"/>
      <c r="F80" s="45"/>
      <c r="G80" s="45"/>
      <c r="H80" s="50"/>
      <c r="I80" s="45"/>
      <c r="J80" s="45"/>
      <c r="K80" s="45"/>
      <c r="L80" s="45"/>
      <c r="M80" s="45"/>
    </row>
    <row r="81" spans="1:13">
      <c r="A81" s="45">
        <v>79</v>
      </c>
      <c r="B81" s="48"/>
      <c r="C81" s="45"/>
      <c r="D81" s="45"/>
      <c r="E81" s="45"/>
      <c r="F81" s="45"/>
      <c r="G81" s="45"/>
      <c r="H81" s="50"/>
      <c r="I81" s="45"/>
      <c r="J81" s="45"/>
      <c r="K81" s="45"/>
      <c r="L81" s="45"/>
      <c r="M81" s="45"/>
    </row>
    <row r="82" spans="1:13">
      <c r="A82" s="45">
        <v>80</v>
      </c>
      <c r="B82" s="48"/>
      <c r="C82" s="45"/>
      <c r="D82" s="45"/>
      <c r="E82" s="45"/>
      <c r="F82" s="45"/>
      <c r="G82" s="45"/>
      <c r="H82" s="50"/>
      <c r="I82" s="45"/>
      <c r="J82" s="45"/>
      <c r="K82" s="45"/>
      <c r="L82" s="45"/>
      <c r="M82" s="45"/>
    </row>
    <row r="83" spans="1:13">
      <c r="A83" s="45">
        <v>81</v>
      </c>
      <c r="B83" s="48"/>
      <c r="C83" s="45"/>
      <c r="D83" s="45"/>
      <c r="E83" s="45"/>
      <c r="F83" s="45"/>
      <c r="G83" s="45"/>
      <c r="H83" s="50"/>
      <c r="I83" s="45"/>
      <c r="J83" s="45"/>
      <c r="K83" s="45"/>
      <c r="L83" s="45"/>
      <c r="M83" s="45"/>
    </row>
    <row r="84" spans="1:13">
      <c r="A84" s="45">
        <v>82</v>
      </c>
      <c r="B84" s="48"/>
      <c r="C84" s="45"/>
      <c r="D84" s="45"/>
      <c r="E84" s="45"/>
      <c r="F84" s="45"/>
      <c r="G84" s="45"/>
      <c r="H84" s="50"/>
      <c r="I84" s="45"/>
      <c r="J84" s="45"/>
      <c r="K84" s="45"/>
      <c r="L84" s="45"/>
      <c r="M84" s="45"/>
    </row>
    <row r="85" spans="1:13">
      <c r="A85" s="45">
        <v>83</v>
      </c>
      <c r="B85" s="48"/>
      <c r="C85" s="45"/>
      <c r="D85" s="45"/>
      <c r="E85" s="45"/>
      <c r="F85" s="45"/>
      <c r="G85" s="45"/>
      <c r="H85" s="50"/>
      <c r="I85" s="45"/>
      <c r="J85" s="45"/>
      <c r="K85" s="45"/>
      <c r="L85" s="45"/>
      <c r="M85" s="45"/>
    </row>
    <row r="86" spans="1:13">
      <c r="A86" s="45">
        <v>84</v>
      </c>
      <c r="B86" s="48"/>
      <c r="C86" s="45"/>
      <c r="D86" s="45"/>
      <c r="E86" s="45"/>
      <c r="F86" s="45"/>
      <c r="G86" s="45"/>
      <c r="H86" s="50"/>
      <c r="I86" s="45"/>
      <c r="J86" s="45"/>
      <c r="K86" s="45"/>
      <c r="L86" s="45"/>
      <c r="M86" s="45"/>
    </row>
    <row r="87" spans="1:13">
      <c r="A87" s="45">
        <v>85</v>
      </c>
      <c r="B87" s="48"/>
      <c r="C87" s="45"/>
      <c r="D87" s="45"/>
      <c r="E87" s="45"/>
      <c r="F87" s="45"/>
      <c r="G87" s="45"/>
      <c r="H87" s="50"/>
      <c r="I87" s="45"/>
      <c r="J87" s="45"/>
      <c r="K87" s="45"/>
      <c r="L87" s="45"/>
      <c r="M87" s="45"/>
    </row>
    <row r="88" spans="1:13">
      <c r="A88" s="45">
        <v>86</v>
      </c>
      <c r="B88" s="48"/>
      <c r="C88" s="45"/>
      <c r="D88" s="45"/>
      <c r="E88" s="45"/>
      <c r="F88" s="45"/>
      <c r="G88" s="45"/>
      <c r="H88" s="50"/>
      <c r="I88" s="45"/>
      <c r="J88" s="45"/>
      <c r="K88" s="45"/>
      <c r="L88" s="45"/>
      <c r="M88" s="45"/>
    </row>
    <row r="89" spans="1:13">
      <c r="A89" s="45">
        <v>87</v>
      </c>
      <c r="B89" s="48"/>
      <c r="C89" s="45"/>
      <c r="D89" s="45"/>
      <c r="E89" s="45"/>
      <c r="F89" s="45"/>
      <c r="G89" s="45"/>
      <c r="H89" s="50"/>
      <c r="I89" s="45"/>
      <c r="J89" s="45"/>
      <c r="K89" s="45"/>
      <c r="L89" s="45"/>
      <c r="M89" s="45"/>
    </row>
    <row r="90" spans="1:13">
      <c r="A90" s="45">
        <v>88</v>
      </c>
      <c r="B90" s="48"/>
      <c r="C90" s="45"/>
      <c r="D90" s="45"/>
      <c r="E90" s="45"/>
      <c r="F90" s="45"/>
      <c r="G90" s="45"/>
      <c r="H90" s="50"/>
      <c r="I90" s="45"/>
      <c r="J90" s="45"/>
      <c r="K90" s="45"/>
      <c r="L90" s="45"/>
      <c r="M90" s="45"/>
    </row>
    <row r="91" spans="1:13">
      <c r="A91" s="45">
        <v>89</v>
      </c>
      <c r="B91" s="48"/>
      <c r="C91" s="45"/>
      <c r="D91" s="45"/>
      <c r="E91" s="45"/>
      <c r="F91" s="45"/>
      <c r="G91" s="45"/>
      <c r="H91" s="50"/>
      <c r="I91" s="45"/>
      <c r="J91" s="45"/>
      <c r="K91" s="45"/>
      <c r="L91" s="45"/>
      <c r="M91" s="45"/>
    </row>
    <row r="92" spans="1:13">
      <c r="A92" s="45">
        <v>90</v>
      </c>
      <c r="B92" s="48"/>
      <c r="C92" s="45"/>
      <c r="D92" s="45"/>
      <c r="E92" s="45"/>
      <c r="F92" s="45"/>
      <c r="G92" s="45"/>
      <c r="H92" s="50"/>
      <c r="I92" s="45"/>
      <c r="J92" s="45"/>
      <c r="K92" s="45"/>
      <c r="L92" s="45"/>
      <c r="M92" s="45"/>
    </row>
    <row r="93" spans="1:13">
      <c r="A93" s="45">
        <v>91</v>
      </c>
      <c r="B93" s="48"/>
      <c r="C93" s="45"/>
      <c r="D93" s="45"/>
      <c r="E93" s="45"/>
      <c r="F93" s="45"/>
      <c r="G93" s="45"/>
      <c r="H93" s="50"/>
      <c r="I93" s="45"/>
      <c r="J93" s="45"/>
      <c r="K93" s="45"/>
      <c r="L93" s="45"/>
      <c r="M93" s="45"/>
    </row>
    <row r="94" spans="1:13">
      <c r="A94" s="45">
        <v>92</v>
      </c>
      <c r="B94" s="48"/>
      <c r="C94" s="45"/>
      <c r="D94" s="45"/>
      <c r="E94" s="45"/>
      <c r="F94" s="45"/>
      <c r="G94" s="45"/>
      <c r="H94" s="50"/>
      <c r="I94" s="45"/>
      <c r="J94" s="45"/>
      <c r="K94" s="45"/>
      <c r="L94" s="45"/>
      <c r="M94" s="45"/>
    </row>
    <row r="95" spans="1:13">
      <c r="A95" s="45">
        <v>93</v>
      </c>
      <c r="B95" s="48"/>
      <c r="C95" s="45"/>
      <c r="D95" s="45"/>
      <c r="E95" s="45"/>
      <c r="F95" s="45"/>
      <c r="G95" s="45"/>
      <c r="H95" s="50"/>
      <c r="I95" s="45"/>
      <c r="J95" s="45"/>
      <c r="K95" s="45"/>
      <c r="L95" s="45"/>
      <c r="M95" s="45"/>
    </row>
    <row r="96" spans="1:13">
      <c r="A96" s="45">
        <v>94</v>
      </c>
      <c r="B96" s="48"/>
      <c r="C96" s="45"/>
      <c r="D96" s="45"/>
      <c r="E96" s="45"/>
      <c r="F96" s="45"/>
      <c r="G96" s="45"/>
      <c r="H96" s="50"/>
      <c r="I96" s="45"/>
      <c r="J96" s="45"/>
      <c r="K96" s="45"/>
      <c r="L96" s="45"/>
      <c r="M96" s="45"/>
    </row>
    <row r="97" spans="1:13">
      <c r="A97" s="45">
        <v>95</v>
      </c>
      <c r="B97" s="48"/>
      <c r="C97" s="45"/>
      <c r="D97" s="45"/>
      <c r="E97" s="45"/>
      <c r="F97" s="45"/>
      <c r="G97" s="45"/>
      <c r="H97" s="50"/>
      <c r="I97" s="45"/>
      <c r="J97" s="45"/>
      <c r="K97" s="45"/>
      <c r="L97" s="45"/>
      <c r="M97" s="45"/>
    </row>
    <row r="98" spans="1:13">
      <c r="A98" s="45">
        <v>96</v>
      </c>
      <c r="B98" s="48"/>
      <c r="C98" s="45"/>
      <c r="D98" s="45"/>
      <c r="E98" s="45"/>
      <c r="F98" s="45"/>
      <c r="G98" s="45"/>
      <c r="H98" s="50"/>
      <c r="I98" s="45"/>
      <c r="J98" s="45"/>
      <c r="K98" s="45"/>
      <c r="L98" s="45"/>
      <c r="M98" s="45"/>
    </row>
    <row r="99" spans="1:13">
      <c r="A99" s="45">
        <v>97</v>
      </c>
      <c r="B99" s="48"/>
      <c r="C99" s="45"/>
      <c r="D99" s="45"/>
      <c r="E99" s="45"/>
      <c r="F99" s="45"/>
      <c r="G99" s="45"/>
      <c r="H99" s="50"/>
      <c r="I99" s="45"/>
      <c r="J99" s="45"/>
      <c r="K99" s="45"/>
      <c r="L99" s="45"/>
      <c r="M99" s="45"/>
    </row>
    <row r="100" spans="1:13">
      <c r="A100" s="45">
        <v>98</v>
      </c>
      <c r="B100" s="48"/>
      <c r="C100" s="45"/>
      <c r="D100" s="45"/>
      <c r="E100" s="45"/>
      <c r="F100" s="45"/>
      <c r="G100" s="45"/>
      <c r="H100" s="50"/>
      <c r="I100" s="45"/>
      <c r="J100" s="45"/>
      <c r="K100" s="45"/>
      <c r="L100" s="45"/>
      <c r="M100" s="45"/>
    </row>
    <row r="101" spans="1:13">
      <c r="A101" s="45">
        <v>99</v>
      </c>
      <c r="B101" s="48"/>
      <c r="C101" s="45"/>
      <c r="D101" s="45"/>
      <c r="E101" s="45"/>
      <c r="F101" s="45"/>
      <c r="G101" s="45"/>
      <c r="H101" s="50"/>
      <c r="I101" s="45"/>
      <c r="J101" s="45"/>
      <c r="K101" s="45"/>
      <c r="L101" s="45"/>
      <c r="M101" s="45"/>
    </row>
    <row r="102" spans="1:13">
      <c r="A102" s="45">
        <v>100</v>
      </c>
      <c r="B102" s="48"/>
      <c r="C102" s="45"/>
      <c r="D102" s="45"/>
      <c r="E102" s="45"/>
      <c r="F102" s="45"/>
      <c r="G102" s="45"/>
      <c r="H102" s="50"/>
      <c r="I102" s="45"/>
      <c r="J102" s="45"/>
      <c r="K102" s="45"/>
      <c r="L102" s="45"/>
      <c r="M102" s="45"/>
    </row>
    <row r="103" spans="1:13">
      <c r="A103" s="45">
        <v>101</v>
      </c>
      <c r="B103" s="48"/>
      <c r="C103" s="45"/>
      <c r="D103" s="45"/>
      <c r="E103" s="45"/>
      <c r="F103" s="45"/>
      <c r="G103" s="45"/>
      <c r="H103" s="50"/>
      <c r="I103" s="45"/>
      <c r="J103" s="45"/>
      <c r="K103" s="45"/>
      <c r="L103" s="45"/>
      <c r="M103" s="45"/>
    </row>
    <row r="104" spans="1:13">
      <c r="A104" s="45">
        <v>102</v>
      </c>
      <c r="B104" s="48"/>
      <c r="C104" s="45"/>
      <c r="D104" s="45"/>
      <c r="E104" s="45"/>
      <c r="F104" s="45"/>
      <c r="G104" s="45"/>
      <c r="H104" s="50"/>
      <c r="I104" s="45"/>
      <c r="J104" s="45"/>
      <c r="K104" s="45"/>
      <c r="L104" s="45"/>
      <c r="M104" s="45"/>
    </row>
    <row r="105" spans="1:13">
      <c r="A105" s="45">
        <v>103</v>
      </c>
      <c r="B105" s="48"/>
      <c r="C105" s="45"/>
      <c r="D105" s="45"/>
      <c r="E105" s="45"/>
      <c r="F105" s="45"/>
      <c r="G105" s="45"/>
      <c r="H105" s="50"/>
      <c r="I105" s="45"/>
      <c r="J105" s="45"/>
      <c r="K105" s="45"/>
      <c r="L105" s="45"/>
      <c r="M105" s="45"/>
    </row>
    <row r="106" spans="1:13">
      <c r="A106" s="45">
        <v>104</v>
      </c>
      <c r="B106" s="48"/>
      <c r="C106" s="45"/>
      <c r="D106" s="45"/>
      <c r="E106" s="45"/>
      <c r="F106" s="45"/>
      <c r="G106" s="45"/>
      <c r="H106" s="50"/>
      <c r="I106" s="45"/>
      <c r="J106" s="45"/>
      <c r="K106" s="45"/>
      <c r="L106" s="45"/>
      <c r="M106" s="45"/>
    </row>
    <row r="107" spans="1:13">
      <c r="A107" s="45">
        <v>105</v>
      </c>
      <c r="B107" s="48"/>
      <c r="C107" s="45"/>
      <c r="D107" s="45"/>
      <c r="E107" s="45"/>
      <c r="F107" s="45"/>
      <c r="G107" s="45"/>
      <c r="H107" s="50"/>
      <c r="I107" s="45"/>
      <c r="J107" s="45"/>
      <c r="K107" s="45"/>
      <c r="L107" s="45"/>
      <c r="M107" s="45"/>
    </row>
    <row r="108" spans="1:13">
      <c r="A108" s="45">
        <v>106</v>
      </c>
      <c r="B108" s="48"/>
      <c r="C108" s="45"/>
      <c r="D108" s="45"/>
      <c r="E108" s="45"/>
      <c r="F108" s="45"/>
      <c r="G108" s="45"/>
      <c r="H108" s="50"/>
      <c r="I108" s="45"/>
      <c r="J108" s="45"/>
      <c r="K108" s="45"/>
      <c r="L108" s="45"/>
      <c r="M108" s="45"/>
    </row>
    <row r="109" spans="1:13">
      <c r="A109" s="45">
        <v>107</v>
      </c>
      <c r="B109" s="48"/>
      <c r="C109" s="45"/>
      <c r="D109" s="45"/>
      <c r="E109" s="45"/>
      <c r="F109" s="45"/>
      <c r="G109" s="45"/>
      <c r="H109" s="50"/>
      <c r="I109" s="45"/>
      <c r="J109" s="45"/>
      <c r="K109" s="45"/>
      <c r="L109" s="45"/>
      <c r="M109" s="45"/>
    </row>
    <row r="110" spans="1:13">
      <c r="A110" s="45">
        <v>108</v>
      </c>
      <c r="B110" s="48"/>
      <c r="C110" s="45"/>
      <c r="D110" s="45"/>
      <c r="E110" s="45"/>
      <c r="F110" s="45"/>
      <c r="G110" s="45"/>
      <c r="H110" s="50"/>
      <c r="I110" s="45"/>
      <c r="J110" s="45"/>
      <c r="K110" s="45"/>
      <c r="L110" s="45"/>
      <c r="M110" s="45"/>
    </row>
    <row r="111" spans="1:13">
      <c r="A111" s="45">
        <v>109</v>
      </c>
      <c r="B111" s="48"/>
      <c r="C111" s="45"/>
      <c r="D111" s="45"/>
      <c r="E111" s="45"/>
      <c r="F111" s="45"/>
      <c r="G111" s="45"/>
      <c r="H111" s="50"/>
      <c r="I111" s="45"/>
      <c r="J111" s="45"/>
      <c r="K111" s="45"/>
      <c r="L111" s="45"/>
      <c r="M111" s="45"/>
    </row>
    <row r="112" spans="1:13">
      <c r="A112" s="45">
        <v>110</v>
      </c>
      <c r="B112" s="48"/>
      <c r="C112" s="45"/>
      <c r="D112" s="45"/>
      <c r="E112" s="45"/>
      <c r="F112" s="45"/>
      <c r="G112" s="45"/>
      <c r="H112" s="50"/>
      <c r="I112" s="45"/>
      <c r="J112" s="45"/>
      <c r="K112" s="45"/>
      <c r="L112" s="45"/>
      <c r="M112" s="45"/>
    </row>
    <row r="113" spans="1:13">
      <c r="A113" s="45">
        <v>111</v>
      </c>
      <c r="B113" s="48"/>
      <c r="C113" s="45"/>
      <c r="D113" s="45"/>
      <c r="E113" s="45"/>
      <c r="F113" s="45"/>
      <c r="G113" s="45"/>
      <c r="H113" s="50"/>
      <c r="I113" s="45"/>
      <c r="J113" s="45"/>
      <c r="K113" s="45"/>
      <c r="L113" s="45"/>
      <c r="M113" s="45"/>
    </row>
    <row r="114" spans="1:13">
      <c r="A114" s="45">
        <v>112</v>
      </c>
      <c r="B114" s="48"/>
      <c r="C114" s="45"/>
      <c r="D114" s="45"/>
      <c r="E114" s="45"/>
      <c r="F114" s="45"/>
      <c r="G114" s="45"/>
      <c r="H114" s="50"/>
      <c r="I114" s="45"/>
      <c r="J114" s="45"/>
      <c r="K114" s="45"/>
      <c r="L114" s="45"/>
      <c r="M114" s="45"/>
    </row>
    <row r="115" spans="1:13">
      <c r="A115" s="45">
        <v>113</v>
      </c>
      <c r="B115" s="48"/>
      <c r="C115" s="45"/>
      <c r="D115" s="45"/>
      <c r="E115" s="45"/>
      <c r="F115" s="45"/>
      <c r="G115" s="45"/>
      <c r="H115" s="50"/>
      <c r="I115" s="45"/>
      <c r="J115" s="45"/>
      <c r="K115" s="45"/>
      <c r="L115" s="45"/>
      <c r="M115" s="45"/>
    </row>
    <row r="116" spans="1:13">
      <c r="A116" s="45">
        <v>114</v>
      </c>
      <c r="B116" s="48"/>
      <c r="C116" s="45"/>
      <c r="D116" s="45"/>
      <c r="E116" s="45"/>
      <c r="F116" s="45"/>
      <c r="G116" s="45"/>
      <c r="H116" s="50"/>
      <c r="I116" s="45"/>
      <c r="J116" s="45"/>
      <c r="K116" s="45"/>
      <c r="L116" s="45"/>
      <c r="M116" s="45"/>
    </row>
    <row r="117" spans="1:13">
      <c r="A117" s="45">
        <v>115</v>
      </c>
      <c r="B117" s="48"/>
      <c r="C117" s="45"/>
      <c r="D117" s="45"/>
      <c r="E117" s="45"/>
      <c r="F117" s="45"/>
      <c r="G117" s="45"/>
      <c r="H117" s="50"/>
      <c r="I117" s="45"/>
      <c r="J117" s="45"/>
      <c r="K117" s="45"/>
      <c r="L117" s="45"/>
      <c r="M117" s="45"/>
    </row>
    <row r="118" spans="1:13">
      <c r="A118" s="45">
        <v>116</v>
      </c>
      <c r="B118" s="48"/>
      <c r="C118" s="45"/>
      <c r="D118" s="45"/>
      <c r="E118" s="45"/>
      <c r="F118" s="45"/>
      <c r="G118" s="45"/>
      <c r="H118" s="50"/>
      <c r="I118" s="45"/>
      <c r="J118" s="45"/>
      <c r="K118" s="45"/>
      <c r="L118" s="45"/>
      <c r="M118" s="45"/>
    </row>
    <row r="119" spans="1:13">
      <c r="A119" s="45">
        <v>117</v>
      </c>
      <c r="B119" s="48"/>
      <c r="C119" s="45"/>
      <c r="D119" s="45"/>
      <c r="E119" s="45"/>
      <c r="F119" s="45"/>
      <c r="G119" s="45"/>
      <c r="H119" s="50"/>
      <c r="I119" s="45"/>
      <c r="J119" s="45"/>
      <c r="K119" s="45"/>
      <c r="L119" s="45"/>
      <c r="M119" s="45"/>
    </row>
    <row r="120" spans="1:13">
      <c r="A120" s="45">
        <v>118</v>
      </c>
      <c r="B120" s="48"/>
      <c r="C120" s="45"/>
      <c r="D120" s="45"/>
      <c r="E120" s="45"/>
      <c r="F120" s="45"/>
      <c r="G120" s="45"/>
      <c r="H120" s="50"/>
      <c r="I120" s="45"/>
      <c r="J120" s="45"/>
      <c r="K120" s="45"/>
      <c r="L120" s="45"/>
      <c r="M120" s="45"/>
    </row>
    <row r="121" spans="1:13">
      <c r="A121" s="45">
        <v>119</v>
      </c>
      <c r="B121" s="48"/>
      <c r="C121" s="45"/>
      <c r="D121" s="45"/>
      <c r="E121" s="45"/>
      <c r="F121" s="45"/>
      <c r="G121" s="45"/>
      <c r="H121" s="50"/>
      <c r="I121" s="45"/>
      <c r="J121" s="45"/>
      <c r="K121" s="45"/>
      <c r="L121" s="45"/>
      <c r="M121" s="45"/>
    </row>
    <row r="122" spans="1:13">
      <c r="A122" s="45">
        <v>120</v>
      </c>
      <c r="B122" s="48"/>
      <c r="C122" s="45"/>
      <c r="D122" s="45"/>
      <c r="E122" s="45"/>
      <c r="F122" s="45"/>
      <c r="G122" s="45"/>
      <c r="H122" s="50"/>
      <c r="I122" s="45"/>
      <c r="J122" s="45"/>
      <c r="K122" s="45"/>
      <c r="L122" s="45"/>
      <c r="M122" s="45"/>
    </row>
    <row r="123" spans="1:13">
      <c r="A123" s="45">
        <v>121</v>
      </c>
      <c r="B123" s="48"/>
      <c r="C123" s="45"/>
      <c r="D123" s="45"/>
      <c r="E123" s="45"/>
      <c r="F123" s="45"/>
      <c r="G123" s="45"/>
      <c r="H123" s="50"/>
      <c r="I123" s="45"/>
      <c r="J123" s="45"/>
      <c r="K123" s="45"/>
      <c r="L123" s="45"/>
      <c r="M123" s="45"/>
    </row>
    <row r="124" spans="1:13">
      <c r="A124" s="45">
        <v>122</v>
      </c>
      <c r="B124" s="48"/>
      <c r="C124" s="45"/>
      <c r="D124" s="45"/>
      <c r="E124" s="45"/>
      <c r="F124" s="45"/>
      <c r="G124" s="45"/>
      <c r="H124" s="50"/>
      <c r="I124" s="45"/>
      <c r="J124" s="45"/>
      <c r="K124" s="45"/>
      <c r="L124" s="45"/>
      <c r="M124" s="45"/>
    </row>
    <row r="125" spans="1:13">
      <c r="A125" s="45">
        <v>123</v>
      </c>
      <c r="B125" s="48"/>
      <c r="C125" s="45"/>
      <c r="D125" s="45"/>
      <c r="E125" s="45"/>
      <c r="F125" s="45"/>
      <c r="G125" s="45"/>
      <c r="H125" s="50"/>
      <c r="I125" s="45"/>
      <c r="J125" s="45"/>
      <c r="K125" s="45"/>
      <c r="L125" s="45"/>
      <c r="M125" s="45"/>
    </row>
    <row r="126" spans="1:13">
      <c r="A126" s="45">
        <v>124</v>
      </c>
      <c r="B126" s="48"/>
      <c r="C126" s="45"/>
      <c r="D126" s="45"/>
      <c r="E126" s="45"/>
      <c r="F126" s="45"/>
      <c r="G126" s="45"/>
      <c r="H126" s="50"/>
      <c r="I126" s="45"/>
      <c r="J126" s="45"/>
      <c r="K126" s="45"/>
      <c r="L126" s="45"/>
      <c r="M126" s="45"/>
    </row>
    <row r="127" spans="1:13">
      <c r="A127" s="45">
        <v>125</v>
      </c>
      <c r="B127" s="48"/>
      <c r="C127" s="45"/>
      <c r="D127" s="45"/>
      <c r="E127" s="45"/>
      <c r="F127" s="45"/>
      <c r="G127" s="45"/>
      <c r="H127" s="50"/>
      <c r="I127" s="45"/>
      <c r="J127" s="45"/>
      <c r="K127" s="45"/>
      <c r="L127" s="45"/>
      <c r="M127" s="45"/>
    </row>
    <row r="128" spans="1:13">
      <c r="A128" s="45">
        <v>126</v>
      </c>
      <c r="B128" s="48"/>
      <c r="C128" s="45"/>
      <c r="D128" s="45"/>
      <c r="E128" s="45"/>
      <c r="F128" s="45"/>
      <c r="G128" s="45"/>
      <c r="H128" s="50"/>
      <c r="I128" s="45"/>
      <c r="J128" s="45"/>
      <c r="K128" s="45"/>
      <c r="L128" s="45"/>
      <c r="M128" s="45"/>
    </row>
    <row r="129" spans="1:13">
      <c r="A129" s="45">
        <v>127</v>
      </c>
      <c r="B129" s="48"/>
      <c r="C129" s="45"/>
      <c r="D129" s="45"/>
      <c r="E129" s="45"/>
      <c r="F129" s="45"/>
      <c r="G129" s="45"/>
      <c r="H129" s="50"/>
      <c r="I129" s="45"/>
      <c r="J129" s="45"/>
      <c r="K129" s="45"/>
      <c r="L129" s="45"/>
      <c r="M129" s="45"/>
    </row>
    <row r="130" spans="1:13">
      <c r="A130" s="45">
        <v>128</v>
      </c>
      <c r="B130" s="48"/>
      <c r="C130" s="45"/>
      <c r="D130" s="45"/>
      <c r="E130" s="45"/>
      <c r="F130" s="45"/>
      <c r="G130" s="45"/>
      <c r="H130" s="50"/>
      <c r="I130" s="45"/>
      <c r="J130" s="45"/>
      <c r="K130" s="45"/>
      <c r="L130" s="45"/>
      <c r="M130" s="45"/>
    </row>
    <row r="131" spans="1:13">
      <c r="A131" s="45">
        <v>129</v>
      </c>
      <c r="B131" s="48"/>
      <c r="C131" s="45"/>
      <c r="D131" s="45"/>
      <c r="E131" s="45"/>
      <c r="F131" s="45"/>
      <c r="G131" s="45"/>
      <c r="H131" s="50"/>
      <c r="I131" s="45"/>
      <c r="J131" s="45"/>
      <c r="K131" s="45"/>
      <c r="L131" s="45"/>
      <c r="M131" s="45"/>
    </row>
    <row r="132" spans="1:13">
      <c r="A132" s="45">
        <v>130</v>
      </c>
      <c r="B132" s="48"/>
      <c r="C132" s="45"/>
      <c r="D132" s="45"/>
      <c r="E132" s="45"/>
      <c r="F132" s="45"/>
      <c r="G132" s="45"/>
      <c r="H132" s="50"/>
      <c r="I132" s="45"/>
      <c r="J132" s="45"/>
      <c r="K132" s="45"/>
      <c r="L132" s="45"/>
      <c r="M132" s="45"/>
    </row>
    <row r="133" spans="1:13">
      <c r="A133" s="45">
        <v>131</v>
      </c>
      <c r="B133" s="48"/>
      <c r="C133" s="45"/>
      <c r="D133" s="45"/>
      <c r="E133" s="45"/>
      <c r="F133" s="45"/>
      <c r="G133" s="45"/>
      <c r="H133" s="50"/>
      <c r="I133" s="45"/>
      <c r="J133" s="45"/>
      <c r="K133" s="45"/>
      <c r="L133" s="45"/>
      <c r="M133" s="45"/>
    </row>
    <row r="134" spans="1:13">
      <c r="A134" s="45">
        <v>132</v>
      </c>
      <c r="B134" s="48"/>
      <c r="C134" s="45"/>
      <c r="D134" s="45"/>
      <c r="E134" s="45"/>
      <c r="F134" s="45"/>
      <c r="G134" s="45"/>
      <c r="H134" s="50"/>
      <c r="I134" s="45"/>
      <c r="J134" s="45"/>
      <c r="K134" s="45"/>
      <c r="L134" s="45"/>
      <c r="M134" s="45"/>
    </row>
    <row r="135" spans="1:13">
      <c r="A135" s="45">
        <v>133</v>
      </c>
      <c r="B135" s="48"/>
      <c r="C135" s="45"/>
      <c r="D135" s="45"/>
      <c r="E135" s="45"/>
      <c r="F135" s="45"/>
      <c r="G135" s="45"/>
      <c r="H135" s="50"/>
      <c r="I135" s="45"/>
      <c r="J135" s="45"/>
      <c r="K135" s="45"/>
      <c r="L135" s="45"/>
      <c r="M135" s="45"/>
    </row>
    <row r="136" spans="1:13">
      <c r="A136" s="45">
        <v>134</v>
      </c>
      <c r="B136" s="48"/>
      <c r="C136" s="45"/>
      <c r="D136" s="45"/>
      <c r="E136" s="45"/>
      <c r="F136" s="45"/>
      <c r="G136" s="45"/>
      <c r="H136" s="50"/>
      <c r="I136" s="45"/>
      <c r="J136" s="45"/>
      <c r="K136" s="45"/>
      <c r="L136" s="45"/>
      <c r="M136" s="45"/>
    </row>
    <row r="137" spans="1:13">
      <c r="A137" s="45">
        <v>135</v>
      </c>
      <c r="B137" s="48"/>
      <c r="C137" s="45"/>
      <c r="D137" s="45"/>
      <c r="E137" s="45"/>
      <c r="F137" s="45"/>
      <c r="G137" s="45"/>
      <c r="H137" s="50"/>
      <c r="I137" s="45"/>
      <c r="J137" s="45"/>
      <c r="K137" s="45"/>
      <c r="L137" s="45"/>
      <c r="M137" s="45"/>
    </row>
    <row r="138" spans="1:13">
      <c r="A138" s="45">
        <v>136</v>
      </c>
      <c r="B138" s="48"/>
      <c r="C138" s="45"/>
      <c r="D138" s="45"/>
      <c r="E138" s="45"/>
      <c r="F138" s="45"/>
      <c r="G138" s="45"/>
      <c r="H138" s="50"/>
      <c r="I138" s="45"/>
      <c r="J138" s="45"/>
      <c r="K138" s="45"/>
      <c r="L138" s="45"/>
      <c r="M138" s="45"/>
    </row>
    <row r="139" spans="1:13">
      <c r="A139" s="45">
        <v>137</v>
      </c>
      <c r="B139" s="48"/>
      <c r="C139" s="45"/>
      <c r="D139" s="45"/>
      <c r="E139" s="45"/>
      <c r="F139" s="45"/>
      <c r="G139" s="45"/>
      <c r="H139" s="50"/>
      <c r="I139" s="45"/>
      <c r="J139" s="45"/>
      <c r="K139" s="45"/>
      <c r="L139" s="45"/>
      <c r="M139" s="45"/>
    </row>
    <row r="140" spans="1:13">
      <c r="A140" s="45">
        <v>138</v>
      </c>
      <c r="B140" s="48"/>
      <c r="C140" s="45"/>
      <c r="D140" s="45"/>
      <c r="E140" s="45"/>
      <c r="F140" s="45"/>
      <c r="G140" s="45"/>
      <c r="H140" s="50"/>
      <c r="I140" s="45"/>
      <c r="J140" s="45"/>
      <c r="K140" s="45"/>
      <c r="L140" s="45"/>
      <c r="M140" s="45"/>
    </row>
    <row r="141" spans="1:13">
      <c r="A141" s="45">
        <v>139</v>
      </c>
      <c r="B141" s="48"/>
      <c r="C141" s="45"/>
      <c r="D141" s="45"/>
      <c r="E141" s="45"/>
      <c r="F141" s="45"/>
      <c r="G141" s="45"/>
      <c r="H141" s="50"/>
      <c r="I141" s="45"/>
      <c r="J141" s="45"/>
      <c r="K141" s="45"/>
      <c r="L141" s="45"/>
      <c r="M141" s="45"/>
    </row>
    <row r="142" spans="1:13">
      <c r="A142" s="45">
        <v>140</v>
      </c>
      <c r="B142" s="48"/>
      <c r="C142" s="45"/>
      <c r="D142" s="45"/>
      <c r="E142" s="45"/>
      <c r="F142" s="45"/>
      <c r="G142" s="45"/>
      <c r="H142" s="50"/>
      <c r="I142" s="45"/>
      <c r="J142" s="45"/>
      <c r="K142" s="45"/>
      <c r="L142" s="45"/>
      <c r="M142" s="45"/>
    </row>
    <row r="143" spans="1:13">
      <c r="A143" s="45">
        <v>141</v>
      </c>
      <c r="B143" s="48"/>
      <c r="C143" s="45"/>
      <c r="D143" s="45"/>
      <c r="E143" s="45"/>
      <c r="F143" s="45"/>
      <c r="G143" s="45"/>
      <c r="H143" s="50"/>
      <c r="I143" s="45"/>
      <c r="J143" s="45"/>
      <c r="K143" s="45"/>
      <c r="L143" s="45"/>
      <c r="M143" s="45"/>
    </row>
    <row r="144" spans="1:13">
      <c r="A144" s="45">
        <v>142</v>
      </c>
      <c r="B144" s="48"/>
      <c r="C144" s="45"/>
      <c r="D144" s="45"/>
      <c r="E144" s="45"/>
      <c r="F144" s="45"/>
      <c r="G144" s="45"/>
      <c r="H144" s="50"/>
      <c r="I144" s="45"/>
      <c r="J144" s="45"/>
      <c r="K144" s="45"/>
      <c r="L144" s="45"/>
      <c r="M144" s="45"/>
    </row>
    <row r="145" spans="1:13">
      <c r="A145" s="45">
        <v>143</v>
      </c>
      <c r="B145" s="48"/>
      <c r="C145" s="45"/>
      <c r="D145" s="45"/>
      <c r="E145" s="45"/>
      <c r="F145" s="45"/>
      <c r="G145" s="45"/>
      <c r="H145" s="50"/>
      <c r="I145" s="45"/>
      <c r="J145" s="45"/>
      <c r="K145" s="45"/>
      <c r="L145" s="45"/>
      <c r="M145" s="45"/>
    </row>
    <row r="146" spans="1:13">
      <c r="A146" s="45">
        <v>144</v>
      </c>
      <c r="B146" s="48"/>
      <c r="C146" s="45"/>
      <c r="D146" s="45"/>
      <c r="E146" s="45"/>
      <c r="F146" s="45"/>
      <c r="G146" s="45"/>
      <c r="H146" s="50"/>
      <c r="I146" s="45"/>
      <c r="J146" s="45"/>
      <c r="K146" s="45"/>
      <c r="L146" s="45"/>
      <c r="M146" s="45"/>
    </row>
    <row r="147" spans="1:13">
      <c r="A147" s="45">
        <v>145</v>
      </c>
      <c r="B147" s="48"/>
      <c r="C147" s="45"/>
      <c r="D147" s="45"/>
      <c r="E147" s="45"/>
      <c r="F147" s="45"/>
      <c r="G147" s="45"/>
      <c r="H147" s="50"/>
      <c r="I147" s="45"/>
      <c r="J147" s="45"/>
      <c r="K147" s="45"/>
      <c r="L147" s="45"/>
      <c r="M147" s="45"/>
    </row>
    <row r="148" spans="1:13">
      <c r="A148" s="45">
        <v>146</v>
      </c>
      <c r="B148" s="48"/>
      <c r="C148" s="45"/>
      <c r="D148" s="45"/>
      <c r="E148" s="45"/>
      <c r="F148" s="45"/>
      <c r="G148" s="45"/>
      <c r="H148" s="50"/>
      <c r="I148" s="45"/>
      <c r="J148" s="45"/>
      <c r="K148" s="45"/>
      <c r="L148" s="45"/>
      <c r="M148" s="45"/>
    </row>
    <row r="149" spans="1:13">
      <c r="A149" s="45">
        <v>147</v>
      </c>
      <c r="B149" s="48"/>
      <c r="C149" s="45"/>
      <c r="D149" s="45"/>
      <c r="E149" s="45"/>
      <c r="F149" s="45"/>
      <c r="G149" s="45"/>
      <c r="H149" s="50"/>
      <c r="I149" s="45"/>
      <c r="J149" s="45"/>
      <c r="K149" s="45"/>
      <c r="L149" s="45"/>
      <c r="M149" s="45"/>
    </row>
    <row r="150" spans="1:13">
      <c r="A150" s="45">
        <v>148</v>
      </c>
      <c r="B150" s="48"/>
      <c r="C150" s="45"/>
      <c r="D150" s="45"/>
      <c r="E150" s="45"/>
      <c r="F150" s="45"/>
      <c r="G150" s="45"/>
      <c r="H150" s="50"/>
      <c r="I150" s="45"/>
      <c r="J150" s="45"/>
      <c r="K150" s="45"/>
      <c r="L150" s="45"/>
      <c r="M150" s="45"/>
    </row>
    <row r="151" spans="1:13">
      <c r="A151" s="45">
        <v>149</v>
      </c>
      <c r="B151" s="48"/>
      <c r="C151" s="45"/>
      <c r="D151" s="45"/>
      <c r="E151" s="45"/>
      <c r="F151" s="45"/>
      <c r="G151" s="45"/>
      <c r="H151" s="50"/>
      <c r="I151" s="45"/>
      <c r="J151" s="45"/>
      <c r="K151" s="45"/>
      <c r="L151" s="45"/>
      <c r="M151" s="45"/>
    </row>
    <row r="152" spans="1:13">
      <c r="A152" s="45">
        <v>150</v>
      </c>
      <c r="B152" s="48"/>
      <c r="C152" s="45"/>
      <c r="D152" s="45"/>
      <c r="E152" s="45"/>
      <c r="F152" s="45"/>
      <c r="G152" s="45"/>
      <c r="H152" s="50"/>
      <c r="I152" s="45"/>
      <c r="J152" s="45"/>
      <c r="K152" s="45"/>
      <c r="L152" s="45"/>
      <c r="M152" s="45"/>
    </row>
    <row r="153" spans="1:13">
      <c r="A153" s="45">
        <v>151</v>
      </c>
      <c r="B153" s="48"/>
      <c r="C153" s="45"/>
      <c r="D153" s="45"/>
      <c r="E153" s="45"/>
      <c r="F153" s="45"/>
      <c r="G153" s="45"/>
      <c r="H153" s="50"/>
      <c r="I153" s="45"/>
      <c r="J153" s="45"/>
      <c r="K153" s="45"/>
      <c r="L153" s="45"/>
      <c r="M153" s="45"/>
    </row>
    <row r="154" spans="1:13">
      <c r="A154" s="45">
        <v>152</v>
      </c>
      <c r="B154" s="48"/>
      <c r="C154" s="45"/>
      <c r="D154" s="45"/>
      <c r="E154" s="45"/>
      <c r="F154" s="45"/>
      <c r="G154" s="45"/>
      <c r="H154" s="50"/>
      <c r="I154" s="45"/>
      <c r="J154" s="45"/>
      <c r="K154" s="45"/>
      <c r="L154" s="45"/>
      <c r="M154" s="45"/>
    </row>
    <row r="155" spans="1:13">
      <c r="A155" s="45">
        <v>153</v>
      </c>
      <c r="B155" s="48"/>
      <c r="C155" s="45"/>
      <c r="D155" s="45"/>
      <c r="E155" s="45"/>
      <c r="F155" s="45"/>
      <c r="G155" s="45"/>
      <c r="H155" s="50"/>
      <c r="I155" s="45"/>
      <c r="J155" s="45"/>
      <c r="K155" s="45"/>
      <c r="L155" s="45"/>
      <c r="M155" s="45"/>
    </row>
    <row r="156" spans="1:13">
      <c r="A156" s="45">
        <v>154</v>
      </c>
      <c r="B156" s="48"/>
      <c r="C156" s="45"/>
      <c r="D156" s="45"/>
      <c r="E156" s="45"/>
      <c r="F156" s="45"/>
      <c r="G156" s="45"/>
      <c r="H156" s="50"/>
      <c r="I156" s="45"/>
      <c r="J156" s="45"/>
      <c r="K156" s="45"/>
      <c r="L156" s="45"/>
      <c r="M156" s="45"/>
    </row>
    <row r="157" spans="1:13">
      <c r="A157" s="45">
        <v>155</v>
      </c>
      <c r="B157" s="48"/>
      <c r="C157" s="45"/>
      <c r="D157" s="45"/>
      <c r="E157" s="45"/>
      <c r="F157" s="45"/>
      <c r="G157" s="45"/>
      <c r="H157" s="50"/>
      <c r="I157" s="45"/>
      <c r="J157" s="45"/>
      <c r="K157" s="45"/>
      <c r="L157" s="45"/>
      <c r="M157" s="45"/>
    </row>
    <row r="158" spans="1:13">
      <c r="A158" s="45">
        <v>156</v>
      </c>
      <c r="B158" s="48"/>
      <c r="C158" s="45"/>
      <c r="D158" s="45"/>
      <c r="E158" s="45"/>
      <c r="F158" s="45"/>
      <c r="G158" s="45"/>
      <c r="H158" s="50"/>
      <c r="I158" s="45"/>
      <c r="J158" s="45"/>
      <c r="K158" s="45"/>
      <c r="L158" s="45"/>
      <c r="M158" s="45"/>
    </row>
    <row r="159" spans="1:13">
      <c r="A159" s="45">
        <v>157</v>
      </c>
      <c r="B159" s="48"/>
      <c r="C159" s="45"/>
      <c r="D159" s="45"/>
      <c r="E159" s="45"/>
      <c r="F159" s="45"/>
      <c r="G159" s="45"/>
      <c r="H159" s="50"/>
      <c r="I159" s="45"/>
      <c r="J159" s="45"/>
      <c r="K159" s="45"/>
      <c r="L159" s="45"/>
      <c r="M159" s="45"/>
    </row>
    <row r="160" spans="1:13">
      <c r="A160" s="45">
        <v>158</v>
      </c>
      <c r="B160" s="48"/>
      <c r="C160" s="45"/>
      <c r="D160" s="45"/>
      <c r="E160" s="45"/>
      <c r="F160" s="45"/>
      <c r="G160" s="45"/>
      <c r="H160" s="50"/>
      <c r="I160" s="45"/>
      <c r="J160" s="45"/>
      <c r="K160" s="45"/>
      <c r="L160" s="45"/>
      <c r="M160" s="45"/>
    </row>
    <row r="161" spans="1:13">
      <c r="A161" s="45">
        <v>159</v>
      </c>
      <c r="B161" s="48"/>
      <c r="C161" s="45"/>
      <c r="D161" s="45"/>
      <c r="E161" s="45"/>
      <c r="F161" s="45"/>
      <c r="G161" s="45"/>
      <c r="H161" s="50"/>
      <c r="I161" s="45"/>
      <c r="J161" s="45"/>
      <c r="K161" s="45"/>
      <c r="L161" s="45"/>
      <c r="M161" s="45"/>
    </row>
    <row r="162" spans="1:13">
      <c r="A162" s="45">
        <v>160</v>
      </c>
      <c r="B162" s="48"/>
      <c r="C162" s="45"/>
      <c r="D162" s="45"/>
      <c r="E162" s="45"/>
      <c r="F162" s="45"/>
      <c r="G162" s="45"/>
      <c r="H162" s="50"/>
      <c r="I162" s="45"/>
      <c r="J162" s="45"/>
      <c r="K162" s="45"/>
      <c r="L162" s="45"/>
      <c r="M162" s="45"/>
    </row>
    <row r="163" spans="1:13">
      <c r="A163" s="45">
        <v>161</v>
      </c>
      <c r="B163" s="48"/>
      <c r="C163" s="45"/>
      <c r="D163" s="45"/>
      <c r="E163" s="45"/>
      <c r="F163" s="45"/>
      <c r="G163" s="45"/>
      <c r="H163" s="50"/>
      <c r="I163" s="45"/>
      <c r="J163" s="45"/>
      <c r="K163" s="45"/>
      <c r="L163" s="45"/>
      <c r="M163" s="45"/>
    </row>
    <row r="164" spans="1:13">
      <c r="A164" s="45">
        <v>162</v>
      </c>
      <c r="B164" s="48"/>
      <c r="C164" s="45"/>
      <c r="D164" s="45"/>
      <c r="E164" s="45"/>
      <c r="F164" s="45"/>
      <c r="G164" s="45"/>
      <c r="H164" s="50"/>
      <c r="I164" s="45"/>
      <c r="J164" s="45"/>
      <c r="K164" s="45"/>
      <c r="L164" s="45"/>
      <c r="M164" s="45"/>
    </row>
    <row r="165" spans="1:13">
      <c r="A165" s="45">
        <v>163</v>
      </c>
      <c r="B165" s="48"/>
      <c r="C165" s="45"/>
      <c r="D165" s="45"/>
      <c r="E165" s="45"/>
      <c r="F165" s="45"/>
      <c r="G165" s="45"/>
      <c r="H165" s="50"/>
      <c r="I165" s="45"/>
      <c r="J165" s="45"/>
      <c r="K165" s="45"/>
      <c r="L165" s="45"/>
      <c r="M165" s="45"/>
    </row>
    <row r="166" spans="1:13">
      <c r="A166" s="45">
        <v>164</v>
      </c>
      <c r="B166" s="48"/>
      <c r="C166" s="45"/>
      <c r="D166" s="45"/>
      <c r="E166" s="45"/>
      <c r="F166" s="45"/>
      <c r="G166" s="45"/>
      <c r="H166" s="50"/>
      <c r="I166" s="45"/>
      <c r="J166" s="45"/>
      <c r="K166" s="45"/>
      <c r="L166" s="45"/>
      <c r="M166" s="45"/>
    </row>
    <row r="167" spans="1:13">
      <c r="A167" s="45">
        <v>165</v>
      </c>
      <c r="B167" s="48"/>
      <c r="C167" s="45"/>
      <c r="D167" s="45"/>
      <c r="E167" s="45"/>
      <c r="F167" s="45"/>
      <c r="G167" s="45"/>
      <c r="H167" s="50"/>
      <c r="I167" s="45"/>
      <c r="J167" s="45"/>
      <c r="K167" s="45"/>
      <c r="L167" s="45"/>
      <c r="M167" s="45"/>
    </row>
    <row r="168" spans="1:13">
      <c r="A168" s="45">
        <v>166</v>
      </c>
      <c r="B168" s="48"/>
      <c r="C168" s="45"/>
      <c r="D168" s="45"/>
      <c r="E168" s="45"/>
      <c r="F168" s="45"/>
      <c r="G168" s="45"/>
      <c r="H168" s="50"/>
      <c r="I168" s="45"/>
      <c r="J168" s="45"/>
      <c r="K168" s="45"/>
      <c r="L168" s="45"/>
      <c r="M168" s="45"/>
    </row>
    <row r="169" spans="1:13">
      <c r="A169" s="45">
        <v>167</v>
      </c>
      <c r="B169" s="48"/>
      <c r="C169" s="45"/>
      <c r="D169" s="45"/>
      <c r="E169" s="45"/>
      <c r="F169" s="45"/>
      <c r="G169" s="45"/>
      <c r="H169" s="50"/>
      <c r="I169" s="45"/>
      <c r="J169" s="45"/>
      <c r="K169" s="45"/>
      <c r="L169" s="45"/>
      <c r="M169" s="45"/>
    </row>
    <row r="170" spans="1:13">
      <c r="A170" s="45">
        <v>168</v>
      </c>
      <c r="B170" s="48"/>
      <c r="C170" s="45"/>
      <c r="D170" s="45"/>
      <c r="E170" s="45"/>
      <c r="F170" s="45"/>
      <c r="G170" s="45"/>
      <c r="H170" s="50"/>
      <c r="I170" s="45"/>
      <c r="J170" s="45"/>
      <c r="K170" s="45"/>
      <c r="L170" s="45"/>
      <c r="M170" s="45"/>
    </row>
    <row r="171" spans="1:13">
      <c r="A171" s="45">
        <v>169</v>
      </c>
      <c r="B171" s="48"/>
      <c r="C171" s="45"/>
      <c r="D171" s="45"/>
      <c r="E171" s="45"/>
      <c r="F171" s="45"/>
      <c r="G171" s="45"/>
      <c r="H171" s="50"/>
      <c r="I171" s="45"/>
      <c r="J171" s="45"/>
      <c r="K171" s="45"/>
      <c r="L171" s="45"/>
      <c r="M171" s="45"/>
    </row>
    <row r="172" spans="1:13">
      <c r="A172" s="45">
        <v>170</v>
      </c>
      <c r="B172" s="48"/>
      <c r="C172" s="45"/>
      <c r="D172" s="45"/>
      <c r="E172" s="45"/>
      <c r="F172" s="45"/>
      <c r="G172" s="45"/>
      <c r="H172" s="50"/>
      <c r="I172" s="45"/>
      <c r="J172" s="45"/>
      <c r="K172" s="45"/>
      <c r="L172" s="45"/>
      <c r="M172" s="45"/>
    </row>
    <row r="173" spans="1:13">
      <c r="A173" s="45">
        <v>171</v>
      </c>
      <c r="B173" s="48"/>
      <c r="C173" s="45"/>
      <c r="D173" s="45"/>
      <c r="E173" s="45"/>
      <c r="F173" s="45"/>
      <c r="G173" s="45"/>
      <c r="H173" s="50"/>
      <c r="I173" s="45"/>
      <c r="J173" s="45"/>
      <c r="K173" s="45"/>
      <c r="L173" s="45"/>
      <c r="M173" s="45"/>
    </row>
    <row r="174" spans="1:13">
      <c r="A174" s="45">
        <v>172</v>
      </c>
      <c r="B174" s="48"/>
      <c r="C174" s="45"/>
      <c r="D174" s="45"/>
      <c r="E174" s="45"/>
      <c r="F174" s="45"/>
      <c r="G174" s="45"/>
      <c r="H174" s="50"/>
      <c r="I174" s="45"/>
      <c r="J174" s="45"/>
      <c r="K174" s="45"/>
      <c r="L174" s="45"/>
      <c r="M174" s="45"/>
    </row>
    <row r="175" spans="1:13">
      <c r="A175" s="45">
        <v>173</v>
      </c>
      <c r="B175" s="48"/>
      <c r="C175" s="45"/>
      <c r="D175" s="45"/>
      <c r="E175" s="45"/>
      <c r="F175" s="45"/>
      <c r="G175" s="45"/>
      <c r="H175" s="50"/>
      <c r="I175" s="45"/>
      <c r="J175" s="45"/>
      <c r="K175" s="45"/>
      <c r="L175" s="45"/>
      <c r="M175" s="45"/>
    </row>
    <row r="176" spans="1:13">
      <c r="A176" s="45">
        <v>174</v>
      </c>
      <c r="B176" s="48"/>
      <c r="C176" s="45"/>
      <c r="D176" s="45"/>
      <c r="E176" s="45"/>
      <c r="F176" s="45"/>
      <c r="G176" s="45"/>
      <c r="H176" s="50"/>
      <c r="I176" s="45"/>
      <c r="J176" s="45"/>
      <c r="K176" s="45"/>
      <c r="L176" s="45"/>
      <c r="M176" s="45"/>
    </row>
    <row r="177" spans="1:13">
      <c r="A177" s="45">
        <v>175</v>
      </c>
      <c r="B177" s="48"/>
      <c r="C177" s="45"/>
      <c r="D177" s="45"/>
      <c r="E177" s="45"/>
      <c r="F177" s="45"/>
      <c r="G177" s="45"/>
      <c r="H177" s="50"/>
      <c r="I177" s="45"/>
      <c r="J177" s="45"/>
      <c r="K177" s="45"/>
      <c r="L177" s="45"/>
      <c r="M177" s="45"/>
    </row>
    <row r="178" spans="1:13">
      <c r="A178" s="45">
        <v>176</v>
      </c>
      <c r="B178" s="48"/>
      <c r="C178" s="45"/>
      <c r="D178" s="45"/>
      <c r="E178" s="45"/>
      <c r="F178" s="45"/>
      <c r="G178" s="45"/>
      <c r="H178" s="50"/>
      <c r="I178" s="45"/>
      <c r="J178" s="45"/>
      <c r="K178" s="45"/>
      <c r="L178" s="45"/>
      <c r="M178" s="45"/>
    </row>
    <row r="179" spans="1:13">
      <c r="A179" s="45">
        <v>177</v>
      </c>
      <c r="B179" s="48"/>
      <c r="C179" s="45"/>
      <c r="D179" s="45"/>
      <c r="E179" s="45"/>
      <c r="F179" s="45"/>
      <c r="G179" s="45"/>
      <c r="H179" s="50"/>
      <c r="I179" s="45"/>
      <c r="J179" s="45"/>
      <c r="K179" s="45"/>
      <c r="L179" s="45"/>
      <c r="M179" s="45"/>
    </row>
    <row r="180" spans="1:13">
      <c r="A180" s="45">
        <v>178</v>
      </c>
      <c r="B180" s="48"/>
      <c r="C180" s="45"/>
      <c r="D180" s="45"/>
      <c r="E180" s="45"/>
      <c r="F180" s="45"/>
      <c r="G180" s="45"/>
      <c r="H180" s="50"/>
      <c r="I180" s="45"/>
      <c r="J180" s="45"/>
      <c r="K180" s="45"/>
      <c r="L180" s="45"/>
      <c r="M180" s="45"/>
    </row>
    <row r="181" spans="1:13">
      <c r="A181" s="45">
        <v>179</v>
      </c>
      <c r="B181" s="48"/>
      <c r="C181" s="45"/>
      <c r="D181" s="45"/>
      <c r="E181" s="45"/>
      <c r="F181" s="45"/>
      <c r="G181" s="45"/>
      <c r="H181" s="50"/>
      <c r="I181" s="45"/>
      <c r="J181" s="45"/>
      <c r="K181" s="45"/>
      <c r="L181" s="45"/>
      <c r="M181" s="45"/>
    </row>
    <row r="182" spans="1:13">
      <c r="A182" s="45">
        <v>180</v>
      </c>
      <c r="B182" s="48"/>
      <c r="C182" s="45"/>
      <c r="D182" s="45"/>
      <c r="E182" s="45"/>
      <c r="F182" s="45"/>
      <c r="G182" s="45"/>
      <c r="H182" s="50"/>
      <c r="I182" s="45"/>
      <c r="J182" s="45"/>
      <c r="K182" s="45"/>
      <c r="L182" s="45"/>
      <c r="M182" s="45"/>
    </row>
    <row r="183" spans="1:13">
      <c r="A183" s="45">
        <v>181</v>
      </c>
      <c r="B183" s="48"/>
      <c r="C183" s="45"/>
      <c r="D183" s="45"/>
      <c r="E183" s="45"/>
      <c r="F183" s="45"/>
      <c r="G183" s="45"/>
      <c r="H183" s="50"/>
      <c r="I183" s="45"/>
      <c r="J183" s="45"/>
      <c r="K183" s="45"/>
      <c r="L183" s="45"/>
      <c r="M183" s="45"/>
    </row>
    <row r="184" spans="1:13">
      <c r="A184" s="45">
        <v>182</v>
      </c>
      <c r="B184" s="48"/>
      <c r="C184" s="45"/>
      <c r="D184" s="45"/>
      <c r="E184" s="45"/>
      <c r="F184" s="45"/>
      <c r="G184" s="45"/>
      <c r="H184" s="50"/>
      <c r="I184" s="45"/>
      <c r="J184" s="45"/>
      <c r="K184" s="45"/>
      <c r="L184" s="45"/>
      <c r="M184" s="45"/>
    </row>
    <row r="185" spans="1:13">
      <c r="A185" s="45">
        <v>183</v>
      </c>
      <c r="B185" s="48"/>
      <c r="C185" s="45"/>
      <c r="D185" s="45"/>
      <c r="E185" s="45"/>
      <c r="F185" s="45"/>
      <c r="G185" s="45"/>
      <c r="H185" s="50"/>
      <c r="I185" s="45"/>
      <c r="J185" s="45"/>
      <c r="K185" s="45"/>
      <c r="L185" s="45"/>
      <c r="M185" s="45"/>
    </row>
    <row r="186" spans="1:13">
      <c r="A186" s="45">
        <v>184</v>
      </c>
      <c r="B186" s="48"/>
      <c r="C186" s="45"/>
      <c r="D186" s="45"/>
      <c r="E186" s="45"/>
      <c r="F186" s="45"/>
      <c r="G186" s="45"/>
      <c r="H186" s="50"/>
      <c r="I186" s="45"/>
      <c r="J186" s="45"/>
      <c r="K186" s="45"/>
      <c r="L186" s="45"/>
      <c r="M186" s="45"/>
    </row>
    <row r="187" spans="1:13">
      <c r="A187" s="45">
        <v>185</v>
      </c>
      <c r="B187" s="48"/>
      <c r="C187" s="45"/>
      <c r="D187" s="45"/>
      <c r="E187" s="45"/>
      <c r="F187" s="45"/>
      <c r="G187" s="45"/>
      <c r="H187" s="50"/>
      <c r="I187" s="45"/>
      <c r="J187" s="45"/>
      <c r="K187" s="45"/>
      <c r="L187" s="45"/>
      <c r="M187" s="45"/>
    </row>
    <row r="188" spans="1:13">
      <c r="A188" s="45">
        <v>186</v>
      </c>
      <c r="B188" s="48"/>
      <c r="C188" s="45"/>
      <c r="D188" s="45"/>
      <c r="E188" s="45"/>
      <c r="F188" s="45"/>
      <c r="G188" s="45"/>
      <c r="H188" s="50"/>
      <c r="I188" s="45"/>
      <c r="J188" s="45"/>
      <c r="K188" s="45"/>
      <c r="L188" s="45"/>
      <c r="M188" s="45"/>
    </row>
    <row r="189" spans="1:13">
      <c r="A189" s="45">
        <v>187</v>
      </c>
      <c r="B189" s="48"/>
      <c r="C189" s="45"/>
      <c r="D189" s="45"/>
      <c r="E189" s="45"/>
      <c r="F189" s="45"/>
      <c r="G189" s="45"/>
      <c r="H189" s="50"/>
      <c r="I189" s="45"/>
      <c r="J189" s="45"/>
      <c r="K189" s="45"/>
      <c r="L189" s="45"/>
      <c r="M189" s="45"/>
    </row>
    <row r="190" spans="1:13">
      <c r="A190" s="45">
        <v>188</v>
      </c>
      <c r="B190" s="48"/>
      <c r="C190" s="45"/>
      <c r="D190" s="45"/>
      <c r="E190" s="45"/>
      <c r="F190" s="45"/>
      <c r="G190" s="45"/>
      <c r="H190" s="50"/>
      <c r="I190" s="45"/>
      <c r="J190" s="45"/>
      <c r="K190" s="45"/>
      <c r="L190" s="45"/>
      <c r="M190" s="45"/>
    </row>
    <row r="191" spans="1:13">
      <c r="A191" s="45">
        <v>189</v>
      </c>
      <c r="B191" s="48"/>
      <c r="C191" s="45"/>
      <c r="D191" s="45"/>
      <c r="E191" s="45"/>
      <c r="F191" s="45"/>
      <c r="G191" s="45"/>
      <c r="H191" s="50"/>
      <c r="I191" s="45"/>
      <c r="J191" s="45"/>
      <c r="K191" s="45"/>
      <c r="L191" s="45"/>
      <c r="M191" s="45"/>
    </row>
    <row r="192" spans="1:13">
      <c r="A192" s="45">
        <v>190</v>
      </c>
      <c r="B192" s="48"/>
      <c r="C192" s="45"/>
      <c r="D192" s="45"/>
      <c r="E192" s="45"/>
      <c r="F192" s="45"/>
      <c r="G192" s="45"/>
      <c r="H192" s="50"/>
      <c r="I192" s="45"/>
      <c r="J192" s="45"/>
      <c r="K192" s="45"/>
      <c r="L192" s="45"/>
      <c r="M192" s="45"/>
    </row>
    <row r="193" spans="1:13">
      <c r="A193" s="45">
        <v>191</v>
      </c>
      <c r="B193" s="48"/>
      <c r="C193" s="45"/>
      <c r="D193" s="45"/>
      <c r="E193" s="45"/>
      <c r="F193" s="45"/>
      <c r="G193" s="45"/>
      <c r="H193" s="50"/>
      <c r="I193" s="45"/>
      <c r="J193" s="45"/>
      <c r="K193" s="45"/>
      <c r="L193" s="45"/>
      <c r="M193" s="45"/>
    </row>
    <row r="194" spans="1:13">
      <c r="A194" s="45">
        <v>192</v>
      </c>
      <c r="B194" s="48"/>
      <c r="C194" s="45"/>
      <c r="D194" s="45"/>
      <c r="E194" s="45"/>
      <c r="F194" s="45"/>
      <c r="G194" s="45"/>
      <c r="H194" s="50"/>
      <c r="I194" s="45"/>
      <c r="J194" s="45"/>
      <c r="K194" s="45"/>
      <c r="L194" s="45"/>
      <c r="M194" s="45"/>
    </row>
    <row r="195" spans="1:13">
      <c r="A195" s="45">
        <v>193</v>
      </c>
      <c r="B195" s="48"/>
      <c r="C195" s="45"/>
      <c r="D195" s="45"/>
      <c r="E195" s="45"/>
      <c r="F195" s="45"/>
      <c r="G195" s="45"/>
      <c r="H195" s="50"/>
      <c r="I195" s="45"/>
      <c r="J195" s="45"/>
      <c r="K195" s="45"/>
      <c r="L195" s="45"/>
      <c r="M195" s="45"/>
    </row>
    <row r="196" spans="1:13">
      <c r="A196" s="45">
        <v>194</v>
      </c>
      <c r="B196" s="48"/>
      <c r="C196" s="45"/>
      <c r="D196" s="45"/>
      <c r="E196" s="45"/>
      <c r="F196" s="45"/>
      <c r="G196" s="45"/>
      <c r="H196" s="50"/>
      <c r="I196" s="45"/>
      <c r="J196" s="45"/>
      <c r="K196" s="45"/>
      <c r="L196" s="45"/>
      <c r="M196" s="45"/>
    </row>
    <row r="197" spans="1:13">
      <c r="A197" s="45">
        <v>195</v>
      </c>
      <c r="B197" s="48"/>
      <c r="C197" s="45"/>
      <c r="D197" s="45"/>
      <c r="E197" s="45"/>
      <c r="F197" s="45"/>
      <c r="G197" s="45"/>
      <c r="H197" s="50"/>
      <c r="I197" s="45"/>
      <c r="J197" s="45"/>
      <c r="K197" s="45"/>
      <c r="L197" s="45"/>
      <c r="M197" s="45"/>
    </row>
    <row r="198" spans="1:13">
      <c r="A198" s="45">
        <v>196</v>
      </c>
      <c r="B198" s="48"/>
      <c r="C198" s="45"/>
      <c r="D198" s="45"/>
      <c r="E198" s="45"/>
      <c r="F198" s="45"/>
      <c r="G198" s="45"/>
      <c r="H198" s="50"/>
      <c r="I198" s="45"/>
      <c r="J198" s="45"/>
      <c r="K198" s="45"/>
      <c r="L198" s="45"/>
      <c r="M198" s="45"/>
    </row>
    <row r="199" spans="1:13">
      <c r="A199" s="45">
        <v>197</v>
      </c>
      <c r="B199" s="48"/>
      <c r="C199" s="45"/>
      <c r="D199" s="45"/>
      <c r="E199" s="45"/>
      <c r="F199" s="45"/>
      <c r="G199" s="45"/>
      <c r="H199" s="50"/>
      <c r="I199" s="45"/>
      <c r="J199" s="45"/>
      <c r="K199" s="45"/>
      <c r="L199" s="45"/>
      <c r="M199" s="45"/>
    </row>
    <row r="200" spans="1:13">
      <c r="A200" s="45">
        <v>198</v>
      </c>
      <c r="B200" s="51"/>
      <c r="C200" s="45"/>
      <c r="D200" s="45"/>
      <c r="E200" s="45"/>
      <c r="F200" s="45"/>
      <c r="G200" s="45"/>
      <c r="H200" s="50"/>
      <c r="I200" s="45"/>
      <c r="J200" s="45"/>
      <c r="K200" s="45"/>
      <c r="L200" s="45"/>
      <c r="M200" s="45"/>
    </row>
  </sheetData>
  <mergeCells count="1">
    <mergeCell ref="A1:M1"/>
  </mergeCells>
  <pageMargins left="0.75" right="0.75" top="1" bottom="1" header="0.5" footer="0.5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5"/>
  <sheetViews>
    <sheetView zoomScale="110" zoomScaleNormal="110" workbookViewId="0">
      <selection activeCell="R26" sqref="R26"/>
    </sheetView>
  </sheetViews>
  <sheetFormatPr defaultColWidth="9" defaultRowHeight="14.25"/>
  <cols>
    <col min="1" max="2" width="4.5" customWidth="1"/>
    <col min="3" max="3" width="6.5" customWidth="1"/>
    <col min="4" max="4" width="4.6" customWidth="1"/>
    <col min="8" max="8" width="9.4" customWidth="1"/>
    <col min="9" max="9" width="12.1" style="11" customWidth="1"/>
    <col min="10" max="10" width="3.6" style="12" customWidth="1"/>
    <col min="11" max="11" width="13.2" style="13" customWidth="1"/>
    <col min="12" max="12" width="9" style="14"/>
    <col min="13" max="13" width="7.6" customWidth="1"/>
    <col min="15" max="15" width="11.5" customWidth="1"/>
  </cols>
  <sheetData>
    <row r="1" s="7" customFormat="1" ht="36.75" customHeight="1" spans="1:16">
      <c r="A1" s="15" t="s">
        <v>2</v>
      </c>
      <c r="B1" s="15" t="s">
        <v>1</v>
      </c>
      <c r="C1" s="15" t="s">
        <v>1161</v>
      </c>
      <c r="D1" s="15" t="s">
        <v>931</v>
      </c>
      <c r="E1" s="15" t="s">
        <v>116</v>
      </c>
      <c r="F1" s="15" t="s">
        <v>117</v>
      </c>
      <c r="G1" s="15" t="s">
        <v>118</v>
      </c>
      <c r="H1" s="15" t="s">
        <v>1162</v>
      </c>
      <c r="I1" s="15" t="s">
        <v>1163</v>
      </c>
      <c r="J1" s="26"/>
      <c r="K1" s="15" t="s">
        <v>1164</v>
      </c>
      <c r="L1" s="15" t="s">
        <v>1165</v>
      </c>
      <c r="M1" s="15" t="s">
        <v>1166</v>
      </c>
      <c r="N1" s="15" t="s">
        <v>1167</v>
      </c>
      <c r="O1" s="15" t="s">
        <v>1168</v>
      </c>
      <c r="P1" s="15" t="s">
        <v>1169</v>
      </c>
    </row>
    <row r="2" s="2" customFormat="1" ht="12.75" customHeight="1" spans="1:16">
      <c r="A2" s="16">
        <v>1</v>
      </c>
      <c r="B2" s="4"/>
      <c r="C2" s="4" t="s">
        <v>926</v>
      </c>
      <c r="D2" s="4"/>
      <c r="E2" s="4" t="s">
        <v>1170</v>
      </c>
      <c r="F2" s="4" t="s">
        <v>271</v>
      </c>
      <c r="G2" s="4" t="s">
        <v>1171</v>
      </c>
      <c r="H2" s="6">
        <v>42357</v>
      </c>
      <c r="I2" s="6">
        <v>42371</v>
      </c>
      <c r="J2" s="27">
        <f>I2-H2</f>
        <v>14</v>
      </c>
      <c r="K2" s="4" t="s">
        <v>1172</v>
      </c>
      <c r="L2" s="4">
        <v>15000</v>
      </c>
      <c r="M2" s="4"/>
      <c r="N2" s="4"/>
      <c r="O2" s="4" t="s">
        <v>1173</v>
      </c>
      <c r="P2" s="4" t="s">
        <v>1174</v>
      </c>
    </row>
    <row r="3" s="2" customFormat="1" ht="12.75" customHeight="1" spans="1:16">
      <c r="A3" s="16">
        <v>2</v>
      </c>
      <c r="B3" s="4"/>
      <c r="C3" s="4" t="s">
        <v>926</v>
      </c>
      <c r="D3" s="4"/>
      <c r="E3" s="2" t="s">
        <v>228</v>
      </c>
      <c r="F3" s="4" t="s">
        <v>408</v>
      </c>
      <c r="G3" s="4" t="s">
        <v>409</v>
      </c>
      <c r="H3" s="6">
        <v>42363</v>
      </c>
      <c r="I3" s="6">
        <v>42374</v>
      </c>
      <c r="J3" s="27">
        <f t="shared" ref="J3:J26" si="0">I3-H3</f>
        <v>11</v>
      </c>
      <c r="K3" s="4" t="s">
        <v>968</v>
      </c>
      <c r="L3" s="4">
        <v>9305</v>
      </c>
      <c r="M3" s="4"/>
      <c r="N3" s="4"/>
      <c r="O3" s="4" t="s">
        <v>1175</v>
      </c>
      <c r="P3" s="28">
        <v>42390</v>
      </c>
    </row>
    <row r="4" s="2" customFormat="1" ht="12.75" customHeight="1" spans="1:16">
      <c r="A4" s="16">
        <v>3</v>
      </c>
      <c r="B4" s="4"/>
      <c r="C4" s="4" t="s">
        <v>926</v>
      </c>
      <c r="D4" s="4"/>
      <c r="E4" s="4" t="s">
        <v>209</v>
      </c>
      <c r="F4" s="4" t="s">
        <v>210</v>
      </c>
      <c r="G4" s="4" t="s">
        <v>211</v>
      </c>
      <c r="H4" s="6">
        <v>42367</v>
      </c>
      <c r="I4" s="6">
        <v>42373</v>
      </c>
      <c r="J4" s="27">
        <f t="shared" si="0"/>
        <v>6</v>
      </c>
      <c r="K4" s="4" t="s">
        <v>965</v>
      </c>
      <c r="L4" s="4">
        <v>5349</v>
      </c>
      <c r="M4" s="4"/>
      <c r="N4" s="4"/>
      <c r="O4" s="4" t="s">
        <v>1176</v>
      </c>
      <c r="P4" s="28">
        <v>42390</v>
      </c>
    </row>
    <row r="5" s="8" customFormat="1" ht="12.75" customHeight="1" spans="1:16">
      <c r="A5" s="16">
        <v>4</v>
      </c>
      <c r="B5" s="17"/>
      <c r="C5" s="17"/>
      <c r="D5" s="17" t="s">
        <v>931</v>
      </c>
      <c r="E5" s="4" t="s">
        <v>216</v>
      </c>
      <c r="F5" s="4" t="s">
        <v>217</v>
      </c>
      <c r="G5" s="4" t="s">
        <v>218</v>
      </c>
      <c r="H5" s="6">
        <v>42367</v>
      </c>
      <c r="I5" s="21">
        <v>42377</v>
      </c>
      <c r="J5" s="27">
        <f t="shared" si="0"/>
        <v>10</v>
      </c>
      <c r="K5" s="4" t="s">
        <v>958</v>
      </c>
      <c r="L5" s="17">
        <v>9125</v>
      </c>
      <c r="M5" s="17"/>
      <c r="N5" s="17"/>
      <c r="O5" s="4" t="s">
        <v>1177</v>
      </c>
      <c r="P5" s="29">
        <v>42394</v>
      </c>
    </row>
    <row r="6" s="8" customFormat="1" ht="12.75" customHeight="1" spans="1:16">
      <c r="A6" s="16">
        <v>5</v>
      </c>
      <c r="B6" s="17"/>
      <c r="C6" s="17"/>
      <c r="D6" s="17" t="s">
        <v>931</v>
      </c>
      <c r="E6" s="17" t="s">
        <v>1159</v>
      </c>
      <c r="F6" s="17" t="s">
        <v>960</v>
      </c>
      <c r="G6" s="17" t="s">
        <v>182</v>
      </c>
      <c r="H6" s="6">
        <v>42366</v>
      </c>
      <c r="I6" s="21">
        <v>42379</v>
      </c>
      <c r="J6" s="27">
        <f t="shared" si="0"/>
        <v>13</v>
      </c>
      <c r="K6" s="4" t="s">
        <v>959</v>
      </c>
      <c r="L6" s="17">
        <v>10156</v>
      </c>
      <c r="M6" s="17"/>
      <c r="N6" s="17"/>
      <c r="O6" s="4" t="s">
        <v>1178</v>
      </c>
      <c r="P6" s="17"/>
    </row>
    <row r="7" s="8" customFormat="1" ht="12.75" customHeight="1" spans="1:16">
      <c r="A7" s="16">
        <v>6</v>
      </c>
      <c r="B7" s="17"/>
      <c r="C7" s="17" t="s">
        <v>926</v>
      </c>
      <c r="D7" s="17"/>
      <c r="E7" s="4" t="s">
        <v>197</v>
      </c>
      <c r="F7" s="4" t="s">
        <v>198</v>
      </c>
      <c r="G7" s="4" t="s">
        <v>199</v>
      </c>
      <c r="H7" s="6">
        <v>42366</v>
      </c>
      <c r="I7" s="21">
        <v>42379</v>
      </c>
      <c r="J7" s="27">
        <f t="shared" si="0"/>
        <v>13</v>
      </c>
      <c r="K7" s="17" t="s">
        <v>957</v>
      </c>
      <c r="L7" s="17">
        <v>9520</v>
      </c>
      <c r="M7" s="17"/>
      <c r="N7" s="17"/>
      <c r="O7" s="4" t="s">
        <v>1179</v>
      </c>
      <c r="P7" s="29">
        <v>42394</v>
      </c>
    </row>
    <row r="8" s="8" customFormat="1" ht="12.75" customHeight="1" spans="1:16">
      <c r="A8" s="16">
        <v>7</v>
      </c>
      <c r="B8" s="17"/>
      <c r="C8" s="4" t="s">
        <v>926</v>
      </c>
      <c r="D8" s="17"/>
      <c r="E8" s="17" t="s">
        <v>277</v>
      </c>
      <c r="F8" s="4" t="s">
        <v>198</v>
      </c>
      <c r="G8" s="4" t="s">
        <v>1180</v>
      </c>
      <c r="H8" s="6">
        <v>42380</v>
      </c>
      <c r="I8" s="21">
        <v>42386</v>
      </c>
      <c r="J8" s="27">
        <f t="shared" si="0"/>
        <v>6</v>
      </c>
      <c r="K8" s="17" t="s">
        <v>1181</v>
      </c>
      <c r="L8" s="17">
        <v>6169</v>
      </c>
      <c r="M8" s="17"/>
      <c r="N8" s="17"/>
      <c r="O8" s="4" t="s">
        <v>1182</v>
      </c>
      <c r="P8" s="17"/>
    </row>
    <row r="9" s="8" customFormat="1" ht="12.75" customHeight="1" spans="1:16">
      <c r="A9" s="16">
        <v>8</v>
      </c>
      <c r="B9" s="17"/>
      <c r="C9" s="4"/>
      <c r="D9" s="17" t="s">
        <v>931</v>
      </c>
      <c r="E9" s="17" t="s">
        <v>270</v>
      </c>
      <c r="F9" s="4" t="s">
        <v>271</v>
      </c>
      <c r="G9" s="4" t="s">
        <v>272</v>
      </c>
      <c r="H9" s="6">
        <v>42366</v>
      </c>
      <c r="I9" s="21">
        <v>42388</v>
      </c>
      <c r="J9" s="27">
        <f t="shared" si="0"/>
        <v>22</v>
      </c>
      <c r="K9" s="17" t="s">
        <v>954</v>
      </c>
      <c r="L9" s="17">
        <v>5296</v>
      </c>
      <c r="M9" s="17"/>
      <c r="N9" s="17"/>
      <c r="O9" s="4" t="s">
        <v>1183</v>
      </c>
      <c r="P9" s="17"/>
    </row>
    <row r="10" s="8" customFormat="1" ht="12.75" customHeight="1" spans="1:16">
      <c r="A10" s="4">
        <v>9</v>
      </c>
      <c r="B10" s="17"/>
      <c r="C10" s="4" t="s">
        <v>926</v>
      </c>
      <c r="D10" s="17"/>
      <c r="E10" s="17" t="s">
        <v>1016</v>
      </c>
      <c r="F10" s="4" t="s">
        <v>1184</v>
      </c>
      <c r="G10" s="4" t="s">
        <v>1185</v>
      </c>
      <c r="H10" s="6">
        <v>42383</v>
      </c>
      <c r="I10" s="21">
        <v>42387</v>
      </c>
      <c r="J10" s="27">
        <f t="shared" si="0"/>
        <v>4</v>
      </c>
      <c r="K10" s="17" t="s">
        <v>953</v>
      </c>
      <c r="L10" s="17">
        <v>4025</v>
      </c>
      <c r="M10" s="17"/>
      <c r="N10" s="17"/>
      <c r="O10" s="4" t="s">
        <v>1186</v>
      </c>
      <c r="P10" s="17"/>
    </row>
    <row r="11" s="9" customFormat="1" ht="11.25" customHeight="1" spans="1:17">
      <c r="A11" s="18"/>
      <c r="B11" s="18"/>
      <c r="C11" s="19" t="s">
        <v>926</v>
      </c>
      <c r="D11" s="18"/>
      <c r="E11" s="4" t="s">
        <v>443</v>
      </c>
      <c r="F11" s="4" t="s">
        <v>408</v>
      </c>
      <c r="G11" s="4" t="s">
        <v>444</v>
      </c>
      <c r="H11" s="6">
        <v>42398</v>
      </c>
      <c r="I11" s="21">
        <v>42401</v>
      </c>
      <c r="J11" s="27">
        <f t="shared" si="0"/>
        <v>3</v>
      </c>
      <c r="K11" s="17" t="s">
        <v>1187</v>
      </c>
      <c r="L11" s="17">
        <v>9276</v>
      </c>
      <c r="M11" s="18"/>
      <c r="N11" s="18"/>
      <c r="O11" s="4" t="s">
        <v>1188</v>
      </c>
      <c r="P11" s="30">
        <v>42416</v>
      </c>
      <c r="Q11" s="9" t="s">
        <v>1189</v>
      </c>
    </row>
    <row r="12" s="9" customFormat="1" ht="11.25" customHeight="1" spans="1:16">
      <c r="A12" s="18"/>
      <c r="B12" s="18"/>
      <c r="C12" s="18"/>
      <c r="D12" s="18" t="s">
        <v>931</v>
      </c>
      <c r="E12" s="17" t="s">
        <v>467</v>
      </c>
      <c r="F12" s="4" t="s">
        <v>1190</v>
      </c>
      <c r="G12" s="4" t="s">
        <v>1191</v>
      </c>
      <c r="H12" s="6">
        <v>42405</v>
      </c>
      <c r="I12" s="21">
        <v>42415</v>
      </c>
      <c r="J12" s="27">
        <f t="shared" si="0"/>
        <v>10</v>
      </c>
      <c r="K12" s="18" t="s">
        <v>949</v>
      </c>
      <c r="L12" s="17">
        <v>9196</v>
      </c>
      <c r="M12" s="18"/>
      <c r="N12" s="18"/>
      <c r="O12" s="4" t="s">
        <v>1192</v>
      </c>
      <c r="P12" s="30">
        <v>42433</v>
      </c>
    </row>
    <row r="13" s="9" customFormat="1" ht="11.25" customHeight="1" spans="1:16">
      <c r="A13" s="18"/>
      <c r="B13" s="18"/>
      <c r="C13" s="18"/>
      <c r="D13" s="18" t="s">
        <v>931</v>
      </c>
      <c r="E13" s="17" t="s">
        <v>473</v>
      </c>
      <c r="F13" s="4" t="s">
        <v>271</v>
      </c>
      <c r="G13" s="4" t="s">
        <v>1193</v>
      </c>
      <c r="H13" s="6">
        <v>42405</v>
      </c>
      <c r="I13" s="21">
        <v>42415</v>
      </c>
      <c r="J13" s="27">
        <f t="shared" si="0"/>
        <v>10</v>
      </c>
      <c r="K13" s="18" t="s">
        <v>948</v>
      </c>
      <c r="L13" s="17" t="s">
        <v>1194</v>
      </c>
      <c r="M13" s="18"/>
      <c r="N13" s="18"/>
      <c r="O13" s="4" t="s">
        <v>1195</v>
      </c>
      <c r="P13" s="30">
        <v>42433</v>
      </c>
    </row>
    <row r="14" s="9" customFormat="1" ht="11.25" customHeight="1" spans="1:16">
      <c r="A14" s="18"/>
      <c r="B14" s="18"/>
      <c r="C14" s="18"/>
      <c r="D14" s="18" t="s">
        <v>931</v>
      </c>
      <c r="E14" s="17" t="s">
        <v>506</v>
      </c>
      <c r="F14" s="17" t="s">
        <v>217</v>
      </c>
      <c r="G14" s="17" t="s">
        <v>507</v>
      </c>
      <c r="H14" s="6">
        <v>42425</v>
      </c>
      <c r="I14" s="21">
        <v>42429</v>
      </c>
      <c r="J14" s="27">
        <f t="shared" si="0"/>
        <v>4</v>
      </c>
      <c r="K14" s="18" t="s">
        <v>1196</v>
      </c>
      <c r="L14" s="17">
        <v>12311</v>
      </c>
      <c r="M14" s="18"/>
      <c r="N14" s="18"/>
      <c r="O14" s="4" t="s">
        <v>1197</v>
      </c>
      <c r="P14" s="18"/>
    </row>
    <row r="15" s="9" customFormat="1" ht="11.25" customHeight="1" spans="1:16">
      <c r="A15" s="18"/>
      <c r="B15" s="18"/>
      <c r="C15" s="18" t="s">
        <v>926</v>
      </c>
      <c r="D15" s="18"/>
      <c r="E15" s="4" t="s">
        <v>1019</v>
      </c>
      <c r="F15" s="4" t="s">
        <v>312</v>
      </c>
      <c r="G15" s="4" t="s">
        <v>450</v>
      </c>
      <c r="H15" s="6">
        <v>42398</v>
      </c>
      <c r="I15" s="21">
        <v>42428</v>
      </c>
      <c r="J15" s="27">
        <f t="shared" si="0"/>
        <v>30</v>
      </c>
      <c r="K15" s="18" t="s">
        <v>1198</v>
      </c>
      <c r="L15" s="17">
        <v>9828</v>
      </c>
      <c r="M15" s="18"/>
      <c r="N15" s="18"/>
      <c r="O15" s="4" t="s">
        <v>1199</v>
      </c>
      <c r="P15" s="18"/>
    </row>
    <row r="16" s="9" customFormat="1" ht="11.25" customHeight="1" spans="1:16">
      <c r="A16" s="18"/>
      <c r="B16" s="18"/>
      <c r="C16" s="18"/>
      <c r="D16" s="18" t="s">
        <v>931</v>
      </c>
      <c r="E16" s="17" t="s">
        <v>500</v>
      </c>
      <c r="F16" s="17" t="s">
        <v>501</v>
      </c>
      <c r="G16" s="17" t="s">
        <v>1200</v>
      </c>
      <c r="H16" s="6">
        <v>42422</v>
      </c>
      <c r="I16" s="21">
        <v>42428</v>
      </c>
      <c r="J16" s="27">
        <f t="shared" si="0"/>
        <v>6</v>
      </c>
      <c r="K16" s="18" t="s">
        <v>1201</v>
      </c>
      <c r="L16" s="31" t="s">
        <v>1202</v>
      </c>
      <c r="M16" s="18"/>
      <c r="N16" s="18"/>
      <c r="O16" s="4" t="s">
        <v>1203</v>
      </c>
      <c r="P16" s="18"/>
    </row>
    <row r="17" s="9" customFormat="1" ht="11.25" customHeight="1" spans="1:16">
      <c r="A17" s="18"/>
      <c r="B17" s="18"/>
      <c r="C17" s="18" t="s">
        <v>926</v>
      </c>
      <c r="D17" s="18"/>
      <c r="E17" s="17" t="s">
        <v>500</v>
      </c>
      <c r="F17" s="17" t="s">
        <v>501</v>
      </c>
      <c r="G17" s="17" t="s">
        <v>1200</v>
      </c>
      <c r="H17" s="6">
        <v>42422</v>
      </c>
      <c r="I17" s="21">
        <v>42428</v>
      </c>
      <c r="J17" s="27">
        <f t="shared" si="0"/>
        <v>6</v>
      </c>
      <c r="K17" s="18" t="s">
        <v>1204</v>
      </c>
      <c r="L17" s="31" t="s">
        <v>1202</v>
      </c>
      <c r="M17" s="18"/>
      <c r="N17" s="18"/>
      <c r="O17" s="4" t="s">
        <v>1205</v>
      </c>
      <c r="P17" s="18"/>
    </row>
    <row r="18" s="9" customFormat="1" ht="11.25" spans="1:16">
      <c r="A18" s="18"/>
      <c r="B18" s="18"/>
      <c r="C18" s="18"/>
      <c r="D18" s="18" t="s">
        <v>931</v>
      </c>
      <c r="E18" s="17" t="s">
        <v>615</v>
      </c>
      <c r="F18" s="4" t="s">
        <v>616</v>
      </c>
      <c r="G18" s="4" t="s">
        <v>617</v>
      </c>
      <c r="H18" s="6">
        <v>42429</v>
      </c>
      <c r="I18" s="21">
        <v>42437</v>
      </c>
      <c r="J18" s="27">
        <f t="shared" si="0"/>
        <v>8</v>
      </c>
      <c r="K18" s="18" t="s">
        <v>946</v>
      </c>
      <c r="L18" s="17" t="s">
        <v>1206</v>
      </c>
      <c r="M18" s="18"/>
      <c r="N18" s="18"/>
      <c r="O18" s="4" t="s">
        <v>1207</v>
      </c>
      <c r="P18" s="18"/>
    </row>
    <row r="19" s="9" customFormat="1" ht="11.25" spans="1:16">
      <c r="A19" s="18"/>
      <c r="B19" s="18"/>
      <c r="C19" s="18"/>
      <c r="D19" s="18" t="s">
        <v>931</v>
      </c>
      <c r="E19" s="17" t="s">
        <v>1208</v>
      </c>
      <c r="F19" s="17" t="s">
        <v>217</v>
      </c>
      <c r="G19" s="17" t="s">
        <v>684</v>
      </c>
      <c r="H19" s="6">
        <v>42438</v>
      </c>
      <c r="I19" s="21">
        <v>42438</v>
      </c>
      <c r="J19" s="27">
        <f t="shared" si="0"/>
        <v>0</v>
      </c>
      <c r="K19" s="18" t="s">
        <v>1209</v>
      </c>
      <c r="L19" s="17" t="s">
        <v>1210</v>
      </c>
      <c r="M19" s="18"/>
      <c r="N19" s="18"/>
      <c r="O19" s="4" t="s">
        <v>1211</v>
      </c>
      <c r="P19" s="18"/>
    </row>
    <row r="20" s="9" customFormat="1" ht="11.25" spans="1:16">
      <c r="A20" s="18"/>
      <c r="B20" s="18"/>
      <c r="C20" s="18" t="s">
        <v>926</v>
      </c>
      <c r="D20" s="18"/>
      <c r="E20" s="17" t="s">
        <v>494</v>
      </c>
      <c r="F20" s="4" t="s">
        <v>217</v>
      </c>
      <c r="G20" s="4" t="s">
        <v>495</v>
      </c>
      <c r="H20" s="6">
        <v>42422</v>
      </c>
      <c r="I20" s="21">
        <v>42430</v>
      </c>
      <c r="J20" s="27">
        <f t="shared" si="0"/>
        <v>8</v>
      </c>
      <c r="K20" s="18" t="s">
        <v>945</v>
      </c>
      <c r="L20" s="17" t="s">
        <v>1212</v>
      </c>
      <c r="M20" s="18"/>
      <c r="N20" s="18"/>
      <c r="O20" s="4" t="s">
        <v>1213</v>
      </c>
      <c r="P20" s="18"/>
    </row>
    <row r="21" s="9" customFormat="1" ht="11.25" spans="1:16">
      <c r="A21" s="18"/>
      <c r="B21" s="18"/>
      <c r="C21" s="18" t="s">
        <v>926</v>
      </c>
      <c r="D21" s="18"/>
      <c r="E21" s="4" t="s">
        <v>592</v>
      </c>
      <c r="F21" s="4" t="s">
        <v>1214</v>
      </c>
      <c r="G21" s="4" t="s">
        <v>1215</v>
      </c>
      <c r="H21" s="6">
        <v>42428</v>
      </c>
      <c r="I21" s="21">
        <v>42436</v>
      </c>
      <c r="J21" s="27">
        <f t="shared" si="0"/>
        <v>8</v>
      </c>
      <c r="K21" s="18" t="s">
        <v>943</v>
      </c>
      <c r="L21" s="17" t="s">
        <v>1216</v>
      </c>
      <c r="M21" s="18"/>
      <c r="N21" s="18"/>
      <c r="O21" s="4" t="s">
        <v>1217</v>
      </c>
      <c r="P21" s="18"/>
    </row>
    <row r="22" s="9" customFormat="1" ht="11.25" spans="1:16">
      <c r="A22" s="18"/>
      <c r="B22" s="18"/>
      <c r="C22" s="18" t="s">
        <v>926</v>
      </c>
      <c r="D22" s="18"/>
      <c r="E22" s="4" t="s">
        <v>609</v>
      </c>
      <c r="F22" s="4" t="s">
        <v>1030</v>
      </c>
      <c r="G22" s="4" t="s">
        <v>1031</v>
      </c>
      <c r="H22" s="6">
        <v>42436</v>
      </c>
      <c r="I22" s="21">
        <v>42439</v>
      </c>
      <c r="J22" s="27">
        <f t="shared" si="0"/>
        <v>3</v>
      </c>
      <c r="K22" s="18" t="s">
        <v>1218</v>
      </c>
      <c r="L22" s="17" t="s">
        <v>1219</v>
      </c>
      <c r="M22" s="18"/>
      <c r="N22" s="18"/>
      <c r="O22" s="4" t="s">
        <v>1220</v>
      </c>
      <c r="P22" s="18"/>
    </row>
    <row r="23" s="9" customFormat="1" ht="11.25" spans="1:16">
      <c r="A23" s="18"/>
      <c r="B23" s="18"/>
      <c r="C23" s="18" t="s">
        <v>926</v>
      </c>
      <c r="D23" s="18"/>
      <c r="E23" s="4" t="s">
        <v>488</v>
      </c>
      <c r="F23" s="4" t="s">
        <v>408</v>
      </c>
      <c r="G23" s="4" t="s">
        <v>489</v>
      </c>
      <c r="H23" s="6">
        <v>42387</v>
      </c>
      <c r="I23" s="21">
        <v>42438</v>
      </c>
      <c r="J23" s="27">
        <f t="shared" si="0"/>
        <v>51</v>
      </c>
      <c r="K23" s="18" t="s">
        <v>1221</v>
      </c>
      <c r="L23" s="17" t="s">
        <v>1222</v>
      </c>
      <c r="M23" s="18"/>
      <c r="N23" s="18"/>
      <c r="O23" s="4" t="s">
        <v>1223</v>
      </c>
      <c r="P23" s="18"/>
    </row>
    <row r="24" s="9" customFormat="1" ht="11.25" spans="1:16">
      <c r="A24" s="20"/>
      <c r="B24" s="18"/>
      <c r="C24" s="18"/>
      <c r="D24" s="18" t="s">
        <v>931</v>
      </c>
      <c r="E24" s="17" t="s">
        <v>687</v>
      </c>
      <c r="F24" s="4" t="s">
        <v>210</v>
      </c>
      <c r="G24" s="4" t="s">
        <v>688</v>
      </c>
      <c r="H24" s="6">
        <v>42429</v>
      </c>
      <c r="I24" s="21">
        <v>42437</v>
      </c>
      <c r="J24" s="27">
        <f t="shared" si="0"/>
        <v>8</v>
      </c>
      <c r="K24" s="18" t="s">
        <v>936</v>
      </c>
      <c r="L24" s="17" t="s">
        <v>1224</v>
      </c>
      <c r="M24" s="18"/>
      <c r="N24" s="18"/>
      <c r="O24" s="4" t="s">
        <v>1225</v>
      </c>
      <c r="P24" s="18"/>
    </row>
    <row r="25" s="9" customFormat="1" ht="11.25" spans="1:16">
      <c r="A25" s="20"/>
      <c r="B25" s="18"/>
      <c r="C25" s="18" t="s">
        <v>926</v>
      </c>
      <c r="D25" s="18"/>
      <c r="E25" s="4" t="s">
        <v>552</v>
      </c>
      <c r="F25" s="4" t="s">
        <v>1024</v>
      </c>
      <c r="G25" s="4" t="s">
        <v>1028</v>
      </c>
      <c r="H25" s="6">
        <v>42423</v>
      </c>
      <c r="I25" s="21">
        <v>42437</v>
      </c>
      <c r="J25" s="27">
        <f t="shared" si="0"/>
        <v>14</v>
      </c>
      <c r="K25" s="18" t="s">
        <v>934</v>
      </c>
      <c r="L25" s="17" t="s">
        <v>1226</v>
      </c>
      <c r="M25" s="18"/>
      <c r="N25" s="18"/>
      <c r="O25" s="4" t="s">
        <v>1227</v>
      </c>
      <c r="P25" s="18"/>
    </row>
    <row r="26" s="9" customFormat="1" ht="11.25" spans="1:16">
      <c r="A26" s="20"/>
      <c r="B26" s="18"/>
      <c r="C26" s="18" t="s">
        <v>926</v>
      </c>
      <c r="D26" s="18"/>
      <c r="E26" s="4" t="s">
        <v>630</v>
      </c>
      <c r="F26" s="4" t="s">
        <v>1228</v>
      </c>
      <c r="G26" s="4" t="s">
        <v>1229</v>
      </c>
      <c r="H26" s="21">
        <v>42447</v>
      </c>
      <c r="I26" s="21">
        <v>42454</v>
      </c>
      <c r="J26" s="27">
        <f t="shared" si="0"/>
        <v>7</v>
      </c>
      <c r="K26" s="18" t="s">
        <v>1230</v>
      </c>
      <c r="L26" s="17">
        <v>10276</v>
      </c>
      <c r="M26" s="18"/>
      <c r="N26" s="18"/>
      <c r="O26" s="4" t="s">
        <v>1231</v>
      </c>
      <c r="P26" s="18"/>
    </row>
    <row r="27" s="10" customFormat="1" ht="12" spans="1:16">
      <c r="A27" s="22"/>
      <c r="B27" s="22"/>
      <c r="C27" s="22"/>
      <c r="D27" s="22"/>
      <c r="E27" s="23"/>
      <c r="F27" s="23"/>
      <c r="G27" s="23"/>
      <c r="H27" s="23"/>
      <c r="I27" s="32"/>
      <c r="J27" s="33"/>
      <c r="K27" s="34"/>
      <c r="L27" s="35"/>
      <c r="M27" s="22"/>
      <c r="N27" s="22"/>
      <c r="O27" s="22"/>
      <c r="P27" s="22"/>
    </row>
    <row r="28" s="10" customFormat="1" ht="12" spans="1:16">
      <c r="A28" s="22"/>
      <c r="B28" s="22"/>
      <c r="C28" s="22"/>
      <c r="D28" s="22"/>
      <c r="E28" s="23"/>
      <c r="F28" s="23"/>
      <c r="G28" s="23"/>
      <c r="H28" s="23"/>
      <c r="I28" s="32"/>
      <c r="J28" s="33"/>
      <c r="K28" s="34"/>
      <c r="L28" s="35"/>
      <c r="M28" s="22"/>
      <c r="N28" s="22"/>
      <c r="O28" s="22"/>
      <c r="P28" s="22"/>
    </row>
    <row r="29" s="10" customFormat="1" ht="12" spans="1:16">
      <c r="A29" s="22"/>
      <c r="B29" s="22"/>
      <c r="C29" s="22"/>
      <c r="D29" s="22"/>
      <c r="E29" s="23"/>
      <c r="F29" s="23"/>
      <c r="G29" s="23"/>
      <c r="H29" s="23"/>
      <c r="I29" s="32"/>
      <c r="J29" s="33"/>
      <c r="K29" s="34"/>
      <c r="L29" s="35"/>
      <c r="M29" s="22"/>
      <c r="N29" s="22"/>
      <c r="O29" s="22"/>
      <c r="P29" s="22"/>
    </row>
    <row r="30" s="10" customFormat="1" ht="12" spans="1:16">
      <c r="A30" s="22"/>
      <c r="B30" s="22"/>
      <c r="C30" s="22"/>
      <c r="D30" s="22"/>
      <c r="E30" s="23"/>
      <c r="F30" s="23"/>
      <c r="G30" s="23"/>
      <c r="H30" s="23"/>
      <c r="I30" s="32"/>
      <c r="J30" s="33"/>
      <c r="K30" s="34"/>
      <c r="L30" s="35"/>
      <c r="M30" s="22"/>
      <c r="N30" s="22"/>
      <c r="O30" s="22"/>
      <c r="P30" s="22"/>
    </row>
    <row r="31" s="10" customFormat="1" ht="12" spans="1:16">
      <c r="A31" s="24"/>
      <c r="B31" s="24"/>
      <c r="C31" s="24"/>
      <c r="D31" s="24"/>
      <c r="E31" s="25"/>
      <c r="F31" s="25"/>
      <c r="G31" s="25"/>
      <c r="H31" s="25"/>
      <c r="I31" s="36"/>
      <c r="J31" s="37"/>
      <c r="K31" s="38"/>
      <c r="L31" s="39"/>
      <c r="M31" s="24"/>
      <c r="N31" s="24"/>
      <c r="O31" s="24"/>
      <c r="P31" s="24"/>
    </row>
    <row r="32" s="10" customFormat="1" ht="12" spans="1:16">
      <c r="A32" s="24"/>
      <c r="B32" s="24"/>
      <c r="C32" s="24"/>
      <c r="D32" s="24"/>
      <c r="E32" s="25"/>
      <c r="F32" s="25"/>
      <c r="G32" s="25"/>
      <c r="H32" s="25"/>
      <c r="I32" s="36"/>
      <c r="J32" s="37"/>
      <c r="K32" s="38"/>
      <c r="L32" s="39"/>
      <c r="M32" s="24"/>
      <c r="N32" s="24"/>
      <c r="O32" s="24"/>
      <c r="P32" s="24"/>
    </row>
    <row r="33" s="10" customFormat="1" ht="12" spans="1:16">
      <c r="A33" s="24"/>
      <c r="B33" s="24"/>
      <c r="C33" s="24"/>
      <c r="D33" s="24"/>
      <c r="E33" s="25"/>
      <c r="F33" s="25"/>
      <c r="G33" s="25"/>
      <c r="H33" s="25"/>
      <c r="I33" s="36"/>
      <c r="J33" s="37"/>
      <c r="K33" s="38"/>
      <c r="L33" s="39"/>
      <c r="M33" s="24"/>
      <c r="N33" s="24"/>
      <c r="O33" s="24"/>
      <c r="P33" s="24"/>
    </row>
    <row r="34" s="10" customFormat="1" ht="12" spans="1:16">
      <c r="A34" s="24"/>
      <c r="B34" s="24"/>
      <c r="C34" s="24"/>
      <c r="D34" s="24"/>
      <c r="E34" s="25"/>
      <c r="F34" s="25"/>
      <c r="G34" s="25"/>
      <c r="H34" s="25"/>
      <c r="I34" s="36"/>
      <c r="J34" s="37"/>
      <c r="K34" s="38"/>
      <c r="L34" s="39"/>
      <c r="M34" s="24"/>
      <c r="N34" s="24"/>
      <c r="O34" s="24"/>
      <c r="P34" s="24"/>
    </row>
    <row r="35" s="10" customFormat="1" ht="12" spans="1:16">
      <c r="A35" s="24"/>
      <c r="B35" s="24"/>
      <c r="C35" s="24"/>
      <c r="D35" s="24"/>
      <c r="E35" s="25"/>
      <c r="F35" s="25"/>
      <c r="G35" s="25"/>
      <c r="H35" s="25"/>
      <c r="I35" s="36"/>
      <c r="J35" s="37"/>
      <c r="K35" s="38"/>
      <c r="L35" s="39"/>
      <c r="M35" s="24"/>
      <c r="N35" s="24"/>
      <c r="O35" s="24"/>
      <c r="P35" s="24"/>
    </row>
    <row r="36" s="10" customFormat="1" ht="12" spans="1:16">
      <c r="A36" s="24"/>
      <c r="B36" s="24"/>
      <c r="C36" s="24"/>
      <c r="D36" s="24"/>
      <c r="E36" s="25"/>
      <c r="F36" s="25"/>
      <c r="G36" s="25"/>
      <c r="H36" s="25"/>
      <c r="I36" s="36"/>
      <c r="J36" s="37"/>
      <c r="K36" s="38"/>
      <c r="L36" s="39"/>
      <c r="M36" s="24"/>
      <c r="N36" s="24"/>
      <c r="O36" s="24"/>
      <c r="P36" s="24"/>
    </row>
    <row r="37" s="10" customFormat="1" ht="12" spans="1:16">
      <c r="A37" s="24"/>
      <c r="B37" s="24"/>
      <c r="C37" s="24"/>
      <c r="D37" s="24"/>
      <c r="E37" s="25"/>
      <c r="F37" s="25"/>
      <c r="G37" s="25"/>
      <c r="H37" s="25"/>
      <c r="I37" s="36"/>
      <c r="J37" s="37"/>
      <c r="K37" s="38"/>
      <c r="L37" s="39"/>
      <c r="M37" s="24"/>
      <c r="N37" s="24"/>
      <c r="O37" s="24"/>
      <c r="P37" s="24"/>
    </row>
    <row r="38" s="10" customFormat="1" ht="12" spans="1:16">
      <c r="A38" s="24"/>
      <c r="B38" s="24"/>
      <c r="C38" s="24"/>
      <c r="D38" s="24"/>
      <c r="E38" s="25"/>
      <c r="F38" s="25"/>
      <c r="G38" s="25"/>
      <c r="H38" s="25"/>
      <c r="I38" s="36"/>
      <c r="J38" s="37"/>
      <c r="K38" s="38"/>
      <c r="L38" s="39"/>
      <c r="M38" s="24"/>
      <c r="N38" s="24"/>
      <c r="O38" s="24"/>
      <c r="P38" s="24"/>
    </row>
    <row r="39" s="10" customFormat="1" ht="12" spans="1:16">
      <c r="A39" s="24"/>
      <c r="B39" s="24"/>
      <c r="C39" s="24"/>
      <c r="D39" s="24"/>
      <c r="E39" s="25"/>
      <c r="F39" s="25"/>
      <c r="G39" s="25"/>
      <c r="H39" s="25"/>
      <c r="I39" s="36"/>
      <c r="J39" s="37"/>
      <c r="K39" s="38"/>
      <c r="L39" s="39"/>
      <c r="M39" s="24"/>
      <c r="N39" s="24"/>
      <c r="O39" s="24"/>
      <c r="P39" s="24"/>
    </row>
    <row r="40" s="10" customFormat="1" ht="12" spans="1:16">
      <c r="A40" s="24"/>
      <c r="B40" s="24"/>
      <c r="C40" s="24"/>
      <c r="D40" s="24"/>
      <c r="E40" s="25"/>
      <c r="F40" s="25"/>
      <c r="G40" s="25"/>
      <c r="H40" s="25"/>
      <c r="I40" s="36"/>
      <c r="J40" s="37"/>
      <c r="K40" s="38"/>
      <c r="L40" s="39"/>
      <c r="M40" s="24"/>
      <c r="N40" s="24"/>
      <c r="O40" s="24"/>
      <c r="P40" s="24"/>
    </row>
    <row r="41" s="10" customFormat="1" ht="12" spans="1:16">
      <c r="A41" s="24"/>
      <c r="B41" s="24"/>
      <c r="C41" s="24"/>
      <c r="D41" s="24"/>
      <c r="E41" s="25"/>
      <c r="F41" s="25"/>
      <c r="G41" s="25"/>
      <c r="H41" s="25"/>
      <c r="I41" s="36"/>
      <c r="J41" s="37"/>
      <c r="K41" s="38"/>
      <c r="L41" s="39"/>
      <c r="M41" s="24"/>
      <c r="N41" s="24"/>
      <c r="O41" s="24"/>
      <c r="P41" s="24"/>
    </row>
    <row r="42" s="10" customFormat="1" ht="12" spans="1:16">
      <c r="A42" s="24"/>
      <c r="B42" s="24"/>
      <c r="C42" s="24"/>
      <c r="D42" s="24"/>
      <c r="E42" s="25"/>
      <c r="F42" s="25"/>
      <c r="G42" s="25"/>
      <c r="H42" s="25"/>
      <c r="I42" s="36"/>
      <c r="J42" s="37"/>
      <c r="K42" s="38"/>
      <c r="L42" s="39"/>
      <c r="M42" s="24"/>
      <c r="N42" s="24"/>
      <c r="O42" s="24"/>
      <c r="P42" s="24"/>
    </row>
    <row r="43" s="10" customFormat="1" ht="12" spans="1:16">
      <c r="A43" s="24"/>
      <c r="B43" s="24"/>
      <c r="C43" s="24"/>
      <c r="D43" s="24"/>
      <c r="E43" s="25"/>
      <c r="F43" s="25"/>
      <c r="G43" s="25"/>
      <c r="H43" s="25"/>
      <c r="I43" s="36"/>
      <c r="J43" s="37"/>
      <c r="K43" s="38"/>
      <c r="L43" s="39"/>
      <c r="M43" s="24"/>
      <c r="N43" s="24"/>
      <c r="O43" s="24"/>
      <c r="P43" s="24"/>
    </row>
    <row r="44" s="10" customFormat="1" ht="12" spans="1:16">
      <c r="A44" s="24"/>
      <c r="B44" s="24"/>
      <c r="C44" s="24"/>
      <c r="D44" s="24"/>
      <c r="E44" s="25"/>
      <c r="F44" s="25"/>
      <c r="G44" s="25"/>
      <c r="H44" s="25"/>
      <c r="I44" s="36"/>
      <c r="J44" s="37"/>
      <c r="K44" s="38"/>
      <c r="L44" s="39"/>
      <c r="M44" s="24"/>
      <c r="N44" s="24"/>
      <c r="O44" s="24"/>
      <c r="P44" s="24"/>
    </row>
    <row r="45" s="10" customFormat="1" ht="12" spans="1:16">
      <c r="A45" s="24"/>
      <c r="B45" s="24"/>
      <c r="C45" s="24"/>
      <c r="D45" s="24"/>
      <c r="E45" s="25"/>
      <c r="F45" s="25"/>
      <c r="G45" s="25"/>
      <c r="H45" s="25"/>
      <c r="I45" s="36"/>
      <c r="J45" s="37"/>
      <c r="K45" s="38"/>
      <c r="L45" s="39"/>
      <c r="M45" s="24"/>
      <c r="N45" s="24"/>
      <c r="O45" s="24"/>
      <c r="P45" s="24"/>
    </row>
    <row r="46" s="10" customFormat="1" ht="12" spans="1:16">
      <c r="A46" s="24"/>
      <c r="B46" s="24"/>
      <c r="C46" s="24"/>
      <c r="D46" s="24"/>
      <c r="E46" s="25"/>
      <c r="F46" s="25"/>
      <c r="G46" s="25"/>
      <c r="H46" s="25"/>
      <c r="I46" s="36"/>
      <c r="J46" s="37"/>
      <c r="K46" s="38"/>
      <c r="L46" s="39"/>
      <c r="M46" s="24"/>
      <c r="N46" s="24"/>
      <c r="O46" s="24"/>
      <c r="P46" s="24"/>
    </row>
    <row r="47" s="10" customFormat="1" ht="12" spans="1:16">
      <c r="A47" s="24"/>
      <c r="B47" s="24"/>
      <c r="C47" s="24"/>
      <c r="D47" s="24"/>
      <c r="E47" s="25"/>
      <c r="F47" s="25"/>
      <c r="G47" s="25"/>
      <c r="H47" s="25"/>
      <c r="I47" s="36"/>
      <c r="J47" s="37"/>
      <c r="K47" s="38"/>
      <c r="L47" s="39"/>
      <c r="M47" s="24"/>
      <c r="N47" s="24"/>
      <c r="O47" s="24"/>
      <c r="P47" s="24"/>
    </row>
    <row r="48" s="10" customFormat="1" ht="12" spans="1:16">
      <c r="A48" s="24"/>
      <c r="B48" s="24"/>
      <c r="C48" s="24"/>
      <c r="D48" s="24"/>
      <c r="E48" s="25"/>
      <c r="F48" s="25"/>
      <c r="G48" s="25"/>
      <c r="H48" s="25"/>
      <c r="I48" s="36"/>
      <c r="J48" s="37"/>
      <c r="K48" s="38"/>
      <c r="L48" s="39"/>
      <c r="M48" s="24"/>
      <c r="N48" s="24"/>
      <c r="O48" s="24"/>
      <c r="P48" s="24"/>
    </row>
    <row r="49" s="10" customFormat="1" ht="12" spans="1:16">
      <c r="A49" s="24"/>
      <c r="B49" s="24"/>
      <c r="C49" s="24"/>
      <c r="D49" s="24"/>
      <c r="E49" s="25"/>
      <c r="F49" s="25"/>
      <c r="G49" s="25"/>
      <c r="H49" s="25"/>
      <c r="I49" s="36"/>
      <c r="J49" s="37"/>
      <c r="K49" s="38"/>
      <c r="L49" s="39"/>
      <c r="M49" s="24"/>
      <c r="N49" s="24"/>
      <c r="O49" s="24"/>
      <c r="P49" s="24"/>
    </row>
    <row r="50" s="10" customFormat="1" ht="12" spans="1:16">
      <c r="A50" s="24"/>
      <c r="B50" s="24"/>
      <c r="C50" s="24"/>
      <c r="D50" s="24"/>
      <c r="E50" s="25"/>
      <c r="F50" s="25"/>
      <c r="G50" s="25"/>
      <c r="H50" s="25"/>
      <c r="I50" s="36"/>
      <c r="J50" s="37"/>
      <c r="K50" s="38"/>
      <c r="L50" s="39"/>
      <c r="M50" s="24"/>
      <c r="N50" s="24"/>
      <c r="O50" s="24"/>
      <c r="P50" s="24"/>
    </row>
    <row r="51" s="10" customFormat="1" ht="12" spans="1:16">
      <c r="A51" s="24"/>
      <c r="B51" s="24"/>
      <c r="C51" s="24"/>
      <c r="D51" s="24"/>
      <c r="E51" s="25"/>
      <c r="F51" s="25"/>
      <c r="G51" s="25"/>
      <c r="H51" s="25"/>
      <c r="I51" s="36"/>
      <c r="J51" s="37"/>
      <c r="K51" s="38"/>
      <c r="L51" s="39"/>
      <c r="M51" s="24"/>
      <c r="N51" s="24"/>
      <c r="O51" s="24"/>
      <c r="P51" s="24"/>
    </row>
    <row r="52" s="10" customFormat="1" ht="12" spans="1:16">
      <c r="A52" s="24"/>
      <c r="B52" s="24"/>
      <c r="C52" s="24"/>
      <c r="D52" s="24"/>
      <c r="E52" s="25"/>
      <c r="F52" s="25"/>
      <c r="G52" s="25"/>
      <c r="H52" s="25"/>
      <c r="I52" s="36"/>
      <c r="J52" s="37"/>
      <c r="K52" s="38"/>
      <c r="L52" s="39"/>
      <c r="M52" s="24"/>
      <c r="N52" s="24"/>
      <c r="O52" s="24"/>
      <c r="P52" s="24"/>
    </row>
    <row r="53" s="10" customFormat="1" ht="12" spans="1:16">
      <c r="A53" s="24"/>
      <c r="B53" s="24"/>
      <c r="C53" s="24"/>
      <c r="D53" s="24"/>
      <c r="E53" s="25"/>
      <c r="F53" s="25"/>
      <c r="G53" s="25"/>
      <c r="H53" s="25"/>
      <c r="I53" s="36"/>
      <c r="J53" s="37"/>
      <c r="K53" s="38"/>
      <c r="L53" s="39"/>
      <c r="M53" s="24"/>
      <c r="N53" s="24"/>
      <c r="O53" s="24"/>
      <c r="P53" s="24"/>
    </row>
    <row r="54" s="10" customFormat="1" ht="12" spans="1:16">
      <c r="A54" s="24"/>
      <c r="B54" s="24"/>
      <c r="C54" s="24"/>
      <c r="D54" s="24"/>
      <c r="E54" s="25"/>
      <c r="F54" s="25"/>
      <c r="G54" s="25"/>
      <c r="H54" s="25"/>
      <c r="I54" s="36"/>
      <c r="J54" s="37"/>
      <c r="K54" s="38"/>
      <c r="L54" s="39"/>
      <c r="M54" s="24"/>
      <c r="N54" s="24"/>
      <c r="O54" s="24"/>
      <c r="P54" s="24"/>
    </row>
    <row r="55" s="10" customFormat="1" ht="12" spans="1:16">
      <c r="A55" s="24"/>
      <c r="B55" s="24"/>
      <c r="C55" s="24"/>
      <c r="D55" s="24"/>
      <c r="E55" s="25"/>
      <c r="F55" s="25"/>
      <c r="G55" s="25"/>
      <c r="H55" s="25"/>
      <c r="I55" s="36"/>
      <c r="J55" s="37"/>
      <c r="K55" s="38"/>
      <c r="L55" s="39"/>
      <c r="M55" s="24"/>
      <c r="N55" s="24"/>
      <c r="O55" s="24"/>
      <c r="P55" s="24"/>
    </row>
    <row r="56" s="10" customFormat="1" ht="12" spans="1:16">
      <c r="A56" s="24"/>
      <c r="B56" s="24"/>
      <c r="C56" s="24"/>
      <c r="D56" s="24"/>
      <c r="E56" s="25"/>
      <c r="F56" s="25"/>
      <c r="G56" s="25"/>
      <c r="H56" s="25"/>
      <c r="I56" s="36"/>
      <c r="J56" s="37"/>
      <c r="K56" s="38"/>
      <c r="L56" s="39"/>
      <c r="M56" s="24"/>
      <c r="N56" s="24"/>
      <c r="O56" s="24"/>
      <c r="P56" s="24"/>
    </row>
    <row r="57" s="10" customFormat="1" ht="12" spans="1:16">
      <c r="A57" s="24"/>
      <c r="B57" s="24"/>
      <c r="C57" s="24"/>
      <c r="D57" s="24"/>
      <c r="E57" s="25"/>
      <c r="F57" s="25"/>
      <c r="G57" s="25"/>
      <c r="H57" s="25"/>
      <c r="I57" s="36"/>
      <c r="J57" s="37"/>
      <c r="K57" s="38"/>
      <c r="L57" s="39"/>
      <c r="M57" s="24"/>
      <c r="N57" s="24"/>
      <c r="O57" s="24"/>
      <c r="P57" s="24"/>
    </row>
    <row r="58" s="10" customFormat="1" ht="12" spans="1:16">
      <c r="A58" s="24"/>
      <c r="B58" s="24"/>
      <c r="C58" s="24"/>
      <c r="D58" s="24"/>
      <c r="E58" s="25"/>
      <c r="F58" s="25"/>
      <c r="G58" s="25"/>
      <c r="H58" s="25"/>
      <c r="I58" s="36"/>
      <c r="J58" s="37"/>
      <c r="K58" s="38"/>
      <c r="L58" s="39"/>
      <c r="M58" s="24"/>
      <c r="N58" s="24"/>
      <c r="O58" s="24"/>
      <c r="P58" s="24"/>
    </row>
    <row r="59" s="10" customFormat="1" ht="12" spans="1:16">
      <c r="A59" s="24"/>
      <c r="B59" s="24"/>
      <c r="C59" s="24"/>
      <c r="D59" s="24"/>
      <c r="E59" s="25"/>
      <c r="F59" s="25"/>
      <c r="G59" s="25"/>
      <c r="H59" s="25"/>
      <c r="I59" s="36"/>
      <c r="J59" s="37"/>
      <c r="K59" s="38"/>
      <c r="L59" s="39"/>
      <c r="M59" s="24"/>
      <c r="N59" s="24"/>
      <c r="O59" s="24"/>
      <c r="P59" s="24"/>
    </row>
    <row r="60" s="10" customFormat="1" ht="12" spans="1:16">
      <c r="A60" s="24"/>
      <c r="B60" s="24"/>
      <c r="C60" s="24"/>
      <c r="D60" s="24"/>
      <c r="E60" s="25"/>
      <c r="F60" s="25"/>
      <c r="G60" s="25"/>
      <c r="H60" s="25"/>
      <c r="I60" s="36"/>
      <c r="J60" s="37"/>
      <c r="K60" s="38"/>
      <c r="L60" s="39"/>
      <c r="M60" s="24"/>
      <c r="N60" s="24"/>
      <c r="O60" s="24"/>
      <c r="P60" s="24"/>
    </row>
    <row r="61" s="10" customFormat="1" ht="12" spans="1:16">
      <c r="A61" s="24"/>
      <c r="B61" s="24"/>
      <c r="C61" s="24"/>
      <c r="D61" s="24"/>
      <c r="E61" s="25"/>
      <c r="F61" s="25"/>
      <c r="G61" s="25"/>
      <c r="H61" s="25"/>
      <c r="I61" s="36"/>
      <c r="J61" s="37"/>
      <c r="K61" s="38"/>
      <c r="L61" s="39"/>
      <c r="M61" s="24"/>
      <c r="N61" s="24"/>
      <c r="O61" s="24"/>
      <c r="P61" s="24"/>
    </row>
    <row r="62" s="10" customFormat="1" ht="12" spans="1:16">
      <c r="A62" s="24"/>
      <c r="B62" s="24"/>
      <c r="C62" s="24"/>
      <c r="D62" s="24"/>
      <c r="E62" s="25"/>
      <c r="F62" s="25"/>
      <c r="G62" s="25"/>
      <c r="H62" s="25"/>
      <c r="I62" s="36"/>
      <c r="J62" s="37"/>
      <c r="K62" s="38"/>
      <c r="L62" s="39"/>
      <c r="M62" s="24"/>
      <c r="N62" s="24"/>
      <c r="O62" s="24"/>
      <c r="P62" s="24"/>
    </row>
    <row r="63" s="10" customFormat="1" ht="12" spans="1:16">
      <c r="A63" s="24"/>
      <c r="B63" s="24"/>
      <c r="C63" s="24"/>
      <c r="D63" s="24"/>
      <c r="E63" s="25"/>
      <c r="F63" s="25"/>
      <c r="G63" s="25"/>
      <c r="H63" s="25"/>
      <c r="I63" s="36"/>
      <c r="J63" s="37"/>
      <c r="K63" s="38"/>
      <c r="L63" s="39"/>
      <c r="M63" s="24"/>
      <c r="N63" s="24"/>
      <c r="O63" s="24"/>
      <c r="P63" s="24"/>
    </row>
    <row r="64" s="10" customFormat="1" ht="12" spans="1:16">
      <c r="A64" s="24"/>
      <c r="B64" s="24"/>
      <c r="C64" s="24"/>
      <c r="D64" s="24"/>
      <c r="E64" s="25"/>
      <c r="F64" s="25"/>
      <c r="G64" s="25"/>
      <c r="H64" s="25"/>
      <c r="I64" s="36"/>
      <c r="J64" s="37"/>
      <c r="K64" s="38"/>
      <c r="L64" s="39"/>
      <c r="M64" s="24"/>
      <c r="N64" s="24"/>
      <c r="O64" s="24"/>
      <c r="P64" s="24"/>
    </row>
    <row r="65" s="10" customFormat="1" ht="12" spans="1:16">
      <c r="A65" s="24"/>
      <c r="B65" s="24"/>
      <c r="C65" s="24"/>
      <c r="D65" s="24"/>
      <c r="E65" s="25"/>
      <c r="F65" s="25"/>
      <c r="G65" s="25"/>
      <c r="H65" s="25"/>
      <c r="I65" s="36"/>
      <c r="J65" s="37"/>
      <c r="K65" s="38"/>
      <c r="L65" s="39"/>
      <c r="M65" s="24"/>
      <c r="N65" s="24"/>
      <c r="O65" s="24"/>
      <c r="P65" s="24"/>
    </row>
    <row r="66" s="10" customFormat="1" ht="12" spans="1:16">
      <c r="A66" s="24"/>
      <c r="B66" s="24"/>
      <c r="C66" s="24"/>
      <c r="D66" s="24"/>
      <c r="E66" s="25"/>
      <c r="F66" s="25"/>
      <c r="G66" s="25"/>
      <c r="H66" s="25"/>
      <c r="I66" s="36"/>
      <c r="J66" s="37"/>
      <c r="K66" s="38"/>
      <c r="L66" s="39"/>
      <c r="M66" s="24"/>
      <c r="N66" s="24"/>
      <c r="O66" s="24"/>
      <c r="P66" s="24"/>
    </row>
    <row r="67" s="10" customFormat="1" ht="12" spans="1:16">
      <c r="A67" s="24"/>
      <c r="B67" s="24"/>
      <c r="C67" s="24"/>
      <c r="D67" s="24"/>
      <c r="E67" s="25"/>
      <c r="F67" s="25"/>
      <c r="G67" s="25"/>
      <c r="H67" s="25"/>
      <c r="I67" s="36"/>
      <c r="J67" s="37"/>
      <c r="K67" s="38"/>
      <c r="L67" s="39"/>
      <c r="M67" s="24"/>
      <c r="N67" s="24"/>
      <c r="O67" s="24"/>
      <c r="P67" s="24"/>
    </row>
    <row r="68" s="10" customFormat="1" ht="12" spans="1:16">
      <c r="A68" s="24"/>
      <c r="B68" s="24"/>
      <c r="C68" s="24"/>
      <c r="D68" s="24"/>
      <c r="E68" s="25"/>
      <c r="F68" s="25"/>
      <c r="G68" s="25"/>
      <c r="H68" s="25"/>
      <c r="I68" s="36"/>
      <c r="J68" s="37"/>
      <c r="K68" s="38"/>
      <c r="L68" s="39"/>
      <c r="M68" s="24"/>
      <c r="N68" s="24"/>
      <c r="O68" s="24"/>
      <c r="P68" s="24"/>
    </row>
    <row r="69" s="10" customFormat="1" ht="12" spans="1:16">
      <c r="A69" s="24"/>
      <c r="B69" s="24"/>
      <c r="C69" s="24"/>
      <c r="D69" s="24"/>
      <c r="E69" s="25"/>
      <c r="F69" s="25"/>
      <c r="G69" s="25"/>
      <c r="H69" s="25"/>
      <c r="I69" s="36"/>
      <c r="J69" s="37"/>
      <c r="K69" s="38"/>
      <c r="L69" s="39"/>
      <c r="M69" s="24"/>
      <c r="N69" s="24"/>
      <c r="O69" s="24"/>
      <c r="P69" s="24"/>
    </row>
    <row r="70" s="10" customFormat="1" ht="12" spans="1:16">
      <c r="A70" s="24"/>
      <c r="B70" s="24"/>
      <c r="C70" s="24"/>
      <c r="D70" s="24"/>
      <c r="E70" s="25"/>
      <c r="F70" s="25"/>
      <c r="G70" s="25"/>
      <c r="H70" s="25"/>
      <c r="I70" s="36"/>
      <c r="J70" s="37"/>
      <c r="K70" s="38"/>
      <c r="L70" s="39"/>
      <c r="M70" s="24"/>
      <c r="N70" s="24"/>
      <c r="O70" s="24"/>
      <c r="P70" s="24"/>
    </row>
    <row r="71" s="10" customFormat="1" ht="12" spans="1:16">
      <c r="A71" s="24"/>
      <c r="B71" s="24"/>
      <c r="C71" s="24"/>
      <c r="D71" s="24"/>
      <c r="E71" s="25"/>
      <c r="F71" s="25"/>
      <c r="G71" s="25"/>
      <c r="H71" s="25"/>
      <c r="I71" s="36"/>
      <c r="J71" s="37"/>
      <c r="K71" s="38"/>
      <c r="L71" s="39"/>
      <c r="M71" s="24"/>
      <c r="N71" s="24"/>
      <c r="O71" s="24"/>
      <c r="P71" s="24"/>
    </row>
    <row r="72" s="10" customFormat="1" ht="12" spans="1:16">
      <c r="A72" s="24"/>
      <c r="B72" s="24"/>
      <c r="C72" s="24"/>
      <c r="D72" s="24"/>
      <c r="E72" s="25"/>
      <c r="F72" s="25"/>
      <c r="G72" s="25"/>
      <c r="H72" s="25"/>
      <c r="I72" s="36"/>
      <c r="J72" s="37"/>
      <c r="K72" s="38"/>
      <c r="L72" s="39"/>
      <c r="M72" s="24"/>
      <c r="N72" s="24"/>
      <c r="O72" s="24"/>
      <c r="P72" s="24"/>
    </row>
    <row r="73" s="10" customFormat="1" ht="12" spans="1:16">
      <c r="A73" s="24"/>
      <c r="B73" s="24"/>
      <c r="C73" s="24"/>
      <c r="D73" s="24"/>
      <c r="E73" s="25"/>
      <c r="F73" s="25"/>
      <c r="G73" s="25"/>
      <c r="H73" s="25"/>
      <c r="I73" s="36"/>
      <c r="J73" s="37"/>
      <c r="K73" s="38"/>
      <c r="L73" s="39"/>
      <c r="M73" s="24"/>
      <c r="N73" s="24"/>
      <c r="O73" s="24"/>
      <c r="P73" s="24"/>
    </row>
    <row r="74" s="10" customFormat="1" ht="12" spans="1:16">
      <c r="A74" s="24"/>
      <c r="B74" s="24"/>
      <c r="C74" s="24"/>
      <c r="D74" s="24"/>
      <c r="E74" s="25"/>
      <c r="F74" s="25"/>
      <c r="G74" s="25"/>
      <c r="H74" s="25"/>
      <c r="I74" s="36"/>
      <c r="J74" s="37"/>
      <c r="K74" s="38"/>
      <c r="L74" s="39"/>
      <c r="M74" s="24"/>
      <c r="N74" s="24"/>
      <c r="O74" s="24"/>
      <c r="P74" s="24"/>
    </row>
    <row r="75" s="10" customFormat="1" ht="12" spans="1:16">
      <c r="A75" s="24"/>
      <c r="B75" s="24"/>
      <c r="C75" s="24"/>
      <c r="D75" s="24"/>
      <c r="E75" s="25"/>
      <c r="F75" s="25"/>
      <c r="G75" s="25"/>
      <c r="H75" s="25"/>
      <c r="I75" s="36"/>
      <c r="J75" s="37"/>
      <c r="K75" s="38"/>
      <c r="L75" s="39"/>
      <c r="M75" s="24"/>
      <c r="N75" s="24"/>
      <c r="O75" s="24"/>
      <c r="P75" s="24"/>
    </row>
    <row r="76" s="10" customFormat="1" ht="12" spans="1:16">
      <c r="A76" s="24"/>
      <c r="B76" s="24"/>
      <c r="C76" s="24"/>
      <c r="D76" s="24"/>
      <c r="E76" s="25"/>
      <c r="F76" s="25"/>
      <c r="G76" s="25"/>
      <c r="H76" s="25"/>
      <c r="I76" s="36"/>
      <c r="J76" s="37"/>
      <c r="K76" s="38"/>
      <c r="L76" s="39"/>
      <c r="M76" s="24"/>
      <c r="N76" s="24"/>
      <c r="O76" s="24"/>
      <c r="P76" s="24"/>
    </row>
    <row r="77" s="10" customFormat="1" ht="12" spans="1:16">
      <c r="A77" s="24"/>
      <c r="B77" s="24"/>
      <c r="C77" s="24"/>
      <c r="D77" s="24"/>
      <c r="E77" s="25"/>
      <c r="F77" s="25"/>
      <c r="G77" s="25"/>
      <c r="H77" s="25"/>
      <c r="I77" s="36"/>
      <c r="J77" s="37"/>
      <c r="K77" s="38"/>
      <c r="L77" s="39"/>
      <c r="M77" s="24"/>
      <c r="N77" s="24"/>
      <c r="O77" s="24"/>
      <c r="P77" s="24"/>
    </row>
    <row r="78" s="10" customFormat="1" ht="12" spans="1:16">
      <c r="A78" s="24"/>
      <c r="B78" s="24"/>
      <c r="C78" s="24"/>
      <c r="D78" s="24"/>
      <c r="E78" s="25"/>
      <c r="F78" s="25"/>
      <c r="G78" s="25"/>
      <c r="H78" s="25"/>
      <c r="I78" s="36"/>
      <c r="J78" s="37"/>
      <c r="K78" s="38"/>
      <c r="L78" s="39"/>
      <c r="M78" s="24"/>
      <c r="N78" s="24"/>
      <c r="O78" s="24"/>
      <c r="P78" s="24"/>
    </row>
    <row r="79" s="10" customFormat="1" ht="12" spans="1:16">
      <c r="A79" s="24"/>
      <c r="B79" s="24"/>
      <c r="C79" s="24"/>
      <c r="D79" s="24"/>
      <c r="E79" s="25"/>
      <c r="F79" s="25"/>
      <c r="G79" s="25"/>
      <c r="H79" s="25"/>
      <c r="I79" s="36"/>
      <c r="J79" s="37"/>
      <c r="K79" s="38"/>
      <c r="L79" s="39"/>
      <c r="M79" s="24"/>
      <c r="N79" s="24"/>
      <c r="O79" s="24"/>
      <c r="P79" s="24"/>
    </row>
    <row r="80" s="10" customFormat="1" ht="12" spans="1:16">
      <c r="A80" s="24"/>
      <c r="B80" s="24"/>
      <c r="C80" s="24"/>
      <c r="D80" s="24"/>
      <c r="E80" s="25"/>
      <c r="F80" s="25"/>
      <c r="G80" s="25"/>
      <c r="H80" s="25"/>
      <c r="I80" s="36"/>
      <c r="J80" s="37"/>
      <c r="K80" s="38"/>
      <c r="L80" s="39"/>
      <c r="M80" s="24"/>
      <c r="N80" s="24"/>
      <c r="O80" s="24"/>
      <c r="P80" s="24"/>
    </row>
    <row r="81" s="10" customFormat="1" ht="12" spans="1:16">
      <c r="A81" s="24"/>
      <c r="B81" s="24"/>
      <c r="C81" s="24"/>
      <c r="D81" s="24"/>
      <c r="E81" s="25"/>
      <c r="F81" s="25"/>
      <c r="G81" s="25"/>
      <c r="H81" s="25"/>
      <c r="I81" s="36"/>
      <c r="J81" s="37"/>
      <c r="K81" s="38"/>
      <c r="L81" s="39"/>
      <c r="M81" s="24"/>
      <c r="N81" s="24"/>
      <c r="O81" s="24"/>
      <c r="P81" s="24"/>
    </row>
    <row r="82" s="10" customFormat="1" ht="12" spans="1:16">
      <c r="A82" s="24"/>
      <c r="B82" s="24"/>
      <c r="C82" s="24"/>
      <c r="D82" s="24"/>
      <c r="E82" s="25"/>
      <c r="F82" s="25"/>
      <c r="G82" s="25"/>
      <c r="H82" s="25"/>
      <c r="I82" s="36"/>
      <c r="J82" s="37"/>
      <c r="K82" s="38"/>
      <c r="L82" s="39"/>
      <c r="M82" s="24"/>
      <c r="N82" s="24"/>
      <c r="O82" s="24"/>
      <c r="P82" s="24"/>
    </row>
    <row r="83" s="10" customFormat="1" ht="12" spans="1:16">
      <c r="A83" s="24"/>
      <c r="B83" s="24"/>
      <c r="C83" s="24"/>
      <c r="D83" s="24"/>
      <c r="E83" s="25"/>
      <c r="F83" s="25"/>
      <c r="G83" s="25"/>
      <c r="H83" s="25"/>
      <c r="I83" s="36"/>
      <c r="J83" s="37"/>
      <c r="K83" s="38"/>
      <c r="L83" s="39"/>
      <c r="M83" s="24"/>
      <c r="N83" s="24"/>
      <c r="O83" s="24"/>
      <c r="P83" s="24"/>
    </row>
    <row r="84" s="10" customFormat="1" ht="12" spans="1:16">
      <c r="A84" s="24"/>
      <c r="B84" s="24"/>
      <c r="C84" s="24"/>
      <c r="D84" s="24"/>
      <c r="E84" s="25"/>
      <c r="F84" s="25"/>
      <c r="G84" s="25"/>
      <c r="H84" s="25"/>
      <c r="I84" s="36"/>
      <c r="J84" s="37"/>
      <c r="K84" s="38"/>
      <c r="L84" s="39"/>
      <c r="M84" s="24"/>
      <c r="N84" s="24"/>
      <c r="O84" s="24"/>
      <c r="P84" s="24"/>
    </row>
    <row r="85" s="10" customFormat="1" ht="12" spans="1:16">
      <c r="A85" s="24"/>
      <c r="B85" s="24"/>
      <c r="C85" s="24"/>
      <c r="D85" s="24"/>
      <c r="E85" s="25"/>
      <c r="F85" s="25"/>
      <c r="G85" s="25"/>
      <c r="H85" s="25"/>
      <c r="I85" s="36"/>
      <c r="J85" s="37"/>
      <c r="K85" s="38"/>
      <c r="L85" s="39"/>
      <c r="M85" s="24"/>
      <c r="N85" s="24"/>
      <c r="O85" s="24"/>
      <c r="P85" s="24"/>
    </row>
    <row r="86" s="10" customFormat="1" ht="12" spans="1:16">
      <c r="A86" s="24"/>
      <c r="B86" s="24"/>
      <c r="C86" s="24"/>
      <c r="D86" s="24"/>
      <c r="E86" s="25"/>
      <c r="F86" s="25"/>
      <c r="G86" s="25"/>
      <c r="H86" s="25"/>
      <c r="I86" s="36"/>
      <c r="J86" s="37"/>
      <c r="K86" s="38"/>
      <c r="L86" s="39"/>
      <c r="M86" s="24"/>
      <c r="N86" s="24"/>
      <c r="O86" s="24"/>
      <c r="P86" s="24"/>
    </row>
    <row r="87" s="10" customFormat="1" ht="12" spans="1:16">
      <c r="A87" s="24"/>
      <c r="B87" s="24"/>
      <c r="C87" s="24"/>
      <c r="D87" s="24"/>
      <c r="E87" s="25"/>
      <c r="F87" s="25"/>
      <c r="G87" s="25"/>
      <c r="H87" s="25"/>
      <c r="I87" s="36"/>
      <c r="J87" s="37"/>
      <c r="K87" s="38"/>
      <c r="L87" s="39"/>
      <c r="M87" s="24"/>
      <c r="N87" s="24"/>
      <c r="O87" s="24"/>
      <c r="P87" s="24"/>
    </row>
    <row r="88" s="10" customFormat="1" ht="12" spans="1:16">
      <c r="A88" s="24"/>
      <c r="B88" s="24"/>
      <c r="C88" s="24"/>
      <c r="D88" s="24"/>
      <c r="E88" s="25"/>
      <c r="F88" s="25"/>
      <c r="G88" s="25"/>
      <c r="H88" s="25"/>
      <c r="I88" s="36"/>
      <c r="J88" s="37"/>
      <c r="K88" s="38"/>
      <c r="L88" s="39"/>
      <c r="M88" s="24"/>
      <c r="N88" s="24"/>
      <c r="O88" s="24"/>
      <c r="P88" s="24"/>
    </row>
    <row r="89" s="10" customFormat="1" ht="12" spans="1:16">
      <c r="A89" s="24"/>
      <c r="B89" s="24"/>
      <c r="C89" s="24"/>
      <c r="D89" s="24"/>
      <c r="E89" s="25"/>
      <c r="F89" s="25"/>
      <c r="G89" s="25"/>
      <c r="H89" s="25"/>
      <c r="I89" s="36"/>
      <c r="J89" s="37"/>
      <c r="K89" s="38"/>
      <c r="L89" s="39"/>
      <c r="M89" s="24"/>
      <c r="N89" s="24"/>
      <c r="O89" s="24"/>
      <c r="P89" s="24"/>
    </row>
    <row r="90" s="10" customFormat="1" ht="12" spans="1:16">
      <c r="A90" s="24"/>
      <c r="B90" s="24"/>
      <c r="C90" s="24"/>
      <c r="D90" s="24"/>
      <c r="E90" s="25"/>
      <c r="F90" s="25"/>
      <c r="G90" s="25"/>
      <c r="H90" s="25"/>
      <c r="I90" s="36"/>
      <c r="J90" s="37"/>
      <c r="K90" s="38"/>
      <c r="L90" s="39"/>
      <c r="M90" s="24"/>
      <c r="N90" s="24"/>
      <c r="O90" s="24"/>
      <c r="P90" s="24"/>
    </row>
    <row r="91" s="10" customFormat="1" ht="12" spans="1:16">
      <c r="A91" s="24"/>
      <c r="B91" s="24"/>
      <c r="C91" s="24"/>
      <c r="D91" s="24"/>
      <c r="E91" s="25"/>
      <c r="F91" s="25"/>
      <c r="G91" s="25"/>
      <c r="H91" s="25"/>
      <c r="I91" s="36"/>
      <c r="J91" s="37"/>
      <c r="K91" s="38"/>
      <c r="L91" s="39"/>
      <c r="M91" s="24"/>
      <c r="N91" s="24"/>
      <c r="O91" s="24"/>
      <c r="P91" s="24"/>
    </row>
    <row r="92" s="10" customFormat="1" ht="12" spans="1:16">
      <c r="A92" s="24"/>
      <c r="B92" s="24"/>
      <c r="C92" s="24"/>
      <c r="D92" s="24"/>
      <c r="E92" s="25"/>
      <c r="F92" s="25"/>
      <c r="G92" s="25"/>
      <c r="H92" s="25"/>
      <c r="I92" s="36"/>
      <c r="J92" s="37"/>
      <c r="K92" s="38"/>
      <c r="L92" s="39"/>
      <c r="M92" s="24"/>
      <c r="N92" s="24"/>
      <c r="O92" s="24"/>
      <c r="P92" s="24"/>
    </row>
    <row r="93" s="10" customFormat="1" ht="12" spans="1:16">
      <c r="A93" s="24"/>
      <c r="B93" s="24"/>
      <c r="C93" s="24"/>
      <c r="D93" s="24"/>
      <c r="E93" s="25"/>
      <c r="F93" s="25"/>
      <c r="G93" s="25"/>
      <c r="H93" s="25"/>
      <c r="I93" s="36"/>
      <c r="J93" s="37"/>
      <c r="K93" s="38"/>
      <c r="L93" s="39"/>
      <c r="M93" s="24"/>
      <c r="N93" s="24"/>
      <c r="O93" s="24"/>
      <c r="P93" s="24"/>
    </row>
    <row r="94" s="10" customFormat="1" ht="12" spans="1:16">
      <c r="A94" s="24"/>
      <c r="B94" s="24"/>
      <c r="C94" s="24"/>
      <c r="D94" s="24"/>
      <c r="E94" s="25"/>
      <c r="F94" s="25"/>
      <c r="G94" s="25"/>
      <c r="H94" s="25"/>
      <c r="I94" s="36"/>
      <c r="J94" s="37"/>
      <c r="K94" s="38"/>
      <c r="L94" s="39"/>
      <c r="M94" s="24"/>
      <c r="N94" s="24"/>
      <c r="O94" s="24"/>
      <c r="P94" s="24"/>
    </row>
    <row r="95" s="10" customFormat="1" ht="12" spans="1:16">
      <c r="A95" s="24"/>
      <c r="B95" s="24"/>
      <c r="C95" s="24"/>
      <c r="D95" s="24"/>
      <c r="E95" s="25"/>
      <c r="F95" s="25"/>
      <c r="G95" s="25"/>
      <c r="H95" s="25"/>
      <c r="I95" s="36"/>
      <c r="J95" s="37"/>
      <c r="K95" s="38"/>
      <c r="L95" s="39"/>
      <c r="M95" s="24"/>
      <c r="N95" s="24"/>
      <c r="O95" s="24"/>
      <c r="P95" s="24"/>
    </row>
    <row r="96" s="10" customFormat="1" ht="12" spans="1:16">
      <c r="A96" s="24"/>
      <c r="B96" s="24"/>
      <c r="C96" s="24"/>
      <c r="D96" s="24"/>
      <c r="E96" s="25"/>
      <c r="F96" s="25"/>
      <c r="G96" s="25"/>
      <c r="H96" s="25"/>
      <c r="I96" s="36"/>
      <c r="J96" s="37"/>
      <c r="K96" s="38"/>
      <c r="L96" s="39"/>
      <c r="M96" s="24"/>
      <c r="N96" s="24"/>
      <c r="O96" s="24"/>
      <c r="P96" s="24"/>
    </row>
    <row r="97" s="10" customFormat="1" ht="12" spans="1:16">
      <c r="A97" s="24"/>
      <c r="B97" s="24"/>
      <c r="C97" s="24"/>
      <c r="D97" s="24"/>
      <c r="E97" s="25"/>
      <c r="F97" s="25"/>
      <c r="G97" s="25"/>
      <c r="H97" s="25"/>
      <c r="I97" s="36"/>
      <c r="J97" s="37"/>
      <c r="K97" s="38"/>
      <c r="L97" s="39"/>
      <c r="M97" s="24"/>
      <c r="N97" s="24"/>
      <c r="O97" s="24"/>
      <c r="P97" s="24"/>
    </row>
    <row r="98" s="10" customFormat="1" ht="12" spans="1:16">
      <c r="A98" s="24"/>
      <c r="B98" s="24"/>
      <c r="C98" s="24"/>
      <c r="D98" s="24"/>
      <c r="E98" s="25"/>
      <c r="F98" s="25"/>
      <c r="G98" s="25"/>
      <c r="H98" s="25"/>
      <c r="I98" s="36"/>
      <c r="J98" s="37"/>
      <c r="K98" s="38"/>
      <c r="L98" s="39"/>
      <c r="M98" s="24"/>
      <c r="N98" s="24"/>
      <c r="O98" s="24"/>
      <c r="P98" s="24"/>
    </row>
    <row r="99" s="10" customFormat="1" ht="12" spans="1:16">
      <c r="A99" s="24"/>
      <c r="B99" s="24"/>
      <c r="C99" s="24"/>
      <c r="D99" s="24"/>
      <c r="E99" s="25"/>
      <c r="F99" s="25"/>
      <c r="G99" s="25"/>
      <c r="H99" s="25"/>
      <c r="I99" s="36"/>
      <c r="J99" s="37"/>
      <c r="K99" s="38"/>
      <c r="L99" s="39"/>
      <c r="M99" s="24"/>
      <c r="N99" s="24"/>
      <c r="O99" s="24"/>
      <c r="P99" s="24"/>
    </row>
    <row r="100" s="10" customFormat="1" ht="12" spans="1:16">
      <c r="A100" s="24"/>
      <c r="B100" s="24"/>
      <c r="C100" s="24"/>
      <c r="D100" s="24"/>
      <c r="E100" s="25"/>
      <c r="F100" s="25"/>
      <c r="G100" s="25"/>
      <c r="H100" s="25"/>
      <c r="I100" s="36"/>
      <c r="J100" s="37"/>
      <c r="K100" s="38"/>
      <c r="L100" s="39"/>
      <c r="M100" s="24"/>
      <c r="N100" s="24"/>
      <c r="O100" s="24"/>
      <c r="P100" s="24"/>
    </row>
    <row r="101" s="10" customFormat="1" ht="12" spans="1:16">
      <c r="A101" s="24"/>
      <c r="B101" s="24"/>
      <c r="C101" s="24"/>
      <c r="D101" s="24"/>
      <c r="E101" s="25"/>
      <c r="F101" s="25"/>
      <c r="G101" s="25"/>
      <c r="H101" s="25"/>
      <c r="I101" s="36"/>
      <c r="J101" s="37"/>
      <c r="K101" s="38"/>
      <c r="L101" s="39"/>
      <c r="M101" s="24"/>
      <c r="N101" s="24"/>
      <c r="O101" s="24"/>
      <c r="P101" s="24"/>
    </row>
    <row r="102" s="10" customFormat="1" ht="12" spans="1:16">
      <c r="A102" s="24"/>
      <c r="B102" s="24"/>
      <c r="C102" s="24"/>
      <c r="D102" s="24"/>
      <c r="E102" s="25"/>
      <c r="F102" s="25"/>
      <c r="G102" s="25"/>
      <c r="H102" s="25"/>
      <c r="I102" s="36"/>
      <c r="J102" s="37"/>
      <c r="K102" s="38"/>
      <c r="L102" s="39"/>
      <c r="M102" s="24"/>
      <c r="N102" s="24"/>
      <c r="O102" s="24"/>
      <c r="P102" s="24"/>
    </row>
    <row r="103" s="10" customFormat="1" ht="12" spans="1:16">
      <c r="A103" s="24"/>
      <c r="B103" s="24"/>
      <c r="C103" s="24"/>
      <c r="D103" s="24"/>
      <c r="E103" s="25"/>
      <c r="F103" s="25"/>
      <c r="G103" s="25"/>
      <c r="H103" s="25"/>
      <c r="I103" s="36"/>
      <c r="J103" s="37"/>
      <c r="K103" s="38"/>
      <c r="L103" s="39"/>
      <c r="M103" s="24"/>
      <c r="N103" s="24"/>
      <c r="O103" s="24"/>
      <c r="P103" s="24"/>
    </row>
    <row r="104" s="10" customFormat="1" ht="12" spans="1:16">
      <c r="A104" s="24"/>
      <c r="B104" s="24"/>
      <c r="C104" s="24"/>
      <c r="D104" s="24"/>
      <c r="E104" s="25"/>
      <c r="F104" s="25"/>
      <c r="G104" s="25"/>
      <c r="H104" s="25"/>
      <c r="I104" s="36"/>
      <c r="J104" s="37"/>
      <c r="K104" s="38"/>
      <c r="L104" s="39"/>
      <c r="M104" s="24"/>
      <c r="N104" s="24"/>
      <c r="O104" s="24"/>
      <c r="P104" s="24"/>
    </row>
    <row r="105" s="10" customFormat="1" ht="12" spans="1:16">
      <c r="A105" s="24"/>
      <c r="B105" s="24"/>
      <c r="C105" s="24"/>
      <c r="D105" s="24"/>
      <c r="E105" s="25"/>
      <c r="F105" s="25"/>
      <c r="G105" s="25"/>
      <c r="H105" s="25"/>
      <c r="I105" s="36"/>
      <c r="J105" s="37"/>
      <c r="K105" s="38"/>
      <c r="L105" s="39"/>
      <c r="M105" s="24"/>
      <c r="N105" s="24"/>
      <c r="O105" s="24"/>
      <c r="P105" s="24"/>
    </row>
    <row r="106" s="10" customFormat="1" ht="12" spans="1:16">
      <c r="A106" s="24"/>
      <c r="B106" s="24"/>
      <c r="C106" s="24"/>
      <c r="D106" s="24"/>
      <c r="E106" s="25"/>
      <c r="F106" s="25"/>
      <c r="G106" s="25"/>
      <c r="H106" s="25"/>
      <c r="I106" s="36"/>
      <c r="J106" s="37"/>
      <c r="K106" s="38"/>
      <c r="L106" s="39"/>
      <c r="M106" s="24"/>
      <c r="N106" s="24"/>
      <c r="O106" s="24"/>
      <c r="P106" s="24"/>
    </row>
    <row r="107" s="10" customFormat="1" ht="12" spans="1:16">
      <c r="A107" s="24"/>
      <c r="B107" s="24"/>
      <c r="C107" s="24"/>
      <c r="D107" s="24"/>
      <c r="E107" s="25"/>
      <c r="F107" s="25"/>
      <c r="G107" s="25"/>
      <c r="H107" s="25"/>
      <c r="I107" s="36"/>
      <c r="J107" s="37"/>
      <c r="K107" s="38"/>
      <c r="L107" s="39"/>
      <c r="M107" s="24"/>
      <c r="N107" s="24"/>
      <c r="O107" s="24"/>
      <c r="P107" s="24"/>
    </row>
    <row r="108" s="10" customFormat="1" ht="12" spans="1:16">
      <c r="A108" s="24"/>
      <c r="B108" s="24"/>
      <c r="C108" s="24"/>
      <c r="D108" s="24"/>
      <c r="E108" s="25"/>
      <c r="F108" s="25"/>
      <c r="G108" s="25"/>
      <c r="H108" s="25"/>
      <c r="I108" s="36"/>
      <c r="J108" s="37"/>
      <c r="K108" s="38"/>
      <c r="L108" s="39"/>
      <c r="M108" s="24"/>
      <c r="N108" s="24"/>
      <c r="O108" s="24"/>
      <c r="P108" s="24"/>
    </row>
    <row r="109" s="10" customFormat="1" ht="12" spans="1:16">
      <c r="A109" s="24"/>
      <c r="B109" s="24"/>
      <c r="C109" s="24"/>
      <c r="D109" s="24"/>
      <c r="E109" s="25"/>
      <c r="F109" s="25"/>
      <c r="G109" s="25"/>
      <c r="H109" s="25"/>
      <c r="I109" s="36"/>
      <c r="J109" s="37"/>
      <c r="K109" s="38"/>
      <c r="L109" s="39"/>
      <c r="M109" s="24"/>
      <c r="N109" s="24"/>
      <c r="O109" s="24"/>
      <c r="P109" s="24"/>
    </row>
    <row r="110" s="10" customFormat="1" ht="12" spans="1:16">
      <c r="A110" s="24"/>
      <c r="B110" s="24"/>
      <c r="C110" s="24"/>
      <c r="D110" s="24"/>
      <c r="E110" s="25"/>
      <c r="F110" s="25"/>
      <c r="G110" s="25"/>
      <c r="H110" s="25"/>
      <c r="I110" s="36"/>
      <c r="J110" s="37"/>
      <c r="K110" s="38"/>
      <c r="L110" s="39"/>
      <c r="M110" s="24"/>
      <c r="N110" s="24"/>
      <c r="O110" s="24"/>
      <c r="P110" s="24"/>
    </row>
    <row r="111" s="10" customFormat="1" ht="12" spans="1:16">
      <c r="A111" s="24"/>
      <c r="B111" s="24"/>
      <c r="C111" s="24"/>
      <c r="D111" s="24"/>
      <c r="E111" s="25"/>
      <c r="F111" s="25"/>
      <c r="G111" s="25"/>
      <c r="H111" s="25"/>
      <c r="I111" s="36"/>
      <c r="J111" s="37"/>
      <c r="K111" s="38"/>
      <c r="L111" s="39"/>
      <c r="M111" s="24"/>
      <c r="N111" s="24"/>
      <c r="O111" s="24"/>
      <c r="P111" s="24"/>
    </row>
    <row r="112" s="10" customFormat="1" ht="12" spans="1:16">
      <c r="A112" s="24"/>
      <c r="B112" s="24"/>
      <c r="C112" s="24"/>
      <c r="D112" s="24"/>
      <c r="E112" s="25"/>
      <c r="F112" s="25"/>
      <c r="G112" s="25"/>
      <c r="H112" s="25"/>
      <c r="I112" s="36"/>
      <c r="J112" s="37"/>
      <c r="K112" s="38"/>
      <c r="L112" s="39"/>
      <c r="M112" s="24"/>
      <c r="N112" s="24"/>
      <c r="O112" s="24"/>
      <c r="P112" s="24"/>
    </row>
    <row r="113" s="10" customFormat="1" ht="12" spans="1:16">
      <c r="A113" s="24"/>
      <c r="B113" s="24"/>
      <c r="C113" s="24"/>
      <c r="D113" s="24"/>
      <c r="E113" s="25"/>
      <c r="F113" s="25"/>
      <c r="G113" s="25"/>
      <c r="H113" s="25"/>
      <c r="I113" s="36"/>
      <c r="J113" s="37"/>
      <c r="K113" s="38"/>
      <c r="L113" s="39"/>
      <c r="M113" s="24"/>
      <c r="N113" s="24"/>
      <c r="O113" s="24"/>
      <c r="P113" s="24"/>
    </row>
    <row r="114" s="10" customFormat="1" ht="12" spans="1:16">
      <c r="A114" s="24"/>
      <c r="B114" s="24"/>
      <c r="C114" s="24"/>
      <c r="D114" s="24"/>
      <c r="E114" s="25"/>
      <c r="F114" s="25"/>
      <c r="G114" s="25"/>
      <c r="H114" s="25"/>
      <c r="I114" s="36"/>
      <c r="J114" s="37"/>
      <c r="K114" s="38"/>
      <c r="L114" s="39"/>
      <c r="M114" s="24"/>
      <c r="N114" s="24"/>
      <c r="O114" s="24"/>
      <c r="P114" s="24"/>
    </row>
    <row r="115" s="10" customFormat="1" ht="12" spans="1:16">
      <c r="A115" s="24"/>
      <c r="B115" s="24"/>
      <c r="C115" s="24"/>
      <c r="D115" s="24"/>
      <c r="E115" s="25"/>
      <c r="F115" s="25"/>
      <c r="G115" s="25"/>
      <c r="H115" s="25"/>
      <c r="I115" s="36"/>
      <c r="J115" s="37"/>
      <c r="K115" s="38"/>
      <c r="L115" s="39"/>
      <c r="M115" s="24"/>
      <c r="N115" s="24"/>
      <c r="O115" s="24"/>
      <c r="P115" s="24"/>
    </row>
    <row r="116" s="10" customFormat="1" ht="12" spans="1:16">
      <c r="A116" s="24"/>
      <c r="B116" s="24"/>
      <c r="C116" s="24"/>
      <c r="D116" s="24"/>
      <c r="E116" s="25"/>
      <c r="F116" s="25"/>
      <c r="G116" s="25"/>
      <c r="H116" s="25"/>
      <c r="I116" s="36"/>
      <c r="J116" s="37"/>
      <c r="K116" s="38"/>
      <c r="L116" s="39"/>
      <c r="M116" s="24"/>
      <c r="N116" s="24"/>
      <c r="O116" s="24"/>
      <c r="P116" s="24"/>
    </row>
    <row r="117" s="10" customFormat="1" ht="12" spans="1:16">
      <c r="A117" s="24"/>
      <c r="B117" s="24"/>
      <c r="C117" s="24"/>
      <c r="D117" s="24"/>
      <c r="E117" s="25"/>
      <c r="F117" s="25"/>
      <c r="G117" s="25"/>
      <c r="H117" s="25"/>
      <c r="I117" s="36"/>
      <c r="J117" s="37"/>
      <c r="K117" s="38"/>
      <c r="L117" s="39"/>
      <c r="M117" s="24"/>
      <c r="N117" s="24"/>
      <c r="O117" s="24"/>
      <c r="P117" s="24"/>
    </row>
    <row r="118" s="10" customFormat="1" ht="12" spans="1:16">
      <c r="A118" s="24"/>
      <c r="B118" s="24"/>
      <c r="C118" s="24"/>
      <c r="D118" s="24"/>
      <c r="E118" s="25"/>
      <c r="F118" s="25"/>
      <c r="G118" s="25"/>
      <c r="H118" s="25"/>
      <c r="I118" s="36"/>
      <c r="J118" s="37"/>
      <c r="K118" s="38"/>
      <c r="L118" s="39"/>
      <c r="M118" s="24"/>
      <c r="N118" s="24"/>
      <c r="O118" s="24"/>
      <c r="P118" s="24"/>
    </row>
    <row r="119" s="10" customFormat="1" ht="12" spans="1:16">
      <c r="A119" s="24"/>
      <c r="B119" s="24"/>
      <c r="C119" s="24"/>
      <c r="D119" s="24"/>
      <c r="E119" s="25"/>
      <c r="F119" s="25"/>
      <c r="G119" s="25"/>
      <c r="H119" s="25"/>
      <c r="I119" s="36"/>
      <c r="J119" s="37"/>
      <c r="K119" s="38"/>
      <c r="L119" s="39"/>
      <c r="M119" s="24"/>
      <c r="N119" s="24"/>
      <c r="O119" s="24"/>
      <c r="P119" s="24"/>
    </row>
    <row r="120" s="10" customFormat="1" ht="12" spans="1:16">
      <c r="A120" s="24"/>
      <c r="B120" s="24"/>
      <c r="C120" s="24"/>
      <c r="D120" s="24"/>
      <c r="E120" s="25"/>
      <c r="F120" s="25"/>
      <c r="G120" s="25"/>
      <c r="H120" s="25"/>
      <c r="I120" s="36"/>
      <c r="J120" s="37"/>
      <c r="K120" s="38"/>
      <c r="L120" s="39"/>
      <c r="M120" s="24"/>
      <c r="N120" s="24"/>
      <c r="O120" s="24"/>
      <c r="P120" s="24"/>
    </row>
    <row r="121" s="10" customFormat="1" ht="12" spans="1:16">
      <c r="A121" s="24"/>
      <c r="B121" s="24"/>
      <c r="C121" s="24"/>
      <c r="D121" s="24"/>
      <c r="E121" s="25"/>
      <c r="F121" s="25"/>
      <c r="G121" s="25"/>
      <c r="H121" s="25"/>
      <c r="I121" s="36"/>
      <c r="J121" s="37"/>
      <c r="K121" s="38"/>
      <c r="L121" s="39"/>
      <c r="M121" s="24"/>
      <c r="N121" s="24"/>
      <c r="O121" s="24"/>
      <c r="P121" s="24"/>
    </row>
    <row r="122" s="10" customFormat="1" ht="12" spans="1:16">
      <c r="A122" s="24"/>
      <c r="B122" s="24"/>
      <c r="C122" s="24"/>
      <c r="D122" s="24"/>
      <c r="E122" s="25"/>
      <c r="F122" s="25"/>
      <c r="G122" s="25"/>
      <c r="H122" s="25"/>
      <c r="I122" s="36"/>
      <c r="J122" s="37"/>
      <c r="K122" s="38"/>
      <c r="L122" s="39"/>
      <c r="M122" s="24"/>
      <c r="N122" s="24"/>
      <c r="O122" s="24"/>
      <c r="P122" s="24"/>
    </row>
    <row r="123" s="10" customFormat="1" ht="12" spans="1:16">
      <c r="A123" s="24"/>
      <c r="B123" s="24"/>
      <c r="C123" s="24"/>
      <c r="D123" s="24"/>
      <c r="E123" s="25"/>
      <c r="F123" s="25"/>
      <c r="G123" s="25"/>
      <c r="H123" s="25"/>
      <c r="I123" s="36"/>
      <c r="J123" s="37"/>
      <c r="K123" s="38"/>
      <c r="L123" s="39"/>
      <c r="M123" s="24"/>
      <c r="N123" s="24"/>
      <c r="O123" s="24"/>
      <c r="P123" s="24"/>
    </row>
    <row r="124" s="10" customFormat="1" ht="12" spans="1:16">
      <c r="A124" s="24"/>
      <c r="B124" s="24"/>
      <c r="C124" s="24"/>
      <c r="D124" s="24"/>
      <c r="E124" s="25"/>
      <c r="F124" s="25"/>
      <c r="G124" s="25"/>
      <c r="H124" s="25"/>
      <c r="I124" s="36"/>
      <c r="J124" s="37"/>
      <c r="K124" s="38"/>
      <c r="L124" s="39"/>
      <c r="M124" s="24"/>
      <c r="N124" s="24"/>
      <c r="O124" s="24"/>
      <c r="P124" s="24"/>
    </row>
    <row r="125" s="10" customFormat="1" ht="12" spans="1:16">
      <c r="A125" s="24"/>
      <c r="B125" s="24"/>
      <c r="C125" s="24"/>
      <c r="D125" s="24"/>
      <c r="E125" s="25"/>
      <c r="F125" s="25"/>
      <c r="G125" s="25"/>
      <c r="H125" s="25"/>
      <c r="I125" s="36"/>
      <c r="J125" s="37"/>
      <c r="K125" s="38"/>
      <c r="L125" s="39"/>
      <c r="M125" s="24"/>
      <c r="N125" s="24"/>
      <c r="O125" s="24"/>
      <c r="P125" s="24"/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D7"/>
  <sheetViews>
    <sheetView workbookViewId="0">
      <selection activeCell="H20" sqref="H20"/>
    </sheetView>
  </sheetViews>
  <sheetFormatPr defaultColWidth="9" defaultRowHeight="14.25" outlineLevelRow="6"/>
  <cols>
    <col min="6" max="6" width="27" customWidth="1"/>
  </cols>
  <sheetData>
    <row r="1" s="1" customFormat="1" ht="21" customHeight="1" spans="1:186">
      <c r="A1" s="2" t="s">
        <v>836</v>
      </c>
      <c r="B1" s="3" t="s">
        <v>198</v>
      </c>
      <c r="C1" s="3" t="s">
        <v>837</v>
      </c>
      <c r="D1" s="4" t="s">
        <v>273</v>
      </c>
      <c r="E1" s="4" t="s">
        <v>202</v>
      </c>
      <c r="F1" s="5" t="s">
        <v>838</v>
      </c>
      <c r="G1" s="6">
        <v>42289</v>
      </c>
      <c r="H1" s="6">
        <v>42361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</row>
    <row r="2" s="1" customFormat="1" ht="21" customHeight="1" spans="1:186">
      <c r="A2" s="4" t="s">
        <v>851</v>
      </c>
      <c r="B2" s="4" t="s">
        <v>1184</v>
      </c>
      <c r="C2" s="4" t="s">
        <v>1232</v>
      </c>
      <c r="D2" s="4" t="s">
        <v>300</v>
      </c>
      <c r="E2" s="4" t="s">
        <v>221</v>
      </c>
      <c r="F2" s="5" t="s">
        <v>854</v>
      </c>
      <c r="G2" s="6">
        <v>42465</v>
      </c>
      <c r="H2" s="6">
        <v>42468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</row>
    <row r="3" s="1" customFormat="1" ht="21" customHeight="1" spans="1:186">
      <c r="A3" s="4" t="s">
        <v>1233</v>
      </c>
      <c r="B3" s="4" t="s">
        <v>408</v>
      </c>
      <c r="C3" s="4" t="s">
        <v>863</v>
      </c>
      <c r="D3" s="4" t="s">
        <v>300</v>
      </c>
      <c r="E3" s="4" t="s">
        <v>250</v>
      </c>
      <c r="F3" s="5" t="s">
        <v>280</v>
      </c>
      <c r="G3" s="6">
        <v>42466</v>
      </c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</row>
    <row r="4" s="1" customFormat="1" ht="46.5" customHeight="1" spans="1:186">
      <c r="A4" s="4" t="s">
        <v>869</v>
      </c>
      <c r="B4" s="4" t="s">
        <v>524</v>
      </c>
      <c r="C4" s="4" t="s">
        <v>870</v>
      </c>
      <c r="D4" s="4" t="s">
        <v>300</v>
      </c>
      <c r="E4" s="4" t="s">
        <v>266</v>
      </c>
      <c r="F4" s="5" t="s">
        <v>872</v>
      </c>
      <c r="G4" s="6">
        <v>42467</v>
      </c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</row>
    <row r="5" s="1" customFormat="1" ht="21" customHeight="1" spans="1:186">
      <c r="A5" s="4" t="s">
        <v>390</v>
      </c>
      <c r="B5" s="4" t="s">
        <v>420</v>
      </c>
      <c r="C5" s="4" t="s">
        <v>873</v>
      </c>
      <c r="D5" s="4" t="s">
        <v>508</v>
      </c>
      <c r="E5" s="4" t="s">
        <v>201</v>
      </c>
      <c r="F5" s="5" t="s">
        <v>280</v>
      </c>
      <c r="G5" s="6">
        <v>42468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</row>
    <row r="6" s="1" customFormat="1" ht="21" customHeight="1" spans="1:186">
      <c r="A6" s="4" t="s">
        <v>874</v>
      </c>
      <c r="B6" s="4" t="s">
        <v>319</v>
      </c>
      <c r="C6" s="4" t="s">
        <v>875</v>
      </c>
      <c r="D6" s="4" t="s">
        <v>876</v>
      </c>
      <c r="E6" s="4" t="s">
        <v>185</v>
      </c>
      <c r="F6" s="5" t="s">
        <v>877</v>
      </c>
      <c r="G6" s="6">
        <v>42467</v>
      </c>
      <c r="H6" s="6">
        <v>42468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</row>
    <row r="7" s="1" customFormat="1" ht="21" customHeight="1" spans="1:186">
      <c r="A7" s="4" t="s">
        <v>878</v>
      </c>
      <c r="B7" s="4" t="s">
        <v>217</v>
      </c>
      <c r="C7" s="4" t="s">
        <v>879</v>
      </c>
      <c r="D7" s="4" t="s">
        <v>496</v>
      </c>
      <c r="E7" s="4" t="s">
        <v>185</v>
      </c>
      <c r="F7" s="5" t="s">
        <v>880</v>
      </c>
      <c r="G7" s="6">
        <v>42453</v>
      </c>
      <c r="H7" s="6">
        <v>42457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基础信息表</vt:lpstr>
      <vt:lpstr>主要部件维修台量</vt:lpstr>
      <vt:lpstr>车间信息表</vt:lpstr>
      <vt:lpstr>车间信息表T</vt:lpstr>
      <vt:lpstr>数据品质监控</vt:lpstr>
      <vt:lpstr>系统大修申请</vt:lpstr>
      <vt:lpstr>区域统计</vt:lpstr>
      <vt:lpstr>KC计划</vt:lpstr>
      <vt:lpstr>全年计划</vt:lpstr>
      <vt:lpstr>外加工</vt:lpstr>
      <vt:lpstr>钣金喷漆</vt:lpstr>
      <vt:lpstr>大修申请</vt:lpstr>
      <vt:lpstr>一年质保提交明细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db2admin</dc:creator>
  <cp:lastModifiedBy>思念=归处</cp:lastModifiedBy>
  <dcterms:created xsi:type="dcterms:W3CDTF">2012-06-06T01:30:00Z</dcterms:created>
  <cp:lastPrinted>2016-03-25T02:55:00Z</cp:lastPrinted>
  <dcterms:modified xsi:type="dcterms:W3CDTF">2017-12-27T11:28:06Z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