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IA650_9R\Final\submit\"/>
    </mc:Choice>
  </mc:AlternateContent>
  <xr:revisionPtr revIDLastSave="0" documentId="13_ncr:1_{E7DE3589-ACE1-4F1B-A0A0-375D1E299798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Car_sales_clean" sheetId="1" r:id="rId1"/>
    <sheet name="EDA" sheetId="4" r:id="rId2"/>
    <sheet name="EDA2" sheetId="6" r:id="rId3"/>
    <sheet name="Regression" sheetId="2" r:id="rId4"/>
    <sheet name="NLP analysis" sheetId="3" r:id="rId5"/>
    <sheet name="Clustering" sheetId="7" r:id="rId6"/>
    <sheet name="Statistic" sheetId="8" r:id="rId7"/>
  </sheets>
  <externalReferences>
    <externalReference r:id="rId8"/>
  </externalReferences>
  <definedNames>
    <definedName name="_xlnm._FilterDatabase" localSheetId="5" hidden="1">Clustering!$A$13:$AP$167</definedName>
    <definedName name="Cluster_center" localSheetId="5">Clustering!$A$6:$A$9</definedName>
    <definedName name="decision_variables">'NLP analysis'!$D$10:$H$10</definedName>
    <definedName name="logic_lower_bound">'NLP analysis'!$D$12:$H$12</definedName>
    <definedName name="logic_upper_bound">'NLP analysis'!$D$8:$H$8</definedName>
    <definedName name="LookupTable" localSheetId="5">Clustering!$A$15:$X$167</definedName>
    <definedName name="LookupTable" localSheetId="6">[1]Clustering!$A$15:$X$167</definedName>
    <definedName name="LookupTable">#REF!</definedName>
    <definedName name="PalisadeReportWorkbookCreatedBy" hidden="1">"StatTools"</definedName>
    <definedName name="PalisadeReportWorksheetCreatedBy" localSheetId="6" hidden="1">"StatTools"</definedName>
    <definedName name="profit">'NLP analysis'!$C$19</definedName>
    <definedName name="solver_adj" localSheetId="4" hidden="1">'NLP analysis'!$D$10:$H$10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'NLP analysis'!$D$10</definedName>
    <definedName name="solver_lhs2" localSheetId="4" hidden="1">'NLP analysis'!$D$10:$H$10</definedName>
    <definedName name="solver_lhs3" localSheetId="4" hidden="1">'NLP analysis'!$D$10:$H$10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3</definedName>
    <definedName name="solver_nwt" localSheetId="4" hidden="1">1</definedName>
    <definedName name="solver_opt" localSheetId="4" hidden="1">'NLP analysis'!$C$19</definedName>
    <definedName name="solver_pre" localSheetId="4" hidden="1">0.000001</definedName>
    <definedName name="solver_rbv" localSheetId="4" hidden="1">1</definedName>
    <definedName name="solver_rel1" localSheetId="4" hidden="1">5</definedName>
    <definedName name="solver_rel2" localSheetId="4" hidden="1">1</definedName>
    <definedName name="solver_rel3" localSheetId="4" hidden="1">3</definedName>
    <definedName name="solver_rhs1" localSheetId="4" hidden="1">binary</definedName>
    <definedName name="solver_rhs2" localSheetId="4" hidden="1">logic_upper_bound</definedName>
    <definedName name="solver_rhs3" localSheetId="4" hidden="1">logic_lower_bound</definedName>
    <definedName name="solver_rlx" localSheetId="4" hidden="1">2</definedName>
    <definedName name="solver_rsd" localSheetId="4" hidden="1">2</definedName>
    <definedName name="solver_scl" localSheetId="4" hidden="1">1</definedName>
    <definedName name="solver_sho" localSheetId="4" hidden="1">2</definedName>
    <definedName name="solver_ssz" localSheetId="4" hidden="1">200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ST_Curbweight">[1]Clustering!$H$15:$H$167</definedName>
    <definedName name="ST_Enginesize">[1]Clustering!$C$15:$C$167</definedName>
    <definedName name="ST_Fuelcapacity">[1]Clustering!$I$15:$I$167</definedName>
    <definedName name="ST_Fuelefficiency">[1]Clustering!$J$15:$J$167</definedName>
    <definedName name="ST_Horsepower">[1]Clustering!$D$15:$D$167</definedName>
    <definedName name="ST_Length">[1]Clustering!$G$15:$G$167</definedName>
    <definedName name="ST_Powerperffactor">[1]Clustering!$K$15:$K$167</definedName>
    <definedName name="ST_Price">[1]Clustering!$M$15:$M$167</definedName>
    <definedName name="ST_Sales">[1]Clustering!$L$15:$L$167</definedName>
    <definedName name="ST_Wheelbase">[1]Clustering!$E$15:$E$167</definedName>
    <definedName name="ST_Width">[1]Clustering!$F$15:$F$167</definedName>
    <definedName name="StatToolsHeader" localSheetId="6">Statistic!$1:$5</definedName>
    <definedName name="STWBD_StatToolsCorrAndCovar_CorrelationTable" hidden="1">"TRUE"</definedName>
    <definedName name="STWBD_StatToolsCorrAndCovar_CovarianceTable" hidden="1">"FALSE"</definedName>
    <definedName name="STWBD_StatToolsCorrAndCovar_HasDefaultInfo" hidden="1">"TRUE"</definedName>
    <definedName name="STWBD_StatToolsCorrAndCovar_RankOrderCorrelationTable" hidden="1">"FALSE"</definedName>
    <definedName name="STWBD_StatToolsCorrAndCovar_TableStructure" hidden="1">" 0"</definedName>
    <definedName name="STWBD_StatToolsCorrAndCovar_VariableList" hidden="1">11</definedName>
    <definedName name="STWBD_StatToolsCorrAndCovar_VariableList_1" hidden="1">"U_x0001_VGE98C5CEAB94331_x0001_"</definedName>
    <definedName name="STWBD_StatToolsCorrAndCovar_VariableList_10" hidden="1">"U_x0001_VG1600B3A236D19F91_x0001_"</definedName>
    <definedName name="STWBD_StatToolsCorrAndCovar_VariableList_11" hidden="1">"U_x0001_VG39BF99CF1D5D0EB1_x0001_"</definedName>
    <definedName name="STWBD_StatToolsCorrAndCovar_VariableList_2" hidden="1">"U_x0001_VGCFB8956138F9030_x0001_"</definedName>
    <definedName name="STWBD_StatToolsCorrAndCovar_VariableList_3" hidden="1">"U_x0001_VG3E2D64F8F5015C_x0001_"</definedName>
    <definedName name="STWBD_StatToolsCorrAndCovar_VariableList_4" hidden="1">"U_x0001_VG27F0D97E2394782A_x0001_"</definedName>
    <definedName name="STWBD_StatToolsCorrAndCovar_VariableList_5" hidden="1">"U_x0001_VG2E80ADD4FB84710_x0001_"</definedName>
    <definedName name="STWBD_StatToolsCorrAndCovar_VariableList_6" hidden="1">"U_x0001_VGFE70C6115A9F4F2_x0001_"</definedName>
    <definedName name="STWBD_StatToolsCorrAndCovar_VariableList_7" hidden="1">"U_x0001_VGCA271B726BE6A18_x0001_"</definedName>
    <definedName name="STWBD_StatToolsCorrAndCovar_VariableList_8" hidden="1">"U_x0001_VG387D42E7796774F_x0001_"</definedName>
    <definedName name="STWBD_StatToolsCorrAndCovar_VariableList_9" hidden="1">"U_x0001_VG35839852EF33DE_x0001_"</definedName>
    <definedName name="STWBD_StatToolsCorrAndCovar_VarSelectorDefaultDataSet" hidden="1">"ALL DATA SETS"</definedName>
    <definedName name="STWBD_StatToolsOneVarSummary_Count" hidden="1">"FALSE"</definedName>
    <definedName name="STWBD_StatToolsOneVarSummary_DefaultDataFormat" hidden="1">" 0"</definedName>
    <definedName name="STWBD_StatToolsOneVarSummary_FirstQuartile" hidden="1">"FALSE"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"TRUE"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"FALSE"</definedName>
    <definedName name="STWBD_StatToolsOneVarSummary_Minimum" hidden="1">"TRUE"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"FALSE"</definedName>
    <definedName name="STWBD_StatToolsOneVarSummary_VariableList" hidden="1">11</definedName>
    <definedName name="STWBD_StatToolsOneVarSummary_VariableList_1" hidden="1">"U_x0001_VGE98C5CEAB94331_x0001_"</definedName>
    <definedName name="STWBD_StatToolsOneVarSummary_VariableList_10" hidden="1">"U_x0001_VG1600B3A236D19F91_x0001_"</definedName>
    <definedName name="STWBD_StatToolsOneVarSummary_VariableList_11" hidden="1">"U_x0001_VG39BF99CF1D5D0EB1_x0001_"</definedName>
    <definedName name="STWBD_StatToolsOneVarSummary_VariableList_2" hidden="1">"U_x0001_VGCFB8956138F9030_x0001_"</definedName>
    <definedName name="STWBD_StatToolsOneVarSummary_VariableList_3" hidden="1">"U_x0001_VG3E2D64F8F5015C_x0001_"</definedName>
    <definedName name="STWBD_StatToolsOneVarSummary_VariableList_4" hidden="1">"U_x0001_VG27F0D97E2394782A_x0001_"</definedName>
    <definedName name="STWBD_StatToolsOneVarSummary_VariableList_5" hidden="1">"U_x0001_VG2E80ADD4FB84710_x0001_"</definedName>
    <definedName name="STWBD_StatToolsOneVarSummary_VariableList_6" hidden="1">"U_x0001_VGFE70C6115A9F4F2_x0001_"</definedName>
    <definedName name="STWBD_StatToolsOneVarSummary_VariableList_7" hidden="1">"U_x0001_VGCA271B726BE6A18_x0001_"</definedName>
    <definedName name="STWBD_StatToolsOneVarSummary_VariableList_8" hidden="1">"U_x0001_VG387D42E7796774F_x0001_"</definedName>
    <definedName name="STWBD_StatToolsOneVarSummary_VariableList_9" hidden="1">"U_x0001_VG35839852EF33DE_x0001_"</definedName>
    <definedName name="STWBD_StatToolsOneVarSummary_Variance" hidden="1">"FALSE"</definedName>
    <definedName name="STWBD_StatToolsOneVarSummary_VarSelectorDefaultDataSet" hidden="1">"ALL DATA SETS"</definedName>
    <definedName name="Type_passenger">'NLP analysis'!$D$10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67" i="7" l="1"/>
  <c r="W167" i="7"/>
  <c r="V167" i="7"/>
  <c r="U167" i="7"/>
  <c r="T167" i="7"/>
  <c r="S167" i="7"/>
  <c r="R167" i="7"/>
  <c r="Q167" i="7"/>
  <c r="P167" i="7"/>
  <c r="O167" i="7"/>
  <c r="N167" i="7"/>
  <c r="X166" i="7"/>
  <c r="W166" i="7"/>
  <c r="V166" i="7"/>
  <c r="U166" i="7"/>
  <c r="T166" i="7"/>
  <c r="S166" i="7"/>
  <c r="R166" i="7"/>
  <c r="Q166" i="7"/>
  <c r="P166" i="7"/>
  <c r="O166" i="7"/>
  <c r="N166" i="7"/>
  <c r="X165" i="7"/>
  <c r="W165" i="7"/>
  <c r="V165" i="7"/>
  <c r="U165" i="7"/>
  <c r="T165" i="7"/>
  <c r="S165" i="7"/>
  <c r="R165" i="7"/>
  <c r="Q165" i="7"/>
  <c r="P165" i="7"/>
  <c r="O165" i="7"/>
  <c r="N165" i="7"/>
  <c r="X164" i="7"/>
  <c r="W164" i="7"/>
  <c r="V164" i="7"/>
  <c r="U164" i="7"/>
  <c r="T164" i="7"/>
  <c r="S164" i="7"/>
  <c r="R164" i="7"/>
  <c r="Q164" i="7"/>
  <c r="P164" i="7"/>
  <c r="O164" i="7"/>
  <c r="N164" i="7"/>
  <c r="X163" i="7"/>
  <c r="W163" i="7"/>
  <c r="V163" i="7"/>
  <c r="U163" i="7"/>
  <c r="T163" i="7"/>
  <c r="S163" i="7"/>
  <c r="R163" i="7"/>
  <c r="Q163" i="7"/>
  <c r="P163" i="7"/>
  <c r="O163" i="7"/>
  <c r="N163" i="7"/>
  <c r="X162" i="7"/>
  <c r="W162" i="7"/>
  <c r="V162" i="7"/>
  <c r="U162" i="7"/>
  <c r="T162" i="7"/>
  <c r="S162" i="7"/>
  <c r="R162" i="7"/>
  <c r="Q162" i="7"/>
  <c r="P162" i="7"/>
  <c r="O162" i="7"/>
  <c r="N162" i="7"/>
  <c r="X161" i="7"/>
  <c r="W161" i="7"/>
  <c r="V161" i="7"/>
  <c r="U161" i="7"/>
  <c r="T161" i="7"/>
  <c r="S161" i="7"/>
  <c r="R161" i="7"/>
  <c r="Q161" i="7"/>
  <c r="P161" i="7"/>
  <c r="O161" i="7"/>
  <c r="N161" i="7"/>
  <c r="X160" i="7"/>
  <c r="W160" i="7"/>
  <c r="V160" i="7"/>
  <c r="U160" i="7"/>
  <c r="T160" i="7"/>
  <c r="S160" i="7"/>
  <c r="R160" i="7"/>
  <c r="Q160" i="7"/>
  <c r="P160" i="7"/>
  <c r="O160" i="7"/>
  <c r="N160" i="7"/>
  <c r="X159" i="7"/>
  <c r="W159" i="7"/>
  <c r="V159" i="7"/>
  <c r="U159" i="7"/>
  <c r="T159" i="7"/>
  <c r="S159" i="7"/>
  <c r="R159" i="7"/>
  <c r="Q159" i="7"/>
  <c r="P159" i="7"/>
  <c r="O159" i="7"/>
  <c r="N159" i="7"/>
  <c r="X158" i="7"/>
  <c r="W158" i="7"/>
  <c r="V158" i="7"/>
  <c r="U158" i="7"/>
  <c r="T158" i="7"/>
  <c r="S158" i="7"/>
  <c r="R158" i="7"/>
  <c r="Q158" i="7"/>
  <c r="P158" i="7"/>
  <c r="O158" i="7"/>
  <c r="N158" i="7"/>
  <c r="X157" i="7"/>
  <c r="W157" i="7"/>
  <c r="V157" i="7"/>
  <c r="U157" i="7"/>
  <c r="T157" i="7"/>
  <c r="S157" i="7"/>
  <c r="R157" i="7"/>
  <c r="Q157" i="7"/>
  <c r="P157" i="7"/>
  <c r="O157" i="7"/>
  <c r="N157" i="7"/>
  <c r="X156" i="7"/>
  <c r="W156" i="7"/>
  <c r="V156" i="7"/>
  <c r="U156" i="7"/>
  <c r="T156" i="7"/>
  <c r="S156" i="7"/>
  <c r="R156" i="7"/>
  <c r="Q156" i="7"/>
  <c r="P156" i="7"/>
  <c r="O156" i="7"/>
  <c r="N156" i="7"/>
  <c r="X155" i="7"/>
  <c r="W155" i="7"/>
  <c r="V155" i="7"/>
  <c r="U155" i="7"/>
  <c r="T155" i="7"/>
  <c r="S155" i="7"/>
  <c r="R155" i="7"/>
  <c r="Q155" i="7"/>
  <c r="P155" i="7"/>
  <c r="O155" i="7"/>
  <c r="N155" i="7"/>
  <c r="X154" i="7"/>
  <c r="W154" i="7"/>
  <c r="V154" i="7"/>
  <c r="U154" i="7"/>
  <c r="T154" i="7"/>
  <c r="S154" i="7"/>
  <c r="R154" i="7"/>
  <c r="Q154" i="7"/>
  <c r="P154" i="7"/>
  <c r="O154" i="7"/>
  <c r="N154" i="7"/>
  <c r="X153" i="7"/>
  <c r="W153" i="7"/>
  <c r="V153" i="7"/>
  <c r="U153" i="7"/>
  <c r="T153" i="7"/>
  <c r="S153" i="7"/>
  <c r="R153" i="7"/>
  <c r="Q153" i="7"/>
  <c r="P153" i="7"/>
  <c r="O153" i="7"/>
  <c r="N153" i="7"/>
  <c r="X152" i="7"/>
  <c r="W152" i="7"/>
  <c r="V152" i="7"/>
  <c r="U152" i="7"/>
  <c r="T152" i="7"/>
  <c r="S152" i="7"/>
  <c r="R152" i="7"/>
  <c r="Q152" i="7"/>
  <c r="P152" i="7"/>
  <c r="O152" i="7"/>
  <c r="N152" i="7"/>
  <c r="X151" i="7"/>
  <c r="W151" i="7"/>
  <c r="V151" i="7"/>
  <c r="U151" i="7"/>
  <c r="T151" i="7"/>
  <c r="S151" i="7"/>
  <c r="R151" i="7"/>
  <c r="Q151" i="7"/>
  <c r="P151" i="7"/>
  <c r="O151" i="7"/>
  <c r="N151" i="7"/>
  <c r="X150" i="7"/>
  <c r="W150" i="7"/>
  <c r="V150" i="7"/>
  <c r="U150" i="7"/>
  <c r="T150" i="7"/>
  <c r="S150" i="7"/>
  <c r="R150" i="7"/>
  <c r="Q150" i="7"/>
  <c r="P150" i="7"/>
  <c r="O150" i="7"/>
  <c r="N150" i="7"/>
  <c r="X149" i="7"/>
  <c r="W149" i="7"/>
  <c r="V149" i="7"/>
  <c r="U149" i="7"/>
  <c r="T149" i="7"/>
  <c r="S149" i="7"/>
  <c r="R149" i="7"/>
  <c r="Q149" i="7"/>
  <c r="P149" i="7"/>
  <c r="O149" i="7"/>
  <c r="N149" i="7"/>
  <c r="X148" i="7"/>
  <c r="W148" i="7"/>
  <c r="V148" i="7"/>
  <c r="U148" i="7"/>
  <c r="T148" i="7"/>
  <c r="S148" i="7"/>
  <c r="R148" i="7"/>
  <c r="Q148" i="7"/>
  <c r="P148" i="7"/>
  <c r="O148" i="7"/>
  <c r="N148" i="7"/>
  <c r="X147" i="7"/>
  <c r="W147" i="7"/>
  <c r="V147" i="7"/>
  <c r="U147" i="7"/>
  <c r="T147" i="7"/>
  <c r="S147" i="7"/>
  <c r="R147" i="7"/>
  <c r="Q147" i="7"/>
  <c r="P147" i="7"/>
  <c r="O147" i="7"/>
  <c r="N147" i="7"/>
  <c r="X146" i="7"/>
  <c r="W146" i="7"/>
  <c r="V146" i="7"/>
  <c r="U146" i="7"/>
  <c r="T146" i="7"/>
  <c r="S146" i="7"/>
  <c r="R146" i="7"/>
  <c r="Q146" i="7"/>
  <c r="P146" i="7"/>
  <c r="O146" i="7"/>
  <c r="N146" i="7"/>
  <c r="X145" i="7"/>
  <c r="W145" i="7"/>
  <c r="V145" i="7"/>
  <c r="U145" i="7"/>
  <c r="T145" i="7"/>
  <c r="S145" i="7"/>
  <c r="R145" i="7"/>
  <c r="Q145" i="7"/>
  <c r="P145" i="7"/>
  <c r="O145" i="7"/>
  <c r="N145" i="7"/>
  <c r="X144" i="7"/>
  <c r="W144" i="7"/>
  <c r="V144" i="7"/>
  <c r="U144" i="7"/>
  <c r="T144" i="7"/>
  <c r="S144" i="7"/>
  <c r="R144" i="7"/>
  <c r="Q144" i="7"/>
  <c r="P144" i="7"/>
  <c r="O144" i="7"/>
  <c r="N144" i="7"/>
  <c r="X143" i="7"/>
  <c r="W143" i="7"/>
  <c r="V143" i="7"/>
  <c r="U143" i="7"/>
  <c r="T143" i="7"/>
  <c r="S143" i="7"/>
  <c r="R143" i="7"/>
  <c r="Q143" i="7"/>
  <c r="P143" i="7"/>
  <c r="O143" i="7"/>
  <c r="N143" i="7"/>
  <c r="X142" i="7"/>
  <c r="W142" i="7"/>
  <c r="V142" i="7"/>
  <c r="U142" i="7"/>
  <c r="T142" i="7"/>
  <c r="S142" i="7"/>
  <c r="R142" i="7"/>
  <c r="Q142" i="7"/>
  <c r="P142" i="7"/>
  <c r="O142" i="7"/>
  <c r="N142" i="7"/>
  <c r="X141" i="7"/>
  <c r="W141" i="7"/>
  <c r="V141" i="7"/>
  <c r="U141" i="7"/>
  <c r="T141" i="7"/>
  <c r="S141" i="7"/>
  <c r="R141" i="7"/>
  <c r="Q141" i="7"/>
  <c r="P141" i="7"/>
  <c r="O141" i="7"/>
  <c r="N141" i="7"/>
  <c r="X140" i="7"/>
  <c r="W140" i="7"/>
  <c r="V140" i="7"/>
  <c r="U140" i="7"/>
  <c r="T140" i="7"/>
  <c r="S140" i="7"/>
  <c r="R140" i="7"/>
  <c r="Q140" i="7"/>
  <c r="P140" i="7"/>
  <c r="O140" i="7"/>
  <c r="N140" i="7"/>
  <c r="X139" i="7"/>
  <c r="W139" i="7"/>
  <c r="V139" i="7"/>
  <c r="U139" i="7"/>
  <c r="T139" i="7"/>
  <c r="S139" i="7"/>
  <c r="R139" i="7"/>
  <c r="Q139" i="7"/>
  <c r="P139" i="7"/>
  <c r="O139" i="7"/>
  <c r="N139" i="7"/>
  <c r="X138" i="7"/>
  <c r="W138" i="7"/>
  <c r="V138" i="7"/>
  <c r="U138" i="7"/>
  <c r="T138" i="7"/>
  <c r="S138" i="7"/>
  <c r="R138" i="7"/>
  <c r="Q138" i="7"/>
  <c r="P138" i="7"/>
  <c r="O138" i="7"/>
  <c r="N138" i="7"/>
  <c r="X137" i="7"/>
  <c r="W137" i="7"/>
  <c r="V137" i="7"/>
  <c r="U137" i="7"/>
  <c r="T137" i="7"/>
  <c r="S137" i="7"/>
  <c r="R137" i="7"/>
  <c r="Q137" i="7"/>
  <c r="P137" i="7"/>
  <c r="O137" i="7"/>
  <c r="N137" i="7"/>
  <c r="X136" i="7"/>
  <c r="W136" i="7"/>
  <c r="V136" i="7"/>
  <c r="U136" i="7"/>
  <c r="T136" i="7"/>
  <c r="S136" i="7"/>
  <c r="R136" i="7"/>
  <c r="Q136" i="7"/>
  <c r="P136" i="7"/>
  <c r="O136" i="7"/>
  <c r="N136" i="7"/>
  <c r="X135" i="7"/>
  <c r="W135" i="7"/>
  <c r="V135" i="7"/>
  <c r="U135" i="7"/>
  <c r="T135" i="7"/>
  <c r="S135" i="7"/>
  <c r="R135" i="7"/>
  <c r="Q135" i="7"/>
  <c r="P135" i="7"/>
  <c r="O135" i="7"/>
  <c r="N135" i="7"/>
  <c r="X134" i="7"/>
  <c r="W134" i="7"/>
  <c r="V134" i="7"/>
  <c r="U134" i="7"/>
  <c r="T134" i="7"/>
  <c r="S134" i="7"/>
  <c r="R134" i="7"/>
  <c r="Q134" i="7"/>
  <c r="P134" i="7"/>
  <c r="O134" i="7"/>
  <c r="N134" i="7"/>
  <c r="X133" i="7"/>
  <c r="W133" i="7"/>
  <c r="V133" i="7"/>
  <c r="U133" i="7"/>
  <c r="T133" i="7"/>
  <c r="S133" i="7"/>
  <c r="R133" i="7"/>
  <c r="Q133" i="7"/>
  <c r="P133" i="7"/>
  <c r="O133" i="7"/>
  <c r="N133" i="7"/>
  <c r="X132" i="7"/>
  <c r="W132" i="7"/>
  <c r="V132" i="7"/>
  <c r="U132" i="7"/>
  <c r="T132" i="7"/>
  <c r="S132" i="7"/>
  <c r="R132" i="7"/>
  <c r="Q132" i="7"/>
  <c r="P132" i="7"/>
  <c r="O132" i="7"/>
  <c r="N132" i="7"/>
  <c r="X131" i="7"/>
  <c r="W131" i="7"/>
  <c r="V131" i="7"/>
  <c r="U131" i="7"/>
  <c r="T131" i="7"/>
  <c r="S131" i="7"/>
  <c r="R131" i="7"/>
  <c r="Q131" i="7"/>
  <c r="P131" i="7"/>
  <c r="O131" i="7"/>
  <c r="N131" i="7"/>
  <c r="X130" i="7"/>
  <c r="W130" i="7"/>
  <c r="V130" i="7"/>
  <c r="U130" i="7"/>
  <c r="T130" i="7"/>
  <c r="S130" i="7"/>
  <c r="R130" i="7"/>
  <c r="Q130" i="7"/>
  <c r="P130" i="7"/>
  <c r="O130" i="7"/>
  <c r="N130" i="7"/>
  <c r="X129" i="7"/>
  <c r="W129" i="7"/>
  <c r="V129" i="7"/>
  <c r="U129" i="7"/>
  <c r="T129" i="7"/>
  <c r="S129" i="7"/>
  <c r="R129" i="7"/>
  <c r="Q129" i="7"/>
  <c r="P129" i="7"/>
  <c r="O129" i="7"/>
  <c r="N129" i="7"/>
  <c r="X128" i="7"/>
  <c r="W128" i="7"/>
  <c r="V128" i="7"/>
  <c r="U128" i="7"/>
  <c r="T128" i="7"/>
  <c r="S128" i="7"/>
  <c r="R128" i="7"/>
  <c r="Q128" i="7"/>
  <c r="P128" i="7"/>
  <c r="O128" i="7"/>
  <c r="N128" i="7"/>
  <c r="X127" i="7"/>
  <c r="W127" i="7"/>
  <c r="V127" i="7"/>
  <c r="U127" i="7"/>
  <c r="T127" i="7"/>
  <c r="S127" i="7"/>
  <c r="R127" i="7"/>
  <c r="Q127" i="7"/>
  <c r="P127" i="7"/>
  <c r="O127" i="7"/>
  <c r="N127" i="7"/>
  <c r="X126" i="7"/>
  <c r="W126" i="7"/>
  <c r="V126" i="7"/>
  <c r="U126" i="7"/>
  <c r="T126" i="7"/>
  <c r="S126" i="7"/>
  <c r="R126" i="7"/>
  <c r="Q126" i="7"/>
  <c r="P126" i="7"/>
  <c r="O126" i="7"/>
  <c r="N126" i="7"/>
  <c r="X125" i="7"/>
  <c r="W125" i="7"/>
  <c r="V125" i="7"/>
  <c r="U125" i="7"/>
  <c r="T125" i="7"/>
  <c r="S125" i="7"/>
  <c r="R125" i="7"/>
  <c r="Q125" i="7"/>
  <c r="P125" i="7"/>
  <c r="O125" i="7"/>
  <c r="N125" i="7"/>
  <c r="X124" i="7"/>
  <c r="W124" i="7"/>
  <c r="V124" i="7"/>
  <c r="U124" i="7"/>
  <c r="T124" i="7"/>
  <c r="S124" i="7"/>
  <c r="R124" i="7"/>
  <c r="Q124" i="7"/>
  <c r="P124" i="7"/>
  <c r="O124" i="7"/>
  <c r="N124" i="7"/>
  <c r="X123" i="7"/>
  <c r="W123" i="7"/>
  <c r="V123" i="7"/>
  <c r="U123" i="7"/>
  <c r="T123" i="7"/>
  <c r="S123" i="7"/>
  <c r="R123" i="7"/>
  <c r="Q123" i="7"/>
  <c r="P123" i="7"/>
  <c r="O123" i="7"/>
  <c r="N123" i="7"/>
  <c r="X122" i="7"/>
  <c r="W122" i="7"/>
  <c r="V122" i="7"/>
  <c r="U122" i="7"/>
  <c r="T122" i="7"/>
  <c r="S122" i="7"/>
  <c r="R122" i="7"/>
  <c r="Q122" i="7"/>
  <c r="P122" i="7"/>
  <c r="O122" i="7"/>
  <c r="N122" i="7"/>
  <c r="X121" i="7"/>
  <c r="W121" i="7"/>
  <c r="V121" i="7"/>
  <c r="U121" i="7"/>
  <c r="T121" i="7"/>
  <c r="S121" i="7"/>
  <c r="R121" i="7"/>
  <c r="Q121" i="7"/>
  <c r="P121" i="7"/>
  <c r="O121" i="7"/>
  <c r="N121" i="7"/>
  <c r="X120" i="7"/>
  <c r="W120" i="7"/>
  <c r="V120" i="7"/>
  <c r="U120" i="7"/>
  <c r="T120" i="7"/>
  <c r="S120" i="7"/>
  <c r="R120" i="7"/>
  <c r="Q120" i="7"/>
  <c r="P120" i="7"/>
  <c r="O120" i="7"/>
  <c r="N120" i="7"/>
  <c r="X119" i="7"/>
  <c r="W119" i="7"/>
  <c r="V119" i="7"/>
  <c r="U119" i="7"/>
  <c r="T119" i="7"/>
  <c r="S119" i="7"/>
  <c r="R119" i="7"/>
  <c r="Q119" i="7"/>
  <c r="P119" i="7"/>
  <c r="O119" i="7"/>
  <c r="N119" i="7"/>
  <c r="X118" i="7"/>
  <c r="W118" i="7"/>
  <c r="V118" i="7"/>
  <c r="U118" i="7"/>
  <c r="T118" i="7"/>
  <c r="S118" i="7"/>
  <c r="R118" i="7"/>
  <c r="Q118" i="7"/>
  <c r="P118" i="7"/>
  <c r="O118" i="7"/>
  <c r="N118" i="7"/>
  <c r="X117" i="7"/>
  <c r="W117" i="7"/>
  <c r="V117" i="7"/>
  <c r="U117" i="7"/>
  <c r="T117" i="7"/>
  <c r="S117" i="7"/>
  <c r="R117" i="7"/>
  <c r="Q117" i="7"/>
  <c r="P117" i="7"/>
  <c r="O117" i="7"/>
  <c r="N117" i="7"/>
  <c r="X116" i="7"/>
  <c r="W116" i="7"/>
  <c r="V116" i="7"/>
  <c r="U116" i="7"/>
  <c r="T116" i="7"/>
  <c r="S116" i="7"/>
  <c r="R116" i="7"/>
  <c r="Q116" i="7"/>
  <c r="P116" i="7"/>
  <c r="O116" i="7"/>
  <c r="N116" i="7"/>
  <c r="X115" i="7"/>
  <c r="W115" i="7"/>
  <c r="V115" i="7"/>
  <c r="U115" i="7"/>
  <c r="T115" i="7"/>
  <c r="S115" i="7"/>
  <c r="R115" i="7"/>
  <c r="Q115" i="7"/>
  <c r="P115" i="7"/>
  <c r="O115" i="7"/>
  <c r="N115" i="7"/>
  <c r="X114" i="7"/>
  <c r="W114" i="7"/>
  <c r="V114" i="7"/>
  <c r="U114" i="7"/>
  <c r="T114" i="7"/>
  <c r="S114" i="7"/>
  <c r="R114" i="7"/>
  <c r="Q114" i="7"/>
  <c r="P114" i="7"/>
  <c r="O114" i="7"/>
  <c r="N114" i="7"/>
  <c r="X113" i="7"/>
  <c r="W113" i="7"/>
  <c r="V113" i="7"/>
  <c r="U113" i="7"/>
  <c r="T113" i="7"/>
  <c r="S113" i="7"/>
  <c r="R113" i="7"/>
  <c r="Q113" i="7"/>
  <c r="P113" i="7"/>
  <c r="O113" i="7"/>
  <c r="N113" i="7"/>
  <c r="X112" i="7"/>
  <c r="W112" i="7"/>
  <c r="V112" i="7"/>
  <c r="U112" i="7"/>
  <c r="T112" i="7"/>
  <c r="S112" i="7"/>
  <c r="R112" i="7"/>
  <c r="Q112" i="7"/>
  <c r="P112" i="7"/>
  <c r="O112" i="7"/>
  <c r="N112" i="7"/>
  <c r="X111" i="7"/>
  <c r="W111" i="7"/>
  <c r="V111" i="7"/>
  <c r="U111" i="7"/>
  <c r="T111" i="7"/>
  <c r="S111" i="7"/>
  <c r="R111" i="7"/>
  <c r="Q111" i="7"/>
  <c r="P111" i="7"/>
  <c r="O111" i="7"/>
  <c r="N111" i="7"/>
  <c r="X110" i="7"/>
  <c r="W110" i="7"/>
  <c r="V110" i="7"/>
  <c r="U110" i="7"/>
  <c r="T110" i="7"/>
  <c r="S110" i="7"/>
  <c r="R110" i="7"/>
  <c r="Q110" i="7"/>
  <c r="P110" i="7"/>
  <c r="O110" i="7"/>
  <c r="N110" i="7"/>
  <c r="X109" i="7"/>
  <c r="W109" i="7"/>
  <c r="V109" i="7"/>
  <c r="U109" i="7"/>
  <c r="T109" i="7"/>
  <c r="S109" i="7"/>
  <c r="R109" i="7"/>
  <c r="Q109" i="7"/>
  <c r="P109" i="7"/>
  <c r="O109" i="7"/>
  <c r="N109" i="7"/>
  <c r="X108" i="7"/>
  <c r="W108" i="7"/>
  <c r="V108" i="7"/>
  <c r="U108" i="7"/>
  <c r="T108" i="7"/>
  <c r="S108" i="7"/>
  <c r="R108" i="7"/>
  <c r="Q108" i="7"/>
  <c r="P108" i="7"/>
  <c r="O108" i="7"/>
  <c r="N108" i="7"/>
  <c r="X107" i="7"/>
  <c r="W107" i="7"/>
  <c r="V107" i="7"/>
  <c r="U107" i="7"/>
  <c r="T107" i="7"/>
  <c r="S107" i="7"/>
  <c r="R107" i="7"/>
  <c r="Q107" i="7"/>
  <c r="P107" i="7"/>
  <c r="O107" i="7"/>
  <c r="N107" i="7"/>
  <c r="X106" i="7"/>
  <c r="W106" i="7"/>
  <c r="V106" i="7"/>
  <c r="U106" i="7"/>
  <c r="T106" i="7"/>
  <c r="S106" i="7"/>
  <c r="R106" i="7"/>
  <c r="Q106" i="7"/>
  <c r="P106" i="7"/>
  <c r="O106" i="7"/>
  <c r="N106" i="7"/>
  <c r="X105" i="7"/>
  <c r="W105" i="7"/>
  <c r="V105" i="7"/>
  <c r="U105" i="7"/>
  <c r="T105" i="7"/>
  <c r="S105" i="7"/>
  <c r="R105" i="7"/>
  <c r="Q105" i="7"/>
  <c r="P105" i="7"/>
  <c r="O105" i="7"/>
  <c r="N105" i="7"/>
  <c r="X104" i="7"/>
  <c r="W104" i="7"/>
  <c r="V104" i="7"/>
  <c r="U104" i="7"/>
  <c r="T104" i="7"/>
  <c r="S104" i="7"/>
  <c r="R104" i="7"/>
  <c r="Q104" i="7"/>
  <c r="P104" i="7"/>
  <c r="O104" i="7"/>
  <c r="N104" i="7"/>
  <c r="X103" i="7"/>
  <c r="W103" i="7"/>
  <c r="V103" i="7"/>
  <c r="U103" i="7"/>
  <c r="T103" i="7"/>
  <c r="S103" i="7"/>
  <c r="R103" i="7"/>
  <c r="Q103" i="7"/>
  <c r="P103" i="7"/>
  <c r="O103" i="7"/>
  <c r="N103" i="7"/>
  <c r="X102" i="7"/>
  <c r="W102" i="7"/>
  <c r="V102" i="7"/>
  <c r="U102" i="7"/>
  <c r="T102" i="7"/>
  <c r="S102" i="7"/>
  <c r="R102" i="7"/>
  <c r="Q102" i="7"/>
  <c r="P102" i="7"/>
  <c r="O102" i="7"/>
  <c r="N102" i="7"/>
  <c r="X101" i="7"/>
  <c r="W101" i="7"/>
  <c r="V101" i="7"/>
  <c r="U101" i="7"/>
  <c r="T101" i="7"/>
  <c r="S101" i="7"/>
  <c r="R101" i="7"/>
  <c r="Q101" i="7"/>
  <c r="P101" i="7"/>
  <c r="O101" i="7"/>
  <c r="N101" i="7"/>
  <c r="X100" i="7"/>
  <c r="W100" i="7"/>
  <c r="V100" i="7"/>
  <c r="U100" i="7"/>
  <c r="T100" i="7"/>
  <c r="S100" i="7"/>
  <c r="R100" i="7"/>
  <c r="Q100" i="7"/>
  <c r="P100" i="7"/>
  <c r="O100" i="7"/>
  <c r="N100" i="7"/>
  <c r="X99" i="7"/>
  <c r="W99" i="7"/>
  <c r="V99" i="7"/>
  <c r="U99" i="7"/>
  <c r="T99" i="7"/>
  <c r="S99" i="7"/>
  <c r="R99" i="7"/>
  <c r="Q99" i="7"/>
  <c r="P99" i="7"/>
  <c r="O99" i="7"/>
  <c r="N99" i="7"/>
  <c r="X98" i="7"/>
  <c r="W98" i="7"/>
  <c r="V98" i="7"/>
  <c r="U98" i="7"/>
  <c r="T98" i="7"/>
  <c r="S98" i="7"/>
  <c r="R98" i="7"/>
  <c r="Q98" i="7"/>
  <c r="P98" i="7"/>
  <c r="O98" i="7"/>
  <c r="N98" i="7"/>
  <c r="X97" i="7"/>
  <c r="W97" i="7"/>
  <c r="V97" i="7"/>
  <c r="U97" i="7"/>
  <c r="T97" i="7"/>
  <c r="S97" i="7"/>
  <c r="R97" i="7"/>
  <c r="Q97" i="7"/>
  <c r="P97" i="7"/>
  <c r="O97" i="7"/>
  <c r="N97" i="7"/>
  <c r="X96" i="7"/>
  <c r="W96" i="7"/>
  <c r="V96" i="7"/>
  <c r="U96" i="7"/>
  <c r="T96" i="7"/>
  <c r="S96" i="7"/>
  <c r="R96" i="7"/>
  <c r="Q96" i="7"/>
  <c r="P96" i="7"/>
  <c r="O96" i="7"/>
  <c r="N96" i="7"/>
  <c r="X95" i="7"/>
  <c r="W95" i="7"/>
  <c r="V95" i="7"/>
  <c r="U95" i="7"/>
  <c r="T95" i="7"/>
  <c r="S95" i="7"/>
  <c r="R95" i="7"/>
  <c r="Q95" i="7"/>
  <c r="P95" i="7"/>
  <c r="O95" i="7"/>
  <c r="N95" i="7"/>
  <c r="X94" i="7"/>
  <c r="W94" i="7"/>
  <c r="V94" i="7"/>
  <c r="U94" i="7"/>
  <c r="T94" i="7"/>
  <c r="S94" i="7"/>
  <c r="R94" i="7"/>
  <c r="Q94" i="7"/>
  <c r="P94" i="7"/>
  <c r="O94" i="7"/>
  <c r="N94" i="7"/>
  <c r="X93" i="7"/>
  <c r="W93" i="7"/>
  <c r="V93" i="7"/>
  <c r="U93" i="7"/>
  <c r="T93" i="7"/>
  <c r="S93" i="7"/>
  <c r="R93" i="7"/>
  <c r="Q93" i="7"/>
  <c r="P93" i="7"/>
  <c r="O93" i="7"/>
  <c r="N93" i="7"/>
  <c r="X92" i="7"/>
  <c r="W92" i="7"/>
  <c r="V92" i="7"/>
  <c r="U92" i="7"/>
  <c r="T92" i="7"/>
  <c r="S92" i="7"/>
  <c r="R92" i="7"/>
  <c r="Q92" i="7"/>
  <c r="P92" i="7"/>
  <c r="O92" i="7"/>
  <c r="N92" i="7"/>
  <c r="X91" i="7"/>
  <c r="W91" i="7"/>
  <c r="V91" i="7"/>
  <c r="U91" i="7"/>
  <c r="T91" i="7"/>
  <c r="S91" i="7"/>
  <c r="R91" i="7"/>
  <c r="Q91" i="7"/>
  <c r="P91" i="7"/>
  <c r="O91" i="7"/>
  <c r="N91" i="7"/>
  <c r="X90" i="7"/>
  <c r="W90" i="7"/>
  <c r="V90" i="7"/>
  <c r="U90" i="7"/>
  <c r="T90" i="7"/>
  <c r="S90" i="7"/>
  <c r="R90" i="7"/>
  <c r="Q90" i="7"/>
  <c r="P90" i="7"/>
  <c r="O90" i="7"/>
  <c r="N90" i="7"/>
  <c r="X89" i="7"/>
  <c r="W89" i="7"/>
  <c r="V89" i="7"/>
  <c r="U89" i="7"/>
  <c r="T89" i="7"/>
  <c r="S89" i="7"/>
  <c r="R89" i="7"/>
  <c r="Q89" i="7"/>
  <c r="P89" i="7"/>
  <c r="O89" i="7"/>
  <c r="N89" i="7"/>
  <c r="X88" i="7"/>
  <c r="W88" i="7"/>
  <c r="V88" i="7"/>
  <c r="U88" i="7"/>
  <c r="T88" i="7"/>
  <c r="S88" i="7"/>
  <c r="R88" i="7"/>
  <c r="Q88" i="7"/>
  <c r="P88" i="7"/>
  <c r="O88" i="7"/>
  <c r="N88" i="7"/>
  <c r="X87" i="7"/>
  <c r="W87" i="7"/>
  <c r="V87" i="7"/>
  <c r="U87" i="7"/>
  <c r="T87" i="7"/>
  <c r="S87" i="7"/>
  <c r="R87" i="7"/>
  <c r="Q87" i="7"/>
  <c r="P87" i="7"/>
  <c r="O87" i="7"/>
  <c r="N87" i="7"/>
  <c r="X86" i="7"/>
  <c r="W86" i="7"/>
  <c r="V86" i="7"/>
  <c r="U86" i="7"/>
  <c r="T86" i="7"/>
  <c r="S86" i="7"/>
  <c r="R86" i="7"/>
  <c r="Q86" i="7"/>
  <c r="P86" i="7"/>
  <c r="O86" i="7"/>
  <c r="N86" i="7"/>
  <c r="X85" i="7"/>
  <c r="W85" i="7"/>
  <c r="V85" i="7"/>
  <c r="U85" i="7"/>
  <c r="T85" i="7"/>
  <c r="S85" i="7"/>
  <c r="R85" i="7"/>
  <c r="Q85" i="7"/>
  <c r="P85" i="7"/>
  <c r="O85" i="7"/>
  <c r="N85" i="7"/>
  <c r="X84" i="7"/>
  <c r="W84" i="7"/>
  <c r="V84" i="7"/>
  <c r="U84" i="7"/>
  <c r="T84" i="7"/>
  <c r="S84" i="7"/>
  <c r="R84" i="7"/>
  <c r="Q84" i="7"/>
  <c r="P84" i="7"/>
  <c r="O84" i="7"/>
  <c r="N84" i="7"/>
  <c r="X83" i="7"/>
  <c r="W83" i="7"/>
  <c r="V83" i="7"/>
  <c r="U83" i="7"/>
  <c r="T83" i="7"/>
  <c r="S83" i="7"/>
  <c r="R83" i="7"/>
  <c r="Q83" i="7"/>
  <c r="P83" i="7"/>
  <c r="O83" i="7"/>
  <c r="N83" i="7"/>
  <c r="X82" i="7"/>
  <c r="W82" i="7"/>
  <c r="V82" i="7"/>
  <c r="U82" i="7"/>
  <c r="T82" i="7"/>
  <c r="S82" i="7"/>
  <c r="R82" i="7"/>
  <c r="Q82" i="7"/>
  <c r="P82" i="7"/>
  <c r="O82" i="7"/>
  <c r="N82" i="7"/>
  <c r="X81" i="7"/>
  <c r="W81" i="7"/>
  <c r="V81" i="7"/>
  <c r="U81" i="7"/>
  <c r="T81" i="7"/>
  <c r="S81" i="7"/>
  <c r="R81" i="7"/>
  <c r="Q81" i="7"/>
  <c r="P81" i="7"/>
  <c r="O81" i="7"/>
  <c r="N81" i="7"/>
  <c r="X80" i="7"/>
  <c r="W80" i="7"/>
  <c r="V80" i="7"/>
  <c r="U80" i="7"/>
  <c r="T80" i="7"/>
  <c r="S80" i="7"/>
  <c r="R80" i="7"/>
  <c r="Q80" i="7"/>
  <c r="P80" i="7"/>
  <c r="O80" i="7"/>
  <c r="N80" i="7"/>
  <c r="X79" i="7"/>
  <c r="W79" i="7"/>
  <c r="V79" i="7"/>
  <c r="U79" i="7"/>
  <c r="T79" i="7"/>
  <c r="S79" i="7"/>
  <c r="R79" i="7"/>
  <c r="Q79" i="7"/>
  <c r="P79" i="7"/>
  <c r="O79" i="7"/>
  <c r="N79" i="7"/>
  <c r="X78" i="7"/>
  <c r="W78" i="7"/>
  <c r="V78" i="7"/>
  <c r="U78" i="7"/>
  <c r="T78" i="7"/>
  <c r="S78" i="7"/>
  <c r="R78" i="7"/>
  <c r="Q78" i="7"/>
  <c r="P78" i="7"/>
  <c r="O78" i="7"/>
  <c r="N78" i="7"/>
  <c r="X77" i="7"/>
  <c r="W77" i="7"/>
  <c r="V77" i="7"/>
  <c r="U77" i="7"/>
  <c r="T77" i="7"/>
  <c r="S77" i="7"/>
  <c r="R77" i="7"/>
  <c r="Q77" i="7"/>
  <c r="P77" i="7"/>
  <c r="O77" i="7"/>
  <c r="N77" i="7"/>
  <c r="X76" i="7"/>
  <c r="W76" i="7"/>
  <c r="V76" i="7"/>
  <c r="U76" i="7"/>
  <c r="T76" i="7"/>
  <c r="S76" i="7"/>
  <c r="R76" i="7"/>
  <c r="Q76" i="7"/>
  <c r="P76" i="7"/>
  <c r="O76" i="7"/>
  <c r="N76" i="7"/>
  <c r="X75" i="7"/>
  <c r="W75" i="7"/>
  <c r="V75" i="7"/>
  <c r="U75" i="7"/>
  <c r="T75" i="7"/>
  <c r="S75" i="7"/>
  <c r="R75" i="7"/>
  <c r="Q75" i="7"/>
  <c r="P75" i="7"/>
  <c r="O75" i="7"/>
  <c r="N75" i="7"/>
  <c r="X74" i="7"/>
  <c r="W74" i="7"/>
  <c r="V74" i="7"/>
  <c r="U74" i="7"/>
  <c r="T74" i="7"/>
  <c r="S74" i="7"/>
  <c r="R74" i="7"/>
  <c r="Q74" i="7"/>
  <c r="P74" i="7"/>
  <c r="O74" i="7"/>
  <c r="N74" i="7"/>
  <c r="X73" i="7"/>
  <c r="W73" i="7"/>
  <c r="V73" i="7"/>
  <c r="U73" i="7"/>
  <c r="T73" i="7"/>
  <c r="S73" i="7"/>
  <c r="R73" i="7"/>
  <c r="Q73" i="7"/>
  <c r="P73" i="7"/>
  <c r="O73" i="7"/>
  <c r="N73" i="7"/>
  <c r="X72" i="7"/>
  <c r="W72" i="7"/>
  <c r="V72" i="7"/>
  <c r="U72" i="7"/>
  <c r="T72" i="7"/>
  <c r="S72" i="7"/>
  <c r="R72" i="7"/>
  <c r="Q72" i="7"/>
  <c r="P72" i="7"/>
  <c r="O72" i="7"/>
  <c r="N72" i="7"/>
  <c r="X71" i="7"/>
  <c r="W71" i="7"/>
  <c r="V71" i="7"/>
  <c r="U71" i="7"/>
  <c r="T71" i="7"/>
  <c r="S71" i="7"/>
  <c r="R71" i="7"/>
  <c r="Q71" i="7"/>
  <c r="P71" i="7"/>
  <c r="O71" i="7"/>
  <c r="N71" i="7"/>
  <c r="X70" i="7"/>
  <c r="W70" i="7"/>
  <c r="V70" i="7"/>
  <c r="U70" i="7"/>
  <c r="T70" i="7"/>
  <c r="S70" i="7"/>
  <c r="R70" i="7"/>
  <c r="Q70" i="7"/>
  <c r="P70" i="7"/>
  <c r="O70" i="7"/>
  <c r="N70" i="7"/>
  <c r="X69" i="7"/>
  <c r="W69" i="7"/>
  <c r="V69" i="7"/>
  <c r="U69" i="7"/>
  <c r="T69" i="7"/>
  <c r="S69" i="7"/>
  <c r="R69" i="7"/>
  <c r="Q69" i="7"/>
  <c r="P69" i="7"/>
  <c r="O69" i="7"/>
  <c r="N69" i="7"/>
  <c r="X68" i="7"/>
  <c r="W68" i="7"/>
  <c r="V68" i="7"/>
  <c r="U68" i="7"/>
  <c r="T68" i="7"/>
  <c r="S68" i="7"/>
  <c r="R68" i="7"/>
  <c r="Q68" i="7"/>
  <c r="P68" i="7"/>
  <c r="O68" i="7"/>
  <c r="N68" i="7"/>
  <c r="X67" i="7"/>
  <c r="W67" i="7"/>
  <c r="V67" i="7"/>
  <c r="U67" i="7"/>
  <c r="T67" i="7"/>
  <c r="S67" i="7"/>
  <c r="R67" i="7"/>
  <c r="Q67" i="7"/>
  <c r="P67" i="7"/>
  <c r="O67" i="7"/>
  <c r="N67" i="7"/>
  <c r="X66" i="7"/>
  <c r="W66" i="7"/>
  <c r="V66" i="7"/>
  <c r="U66" i="7"/>
  <c r="T66" i="7"/>
  <c r="S66" i="7"/>
  <c r="R66" i="7"/>
  <c r="Q66" i="7"/>
  <c r="P66" i="7"/>
  <c r="O66" i="7"/>
  <c r="N66" i="7"/>
  <c r="X65" i="7"/>
  <c r="W65" i="7"/>
  <c r="V65" i="7"/>
  <c r="U65" i="7"/>
  <c r="T65" i="7"/>
  <c r="S65" i="7"/>
  <c r="R65" i="7"/>
  <c r="Q65" i="7"/>
  <c r="P65" i="7"/>
  <c r="O65" i="7"/>
  <c r="N65" i="7"/>
  <c r="X64" i="7"/>
  <c r="W64" i="7"/>
  <c r="V64" i="7"/>
  <c r="U64" i="7"/>
  <c r="T64" i="7"/>
  <c r="S64" i="7"/>
  <c r="R64" i="7"/>
  <c r="Q64" i="7"/>
  <c r="P64" i="7"/>
  <c r="O64" i="7"/>
  <c r="N64" i="7"/>
  <c r="X63" i="7"/>
  <c r="W63" i="7"/>
  <c r="V63" i="7"/>
  <c r="U63" i="7"/>
  <c r="T63" i="7"/>
  <c r="S63" i="7"/>
  <c r="R63" i="7"/>
  <c r="Q63" i="7"/>
  <c r="P63" i="7"/>
  <c r="O63" i="7"/>
  <c r="N63" i="7"/>
  <c r="X62" i="7"/>
  <c r="W62" i="7"/>
  <c r="V62" i="7"/>
  <c r="U62" i="7"/>
  <c r="T62" i="7"/>
  <c r="S62" i="7"/>
  <c r="R62" i="7"/>
  <c r="Q62" i="7"/>
  <c r="P62" i="7"/>
  <c r="O62" i="7"/>
  <c r="N62" i="7"/>
  <c r="X61" i="7"/>
  <c r="W61" i="7"/>
  <c r="V61" i="7"/>
  <c r="U61" i="7"/>
  <c r="T61" i="7"/>
  <c r="S61" i="7"/>
  <c r="R61" i="7"/>
  <c r="Q61" i="7"/>
  <c r="P61" i="7"/>
  <c r="O61" i="7"/>
  <c r="N61" i="7"/>
  <c r="X60" i="7"/>
  <c r="W60" i="7"/>
  <c r="V60" i="7"/>
  <c r="U60" i="7"/>
  <c r="T60" i="7"/>
  <c r="S60" i="7"/>
  <c r="R60" i="7"/>
  <c r="Q60" i="7"/>
  <c r="P60" i="7"/>
  <c r="O60" i="7"/>
  <c r="N60" i="7"/>
  <c r="X59" i="7"/>
  <c r="W59" i="7"/>
  <c r="V59" i="7"/>
  <c r="U59" i="7"/>
  <c r="T59" i="7"/>
  <c r="S59" i="7"/>
  <c r="R59" i="7"/>
  <c r="Q59" i="7"/>
  <c r="P59" i="7"/>
  <c r="O59" i="7"/>
  <c r="N59" i="7"/>
  <c r="X58" i="7"/>
  <c r="W58" i="7"/>
  <c r="V58" i="7"/>
  <c r="U58" i="7"/>
  <c r="T58" i="7"/>
  <c r="S58" i="7"/>
  <c r="R58" i="7"/>
  <c r="Q58" i="7"/>
  <c r="P58" i="7"/>
  <c r="O58" i="7"/>
  <c r="N58" i="7"/>
  <c r="X57" i="7"/>
  <c r="W57" i="7"/>
  <c r="V57" i="7"/>
  <c r="U57" i="7"/>
  <c r="T57" i="7"/>
  <c r="S57" i="7"/>
  <c r="R57" i="7"/>
  <c r="Q57" i="7"/>
  <c r="P57" i="7"/>
  <c r="O57" i="7"/>
  <c r="N57" i="7"/>
  <c r="X56" i="7"/>
  <c r="W56" i="7"/>
  <c r="V56" i="7"/>
  <c r="U56" i="7"/>
  <c r="T56" i="7"/>
  <c r="S56" i="7"/>
  <c r="R56" i="7"/>
  <c r="Q56" i="7"/>
  <c r="P56" i="7"/>
  <c r="O56" i="7"/>
  <c r="N56" i="7"/>
  <c r="X55" i="7"/>
  <c r="W55" i="7"/>
  <c r="V55" i="7"/>
  <c r="U55" i="7"/>
  <c r="T55" i="7"/>
  <c r="S55" i="7"/>
  <c r="R55" i="7"/>
  <c r="Q55" i="7"/>
  <c r="P55" i="7"/>
  <c r="O55" i="7"/>
  <c r="N55" i="7"/>
  <c r="X54" i="7"/>
  <c r="W54" i="7"/>
  <c r="V54" i="7"/>
  <c r="U54" i="7"/>
  <c r="T54" i="7"/>
  <c r="S54" i="7"/>
  <c r="R54" i="7"/>
  <c r="Q54" i="7"/>
  <c r="P54" i="7"/>
  <c r="O54" i="7"/>
  <c r="N54" i="7"/>
  <c r="X53" i="7"/>
  <c r="W53" i="7"/>
  <c r="V53" i="7"/>
  <c r="U53" i="7"/>
  <c r="T53" i="7"/>
  <c r="S53" i="7"/>
  <c r="R53" i="7"/>
  <c r="Q53" i="7"/>
  <c r="P53" i="7"/>
  <c r="O53" i="7"/>
  <c r="N53" i="7"/>
  <c r="X52" i="7"/>
  <c r="W52" i="7"/>
  <c r="V52" i="7"/>
  <c r="U52" i="7"/>
  <c r="T52" i="7"/>
  <c r="S52" i="7"/>
  <c r="R52" i="7"/>
  <c r="Q52" i="7"/>
  <c r="P52" i="7"/>
  <c r="O52" i="7"/>
  <c r="N52" i="7"/>
  <c r="X51" i="7"/>
  <c r="W51" i="7"/>
  <c r="V51" i="7"/>
  <c r="U51" i="7"/>
  <c r="T51" i="7"/>
  <c r="S51" i="7"/>
  <c r="R51" i="7"/>
  <c r="Q51" i="7"/>
  <c r="P51" i="7"/>
  <c r="O51" i="7"/>
  <c r="N51" i="7"/>
  <c r="X50" i="7"/>
  <c r="W50" i="7"/>
  <c r="V50" i="7"/>
  <c r="U50" i="7"/>
  <c r="T50" i="7"/>
  <c r="S50" i="7"/>
  <c r="R50" i="7"/>
  <c r="Q50" i="7"/>
  <c r="P50" i="7"/>
  <c r="O50" i="7"/>
  <c r="N50" i="7"/>
  <c r="X49" i="7"/>
  <c r="W49" i="7"/>
  <c r="V49" i="7"/>
  <c r="U49" i="7"/>
  <c r="T49" i="7"/>
  <c r="S49" i="7"/>
  <c r="R49" i="7"/>
  <c r="Q49" i="7"/>
  <c r="P49" i="7"/>
  <c r="O49" i="7"/>
  <c r="N49" i="7"/>
  <c r="X48" i="7"/>
  <c r="W48" i="7"/>
  <c r="V48" i="7"/>
  <c r="U48" i="7"/>
  <c r="T48" i="7"/>
  <c r="S48" i="7"/>
  <c r="R48" i="7"/>
  <c r="Q48" i="7"/>
  <c r="P48" i="7"/>
  <c r="O48" i="7"/>
  <c r="N48" i="7"/>
  <c r="X47" i="7"/>
  <c r="W47" i="7"/>
  <c r="V47" i="7"/>
  <c r="U47" i="7"/>
  <c r="T47" i="7"/>
  <c r="S47" i="7"/>
  <c r="R47" i="7"/>
  <c r="Q47" i="7"/>
  <c r="P47" i="7"/>
  <c r="O47" i="7"/>
  <c r="N47" i="7"/>
  <c r="X46" i="7"/>
  <c r="W46" i="7"/>
  <c r="V46" i="7"/>
  <c r="U46" i="7"/>
  <c r="T46" i="7"/>
  <c r="S46" i="7"/>
  <c r="R46" i="7"/>
  <c r="Q46" i="7"/>
  <c r="P46" i="7"/>
  <c r="O46" i="7"/>
  <c r="N46" i="7"/>
  <c r="X45" i="7"/>
  <c r="W45" i="7"/>
  <c r="V45" i="7"/>
  <c r="U45" i="7"/>
  <c r="T45" i="7"/>
  <c r="S45" i="7"/>
  <c r="R45" i="7"/>
  <c r="Q45" i="7"/>
  <c r="P45" i="7"/>
  <c r="O45" i="7"/>
  <c r="N45" i="7"/>
  <c r="X44" i="7"/>
  <c r="W44" i="7"/>
  <c r="V44" i="7"/>
  <c r="U44" i="7"/>
  <c r="T44" i="7"/>
  <c r="S44" i="7"/>
  <c r="R44" i="7"/>
  <c r="Q44" i="7"/>
  <c r="P44" i="7"/>
  <c r="O44" i="7"/>
  <c r="N44" i="7"/>
  <c r="X43" i="7"/>
  <c r="W43" i="7"/>
  <c r="V43" i="7"/>
  <c r="U43" i="7"/>
  <c r="T43" i="7"/>
  <c r="S43" i="7"/>
  <c r="R43" i="7"/>
  <c r="Q43" i="7"/>
  <c r="P43" i="7"/>
  <c r="O43" i="7"/>
  <c r="N43" i="7"/>
  <c r="X42" i="7"/>
  <c r="W42" i="7"/>
  <c r="V42" i="7"/>
  <c r="U42" i="7"/>
  <c r="T42" i="7"/>
  <c r="S42" i="7"/>
  <c r="R42" i="7"/>
  <c r="Q42" i="7"/>
  <c r="P42" i="7"/>
  <c r="O42" i="7"/>
  <c r="N42" i="7"/>
  <c r="X41" i="7"/>
  <c r="W41" i="7"/>
  <c r="V41" i="7"/>
  <c r="U41" i="7"/>
  <c r="T41" i="7"/>
  <c r="S41" i="7"/>
  <c r="R41" i="7"/>
  <c r="Q41" i="7"/>
  <c r="P41" i="7"/>
  <c r="O41" i="7"/>
  <c r="N41" i="7"/>
  <c r="X40" i="7"/>
  <c r="W40" i="7"/>
  <c r="V40" i="7"/>
  <c r="U40" i="7"/>
  <c r="T40" i="7"/>
  <c r="S40" i="7"/>
  <c r="R40" i="7"/>
  <c r="Q40" i="7"/>
  <c r="P40" i="7"/>
  <c r="O40" i="7"/>
  <c r="N40" i="7"/>
  <c r="X39" i="7"/>
  <c r="W39" i="7"/>
  <c r="V39" i="7"/>
  <c r="U39" i="7"/>
  <c r="T39" i="7"/>
  <c r="S39" i="7"/>
  <c r="R39" i="7"/>
  <c r="Q39" i="7"/>
  <c r="P39" i="7"/>
  <c r="O39" i="7"/>
  <c r="N39" i="7"/>
  <c r="X38" i="7"/>
  <c r="W38" i="7"/>
  <c r="V38" i="7"/>
  <c r="U38" i="7"/>
  <c r="T38" i="7"/>
  <c r="S38" i="7"/>
  <c r="R38" i="7"/>
  <c r="Q38" i="7"/>
  <c r="P38" i="7"/>
  <c r="O38" i="7"/>
  <c r="N38" i="7"/>
  <c r="X37" i="7"/>
  <c r="W37" i="7"/>
  <c r="V37" i="7"/>
  <c r="U37" i="7"/>
  <c r="T37" i="7"/>
  <c r="S37" i="7"/>
  <c r="R37" i="7"/>
  <c r="Q37" i="7"/>
  <c r="P37" i="7"/>
  <c r="O37" i="7"/>
  <c r="N37" i="7"/>
  <c r="X36" i="7"/>
  <c r="W36" i="7"/>
  <c r="V36" i="7"/>
  <c r="U36" i="7"/>
  <c r="T36" i="7"/>
  <c r="S36" i="7"/>
  <c r="R36" i="7"/>
  <c r="Q36" i="7"/>
  <c r="P36" i="7"/>
  <c r="O36" i="7"/>
  <c r="N36" i="7"/>
  <c r="X35" i="7"/>
  <c r="W35" i="7"/>
  <c r="V35" i="7"/>
  <c r="U35" i="7"/>
  <c r="T35" i="7"/>
  <c r="S35" i="7"/>
  <c r="R35" i="7"/>
  <c r="Q35" i="7"/>
  <c r="P35" i="7"/>
  <c r="O35" i="7"/>
  <c r="N35" i="7"/>
  <c r="X34" i="7"/>
  <c r="W34" i="7"/>
  <c r="V34" i="7"/>
  <c r="U34" i="7"/>
  <c r="T34" i="7"/>
  <c r="S34" i="7"/>
  <c r="R34" i="7"/>
  <c r="Q34" i="7"/>
  <c r="P34" i="7"/>
  <c r="O34" i="7"/>
  <c r="N34" i="7"/>
  <c r="X33" i="7"/>
  <c r="W33" i="7"/>
  <c r="V33" i="7"/>
  <c r="U33" i="7"/>
  <c r="T33" i="7"/>
  <c r="S33" i="7"/>
  <c r="R33" i="7"/>
  <c r="Q33" i="7"/>
  <c r="P33" i="7"/>
  <c r="O33" i="7"/>
  <c r="N33" i="7"/>
  <c r="X32" i="7"/>
  <c r="W32" i="7"/>
  <c r="V32" i="7"/>
  <c r="U32" i="7"/>
  <c r="T32" i="7"/>
  <c r="S32" i="7"/>
  <c r="R32" i="7"/>
  <c r="Q32" i="7"/>
  <c r="P32" i="7"/>
  <c r="O32" i="7"/>
  <c r="N32" i="7"/>
  <c r="X31" i="7"/>
  <c r="W31" i="7"/>
  <c r="V31" i="7"/>
  <c r="U31" i="7"/>
  <c r="T31" i="7"/>
  <c r="S31" i="7"/>
  <c r="R31" i="7"/>
  <c r="Q31" i="7"/>
  <c r="P31" i="7"/>
  <c r="O31" i="7"/>
  <c r="N31" i="7"/>
  <c r="X30" i="7"/>
  <c r="W30" i="7"/>
  <c r="V30" i="7"/>
  <c r="U30" i="7"/>
  <c r="T30" i="7"/>
  <c r="S30" i="7"/>
  <c r="R30" i="7"/>
  <c r="Q30" i="7"/>
  <c r="P30" i="7"/>
  <c r="O30" i="7"/>
  <c r="N30" i="7"/>
  <c r="X29" i="7"/>
  <c r="W29" i="7"/>
  <c r="V29" i="7"/>
  <c r="U29" i="7"/>
  <c r="T29" i="7"/>
  <c r="S29" i="7"/>
  <c r="R29" i="7"/>
  <c r="Q29" i="7"/>
  <c r="P29" i="7"/>
  <c r="O29" i="7"/>
  <c r="N29" i="7"/>
  <c r="X28" i="7"/>
  <c r="W28" i="7"/>
  <c r="V28" i="7"/>
  <c r="U28" i="7"/>
  <c r="T28" i="7"/>
  <c r="S28" i="7"/>
  <c r="R28" i="7"/>
  <c r="Q28" i="7"/>
  <c r="P28" i="7"/>
  <c r="O28" i="7"/>
  <c r="N28" i="7"/>
  <c r="X27" i="7"/>
  <c r="W27" i="7"/>
  <c r="V27" i="7"/>
  <c r="U27" i="7"/>
  <c r="T27" i="7"/>
  <c r="S27" i="7"/>
  <c r="R27" i="7"/>
  <c r="Q27" i="7"/>
  <c r="P27" i="7"/>
  <c r="O27" i="7"/>
  <c r="N27" i="7"/>
  <c r="X26" i="7"/>
  <c r="W26" i="7"/>
  <c r="V26" i="7"/>
  <c r="U26" i="7"/>
  <c r="T26" i="7"/>
  <c r="S26" i="7"/>
  <c r="R26" i="7"/>
  <c r="Q26" i="7"/>
  <c r="P26" i="7"/>
  <c r="O26" i="7"/>
  <c r="N26" i="7"/>
  <c r="X25" i="7"/>
  <c r="W25" i="7"/>
  <c r="V25" i="7"/>
  <c r="U25" i="7"/>
  <c r="T25" i="7"/>
  <c r="S25" i="7"/>
  <c r="R25" i="7"/>
  <c r="Q25" i="7"/>
  <c r="P25" i="7"/>
  <c r="O25" i="7"/>
  <c r="N25" i="7"/>
  <c r="X24" i="7"/>
  <c r="W24" i="7"/>
  <c r="V24" i="7"/>
  <c r="U24" i="7"/>
  <c r="T24" i="7"/>
  <c r="S24" i="7"/>
  <c r="R24" i="7"/>
  <c r="Q24" i="7"/>
  <c r="P24" i="7"/>
  <c r="O24" i="7"/>
  <c r="N24" i="7"/>
  <c r="X23" i="7"/>
  <c r="W23" i="7"/>
  <c r="V23" i="7"/>
  <c r="U23" i="7"/>
  <c r="T23" i="7"/>
  <c r="S23" i="7"/>
  <c r="R23" i="7"/>
  <c r="Q23" i="7"/>
  <c r="P23" i="7"/>
  <c r="O23" i="7"/>
  <c r="N23" i="7"/>
  <c r="X22" i="7"/>
  <c r="W22" i="7"/>
  <c r="V22" i="7"/>
  <c r="U22" i="7"/>
  <c r="T22" i="7"/>
  <c r="S22" i="7"/>
  <c r="R22" i="7"/>
  <c r="Q22" i="7"/>
  <c r="P22" i="7"/>
  <c r="O22" i="7"/>
  <c r="N22" i="7"/>
  <c r="X21" i="7"/>
  <c r="W21" i="7"/>
  <c r="V21" i="7"/>
  <c r="U21" i="7"/>
  <c r="T21" i="7"/>
  <c r="S21" i="7"/>
  <c r="R21" i="7"/>
  <c r="Q21" i="7"/>
  <c r="P21" i="7"/>
  <c r="O21" i="7"/>
  <c r="N21" i="7"/>
  <c r="X20" i="7"/>
  <c r="W20" i="7"/>
  <c r="V20" i="7"/>
  <c r="U20" i="7"/>
  <c r="T20" i="7"/>
  <c r="S20" i="7"/>
  <c r="R20" i="7"/>
  <c r="Q20" i="7"/>
  <c r="P20" i="7"/>
  <c r="O20" i="7"/>
  <c r="N20" i="7"/>
  <c r="X19" i="7"/>
  <c r="W19" i="7"/>
  <c r="V19" i="7"/>
  <c r="U19" i="7"/>
  <c r="T19" i="7"/>
  <c r="S19" i="7"/>
  <c r="R19" i="7"/>
  <c r="Q19" i="7"/>
  <c r="P19" i="7"/>
  <c r="O19" i="7"/>
  <c r="N19" i="7"/>
  <c r="X18" i="7"/>
  <c r="W18" i="7"/>
  <c r="V18" i="7"/>
  <c r="U18" i="7"/>
  <c r="T18" i="7"/>
  <c r="S18" i="7"/>
  <c r="R18" i="7"/>
  <c r="Q18" i="7"/>
  <c r="P18" i="7"/>
  <c r="O18" i="7"/>
  <c r="N18" i="7"/>
  <c r="X17" i="7"/>
  <c r="W17" i="7"/>
  <c r="V17" i="7"/>
  <c r="U17" i="7"/>
  <c r="T17" i="7"/>
  <c r="S17" i="7"/>
  <c r="R17" i="7"/>
  <c r="Q17" i="7"/>
  <c r="P17" i="7"/>
  <c r="O17" i="7"/>
  <c r="N17" i="7"/>
  <c r="X16" i="7"/>
  <c r="W16" i="7"/>
  <c r="V16" i="7"/>
  <c r="U16" i="7"/>
  <c r="T16" i="7"/>
  <c r="S16" i="7"/>
  <c r="R16" i="7"/>
  <c r="Q16" i="7"/>
  <c r="P16" i="7"/>
  <c r="O16" i="7"/>
  <c r="N16" i="7"/>
  <c r="X15" i="7"/>
  <c r="W15" i="7"/>
  <c r="V15" i="7"/>
  <c r="U15" i="7"/>
  <c r="T15" i="7"/>
  <c r="S15" i="7"/>
  <c r="R15" i="7"/>
  <c r="Q15" i="7"/>
  <c r="P15" i="7"/>
  <c r="O15" i="7"/>
  <c r="N15" i="7"/>
  <c r="AP13" i="7"/>
  <c r="AN13" i="7"/>
  <c r="AL13" i="7"/>
  <c r="AJ13" i="7"/>
  <c r="AH13" i="7"/>
  <c r="M9" i="7"/>
  <c r="L9" i="7"/>
  <c r="K9" i="7"/>
  <c r="J9" i="7"/>
  <c r="I9" i="7"/>
  <c r="H9" i="7"/>
  <c r="G9" i="7"/>
  <c r="F9" i="7"/>
  <c r="E9" i="7"/>
  <c r="D9" i="7"/>
  <c r="C9" i="7"/>
  <c r="A9" i="7"/>
  <c r="S9" i="7" s="1"/>
  <c r="M8" i="7"/>
  <c r="L8" i="7"/>
  <c r="K8" i="7"/>
  <c r="J8" i="7"/>
  <c r="I8" i="7"/>
  <c r="H8" i="7"/>
  <c r="G8" i="7"/>
  <c r="F8" i="7"/>
  <c r="E8" i="7"/>
  <c r="D8" i="7"/>
  <c r="C8" i="7"/>
  <c r="A8" i="7"/>
  <c r="S8" i="7" s="1"/>
  <c r="M7" i="7"/>
  <c r="L7" i="7"/>
  <c r="K7" i="7"/>
  <c r="J7" i="7"/>
  <c r="I7" i="7"/>
  <c r="H7" i="7"/>
  <c r="G7" i="7"/>
  <c r="F7" i="7"/>
  <c r="E7" i="7"/>
  <c r="D7" i="7"/>
  <c r="C7" i="7"/>
  <c r="A7" i="7"/>
  <c r="S7" i="7" s="1"/>
  <c r="M6" i="7"/>
  <c r="L6" i="7"/>
  <c r="K6" i="7"/>
  <c r="J6" i="7"/>
  <c r="I6" i="7"/>
  <c r="H6" i="7"/>
  <c r="G6" i="7"/>
  <c r="F6" i="7"/>
  <c r="E6" i="7"/>
  <c r="D6" i="7"/>
  <c r="C6" i="7"/>
  <c r="Z19" i="7" s="1"/>
  <c r="A6" i="7"/>
  <c r="S6" i="7" s="1"/>
  <c r="AB18" i="7" l="1"/>
  <c r="AC18" i="7"/>
  <c r="AA17" i="7"/>
  <c r="AC16" i="7"/>
  <c r="AA16" i="7"/>
  <c r="AC15" i="7"/>
  <c r="Z16" i="7"/>
  <c r="Z17" i="7"/>
  <c r="AC163" i="7"/>
  <c r="AC155" i="7"/>
  <c r="AC147" i="7"/>
  <c r="AC139" i="7"/>
  <c r="AC131" i="7"/>
  <c r="AC123" i="7"/>
  <c r="AC115" i="7"/>
  <c r="AC107" i="7"/>
  <c r="AC99" i="7"/>
  <c r="AC91" i="7"/>
  <c r="AC152" i="7"/>
  <c r="AC144" i="7"/>
  <c r="AC136" i="7"/>
  <c r="AC128" i="7"/>
  <c r="AC120" i="7"/>
  <c r="AC112" i="7"/>
  <c r="AC104" i="7"/>
  <c r="AC96" i="7"/>
  <c r="AC88" i="7"/>
  <c r="AC165" i="7"/>
  <c r="AC157" i="7"/>
  <c r="AC149" i="7"/>
  <c r="AC141" i="7"/>
  <c r="AC133" i="7"/>
  <c r="AC125" i="7"/>
  <c r="AC117" i="7"/>
  <c r="AC109" i="7"/>
  <c r="AC101" i="7"/>
  <c r="AC93" i="7"/>
  <c r="AC164" i="7"/>
  <c r="AC156" i="7"/>
  <c r="AC148" i="7"/>
  <c r="AC140" i="7"/>
  <c r="AC132" i="7"/>
  <c r="AC124" i="7"/>
  <c r="AC116" i="7"/>
  <c r="AC108" i="7"/>
  <c r="AC100" i="7"/>
  <c r="AC92" i="7"/>
  <c r="AC161" i="7"/>
  <c r="AC153" i="7"/>
  <c r="AC145" i="7"/>
  <c r="AC137" i="7"/>
  <c r="AC129" i="7"/>
  <c r="AC121" i="7"/>
  <c r="AC113" i="7"/>
  <c r="AC105" i="7"/>
  <c r="AC97" i="7"/>
  <c r="AC89" i="7"/>
  <c r="AC166" i="7"/>
  <c r="AC158" i="7"/>
  <c r="AC150" i="7"/>
  <c r="AC142" i="7"/>
  <c r="AC134" i="7"/>
  <c r="AC126" i="7"/>
  <c r="AC118" i="7"/>
  <c r="AC110" i="7"/>
  <c r="AC102" i="7"/>
  <c r="AC94" i="7"/>
  <c r="AC84" i="7"/>
  <c r="AC85" i="7"/>
  <c r="AC78" i="7"/>
  <c r="AC70" i="7"/>
  <c r="AC62" i="7"/>
  <c r="AC54" i="7"/>
  <c r="AC46" i="7"/>
  <c r="AC38" i="7"/>
  <c r="AC30" i="7"/>
  <c r="AC22" i="7"/>
  <c r="AC83" i="7"/>
  <c r="AC75" i="7"/>
  <c r="AC67" i="7"/>
  <c r="AC59" i="7"/>
  <c r="AC51" i="7"/>
  <c r="AC43" i="7"/>
  <c r="AC35" i="7"/>
  <c r="AC27" i="7"/>
  <c r="AC19" i="7"/>
  <c r="AC80" i="7"/>
  <c r="AC72" i="7"/>
  <c r="AC64" i="7"/>
  <c r="AC56" i="7"/>
  <c r="AC48" i="7"/>
  <c r="AC40" i="7"/>
  <c r="AC32" i="7"/>
  <c r="AC24" i="7"/>
  <c r="AC77" i="7"/>
  <c r="AC69" i="7"/>
  <c r="AC61" i="7"/>
  <c r="AC53" i="7"/>
  <c r="AC45" i="7"/>
  <c r="AC37" i="7"/>
  <c r="AC29" i="7"/>
  <c r="AC21" i="7"/>
  <c r="AC82" i="7"/>
  <c r="AC74" i="7"/>
  <c r="AC66" i="7"/>
  <c r="AC58" i="7"/>
  <c r="AC50" i="7"/>
  <c r="AC42" i="7"/>
  <c r="AC34" i="7"/>
  <c r="AC26" i="7"/>
  <c r="AC86" i="7"/>
  <c r="AC79" i="7"/>
  <c r="AC71" i="7"/>
  <c r="AC63" i="7"/>
  <c r="AC55" i="7"/>
  <c r="AC47" i="7"/>
  <c r="AC39" i="7"/>
  <c r="AC31" i="7"/>
  <c r="AC23" i="7"/>
  <c r="AB16" i="7"/>
  <c r="AA161" i="7"/>
  <c r="AA153" i="7"/>
  <c r="AA145" i="7"/>
  <c r="AA137" i="7"/>
  <c r="AA129" i="7"/>
  <c r="AA121" i="7"/>
  <c r="AA113" i="7"/>
  <c r="AA105" i="7"/>
  <c r="AA97" i="7"/>
  <c r="AA89" i="7"/>
  <c r="AA166" i="7"/>
  <c r="AA158" i="7"/>
  <c r="AA150" i="7"/>
  <c r="AA142" i="7"/>
  <c r="AA134" i="7"/>
  <c r="AA126" i="7"/>
  <c r="AA118" i="7"/>
  <c r="AA110" i="7"/>
  <c r="AA102" i="7"/>
  <c r="AA94" i="7"/>
  <c r="AA163" i="7"/>
  <c r="AA155" i="7"/>
  <c r="AA147" i="7"/>
  <c r="AA139" i="7"/>
  <c r="AA131" i="7"/>
  <c r="AA123" i="7"/>
  <c r="AA115" i="7"/>
  <c r="AA107" i="7"/>
  <c r="AA99" i="7"/>
  <c r="AA91" i="7"/>
  <c r="AA162" i="7"/>
  <c r="AA154" i="7"/>
  <c r="AA146" i="7"/>
  <c r="AA138" i="7"/>
  <c r="AA130" i="7"/>
  <c r="AA122" i="7"/>
  <c r="AA114" i="7"/>
  <c r="AA106" i="7"/>
  <c r="AA98" i="7"/>
  <c r="AA90" i="7"/>
  <c r="AA159" i="7"/>
  <c r="AA151" i="7"/>
  <c r="AA143" i="7"/>
  <c r="AA135" i="7"/>
  <c r="AA127" i="7"/>
  <c r="AA119" i="7"/>
  <c r="AA111" i="7"/>
  <c r="AA103" i="7"/>
  <c r="AA95" i="7"/>
  <c r="AA87" i="7"/>
  <c r="AA164" i="7"/>
  <c r="AA156" i="7"/>
  <c r="AA148" i="7"/>
  <c r="AA140" i="7"/>
  <c r="AA132" i="7"/>
  <c r="AA124" i="7"/>
  <c r="AA116" i="7"/>
  <c r="AA108" i="7"/>
  <c r="AA100" i="7"/>
  <c r="AA92" i="7"/>
  <c r="AA86" i="7"/>
  <c r="AA76" i="7"/>
  <c r="AA68" i="7"/>
  <c r="AA60" i="7"/>
  <c r="AA52" i="7"/>
  <c r="AA44" i="7"/>
  <c r="AA36" i="7"/>
  <c r="AA28" i="7"/>
  <c r="AA20" i="7"/>
  <c r="AA84" i="7"/>
  <c r="AA81" i="7"/>
  <c r="AA73" i="7"/>
  <c r="AA65" i="7"/>
  <c r="AA57" i="7"/>
  <c r="AA49" i="7"/>
  <c r="AA41" i="7"/>
  <c r="AA33" i="7"/>
  <c r="AA25" i="7"/>
  <c r="AA78" i="7"/>
  <c r="AA70" i="7"/>
  <c r="AA62" i="7"/>
  <c r="AA54" i="7"/>
  <c r="AA46" i="7"/>
  <c r="AA38" i="7"/>
  <c r="AA30" i="7"/>
  <c r="AA22" i="7"/>
  <c r="AA83" i="7"/>
  <c r="AA75" i="7"/>
  <c r="AA67" i="7"/>
  <c r="AA59" i="7"/>
  <c r="AA51" i="7"/>
  <c r="AA43" i="7"/>
  <c r="AA35" i="7"/>
  <c r="AA27" i="7"/>
  <c r="AA19" i="7"/>
  <c r="AA80" i="7"/>
  <c r="AA72" i="7"/>
  <c r="AA64" i="7"/>
  <c r="AA56" i="7"/>
  <c r="AA48" i="7"/>
  <c r="AA40" i="7"/>
  <c r="AA32" i="7"/>
  <c r="AA24" i="7"/>
  <c r="AA77" i="7"/>
  <c r="AA69" i="7"/>
  <c r="AA61" i="7"/>
  <c r="AA53" i="7"/>
  <c r="AA45" i="7"/>
  <c r="AA37" i="7"/>
  <c r="AA29" i="7"/>
  <c r="AA21" i="7"/>
  <c r="AB166" i="7"/>
  <c r="AB158" i="7"/>
  <c r="AB150" i="7"/>
  <c r="AB142" i="7"/>
  <c r="AB134" i="7"/>
  <c r="AB126" i="7"/>
  <c r="AB118" i="7"/>
  <c r="AB110" i="7"/>
  <c r="AB102" i="7"/>
  <c r="AB94" i="7"/>
  <c r="AB163" i="7"/>
  <c r="AB155" i="7"/>
  <c r="AB147" i="7"/>
  <c r="AB139" i="7"/>
  <c r="AB131" i="7"/>
  <c r="AB123" i="7"/>
  <c r="AB115" i="7"/>
  <c r="AB107" i="7"/>
  <c r="AB99" i="7"/>
  <c r="AB91" i="7"/>
  <c r="AB160" i="7"/>
  <c r="AB152" i="7"/>
  <c r="AB144" i="7"/>
  <c r="AB136" i="7"/>
  <c r="AB128" i="7"/>
  <c r="AB120" i="7"/>
  <c r="AB112" i="7"/>
  <c r="AB104" i="7"/>
  <c r="AB96" i="7"/>
  <c r="AB88" i="7"/>
  <c r="AB159" i="7"/>
  <c r="AB151" i="7"/>
  <c r="AB143" i="7"/>
  <c r="AB135" i="7"/>
  <c r="AB127" i="7"/>
  <c r="AB119" i="7"/>
  <c r="AB111" i="7"/>
  <c r="AB103" i="7"/>
  <c r="AB95" i="7"/>
  <c r="AB164" i="7"/>
  <c r="AB156" i="7"/>
  <c r="AB148" i="7"/>
  <c r="AB140" i="7"/>
  <c r="AB132" i="7"/>
  <c r="AB124" i="7"/>
  <c r="AB116" i="7"/>
  <c r="AB108" i="7"/>
  <c r="AB100" i="7"/>
  <c r="AB92" i="7"/>
  <c r="AB161" i="7"/>
  <c r="AB153" i="7"/>
  <c r="AB145" i="7"/>
  <c r="AB137" i="7"/>
  <c r="AB129" i="7"/>
  <c r="AB121" i="7"/>
  <c r="AB113" i="7"/>
  <c r="AB105" i="7"/>
  <c r="AB97" i="7"/>
  <c r="AB89" i="7"/>
  <c r="AB86" i="7"/>
  <c r="AB87" i="7"/>
  <c r="AB84" i="7"/>
  <c r="AB81" i="7"/>
  <c r="AB73" i="7"/>
  <c r="AB65" i="7"/>
  <c r="AB57" i="7"/>
  <c r="AB49" i="7"/>
  <c r="AB41" i="7"/>
  <c r="AB33" i="7"/>
  <c r="AB25" i="7"/>
  <c r="AB78" i="7"/>
  <c r="AB70" i="7"/>
  <c r="AB62" i="7"/>
  <c r="AB54" i="7"/>
  <c r="AB46" i="7"/>
  <c r="AB38" i="7"/>
  <c r="AB30" i="7"/>
  <c r="AB22" i="7"/>
  <c r="AB83" i="7"/>
  <c r="AB75" i="7"/>
  <c r="AB67" i="7"/>
  <c r="AB59" i="7"/>
  <c r="AB51" i="7"/>
  <c r="AB43" i="7"/>
  <c r="AB35" i="7"/>
  <c r="AB27" i="7"/>
  <c r="AB19" i="7"/>
  <c r="AB80" i="7"/>
  <c r="AB72" i="7"/>
  <c r="AB64" i="7"/>
  <c r="AB56" i="7"/>
  <c r="AB48" i="7"/>
  <c r="AB40" i="7"/>
  <c r="AB32" i="7"/>
  <c r="AB24" i="7"/>
  <c r="AB77" i="7"/>
  <c r="AB69" i="7"/>
  <c r="AB61" i="7"/>
  <c r="AB53" i="7"/>
  <c r="AB45" i="7"/>
  <c r="AB37" i="7"/>
  <c r="AB29" i="7"/>
  <c r="AB21" i="7"/>
  <c r="AB82" i="7"/>
  <c r="AB74" i="7"/>
  <c r="AB66" i="7"/>
  <c r="AB58" i="7"/>
  <c r="AB50" i="7"/>
  <c r="AB42" i="7"/>
  <c r="AB34" i="7"/>
  <c r="AB26" i="7"/>
  <c r="AB17" i="7"/>
  <c r="AC25" i="7"/>
  <c r="AC33" i="7"/>
  <c r="AC41" i="7"/>
  <c r="AC49" i="7"/>
  <c r="AC57" i="7"/>
  <c r="AC65" i="7"/>
  <c r="AC73" i="7"/>
  <c r="AC81" i="7"/>
  <c r="AB15" i="7"/>
  <c r="AA15" i="7"/>
  <c r="AC20" i="7"/>
  <c r="AC28" i="7"/>
  <c r="AC36" i="7"/>
  <c r="AC44" i="7"/>
  <c r="AC52" i="7"/>
  <c r="AC60" i="7"/>
  <c r="AC68" i="7"/>
  <c r="AC76" i="7"/>
  <c r="AB23" i="7"/>
  <c r="AB31" i="7"/>
  <c r="AB39" i="7"/>
  <c r="AB47" i="7"/>
  <c r="AB55" i="7"/>
  <c r="AB63" i="7"/>
  <c r="AB71" i="7"/>
  <c r="AB79" i="7"/>
  <c r="AC17" i="7"/>
  <c r="AA26" i="7"/>
  <c r="AA34" i="7"/>
  <c r="AA42" i="7"/>
  <c r="AA50" i="7"/>
  <c r="AA58" i="7"/>
  <c r="AA66" i="7"/>
  <c r="AA74" i="7"/>
  <c r="AA82" i="7"/>
  <c r="Z164" i="7"/>
  <c r="AD164" i="7" s="1"/>
  <c r="AE164" i="7" s="1"/>
  <c r="AF164" i="7" s="1" a="1"/>
  <c r="AF164" i="7" s="1"/>
  <c r="Z156" i="7"/>
  <c r="AD156" i="7" s="1"/>
  <c r="AE156" i="7" s="1"/>
  <c r="AF156" i="7" s="1" a="1"/>
  <c r="AF156" i="7" s="1"/>
  <c r="Z148" i="7"/>
  <c r="AD148" i="7" s="1"/>
  <c r="AE148" i="7" s="1"/>
  <c r="AF148" i="7" s="1" a="1"/>
  <c r="AF148" i="7" s="1"/>
  <c r="Z140" i="7"/>
  <c r="AD140" i="7" s="1"/>
  <c r="AE140" i="7" s="1"/>
  <c r="AF140" i="7" s="1" a="1"/>
  <c r="AF140" i="7" s="1"/>
  <c r="Z132" i="7"/>
  <c r="AD132" i="7" s="1"/>
  <c r="AE132" i="7" s="1"/>
  <c r="AF132" i="7" s="1" a="1"/>
  <c r="AF132" i="7" s="1"/>
  <c r="Z124" i="7"/>
  <c r="AD124" i="7" s="1"/>
  <c r="AE124" i="7" s="1"/>
  <c r="AF124" i="7" s="1" a="1"/>
  <c r="AF124" i="7" s="1"/>
  <c r="Z116" i="7"/>
  <c r="AD116" i="7" s="1"/>
  <c r="AE116" i="7" s="1"/>
  <c r="AF116" i="7" s="1" a="1"/>
  <c r="AF116" i="7" s="1"/>
  <c r="Z108" i="7"/>
  <c r="AD108" i="7" s="1"/>
  <c r="AE108" i="7" s="1"/>
  <c r="AF108" i="7" s="1" a="1"/>
  <c r="AF108" i="7" s="1"/>
  <c r="Z100" i="7"/>
  <c r="AD100" i="7" s="1"/>
  <c r="AE100" i="7" s="1"/>
  <c r="AF100" i="7" s="1" a="1"/>
  <c r="AF100" i="7" s="1"/>
  <c r="Z92" i="7"/>
  <c r="AD92" i="7" s="1"/>
  <c r="AE92" i="7" s="1"/>
  <c r="AF92" i="7" s="1" a="1"/>
  <c r="AF92" i="7" s="1"/>
  <c r="Z161" i="7"/>
  <c r="AD161" i="7" s="1"/>
  <c r="AE161" i="7" s="1"/>
  <c r="AF161" i="7" s="1" a="1"/>
  <c r="AF161" i="7" s="1"/>
  <c r="Z153" i="7"/>
  <c r="AD153" i="7" s="1"/>
  <c r="AE153" i="7" s="1"/>
  <c r="AF153" i="7" s="1" a="1"/>
  <c r="AF153" i="7" s="1"/>
  <c r="Z145" i="7"/>
  <c r="AD145" i="7" s="1"/>
  <c r="AE145" i="7" s="1"/>
  <c r="AF145" i="7" s="1" a="1"/>
  <c r="AF145" i="7" s="1"/>
  <c r="Z137" i="7"/>
  <c r="AD137" i="7" s="1"/>
  <c r="AE137" i="7" s="1"/>
  <c r="AF137" i="7" s="1" a="1"/>
  <c r="AF137" i="7" s="1"/>
  <c r="Z129" i="7"/>
  <c r="AD129" i="7" s="1"/>
  <c r="AE129" i="7" s="1"/>
  <c r="AF129" i="7" s="1" a="1"/>
  <c r="AF129" i="7" s="1"/>
  <c r="Z121" i="7"/>
  <c r="AD121" i="7" s="1"/>
  <c r="AE121" i="7" s="1"/>
  <c r="AF121" i="7" s="1" a="1"/>
  <c r="AF121" i="7" s="1"/>
  <c r="Z113" i="7"/>
  <c r="AD113" i="7" s="1"/>
  <c r="AE113" i="7" s="1"/>
  <c r="AF113" i="7" s="1" a="1"/>
  <c r="AF113" i="7" s="1"/>
  <c r="Z105" i="7"/>
  <c r="AD105" i="7" s="1"/>
  <c r="AE105" i="7" s="1"/>
  <c r="AF105" i="7" s="1" a="1"/>
  <c r="AF105" i="7" s="1"/>
  <c r="Z97" i="7"/>
  <c r="AD97" i="7" s="1"/>
  <c r="AE97" i="7" s="1"/>
  <c r="AF97" i="7" s="1" a="1"/>
  <c r="AF97" i="7" s="1"/>
  <c r="Z89" i="7"/>
  <c r="AD89" i="7" s="1"/>
  <c r="AE89" i="7" s="1"/>
  <c r="AF89" i="7" s="1" a="1"/>
  <c r="AF89" i="7" s="1"/>
  <c r="Z166" i="7"/>
  <c r="AD166" i="7" s="1"/>
  <c r="AE166" i="7" s="1"/>
  <c r="AF166" i="7" s="1" a="1"/>
  <c r="AF166" i="7" s="1"/>
  <c r="Z158" i="7"/>
  <c r="AD158" i="7" s="1"/>
  <c r="AE158" i="7" s="1"/>
  <c r="AF158" i="7" s="1" a="1"/>
  <c r="AF158" i="7" s="1"/>
  <c r="Z150" i="7"/>
  <c r="AD150" i="7" s="1"/>
  <c r="AE150" i="7" s="1"/>
  <c r="AF150" i="7" s="1" a="1"/>
  <c r="AF150" i="7" s="1"/>
  <c r="Z142" i="7"/>
  <c r="AD142" i="7" s="1"/>
  <c r="AE142" i="7" s="1"/>
  <c r="AF142" i="7" s="1" a="1"/>
  <c r="AF142" i="7" s="1"/>
  <c r="Z134" i="7"/>
  <c r="AD134" i="7" s="1"/>
  <c r="AE134" i="7" s="1"/>
  <c r="AF134" i="7" s="1" a="1"/>
  <c r="AF134" i="7" s="1"/>
  <c r="Z126" i="7"/>
  <c r="AD126" i="7" s="1"/>
  <c r="AE126" i="7" s="1"/>
  <c r="AF126" i="7" s="1" a="1"/>
  <c r="AF126" i="7" s="1"/>
  <c r="Z118" i="7"/>
  <c r="AD118" i="7" s="1"/>
  <c r="AE118" i="7" s="1"/>
  <c r="AF118" i="7" s="1" a="1"/>
  <c r="AF118" i="7" s="1"/>
  <c r="Z110" i="7"/>
  <c r="AD110" i="7" s="1"/>
  <c r="AE110" i="7" s="1"/>
  <c r="AF110" i="7" s="1" a="1"/>
  <c r="AF110" i="7" s="1"/>
  <c r="Z102" i="7"/>
  <c r="AD102" i="7" s="1"/>
  <c r="AE102" i="7" s="1"/>
  <c r="AF102" i="7" s="1" a="1"/>
  <c r="AF102" i="7" s="1"/>
  <c r="Z94" i="7"/>
  <c r="AD94" i="7" s="1"/>
  <c r="AE94" i="7" s="1"/>
  <c r="AF94" i="7" s="1" a="1"/>
  <c r="AF94" i="7" s="1"/>
  <c r="Z165" i="7"/>
  <c r="Z157" i="7"/>
  <c r="Z149" i="7"/>
  <c r="Z141" i="7"/>
  <c r="Z133" i="7"/>
  <c r="Z125" i="7"/>
  <c r="Z117" i="7"/>
  <c r="Z109" i="7"/>
  <c r="Z101" i="7"/>
  <c r="Z93" i="7"/>
  <c r="Z162" i="7"/>
  <c r="Z154" i="7"/>
  <c r="Z146" i="7"/>
  <c r="Z138" i="7"/>
  <c r="Z130" i="7"/>
  <c r="Z122" i="7"/>
  <c r="Z114" i="7"/>
  <c r="Z106" i="7"/>
  <c r="Z98" i="7"/>
  <c r="Z90" i="7"/>
  <c r="Z159" i="7"/>
  <c r="Z151" i="7"/>
  <c r="Z143" i="7"/>
  <c r="Z135" i="7"/>
  <c r="Z127" i="7"/>
  <c r="Z119" i="7"/>
  <c r="Z111" i="7"/>
  <c r="Z103" i="7"/>
  <c r="Z95" i="7"/>
  <c r="Z87" i="7"/>
  <c r="Z37" i="7"/>
  <c r="AD37" i="7" s="1"/>
  <c r="AE37" i="7" s="1"/>
  <c r="AF37" i="7" s="1" a="1"/>
  <c r="AF37" i="7" s="1"/>
  <c r="Z29" i="7"/>
  <c r="AD29" i="7" s="1"/>
  <c r="AE29" i="7" s="1"/>
  <c r="AF29" i="7" s="1" a="1"/>
  <c r="AF29" i="7" s="1"/>
  <c r="Z21" i="7"/>
  <c r="AD21" i="7" s="1"/>
  <c r="AE21" i="7" s="1"/>
  <c r="AF21" i="7" s="1" a="1"/>
  <c r="AF21" i="7" s="1"/>
  <c r="Z86" i="7"/>
  <c r="AD86" i="7" s="1"/>
  <c r="AE86" i="7" s="1"/>
  <c r="AF86" i="7" s="1" a="1"/>
  <c r="AF86" i="7" s="1"/>
  <c r="Z79" i="7"/>
  <c r="Z71" i="7"/>
  <c r="Z63" i="7"/>
  <c r="Z55" i="7"/>
  <c r="Z47" i="7"/>
  <c r="Z39" i="7"/>
  <c r="Z31" i="7"/>
  <c r="Z23" i="7"/>
  <c r="Z85" i="7"/>
  <c r="Z76" i="7"/>
  <c r="Z68" i="7"/>
  <c r="Z60" i="7"/>
  <c r="Z52" i="7"/>
  <c r="Z44" i="7"/>
  <c r="Z36" i="7"/>
  <c r="Z28" i="7"/>
  <c r="Z20" i="7"/>
  <c r="Z84" i="7"/>
  <c r="AD84" i="7" s="1"/>
  <c r="AE84" i="7" s="1"/>
  <c r="AF84" i="7" s="1" a="1"/>
  <c r="AF84" i="7" s="1"/>
  <c r="Z81" i="7"/>
  <c r="AD81" i="7" s="1"/>
  <c r="AE81" i="7" s="1"/>
  <c r="AF81" i="7" s="1" a="1"/>
  <c r="AF81" i="7" s="1"/>
  <c r="Z73" i="7"/>
  <c r="AD73" i="7" s="1"/>
  <c r="AE73" i="7" s="1"/>
  <c r="AF73" i="7" s="1" a="1"/>
  <c r="AF73" i="7" s="1"/>
  <c r="Z65" i="7"/>
  <c r="AD65" i="7" s="1"/>
  <c r="AE65" i="7" s="1"/>
  <c r="AF65" i="7" s="1" a="1"/>
  <c r="AF65" i="7" s="1"/>
  <c r="Z57" i="7"/>
  <c r="AD57" i="7" s="1"/>
  <c r="AE57" i="7" s="1"/>
  <c r="AF57" i="7" s="1" a="1"/>
  <c r="AF57" i="7" s="1"/>
  <c r="Z49" i="7"/>
  <c r="AD49" i="7" s="1"/>
  <c r="AE49" i="7" s="1"/>
  <c r="AF49" i="7" s="1" a="1"/>
  <c r="AF49" i="7" s="1"/>
  <c r="Z41" i="7"/>
  <c r="AD41" i="7" s="1"/>
  <c r="AE41" i="7" s="1"/>
  <c r="AF41" i="7" s="1" a="1"/>
  <c r="AF41" i="7" s="1"/>
  <c r="Z33" i="7"/>
  <c r="AD33" i="7" s="1"/>
  <c r="AE33" i="7" s="1"/>
  <c r="AF33" i="7" s="1" a="1"/>
  <c r="AF33" i="7" s="1"/>
  <c r="Z25" i="7"/>
  <c r="AD25" i="7" s="1"/>
  <c r="AE25" i="7" s="1"/>
  <c r="AF25" i="7" s="1" a="1"/>
  <c r="AF25" i="7" s="1"/>
  <c r="Z78" i="7"/>
  <c r="AD78" i="7" s="1"/>
  <c r="AE78" i="7" s="1"/>
  <c r="AF78" i="7" s="1" a="1"/>
  <c r="AF78" i="7" s="1"/>
  <c r="Z70" i="7"/>
  <c r="AD70" i="7" s="1"/>
  <c r="AE70" i="7" s="1"/>
  <c r="AF70" i="7" s="1" a="1"/>
  <c r="AF70" i="7" s="1"/>
  <c r="Z62" i="7"/>
  <c r="AD62" i="7" s="1"/>
  <c r="AE62" i="7" s="1"/>
  <c r="AF62" i="7" s="1" a="1"/>
  <c r="AF62" i="7" s="1"/>
  <c r="Z54" i="7"/>
  <c r="AD54" i="7" s="1"/>
  <c r="AE54" i="7" s="1"/>
  <c r="AF54" i="7" s="1" a="1"/>
  <c r="AF54" i="7" s="1"/>
  <c r="Z46" i="7"/>
  <c r="AD46" i="7" s="1"/>
  <c r="AE46" i="7" s="1"/>
  <c r="AF46" i="7" s="1" a="1"/>
  <c r="AF46" i="7" s="1"/>
  <c r="Z38" i="7"/>
  <c r="AD38" i="7" s="1"/>
  <c r="AE38" i="7" s="1"/>
  <c r="AF38" i="7" s="1" a="1"/>
  <c r="AF38" i="7" s="1"/>
  <c r="Z30" i="7"/>
  <c r="AD30" i="7" s="1"/>
  <c r="AE30" i="7" s="1"/>
  <c r="AF30" i="7" s="1" a="1"/>
  <c r="AF30" i="7" s="1"/>
  <c r="Z22" i="7"/>
  <c r="AD22" i="7" s="1"/>
  <c r="AE22" i="7" s="1"/>
  <c r="AF22" i="7" s="1" a="1"/>
  <c r="AF22" i="7" s="1"/>
  <c r="Z83" i="7"/>
  <c r="AD83" i="7" s="1"/>
  <c r="AE83" i="7" s="1"/>
  <c r="AF83" i="7" s="1" a="1"/>
  <c r="AF83" i="7" s="1"/>
  <c r="Z75" i="7"/>
  <c r="AD75" i="7" s="1"/>
  <c r="AE75" i="7" s="1"/>
  <c r="AF75" i="7" s="1" a="1"/>
  <c r="AF75" i="7" s="1"/>
  <c r="Z67" i="7"/>
  <c r="AD67" i="7" s="1"/>
  <c r="AE67" i="7" s="1"/>
  <c r="AF67" i="7" s="1" a="1"/>
  <c r="AF67" i="7" s="1"/>
  <c r="Z59" i="7"/>
  <c r="AD59" i="7" s="1"/>
  <c r="AE59" i="7" s="1"/>
  <c r="AF59" i="7" s="1" a="1"/>
  <c r="AF59" i="7" s="1"/>
  <c r="Z51" i="7"/>
  <c r="AD51" i="7" s="1"/>
  <c r="AE51" i="7" s="1"/>
  <c r="AF51" i="7" s="1" a="1"/>
  <c r="AF51" i="7" s="1"/>
  <c r="Z43" i="7"/>
  <c r="AD43" i="7" s="1"/>
  <c r="AE43" i="7" s="1"/>
  <c r="AF43" i="7" s="1" a="1"/>
  <c r="AF43" i="7" s="1"/>
  <c r="Z35" i="7"/>
  <c r="AD35" i="7" s="1"/>
  <c r="AE35" i="7" s="1"/>
  <c r="AF35" i="7" s="1" a="1"/>
  <c r="AF35" i="7" s="1"/>
  <c r="Z27" i="7"/>
  <c r="AD27" i="7" s="1"/>
  <c r="AE27" i="7" s="1"/>
  <c r="AF27" i="7" s="1" a="1"/>
  <c r="AF27" i="7" s="1"/>
  <c r="Z80" i="7"/>
  <c r="AD80" i="7" s="1"/>
  <c r="AE80" i="7" s="1"/>
  <c r="AF80" i="7" s="1" a="1"/>
  <c r="AF80" i="7" s="1"/>
  <c r="Z72" i="7"/>
  <c r="AD72" i="7" s="1"/>
  <c r="AE72" i="7" s="1"/>
  <c r="AF72" i="7" s="1" a="1"/>
  <c r="AF72" i="7" s="1"/>
  <c r="Z64" i="7"/>
  <c r="AD64" i="7" s="1"/>
  <c r="AE64" i="7" s="1"/>
  <c r="AF64" i="7" s="1" a="1"/>
  <c r="AF64" i="7" s="1"/>
  <c r="Z56" i="7"/>
  <c r="AD56" i="7" s="1"/>
  <c r="AE56" i="7" s="1"/>
  <c r="AF56" i="7" s="1" a="1"/>
  <c r="AF56" i="7" s="1"/>
  <c r="Z48" i="7"/>
  <c r="AD48" i="7" s="1"/>
  <c r="AE48" i="7" s="1"/>
  <c r="AF48" i="7" s="1" a="1"/>
  <c r="AF48" i="7" s="1"/>
  <c r="Z40" i="7"/>
  <c r="AD40" i="7" s="1"/>
  <c r="AE40" i="7" s="1"/>
  <c r="AF40" i="7" s="1" a="1"/>
  <c r="AF40" i="7" s="1"/>
  <c r="Z32" i="7"/>
  <c r="AD32" i="7" s="1"/>
  <c r="AE32" i="7" s="1"/>
  <c r="AF32" i="7" s="1" a="1"/>
  <c r="AF32" i="7" s="1"/>
  <c r="Z24" i="7"/>
  <c r="AD24" i="7" s="1"/>
  <c r="AE24" i="7" s="1"/>
  <c r="AF24" i="7" s="1" a="1"/>
  <c r="AF24" i="7" s="1"/>
  <c r="Z15" i="7"/>
  <c r="AD15" i="7" s="1"/>
  <c r="AA18" i="7"/>
  <c r="Z18" i="7"/>
  <c r="AD18" i="7" s="1"/>
  <c r="AE18" i="7" s="1"/>
  <c r="AF18" i="7" s="1" a="1"/>
  <c r="AF18" i="7" s="1"/>
  <c r="Z45" i="7"/>
  <c r="AD45" i="7" s="1"/>
  <c r="AE45" i="7" s="1"/>
  <c r="AF45" i="7" s="1" a="1"/>
  <c r="AF45" i="7" s="1"/>
  <c r="Z53" i="7"/>
  <c r="AD53" i="7" s="1"/>
  <c r="AE53" i="7" s="1"/>
  <c r="AF53" i="7" s="1" a="1"/>
  <c r="AF53" i="7" s="1"/>
  <c r="Z61" i="7"/>
  <c r="AD61" i="7" s="1"/>
  <c r="AE61" i="7" s="1"/>
  <c r="AF61" i="7" s="1" a="1"/>
  <c r="AF61" i="7" s="1"/>
  <c r="Z69" i="7"/>
  <c r="AD69" i="7" s="1"/>
  <c r="AE69" i="7" s="1"/>
  <c r="AF69" i="7" s="1" a="1"/>
  <c r="AF69" i="7" s="1"/>
  <c r="Z77" i="7"/>
  <c r="AD77" i="7" s="1"/>
  <c r="AE77" i="7" s="1"/>
  <c r="AF77" i="7" s="1" a="1"/>
  <c r="AF77" i="7" s="1"/>
  <c r="AA88" i="7"/>
  <c r="AA96" i="7"/>
  <c r="AA104" i="7"/>
  <c r="AA112" i="7"/>
  <c r="AA120" i="7"/>
  <c r="AA128" i="7"/>
  <c r="AA136" i="7"/>
  <c r="AA144" i="7"/>
  <c r="AA152" i="7"/>
  <c r="AC160" i="7"/>
  <c r="AB85" i="7"/>
  <c r="AA85" i="7"/>
  <c r="Z91" i="7"/>
  <c r="AD91" i="7" s="1"/>
  <c r="AE91" i="7" s="1"/>
  <c r="AF91" i="7" s="1" a="1"/>
  <c r="AF91" i="7" s="1"/>
  <c r="Z99" i="7"/>
  <c r="AD99" i="7" s="1"/>
  <c r="AE99" i="7" s="1"/>
  <c r="AF99" i="7" s="1" a="1"/>
  <c r="AF99" i="7" s="1"/>
  <c r="Z107" i="7"/>
  <c r="AD107" i="7" s="1"/>
  <c r="AE107" i="7" s="1"/>
  <c r="AF107" i="7" s="1" a="1"/>
  <c r="AF107" i="7" s="1"/>
  <c r="Z115" i="7"/>
  <c r="AD115" i="7" s="1"/>
  <c r="AE115" i="7" s="1"/>
  <c r="AF115" i="7" s="1" a="1"/>
  <c r="AF115" i="7" s="1"/>
  <c r="Z123" i="7"/>
  <c r="AD123" i="7" s="1"/>
  <c r="AE123" i="7" s="1"/>
  <c r="AF123" i="7" s="1" a="1"/>
  <c r="AF123" i="7" s="1"/>
  <c r="Z131" i="7"/>
  <c r="AD131" i="7" s="1"/>
  <c r="AE131" i="7" s="1"/>
  <c r="AF131" i="7" s="1" a="1"/>
  <c r="AF131" i="7" s="1"/>
  <c r="Z139" i="7"/>
  <c r="AD139" i="7" s="1"/>
  <c r="AE139" i="7" s="1"/>
  <c r="AF139" i="7" s="1" a="1"/>
  <c r="AF139" i="7" s="1"/>
  <c r="Z147" i="7"/>
  <c r="AD147" i="7" s="1"/>
  <c r="AE147" i="7" s="1"/>
  <c r="AF147" i="7" s="1" a="1"/>
  <c r="AF147" i="7" s="1"/>
  <c r="Z155" i="7"/>
  <c r="AD155" i="7" s="1"/>
  <c r="AE155" i="7" s="1"/>
  <c r="AF155" i="7" s="1" a="1"/>
  <c r="AF155" i="7" s="1"/>
  <c r="Z163" i="7"/>
  <c r="AD163" i="7" s="1"/>
  <c r="AE163" i="7" s="1"/>
  <c r="AF163" i="7" s="1" a="1"/>
  <c r="AF163" i="7" s="1"/>
  <c r="AC87" i="7"/>
  <c r="AC95" i="7"/>
  <c r="AC103" i="7"/>
  <c r="AC111" i="7"/>
  <c r="AC119" i="7"/>
  <c r="AC127" i="7"/>
  <c r="AC135" i="7"/>
  <c r="AC143" i="7"/>
  <c r="AC151" i="7"/>
  <c r="AC159" i="7"/>
  <c r="AC167" i="7"/>
  <c r="AB20" i="7"/>
  <c r="AA23" i="7"/>
  <c r="Z26" i="7"/>
  <c r="AD26" i="7" s="1"/>
  <c r="AE26" i="7" s="1"/>
  <c r="AF26" i="7" s="1" a="1"/>
  <c r="AF26" i="7" s="1"/>
  <c r="AB28" i="7"/>
  <c r="AA31" i="7"/>
  <c r="Z34" i="7"/>
  <c r="AD34" i="7" s="1"/>
  <c r="AE34" i="7" s="1"/>
  <c r="AF34" i="7" s="1" a="1"/>
  <c r="AF34" i="7" s="1"/>
  <c r="AB36" i="7"/>
  <c r="AA39" i="7"/>
  <c r="Z42" i="7"/>
  <c r="AD42" i="7" s="1"/>
  <c r="AE42" i="7" s="1"/>
  <c r="AF42" i="7" s="1" a="1"/>
  <c r="AF42" i="7" s="1"/>
  <c r="AB44" i="7"/>
  <c r="AA47" i="7"/>
  <c r="Z50" i="7"/>
  <c r="AD50" i="7" s="1"/>
  <c r="AE50" i="7" s="1"/>
  <c r="AF50" i="7" s="1" a="1"/>
  <c r="AF50" i="7" s="1"/>
  <c r="AB52" i="7"/>
  <c r="AA55" i="7"/>
  <c r="Z58" i="7"/>
  <c r="AD58" i="7" s="1"/>
  <c r="AE58" i="7" s="1"/>
  <c r="AF58" i="7" s="1" a="1"/>
  <c r="AF58" i="7" s="1"/>
  <c r="AB60" i="7"/>
  <c r="AA63" i="7"/>
  <c r="Z66" i="7"/>
  <c r="AD66" i="7" s="1"/>
  <c r="AE66" i="7" s="1"/>
  <c r="AF66" i="7" s="1" a="1"/>
  <c r="AF66" i="7" s="1"/>
  <c r="AB68" i="7"/>
  <c r="AA71" i="7"/>
  <c r="Z74" i="7"/>
  <c r="AD74" i="7" s="1"/>
  <c r="AE74" i="7" s="1"/>
  <c r="AF74" i="7" s="1" a="1"/>
  <c r="AF74" i="7" s="1"/>
  <c r="AB76" i="7"/>
  <c r="AA79" i="7"/>
  <c r="Z82" i="7"/>
  <c r="AD82" i="7" s="1"/>
  <c r="AE82" i="7" s="1"/>
  <c r="AF82" i="7" s="1" a="1"/>
  <c r="AF82" i="7" s="1"/>
  <c r="AC90" i="7"/>
  <c r="AC98" i="7"/>
  <c r="AC106" i="7"/>
  <c r="AC114" i="7"/>
  <c r="AC122" i="7"/>
  <c r="AC130" i="7"/>
  <c r="AC138" i="7"/>
  <c r="AC146" i="7"/>
  <c r="AC154" i="7"/>
  <c r="AC162" i="7"/>
  <c r="AB93" i="7"/>
  <c r="AB101" i="7"/>
  <c r="AB109" i="7"/>
  <c r="AB117" i="7"/>
  <c r="AB125" i="7"/>
  <c r="AB133" i="7"/>
  <c r="AB141" i="7"/>
  <c r="AB149" i="7"/>
  <c r="AB157" i="7"/>
  <c r="AB165" i="7"/>
  <c r="Z167" i="7"/>
  <c r="AA167" i="7"/>
  <c r="AB167" i="7"/>
  <c r="Z88" i="7"/>
  <c r="AD88" i="7" s="1"/>
  <c r="AE88" i="7" s="1"/>
  <c r="AF88" i="7" s="1" a="1"/>
  <c r="AF88" i="7" s="1"/>
  <c r="AB90" i="7"/>
  <c r="AA93" i="7"/>
  <c r="Z96" i="7"/>
  <c r="AD96" i="7" s="1"/>
  <c r="AE96" i="7" s="1"/>
  <c r="AF96" i="7" s="1" a="1"/>
  <c r="AF96" i="7" s="1"/>
  <c r="AB98" i="7"/>
  <c r="AA101" i="7"/>
  <c r="Z104" i="7"/>
  <c r="AD104" i="7" s="1"/>
  <c r="AE104" i="7" s="1"/>
  <c r="AF104" i="7" s="1" a="1"/>
  <c r="AF104" i="7" s="1"/>
  <c r="AB106" i="7"/>
  <c r="AA109" i="7"/>
  <c r="Z112" i="7"/>
  <c r="AD112" i="7" s="1"/>
  <c r="AE112" i="7" s="1"/>
  <c r="AF112" i="7" s="1" a="1"/>
  <c r="AF112" i="7" s="1"/>
  <c r="AB114" i="7"/>
  <c r="AA117" i="7"/>
  <c r="Z120" i="7"/>
  <c r="AD120" i="7" s="1"/>
  <c r="AE120" i="7" s="1"/>
  <c r="AF120" i="7" s="1" a="1"/>
  <c r="AF120" i="7" s="1"/>
  <c r="AB122" i="7"/>
  <c r="AA125" i="7"/>
  <c r="Z128" i="7"/>
  <c r="AD128" i="7" s="1"/>
  <c r="AE128" i="7" s="1"/>
  <c r="AF128" i="7" s="1" a="1"/>
  <c r="AF128" i="7" s="1"/>
  <c r="AB130" i="7"/>
  <c r="AA133" i="7"/>
  <c r="Z136" i="7"/>
  <c r="AD136" i="7" s="1"/>
  <c r="AE136" i="7" s="1"/>
  <c r="AF136" i="7" s="1" a="1"/>
  <c r="AF136" i="7" s="1"/>
  <c r="AB138" i="7"/>
  <c r="AA141" i="7"/>
  <c r="Z144" i="7"/>
  <c r="AD144" i="7" s="1"/>
  <c r="AE144" i="7" s="1"/>
  <c r="AF144" i="7" s="1" a="1"/>
  <c r="AF144" i="7" s="1"/>
  <c r="AB146" i="7"/>
  <c r="AA149" i="7"/>
  <c r="Z152" i="7"/>
  <c r="AD152" i="7" s="1"/>
  <c r="AE152" i="7" s="1"/>
  <c r="AF152" i="7" s="1" a="1"/>
  <c r="AF152" i="7" s="1"/>
  <c r="AB154" i="7"/>
  <c r="AA157" i="7"/>
  <c r="Z160" i="7"/>
  <c r="AB162" i="7"/>
  <c r="AA165" i="7"/>
  <c r="AA160" i="7"/>
  <c r="AD19" i="7" l="1"/>
  <c r="AE19" i="7" s="1"/>
  <c r="AF19" i="7" s="1" a="1"/>
  <c r="AF19" i="7" s="1"/>
  <c r="AE15" i="7"/>
  <c r="AD68" i="7"/>
  <c r="AE68" i="7" s="1"/>
  <c r="AF68" i="7" s="1" a="1"/>
  <c r="AF68" i="7" s="1"/>
  <c r="AD63" i="7"/>
  <c r="AE63" i="7" s="1"/>
  <c r="AF63" i="7" s="1" a="1"/>
  <c r="AF63" i="7" s="1"/>
  <c r="AD95" i="7"/>
  <c r="AE95" i="7" s="1"/>
  <c r="AF95" i="7" s="1" a="1"/>
  <c r="AF95" i="7" s="1"/>
  <c r="AD159" i="7"/>
  <c r="AE159" i="7" s="1"/>
  <c r="AF159" i="7" s="1" a="1"/>
  <c r="AF159" i="7" s="1"/>
  <c r="AD146" i="7"/>
  <c r="AE146" i="7" s="1"/>
  <c r="AF146" i="7" s="1" a="1"/>
  <c r="AF146" i="7" s="1"/>
  <c r="AD133" i="7"/>
  <c r="AE133" i="7" s="1"/>
  <c r="AF133" i="7" s="1" a="1"/>
  <c r="AF133" i="7" s="1"/>
  <c r="AD76" i="7"/>
  <c r="AE76" i="7" s="1"/>
  <c r="AF76" i="7" s="1" a="1"/>
  <c r="AF76" i="7" s="1"/>
  <c r="AD71" i="7"/>
  <c r="AE71" i="7" s="1"/>
  <c r="AF71" i="7" s="1" a="1"/>
  <c r="AF71" i="7" s="1"/>
  <c r="AD103" i="7"/>
  <c r="AE103" i="7" s="1"/>
  <c r="AF103" i="7" s="1" a="1"/>
  <c r="AF103" i="7" s="1"/>
  <c r="AD90" i="7"/>
  <c r="AE90" i="7" s="1"/>
  <c r="AF90" i="7" s="1" a="1"/>
  <c r="AF90" i="7" s="1"/>
  <c r="AD154" i="7"/>
  <c r="AE154" i="7" s="1"/>
  <c r="AF154" i="7" s="1" a="1"/>
  <c r="AF154" i="7" s="1"/>
  <c r="AD141" i="7"/>
  <c r="AE141" i="7" s="1"/>
  <c r="AF141" i="7" s="1" a="1"/>
  <c r="AF141" i="7" s="1"/>
  <c r="AD20" i="7"/>
  <c r="AE20" i="7" s="1"/>
  <c r="AF20" i="7" s="1" a="1"/>
  <c r="AF20" i="7" s="1"/>
  <c r="AD85" i="7"/>
  <c r="AE85" i="7" s="1"/>
  <c r="AF85" i="7" s="1" a="1"/>
  <c r="AF85" i="7" s="1"/>
  <c r="AD79" i="7"/>
  <c r="AE79" i="7" s="1"/>
  <c r="AF79" i="7" s="1" a="1"/>
  <c r="AF79" i="7" s="1"/>
  <c r="AD111" i="7"/>
  <c r="AE111" i="7" s="1"/>
  <c r="AF111" i="7" s="1" a="1"/>
  <c r="AF111" i="7" s="1"/>
  <c r="AD98" i="7"/>
  <c r="AE98" i="7" s="1"/>
  <c r="AF98" i="7" s="1" a="1"/>
  <c r="AF98" i="7" s="1"/>
  <c r="AD162" i="7"/>
  <c r="AE162" i="7" s="1"/>
  <c r="AF162" i="7" s="1" a="1"/>
  <c r="AF162" i="7" s="1"/>
  <c r="AD149" i="7"/>
  <c r="AE149" i="7" s="1"/>
  <c r="AF149" i="7" s="1" a="1"/>
  <c r="AF149" i="7" s="1"/>
  <c r="AD167" i="7"/>
  <c r="AE167" i="7" s="1"/>
  <c r="AF167" i="7" s="1" a="1"/>
  <c r="AF167" i="7" s="1"/>
  <c r="AD28" i="7"/>
  <c r="AE28" i="7" s="1"/>
  <c r="AF28" i="7" s="1" a="1"/>
  <c r="AF28" i="7" s="1"/>
  <c r="AD23" i="7"/>
  <c r="AE23" i="7" s="1"/>
  <c r="AF23" i="7" s="1" a="1"/>
  <c r="AF23" i="7" s="1"/>
  <c r="AD119" i="7"/>
  <c r="AE119" i="7" s="1"/>
  <c r="AF119" i="7" s="1" a="1"/>
  <c r="AF119" i="7" s="1"/>
  <c r="AD106" i="7"/>
  <c r="AE106" i="7" s="1"/>
  <c r="AF106" i="7" s="1" a="1"/>
  <c r="AF106" i="7" s="1"/>
  <c r="AD93" i="7"/>
  <c r="AE93" i="7" s="1"/>
  <c r="AF93" i="7" s="1" a="1"/>
  <c r="AF93" i="7" s="1"/>
  <c r="AD157" i="7"/>
  <c r="AE157" i="7" s="1"/>
  <c r="AF157" i="7" s="1" a="1"/>
  <c r="AF157" i="7" s="1"/>
  <c r="AD36" i="7"/>
  <c r="AE36" i="7" s="1"/>
  <c r="AF36" i="7" s="1" a="1"/>
  <c r="AF36" i="7" s="1"/>
  <c r="AD31" i="7"/>
  <c r="AE31" i="7" s="1"/>
  <c r="AF31" i="7" s="1" a="1"/>
  <c r="AF31" i="7" s="1"/>
  <c r="AD127" i="7"/>
  <c r="AE127" i="7" s="1"/>
  <c r="AF127" i="7" s="1" a="1"/>
  <c r="AF127" i="7" s="1"/>
  <c r="AD114" i="7"/>
  <c r="AE114" i="7" s="1"/>
  <c r="AF114" i="7" s="1" a="1"/>
  <c r="AF114" i="7" s="1"/>
  <c r="AD101" i="7"/>
  <c r="AE101" i="7" s="1"/>
  <c r="AF101" i="7" s="1" a="1"/>
  <c r="AF101" i="7" s="1"/>
  <c r="AD165" i="7"/>
  <c r="AE165" i="7" s="1"/>
  <c r="AF165" i="7" s="1" a="1"/>
  <c r="AF165" i="7" s="1"/>
  <c r="AD160" i="7"/>
  <c r="AE160" i="7" s="1"/>
  <c r="AF160" i="7" s="1" a="1"/>
  <c r="AF160" i="7" s="1"/>
  <c r="AD44" i="7"/>
  <c r="AE44" i="7" s="1"/>
  <c r="AF44" i="7" s="1" a="1"/>
  <c r="AF44" i="7" s="1"/>
  <c r="AD39" i="7"/>
  <c r="AE39" i="7" s="1"/>
  <c r="AF39" i="7" s="1" a="1"/>
  <c r="AF39" i="7" s="1"/>
  <c r="AD135" i="7"/>
  <c r="AE135" i="7" s="1"/>
  <c r="AF135" i="7" s="1" a="1"/>
  <c r="AF135" i="7" s="1"/>
  <c r="AD122" i="7"/>
  <c r="AE122" i="7" s="1"/>
  <c r="AF122" i="7" s="1" a="1"/>
  <c r="AF122" i="7" s="1"/>
  <c r="AD109" i="7"/>
  <c r="AE109" i="7" s="1"/>
  <c r="AF109" i="7" s="1" a="1"/>
  <c r="AF109" i="7" s="1"/>
  <c r="AD17" i="7"/>
  <c r="AE17" i="7" s="1"/>
  <c r="AF17" i="7" s="1" a="1"/>
  <c r="AF17" i="7" s="1"/>
  <c r="AD52" i="7"/>
  <c r="AE52" i="7" s="1"/>
  <c r="AF52" i="7" s="1" a="1"/>
  <c r="AF52" i="7" s="1"/>
  <c r="AD47" i="7"/>
  <c r="AE47" i="7" s="1"/>
  <c r="AF47" i="7" s="1" a="1"/>
  <c r="AF47" i="7" s="1"/>
  <c r="AD143" i="7"/>
  <c r="AE143" i="7" s="1"/>
  <c r="AF143" i="7" s="1" a="1"/>
  <c r="AF143" i="7" s="1"/>
  <c r="AD130" i="7"/>
  <c r="AE130" i="7" s="1"/>
  <c r="AF130" i="7" s="1" a="1"/>
  <c r="AF130" i="7" s="1"/>
  <c r="AD117" i="7"/>
  <c r="AE117" i="7" s="1"/>
  <c r="AF117" i="7" s="1" a="1"/>
  <c r="AF117" i="7" s="1"/>
  <c r="AD16" i="7"/>
  <c r="AE16" i="7" s="1"/>
  <c r="AF16" i="7" s="1" a="1"/>
  <c r="AF16" i="7" s="1"/>
  <c r="AD60" i="7"/>
  <c r="AE60" i="7" s="1"/>
  <c r="AF60" i="7" s="1" a="1"/>
  <c r="AF60" i="7" s="1"/>
  <c r="AD55" i="7"/>
  <c r="AE55" i="7" s="1"/>
  <c r="AF55" i="7" s="1" a="1"/>
  <c r="AF55" i="7" s="1"/>
  <c r="AD87" i="7"/>
  <c r="AE87" i="7" s="1"/>
  <c r="AF87" i="7" s="1" a="1"/>
  <c r="AF87" i="7" s="1"/>
  <c r="AD151" i="7"/>
  <c r="AE151" i="7" s="1"/>
  <c r="AF151" i="7" s="1" a="1"/>
  <c r="AF151" i="7" s="1"/>
  <c r="AD138" i="7"/>
  <c r="AE138" i="7" s="1"/>
  <c r="AF138" i="7" s="1" a="1"/>
  <c r="AF138" i="7" s="1"/>
  <c r="AD125" i="7"/>
  <c r="AE125" i="7" s="1"/>
  <c r="AF125" i="7" s="1" a="1"/>
  <c r="AF125" i="7" s="1"/>
  <c r="AA9" i="7" l="1"/>
  <c r="AA8" i="7"/>
  <c r="Z9" i="7"/>
  <c r="Z8" i="7"/>
  <c r="W9" i="7"/>
  <c r="AE8" i="7"/>
  <c r="U8" i="7"/>
  <c r="AC7" i="7"/>
  <c r="U7" i="7"/>
  <c r="AC6" i="7"/>
  <c r="U6" i="7"/>
  <c r="AD8" i="7"/>
  <c r="AB7" i="7"/>
  <c r="V9" i="7"/>
  <c r="AB6" i="7"/>
  <c r="Y6" i="7"/>
  <c r="V6" i="7"/>
  <c r="AE9" i="7"/>
  <c r="U9" i="7"/>
  <c r="AC8" i="7"/>
  <c r="AA7" i="7"/>
  <c r="AA6" i="7"/>
  <c r="AD9" i="7"/>
  <c r="AB8" i="7"/>
  <c r="Z7" i="7"/>
  <c r="Z6" i="7"/>
  <c r="AE7" i="7"/>
  <c r="AD6" i="7"/>
  <c r="AF15" i="7" a="1"/>
  <c r="AF15" i="7" s="1"/>
  <c r="AC9" i="7"/>
  <c r="Y8" i="7"/>
  <c r="Y7" i="7"/>
  <c r="AE6" i="7"/>
  <c r="AB9" i="7"/>
  <c r="X8" i="7"/>
  <c r="X7" i="7"/>
  <c r="X6" i="7"/>
  <c r="Y9" i="7"/>
  <c r="W8" i="7"/>
  <c r="W7" i="7"/>
  <c r="W6" i="7"/>
  <c r="X9" i="7"/>
  <c r="V8" i="7"/>
  <c r="AD7" i="7"/>
  <c r="V7" i="7"/>
  <c r="B11" i="7"/>
  <c r="C19" i="3" l="1"/>
  <c r="C15" i="3"/>
  <c r="C16" i="3"/>
  <c r="H12" i="3" l="1"/>
  <c r="H8" i="3"/>
  <c r="E12" i="3"/>
  <c r="F12" i="3"/>
  <c r="G12" i="3"/>
  <c r="D12" i="3"/>
  <c r="E8" i="3"/>
  <c r="F8" i="3"/>
  <c r="G8" i="3"/>
  <c r="D8" i="3"/>
  <c r="C17" i="3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14" authorId="0" shapeId="0" xr:uid="{01104DC5-7A85-354C-8F03-DAFDE679CF14}">
      <text>
        <r>
          <rPr>
            <b/>
            <sz val="11"/>
            <color rgb="FF000000"/>
            <rFont val="Calibri"/>
            <family val="34"/>
          </rPr>
          <t>In 1000's</t>
        </r>
      </text>
    </comment>
    <comment ref="M14" authorId="0" shapeId="0" xr:uid="{0EF0A29D-1A3B-5C4F-9E2C-110D10E91272}">
      <text>
        <r>
          <rPr>
            <b/>
            <sz val="11"/>
            <color rgb="FF000000"/>
            <rFont val="Calibri"/>
            <family val="34"/>
          </rPr>
          <t>In 1000's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<sst xmlns="http://schemas.openxmlformats.org/spreadsheetml/2006/main" count="1055" uniqueCount="462">
  <si>
    <t>Manufacturer</t>
  </si>
  <si>
    <t>Model</t>
  </si>
  <si>
    <t>Sales_in_thousands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</si>
  <si>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</si>
  <si>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</si>
  <si>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</si>
  <si>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</si>
  <si>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</si>
  <si>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</si>
  <si>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</si>
  <si>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</si>
  <si>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</si>
  <si>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</si>
  <si>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</si>
  <si>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</si>
  <si>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</si>
  <si>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</si>
  <si>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</si>
  <si>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</si>
  <si>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</si>
  <si>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</si>
  <si>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</si>
  <si>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</si>
  <si>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</si>
  <si>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</si>
  <si>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</si>
  <si>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</si>
  <si>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</si>
  <si>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</si>
  <si>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</si>
  <si>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</si>
  <si>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</si>
  <si>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</si>
  <si>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</si>
  <si>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</si>
  <si>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</si>
  <si>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</si>
  <si>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</si>
  <si>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</si>
  <si>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</si>
  <si>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</si>
  <si>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</si>
  <si>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</si>
  <si>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</si>
  <si>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</si>
  <si>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</si>
  <si>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</si>
  <si>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</si>
  <si>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</si>
  <si>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</si>
  <si>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</si>
  <si>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</si>
  <si>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</si>
  <si>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</si>
  <si>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</si>
  <si>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</si>
  <si>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</si>
  <si>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</si>
  <si>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</si>
  <si>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</si>
  <si>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</si>
  <si>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</si>
  <si>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</si>
  <si>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</si>
  <si>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</si>
  <si>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</si>
  <si>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</si>
  <si>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</si>
  <si>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</si>
  <si>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</si>
  <si>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</si>
  <si>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</si>
  <si>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</si>
  <si>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</si>
  <si>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</si>
  <si>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</si>
  <si>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</si>
  <si>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</si>
  <si>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</si>
  <si>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</si>
  <si>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</si>
  <si>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</si>
  <si>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</si>
  <si>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</si>
  <si>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</si>
  <si>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</si>
  <si>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</si>
  <si>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</si>
  <si>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</si>
  <si>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</si>
  <si>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</si>
  <si>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</si>
  <si>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</si>
  <si>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</si>
  <si>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</si>
  <si>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</si>
  <si>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</si>
  <si>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</si>
  <si>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</si>
  <si>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</si>
  <si>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</si>
  <si>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</si>
  <si>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</si>
  <si>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</si>
  <si>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</si>
  <si>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</si>
  <si>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</si>
  <si>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</si>
  <si>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</si>
  <si>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</si>
  <si>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</si>
  <si>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</si>
  <si>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</si>
  <si>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</si>
  <si>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</si>
  <si>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</si>
  <si>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</si>
  <si>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</si>
  <si>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</si>
  <si>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</si>
  <si>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</si>
  <si>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</si>
  <si>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</si>
  <si>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</si>
  <si>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</si>
  <si>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</si>
  <si>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</si>
  <si>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</si>
  <si>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</si>
  <si>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</si>
  <si>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</si>
  <si>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</si>
  <si>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</si>
  <si>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</si>
  <si>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</si>
  <si>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</si>
  <si>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</si>
  <si>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</si>
  <si>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</si>
  <si>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</si>
  <si>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</si>
  <si>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</si>
  <si>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</si>
  <si>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</si>
  <si>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</si>
  <si>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</si>
  <si>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</si>
  <si>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</si>
  <si>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</si>
  <si>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</si>
  <si>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</si>
  <si>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</si>
  <si>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</si>
  <si>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</si>
  <si>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</si>
  <si>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</si>
  <si>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</si>
  <si>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</si>
  <si>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</si>
  <si>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</si>
  <si>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</si>
  <si>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</si>
  <si>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</si>
  <si>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5-Sep</t>
  </si>
  <si>
    <t>3-Sep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</si>
  <si>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</si>
  <si>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</si>
  <si>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</si>
  <si>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</si>
  <si>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</si>
  <si>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</si>
  <si>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</si>
  <si>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</si>
  <si>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</si>
  <si>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</si>
  <si>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</si>
  <si>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</si>
  <si>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</si>
  <si>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</si>
  <si>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</si>
  <si>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</si>
  <si>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</si>
  <si>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</si>
  <si>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</si>
  <si>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</si>
  <si>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</si>
  <si>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</si>
  <si>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</si>
  <si>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</si>
  <si>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</si>
  <si>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</si>
  <si>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</si>
  <si>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</si>
  <si>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</si>
  <si>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</si>
  <si>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</si>
  <si>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</si>
  <si>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</si>
  <si>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Type_passenger</t>
  </si>
  <si>
    <t>Cost</t>
  </si>
  <si>
    <t>profit margin</t>
  </si>
  <si>
    <t>Price</t>
  </si>
  <si>
    <t>Price Linear Regression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</si>
  <si>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</si>
  <si>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</si>
  <si>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</si>
  <si>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</si>
  <si>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</si>
  <si>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</si>
  <si>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</si>
  <si>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</si>
  <si>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</si>
  <si>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</si>
  <si>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</si>
  <si>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</si>
  <si>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</si>
  <si>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</si>
  <si>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</si>
  <si>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</si>
  <si>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</si>
  <si>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</si>
  <si>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</si>
  <si>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</si>
  <si>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</si>
  <si>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</si>
  <si>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</si>
  <si>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</si>
  <si>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Cost Linear Regression</t>
  </si>
  <si>
    <t>Demand prediction</t>
  </si>
  <si>
    <t>Decision variables</t>
  </si>
  <si>
    <t>&lt;=</t>
  </si>
  <si>
    <t>&gt;=</t>
  </si>
  <si>
    <t>Sales</t>
  </si>
  <si>
    <t>Demand</t>
  </si>
  <si>
    <t>Profit</t>
  </si>
  <si>
    <t>Clustering types of cars</t>
  </si>
  <si>
    <t>Cluster centers and standardized values</t>
  </si>
  <si>
    <t>Range names used:</t>
  </si>
  <si>
    <t>Column offset:</t>
  </si>
  <si>
    <t>Car_index</t>
  </si>
  <si>
    <t>=Cluster!$B$6:$B$9</t>
  </si>
  <si>
    <t>Average performance</t>
  </si>
  <si>
    <t>Cluster center</t>
  </si>
  <si>
    <t xml:space="preserve"> Car index</t>
  </si>
  <si>
    <t>Cluster_center</t>
  </si>
  <si>
    <t>=Cluster!$A$6:$A$9</t>
  </si>
  <si>
    <t xml:space="preserve"> Cluster index</t>
  </si>
  <si>
    <t>LookupTable</t>
  </si>
  <si>
    <t>=Cluster!$A$15:$X$167</t>
  </si>
  <si>
    <t>Sum_of_distances</t>
  </si>
  <si>
    <t>=Cluster!$B$11</t>
  </si>
  <si>
    <t>Sum of distances</t>
  </si>
  <si>
    <t>Car Data</t>
  </si>
  <si>
    <t>Standardized</t>
  </si>
  <si>
    <t>Distances to centers</t>
  </si>
  <si>
    <t>Assigned to</t>
  </si>
  <si>
    <t>Clusters sum</t>
  </si>
  <si>
    <t>Index</t>
  </si>
  <si>
    <t>To 1</t>
  </si>
  <si>
    <t>To 2</t>
  </si>
  <si>
    <t>To 3</t>
  </si>
  <si>
    <t>To 4</t>
  </si>
  <si>
    <t>Minimum</t>
  </si>
  <si>
    <t>Center</t>
  </si>
  <si>
    <t>Center:</t>
  </si>
  <si>
    <t>logic upper bound</t>
  </si>
  <si>
    <t>logic lower bound</t>
  </si>
  <si>
    <t>Column1</t>
  </si>
  <si>
    <t>Column2</t>
  </si>
  <si>
    <t>Column3</t>
  </si>
  <si>
    <t>p-value</t>
  </si>
  <si>
    <t>decision_variables</t>
  </si>
  <si>
    <t>='NLP analysis'!$D$10:$H$10</t>
  </si>
  <si>
    <t>logic_lower_bound</t>
  </si>
  <si>
    <t>='NLP analysis'!$D$12:$H$12</t>
  </si>
  <si>
    <t>logic_upper_bound</t>
  </si>
  <si>
    <t>='NLP analysis'!$D$8:$H$8</t>
  </si>
  <si>
    <t>profit</t>
  </si>
  <si>
    <t>='NLP analysis'!$C$19</t>
  </si>
  <si>
    <t>='NLP analysis'!$D$10</t>
  </si>
  <si>
    <t>Name range</t>
  </si>
  <si>
    <t>million dollars</t>
  </si>
  <si>
    <t>thousand dollars</t>
  </si>
  <si>
    <t>thousand</t>
  </si>
  <si>
    <t>Audi_A8</t>
  </si>
  <si>
    <t>Acura_TL</t>
  </si>
  <si>
    <t>Acura_RL</t>
  </si>
  <si>
    <t>Acura_Integra</t>
  </si>
  <si>
    <t>Cadillac_DeVille</t>
  </si>
  <si>
    <t>Audi_A6</t>
  </si>
  <si>
    <t>Buick_Century</t>
  </si>
  <si>
    <t>Audi_A4</t>
  </si>
  <si>
    <t>Cadillac_Eldorado</t>
  </si>
  <si>
    <t>BMW_328i</t>
  </si>
  <si>
    <t>Buick_Regal</t>
  </si>
  <si>
    <t>BMW_323i</t>
  </si>
  <si>
    <t>Cadillac_Escalade</t>
  </si>
  <si>
    <t>BMW_528i</t>
  </si>
  <si>
    <t>Buick_Park Avenue</t>
  </si>
  <si>
    <t>Chevrolet_Cavalier</t>
  </si>
  <si>
    <t>Chevrolet_Corvette</t>
  </si>
  <si>
    <t>Cadillac_Catera</t>
  </si>
  <si>
    <t>Buick_LeSabre</t>
  </si>
  <si>
    <t>Chevrolet_Malibu</t>
  </si>
  <si>
    <t>Dodge_Viper</t>
  </si>
  <si>
    <t>Chevrolet_Camaro</t>
  </si>
  <si>
    <t>Chevrolet_Lumina</t>
  </si>
  <si>
    <t>Chevrolet_Prizm</t>
  </si>
  <si>
    <t>Ford_Expedition</t>
  </si>
  <si>
    <t>Ford_Mustang</t>
  </si>
  <si>
    <t>Chevrolet_Monte Carlo</t>
  </si>
  <si>
    <t>Chevrolet_Metro</t>
  </si>
  <si>
    <t>Lexus_GS400</t>
  </si>
  <si>
    <t>Honda_Passport</t>
  </si>
  <si>
    <t>Chevrolet_Impala</t>
  </si>
  <si>
    <t>Chrysler_Sebring Coupe</t>
  </si>
  <si>
    <t>Lexus_LS400</t>
  </si>
  <si>
    <t>Infiniti_I30</t>
  </si>
  <si>
    <t>Chrysler_Concorde</t>
  </si>
  <si>
    <t>Chrysler_Sebring Conv.</t>
  </si>
  <si>
    <t>Lexus_LX470</t>
  </si>
  <si>
    <t>Jaguar_S-Type</t>
  </si>
  <si>
    <t>Chrysler_LHS</t>
  </si>
  <si>
    <t>Chrysler_Cirrus</t>
  </si>
  <si>
    <t>Lincoln_Continental</t>
  </si>
  <si>
    <t>Jeep_Cherokee</t>
  </si>
  <si>
    <t>Chrysler_300M</t>
  </si>
  <si>
    <t>Dodge_Neon</t>
  </si>
  <si>
    <t>Lincoln_Navigator</t>
  </si>
  <si>
    <t>Jeep_Grand Cherokee</t>
  </si>
  <si>
    <t>Dodge_Intrepid</t>
  </si>
  <si>
    <t>Dodge_Avenger</t>
  </si>
  <si>
    <t>Mercedes-B_S-Class</t>
  </si>
  <si>
    <t>Lexus_ES300</t>
  </si>
  <si>
    <t>Dodge_Ram Pickup</t>
  </si>
  <si>
    <t>Dodge_Stratus</t>
  </si>
  <si>
    <t>Mercedes-B_SL-Class</t>
  </si>
  <si>
    <t>Lexus_GS300</t>
  </si>
  <si>
    <t>Dodge_Ram Wagon</t>
  </si>
  <si>
    <t>Ford_Escort</t>
  </si>
  <si>
    <t>Mercedes-B_CL500</t>
  </si>
  <si>
    <t>Lexus_RX300</t>
  </si>
  <si>
    <t>Dodge_Ram Van</t>
  </si>
  <si>
    <t>Ford_Contour</t>
  </si>
  <si>
    <t>Porsche_Carrera Coupe</t>
  </si>
  <si>
    <t>Mitsubishi_Diamante</t>
  </si>
  <si>
    <t>Dodge_Dakota</t>
  </si>
  <si>
    <t>Ford_Focus</t>
  </si>
  <si>
    <t>Porsche_Carrera Cabrio</t>
  </si>
  <si>
    <t>Mitsubishi_3000GT</t>
  </si>
  <si>
    <t>Dodge_Durango</t>
  </si>
  <si>
    <t>Ford_Ranger</t>
  </si>
  <si>
    <t>Toyota_Land Cruiser</t>
  </si>
  <si>
    <t>Mitsubishi_Montero</t>
  </si>
  <si>
    <t>Dodge_Caravan</t>
  </si>
  <si>
    <t>Honda_Civic</t>
  </si>
  <si>
    <t>Mitsubishi_Montero Sport</t>
  </si>
  <si>
    <t>Ford_Taurus</t>
  </si>
  <si>
    <t>Honda_Accord</t>
  </si>
  <si>
    <t>Mercury_Mountaineer</t>
  </si>
  <si>
    <t>Ford_Crown Victoria</t>
  </si>
  <si>
    <t>Honda_CR-V</t>
  </si>
  <si>
    <t>Mercedes-B_E-Class</t>
  </si>
  <si>
    <t>Ford_Explorer</t>
  </si>
  <si>
    <t>Hyundai_Accent</t>
  </si>
  <si>
    <t>Mercedes-B_CLK Coupe</t>
  </si>
  <si>
    <t>Ford_Windstar</t>
  </si>
  <si>
    <t>Hyundai_Elantra</t>
  </si>
  <si>
    <t>Mercedes-B_M-Class</t>
  </si>
  <si>
    <t>Ford_F-Series</t>
  </si>
  <si>
    <t>Hyundai_Sonata</t>
  </si>
  <si>
    <t>Nissan_Maxima</t>
  </si>
  <si>
    <t>Honda_Odyssey</t>
  </si>
  <si>
    <t>Jeep_Wrangler</t>
  </si>
  <si>
    <t>Nissan_Pathfinder</t>
  </si>
  <si>
    <t>Lincoln_Town car</t>
  </si>
  <si>
    <t>Mitsubishi_Mirage</t>
  </si>
  <si>
    <t>Nissan_Xterra</t>
  </si>
  <si>
    <t>Mercury_Sable</t>
  </si>
  <si>
    <t>Mitsubishi_Eclipse</t>
  </si>
  <si>
    <t>Oldsmobile_Bravada</t>
  </si>
  <si>
    <t>Mercury_Grand Marquis</t>
  </si>
  <si>
    <t>Mitsubishi_Galant</t>
  </si>
  <si>
    <t>Plymouth_Prowler</t>
  </si>
  <si>
    <t>Mercury_Villager</t>
  </si>
  <si>
    <t>Mercury_Mystique</t>
  </si>
  <si>
    <t>Pontiac_Firebird</t>
  </si>
  <si>
    <t>Nissan_Quest</t>
  </si>
  <si>
    <t>Mercury_Cougar</t>
  </si>
  <si>
    <t>Porsche_Boxter</t>
  </si>
  <si>
    <t>Nissan_Frontier</t>
  </si>
  <si>
    <t>Mercedes-B_C-Class</t>
  </si>
  <si>
    <t>Saab_5-Sep</t>
  </si>
  <si>
    <t>Oldsmobile_Aurora</t>
  </si>
  <si>
    <t>Mercedes-B_SLK</t>
  </si>
  <si>
    <t>Toyota_Avalon</t>
  </si>
  <si>
    <t>Oldsmobile_Silhouette</t>
  </si>
  <si>
    <t>Mercedes-B_SLK230</t>
  </si>
  <si>
    <t>Volvo_V70</t>
  </si>
  <si>
    <t>Plymouth_Voyager</t>
  </si>
  <si>
    <t>Nissan_Sentra</t>
  </si>
  <si>
    <t>Volvo_C70</t>
  </si>
  <si>
    <t>Pontiac_Grand Prix</t>
  </si>
  <si>
    <t>Nissan_Altima</t>
  </si>
  <si>
    <t>Volvo_S80</t>
  </si>
  <si>
    <t>Pontiac_Bonneville</t>
  </si>
  <si>
    <t>Oldsmobile_Cutlass</t>
  </si>
  <si>
    <t>Pontiac_Montana</t>
  </si>
  <si>
    <t>Oldsmobile_Alero</t>
  </si>
  <si>
    <t>Toyota_Sienna</t>
  </si>
  <si>
    <t>Plymouth_Neon</t>
  </si>
  <si>
    <t>Plymouth_Breeze</t>
  </si>
  <si>
    <t>Pontiac_Sunfire</t>
  </si>
  <si>
    <t>Pontiac_Grand Am</t>
  </si>
  <si>
    <t>Saab_3-Sep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</si>
  <si>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</si>
  <si>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</si>
  <si>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</si>
  <si>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</si>
  <si>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</si>
  <si>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</si>
  <si>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</si>
  <si>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</si>
  <si>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</si>
  <si>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Toyota_Celica</t>
  </si>
  <si>
    <t>Toyota_Tacoma</t>
  </si>
  <si>
    <t>Toyota_RAV4</t>
  </si>
  <si>
    <t>Toyota_4Runner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</si>
  <si>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</si>
  <si>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</si>
  <si>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</si>
  <si>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</si>
  <si>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</si>
  <si>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</si>
  <si>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</si>
  <si>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</si>
  <si>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</si>
  <si>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StatTools Report</t>
  </si>
  <si>
    <t>Analysis:</t>
  </si>
  <si>
    <t>One Variable Summary</t>
  </si>
  <si>
    <t>Performed By:</t>
  </si>
  <si>
    <t>Stevens</t>
  </si>
  <si>
    <t>Date:</t>
  </si>
  <si>
    <t>Tuesday, December 15, 2020</t>
  </si>
  <si>
    <t>Updating:</t>
  </si>
  <si>
    <t>Live</t>
  </si>
  <si>
    <t>Data Set #1</t>
  </si>
  <si>
    <t>Data Set #10</t>
  </si>
  <si>
    <t>Data Set #11</t>
  </si>
  <si>
    <t>Data Set #2</t>
  </si>
  <si>
    <t>Data Set #3</t>
  </si>
  <si>
    <t>Data Set #4</t>
  </si>
  <si>
    <t>Data Set #5</t>
  </si>
  <si>
    <t>Data Set #6</t>
  </si>
  <si>
    <t>Data Set #7</t>
  </si>
  <si>
    <t>Data Set #8</t>
  </si>
  <si>
    <t>Data Set #9</t>
  </si>
  <si>
    <t>Mean</t>
  </si>
  <si>
    <t>Std. Dev.</t>
  </si>
  <si>
    <t>Maximum</t>
  </si>
  <si>
    <t>Statistic Report of attributes of cars</t>
  </si>
  <si>
    <t>A scatter plot visualization through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</si>
</sst>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charset val="134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34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6B8B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C0C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medium">
        <color indexed="64"/>
      </right>
      <top/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/>
      <bottom style="thin">
        <color theme="9" tint="0.39997558519241921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9" fontId="1" fillId="0" borderId="0" applyFont="0" applyFill="0" applyBorder="0" applyAlignment="0" applyProtection="0"/>
    <xf numFmtId="0" fontId="26" fillId="0" borderId="0"/>
  </cellStyleXfs>
  <cellXfs count="8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9" fillId="0" borderId="0" xfId="0" applyFont="1"/>
    <xf numFmtId="0" fontId="0" fillId="33" borderId="0" xfId="0" applyFill="1"/>
    <xf numFmtId="164" fontId="0" fillId="0" borderId="0" xfId="0" applyNumberFormat="1"/>
    <xf numFmtId="2" fontId="0" fillId="34" borderId="12" xfId="0" applyNumberFormat="1" applyFill="1" applyBorder="1"/>
    <xf numFmtId="0" fontId="0" fillId="35" borderId="0" xfId="0" applyFill="1" applyBorder="1" applyAlignment="1"/>
    <xf numFmtId="0" fontId="0" fillId="35" borderId="0" xfId="0" applyFill="1"/>
    <xf numFmtId="0" fontId="21" fillId="0" borderId="0" xfId="42" applyFont="1"/>
    <xf numFmtId="0" fontId="19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164" fontId="0" fillId="36" borderId="0" xfId="0" applyNumberFormat="1" applyFill="1"/>
    <xf numFmtId="0" fontId="0" fillId="0" borderId="19" xfId="0" applyBorder="1"/>
    <xf numFmtId="164" fontId="0" fillId="36" borderId="20" xfId="0" applyNumberFormat="1" applyFill="1" applyBorder="1"/>
    <xf numFmtId="164" fontId="0" fillId="0" borderId="20" xfId="0" applyNumberFormat="1" applyBorder="1"/>
    <xf numFmtId="0" fontId="0" fillId="0" borderId="21" xfId="0" applyBorder="1"/>
    <xf numFmtId="0" fontId="0" fillId="0" borderId="22" xfId="0" applyBorder="1" applyAlignment="1">
      <alignment horizontal="center"/>
    </xf>
    <xf numFmtId="164" fontId="0" fillId="0" borderId="22" xfId="0" applyNumberFormat="1" applyBorder="1"/>
    <xf numFmtId="164" fontId="0" fillId="36" borderId="22" xfId="0" applyNumberFormat="1" applyFill="1" applyBorder="1"/>
    <xf numFmtId="0" fontId="22" fillId="0" borderId="0" xfId="0" applyFont="1"/>
    <xf numFmtId="0" fontId="23" fillId="0" borderId="0" xfId="0" applyFont="1" applyAlignment="1">
      <alignment horizontal="right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4" fillId="0" borderId="0" xfId="42" applyFont="1"/>
    <xf numFmtId="16" fontId="0" fillId="0" borderId="0" xfId="0" applyNumberFormat="1" applyAlignment="1">
      <alignment horizontal="left"/>
    </xf>
    <xf numFmtId="0" fontId="0" fillId="0" borderId="27" xfId="0" applyFill="1" applyBorder="1" applyAlignment="1"/>
    <xf numFmtId="0" fontId="0" fillId="0" borderId="28" xfId="0" applyFill="1" applyBorder="1" applyAlignment="1"/>
    <xf numFmtId="0" fontId="0" fillId="0" borderId="29" xfId="0" applyFill="1" applyBorder="1" applyAlignment="1"/>
    <xf numFmtId="0" fontId="18" fillId="0" borderId="12" xfId="0" applyFont="1" applyFill="1" applyBorder="1" applyAlignment="1">
      <alignment horizontal="left"/>
    </xf>
    <xf numFmtId="0" fontId="18" fillId="0" borderId="31" xfId="0" applyFont="1" applyFill="1" applyBorder="1" applyAlignment="1">
      <alignment horizontal="center"/>
    </xf>
    <xf numFmtId="0" fontId="18" fillId="0" borderId="32" xfId="0" applyFont="1" applyFill="1" applyBorder="1" applyAlignment="1">
      <alignment horizontal="center"/>
    </xf>
    <xf numFmtId="0" fontId="0" fillId="0" borderId="33" xfId="0" applyFill="1" applyBorder="1" applyAlignment="1"/>
    <xf numFmtId="0" fontId="0" fillId="0" borderId="34" xfId="0" applyFill="1" applyBorder="1" applyAlignment="1"/>
    <xf numFmtId="0" fontId="0" fillId="0" borderId="35" xfId="0" applyFill="1" applyBorder="1" applyAlignment="1"/>
    <xf numFmtId="0" fontId="0" fillId="37" borderId="36" xfId="0" applyFont="1" applyFill="1" applyBorder="1" applyAlignment="1"/>
    <xf numFmtId="0" fontId="0" fillId="37" borderId="24" xfId="0" applyFont="1" applyFill="1" applyBorder="1" applyAlignment="1"/>
    <xf numFmtId="0" fontId="0" fillId="37" borderId="30" xfId="0" applyFont="1" applyFill="1" applyBorder="1" applyAlignment="1"/>
    <xf numFmtId="0" fontId="18" fillId="37" borderId="33" xfId="0" applyFont="1" applyFill="1" applyBorder="1" applyAlignment="1">
      <alignment horizontal="left"/>
    </xf>
    <xf numFmtId="0" fontId="0" fillId="37" borderId="37" xfId="0" applyFont="1" applyFill="1" applyBorder="1" applyAlignment="1"/>
    <xf numFmtId="0" fontId="0" fillId="0" borderId="38" xfId="0" applyFont="1" applyBorder="1" applyAlignment="1"/>
    <xf numFmtId="0" fontId="0" fillId="0" borderId="0" xfId="0" applyBorder="1"/>
    <xf numFmtId="0" fontId="0" fillId="0" borderId="39" xfId="0" applyFont="1" applyBorder="1" applyAlignment="1"/>
    <xf numFmtId="0" fontId="18" fillId="37" borderId="25" xfId="0" applyFont="1" applyFill="1" applyBorder="1" applyAlignment="1">
      <alignment horizontal="left"/>
    </xf>
    <xf numFmtId="0" fontId="0" fillId="0" borderId="27" xfId="0" applyFont="1" applyBorder="1" applyAlignment="1"/>
    <xf numFmtId="0" fontId="18" fillId="37" borderId="26" xfId="0" applyFont="1" applyFill="1" applyBorder="1" applyAlignment="1">
      <alignment horizontal="left"/>
    </xf>
    <xf numFmtId="0" fontId="0" fillId="0" borderId="27" xfId="0" applyBorder="1"/>
    <xf numFmtId="0" fontId="1" fillId="38" borderId="0" xfId="7" applyFont="1" applyFill="1" applyAlignment="1">
      <alignment horizontal="center"/>
    </xf>
    <xf numFmtId="164" fontId="0" fillId="36" borderId="23" xfId="0" applyNumberFormat="1" applyFill="1" applyBorder="1"/>
    <xf numFmtId="0" fontId="1" fillId="39" borderId="0" xfId="29" applyFill="1"/>
    <xf numFmtId="0" fontId="1" fillId="40" borderId="0" xfId="36" applyFill="1"/>
    <xf numFmtId="0" fontId="0" fillId="40" borderId="0" xfId="0" applyFill="1"/>
    <xf numFmtId="164" fontId="1" fillId="40" borderId="0" xfId="36" applyNumberFormat="1" applyFill="1"/>
    <xf numFmtId="164" fontId="0" fillId="40" borderId="0" xfId="0" applyNumberFormat="1" applyFill="1"/>
    <xf numFmtId="0" fontId="0" fillId="41" borderId="0" xfId="0" applyFill="1"/>
    <xf numFmtId="9" fontId="0" fillId="41" borderId="0" xfId="43" applyFont="1" applyFill="1"/>
    <xf numFmtId="9" fontId="0" fillId="0" borderId="0" xfId="43" applyFont="1"/>
    <xf numFmtId="0" fontId="0" fillId="42" borderId="0" xfId="0" applyFill="1"/>
    <xf numFmtId="9" fontId="0" fillId="42" borderId="0" xfId="0" applyNumberFormat="1" applyFill="1"/>
    <xf numFmtId="9" fontId="0" fillId="42" borderId="0" xfId="43" applyFont="1" applyFill="1"/>
    <xf numFmtId="9" fontId="0" fillId="41" borderId="0" xfId="0" applyNumberFormat="1" applyFill="1"/>
    <xf numFmtId="0" fontId="27" fillId="43" borderId="0" xfId="44" applyFont="1" applyFill="1" applyAlignment="1">
      <alignment horizontal="left"/>
    </xf>
    <xf numFmtId="0" fontId="28" fillId="43" borderId="0" xfId="44" applyFont="1" applyFill="1" applyAlignment="1">
      <alignment horizontal="left"/>
    </xf>
    <xf numFmtId="0" fontId="28" fillId="43" borderId="0" xfId="44" applyFont="1" applyFill="1"/>
    <xf numFmtId="0" fontId="29" fillId="43" borderId="0" xfId="44" applyFont="1" applyFill="1" applyAlignment="1">
      <alignment horizontal="right"/>
    </xf>
    <xf numFmtId="0" fontId="29" fillId="43" borderId="40" xfId="44" applyFont="1" applyFill="1" applyBorder="1" applyAlignment="1">
      <alignment horizontal="right"/>
    </xf>
    <xf numFmtId="0" fontId="28" fillId="43" borderId="40" xfId="44" applyFont="1" applyFill="1" applyBorder="1" applyAlignment="1">
      <alignment horizontal="left"/>
    </xf>
    <xf numFmtId="0" fontId="28" fillId="43" borderId="40" xfId="44" applyFont="1" applyFill="1" applyBorder="1"/>
    <xf numFmtId="49" fontId="30" fillId="0" borderId="0" xfId="44" applyNumberFormat="1" applyFont="1" applyAlignment="1">
      <alignment horizontal="left"/>
    </xf>
    <xf numFmtId="49" fontId="29" fillId="0" borderId="0" xfId="44" applyNumberFormat="1" applyFont="1" applyAlignment="1">
      <alignment horizontal="left"/>
    </xf>
    <xf numFmtId="0" fontId="26" fillId="0" borderId="0" xfId="44"/>
    <xf numFmtId="49" fontId="30" fillId="0" borderId="41" xfId="44" applyNumberFormat="1" applyFont="1" applyBorder="1" applyAlignment="1">
      <alignment horizontal="left"/>
    </xf>
    <xf numFmtId="49" fontId="29" fillId="0" borderId="41" xfId="44" applyNumberFormat="1" applyFont="1" applyBorder="1" applyAlignment="1">
      <alignment horizontal="left"/>
    </xf>
    <xf numFmtId="2" fontId="26" fillId="0" borderId="0" xfId="44" applyNumberFormat="1" applyAlignment="1">
      <alignment horizontal="left"/>
    </xf>
    <xf numFmtId="0" fontId="19" fillId="0" borderId="0" xfId="44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ADC79E3-E169-4353-8AB8-CF37E24A7B40}"/>
    <cellStyle name="Normal 3" xfId="44" xr:uid="{F2B4E2E9-DECB-8D4D-A8BC-268D5F0E154E}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Power_perf_factor VS Horsepower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Car_sales_clean!$M$1</c:f>
              <c:strCache>
                <c:ptCount val="1"/>
                <c:pt idx="0">
                  <c:v>Power_perf_factor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Car_sales_clean!$F$2:$F$154</c:f>
              <c:numCache>
                <c:formatCode>General</c:formatCode>
                <c:ptCount val="153"/>
                <c:pt idx="0">
                  <c:v>140</c:v>
                </c:pt>
                <c:pt idx="1">
                  <c:v>225</c:v>
                </c:pt>
                <c:pt idx="2">
                  <c:v>210</c:v>
                </c:pt>
                <c:pt idx="3">
                  <c:v>150</c:v>
                </c:pt>
                <c:pt idx="4">
                  <c:v>200</c:v>
                </c:pt>
                <c:pt idx="5">
                  <c:v>310</c:v>
                </c:pt>
                <c:pt idx="6">
                  <c:v>170</c:v>
                </c:pt>
                <c:pt idx="7">
                  <c:v>193</c:v>
                </c:pt>
                <c:pt idx="8">
                  <c:v>193</c:v>
                </c:pt>
                <c:pt idx="9">
                  <c:v>175</c:v>
                </c:pt>
                <c:pt idx="10">
                  <c:v>240</c:v>
                </c:pt>
                <c:pt idx="11">
                  <c:v>205</c:v>
                </c:pt>
                <c:pt idx="12">
                  <c:v>205</c:v>
                </c:pt>
                <c:pt idx="13">
                  <c:v>275</c:v>
                </c:pt>
                <c:pt idx="14">
                  <c:v>275</c:v>
                </c:pt>
                <c:pt idx="15">
                  <c:v>200</c:v>
                </c:pt>
                <c:pt idx="16">
                  <c:v>255</c:v>
                </c:pt>
                <c:pt idx="17">
                  <c:v>115</c:v>
                </c:pt>
                <c:pt idx="18">
                  <c:v>170</c:v>
                </c:pt>
                <c:pt idx="19">
                  <c:v>175</c:v>
                </c:pt>
                <c:pt idx="20">
                  <c:v>180</c:v>
                </c:pt>
                <c:pt idx="21">
                  <c:v>200</c:v>
                </c:pt>
                <c:pt idx="22">
                  <c:v>345</c:v>
                </c:pt>
                <c:pt idx="23">
                  <c:v>120</c:v>
                </c:pt>
                <c:pt idx="24">
                  <c:v>55</c:v>
                </c:pt>
                <c:pt idx="25">
                  <c:v>180</c:v>
                </c:pt>
                <c:pt idx="26">
                  <c:v>163</c:v>
                </c:pt>
                <c:pt idx="27">
                  <c:v>168</c:v>
                </c:pt>
                <c:pt idx="28">
                  <c:v>200</c:v>
                </c:pt>
                <c:pt idx="29">
                  <c:v>132</c:v>
                </c:pt>
                <c:pt idx="30">
                  <c:v>253</c:v>
                </c:pt>
                <c:pt idx="31">
                  <c:v>253</c:v>
                </c:pt>
                <c:pt idx="32">
                  <c:v>132</c:v>
                </c:pt>
                <c:pt idx="33">
                  <c:v>163</c:v>
                </c:pt>
                <c:pt idx="34">
                  <c:v>168</c:v>
                </c:pt>
                <c:pt idx="35">
                  <c:v>202</c:v>
                </c:pt>
                <c:pt idx="36">
                  <c:v>450</c:v>
                </c:pt>
                <c:pt idx="37">
                  <c:v>230</c:v>
                </c:pt>
                <c:pt idx="38">
                  <c:v>175</c:v>
                </c:pt>
                <c:pt idx="39">
                  <c:v>175</c:v>
                </c:pt>
                <c:pt idx="40">
                  <c:v>120</c:v>
                </c:pt>
                <c:pt idx="41">
                  <c:v>230</c:v>
                </c:pt>
                <c:pt idx="42">
                  <c:v>150</c:v>
                </c:pt>
                <c:pt idx="43">
                  <c:v>110</c:v>
                </c:pt>
                <c:pt idx="44">
                  <c:v>190</c:v>
                </c:pt>
                <c:pt idx="45">
                  <c:v>170</c:v>
                </c:pt>
                <c:pt idx="46">
                  <c:v>155</c:v>
                </c:pt>
                <c:pt idx="47">
                  <c:v>107</c:v>
                </c:pt>
                <c:pt idx="48">
                  <c:v>200</c:v>
                </c:pt>
                <c:pt idx="49">
                  <c:v>210</c:v>
                </c:pt>
                <c:pt idx="50">
                  <c:v>150</c:v>
                </c:pt>
                <c:pt idx="51">
                  <c:v>240</c:v>
                </c:pt>
                <c:pt idx="52">
                  <c:v>119</c:v>
                </c:pt>
                <c:pt idx="53">
                  <c:v>220</c:v>
                </c:pt>
                <c:pt idx="54">
                  <c:v>106</c:v>
                </c:pt>
                <c:pt idx="55">
                  <c:v>135</c:v>
                </c:pt>
                <c:pt idx="56">
                  <c:v>146</c:v>
                </c:pt>
                <c:pt idx="57">
                  <c:v>205</c:v>
                </c:pt>
                <c:pt idx="58">
                  <c:v>210</c:v>
                </c:pt>
                <c:pt idx="59">
                  <c:v>92</c:v>
                </c:pt>
                <c:pt idx="60">
                  <c:v>140</c:v>
                </c:pt>
                <c:pt idx="61">
                  <c:v>148</c:v>
                </c:pt>
                <c:pt idx="62">
                  <c:v>227</c:v>
                </c:pt>
                <c:pt idx="63">
                  <c:v>240</c:v>
                </c:pt>
                <c:pt idx="64">
                  <c:v>120</c:v>
                </c:pt>
                <c:pt idx="65">
                  <c:v>190</c:v>
                </c:pt>
                <c:pt idx="66">
                  <c:v>195</c:v>
                </c:pt>
                <c:pt idx="67">
                  <c:v>210</c:v>
                </c:pt>
                <c:pt idx="68">
                  <c:v>225</c:v>
                </c:pt>
                <c:pt idx="69">
                  <c:v>300</c:v>
                </c:pt>
                <c:pt idx="70">
                  <c:v>290</c:v>
                </c:pt>
                <c:pt idx="71">
                  <c:v>230</c:v>
                </c:pt>
                <c:pt idx="72">
                  <c:v>220</c:v>
                </c:pt>
                <c:pt idx="73">
                  <c:v>275</c:v>
                </c:pt>
                <c:pt idx="74">
                  <c:v>215</c:v>
                </c:pt>
                <c:pt idx="75">
                  <c:v>300</c:v>
                </c:pt>
                <c:pt idx="76">
                  <c:v>113</c:v>
                </c:pt>
                <c:pt idx="77">
                  <c:v>154</c:v>
                </c:pt>
                <c:pt idx="78">
                  <c:v>145</c:v>
                </c:pt>
                <c:pt idx="79">
                  <c:v>210</c:v>
                </c:pt>
                <c:pt idx="80">
                  <c:v>161</c:v>
                </c:pt>
                <c:pt idx="81">
                  <c:v>200</c:v>
                </c:pt>
                <c:pt idx="82">
                  <c:v>173</c:v>
                </c:pt>
                <c:pt idx="83">
                  <c:v>125</c:v>
                </c:pt>
                <c:pt idx="84">
                  <c:v>125</c:v>
                </c:pt>
                <c:pt idx="85">
                  <c:v>153</c:v>
                </c:pt>
                <c:pt idx="86">
                  <c:v>200</c:v>
                </c:pt>
                <c:pt idx="87">
                  <c:v>210</c:v>
                </c:pt>
                <c:pt idx="88">
                  <c:v>170</c:v>
                </c:pt>
                <c:pt idx="89">
                  <c:v>185</c:v>
                </c:pt>
                <c:pt idx="90">
                  <c:v>221</c:v>
                </c:pt>
                <c:pt idx="91">
                  <c:v>275</c:v>
                </c:pt>
                <c:pt idx="92">
                  <c:v>302</c:v>
                </c:pt>
                <c:pt idx="93">
                  <c:v>190</c:v>
                </c:pt>
                <c:pt idx="94">
                  <c:v>185</c:v>
                </c:pt>
                <c:pt idx="95">
                  <c:v>215</c:v>
                </c:pt>
                <c:pt idx="96">
                  <c:v>302</c:v>
                </c:pt>
                <c:pt idx="97">
                  <c:v>215</c:v>
                </c:pt>
                <c:pt idx="98">
                  <c:v>126</c:v>
                </c:pt>
                <c:pt idx="99">
                  <c:v>155</c:v>
                </c:pt>
                <c:pt idx="100">
                  <c:v>222</c:v>
                </c:pt>
                <c:pt idx="101">
                  <c:v>170</c:v>
                </c:pt>
                <c:pt idx="102">
                  <c:v>170</c:v>
                </c:pt>
                <c:pt idx="103">
                  <c:v>170</c:v>
                </c:pt>
                <c:pt idx="104">
                  <c:v>170</c:v>
                </c:pt>
                <c:pt idx="105">
                  <c:v>150</c:v>
                </c:pt>
                <c:pt idx="106">
                  <c:v>150</c:v>
                </c:pt>
                <c:pt idx="107">
                  <c:v>250</c:v>
                </c:pt>
                <c:pt idx="108">
                  <c:v>190</c:v>
                </c:pt>
                <c:pt idx="109">
                  <c:v>185</c:v>
                </c:pt>
                <c:pt idx="110">
                  <c:v>132</c:v>
                </c:pt>
                <c:pt idx="111">
                  <c:v>132</c:v>
                </c:pt>
                <c:pt idx="112">
                  <c:v>150</c:v>
                </c:pt>
                <c:pt idx="113">
                  <c:v>253</c:v>
                </c:pt>
                <c:pt idx="114">
                  <c:v>150</c:v>
                </c:pt>
                <c:pt idx="115">
                  <c:v>175</c:v>
                </c:pt>
                <c:pt idx="116">
                  <c:v>200</c:v>
                </c:pt>
                <c:pt idx="117">
                  <c:v>195</c:v>
                </c:pt>
                <c:pt idx="118">
                  <c:v>205</c:v>
                </c:pt>
                <c:pt idx="119">
                  <c:v>185</c:v>
                </c:pt>
                <c:pt idx="120">
                  <c:v>217</c:v>
                </c:pt>
                <c:pt idx="121">
                  <c:v>300</c:v>
                </c:pt>
                <c:pt idx="122">
                  <c:v>300</c:v>
                </c:pt>
                <c:pt idx="123">
                  <c:v>170</c:v>
                </c:pt>
                <c:pt idx="124">
                  <c:v>185</c:v>
                </c:pt>
                <c:pt idx="125">
                  <c:v>100</c:v>
                </c:pt>
                <c:pt idx="126">
                  <c:v>100</c:v>
                </c:pt>
                <c:pt idx="127">
                  <c:v>124</c:v>
                </c:pt>
                <c:pt idx="128">
                  <c:v>137</c:v>
                </c:pt>
                <c:pt idx="129">
                  <c:v>137</c:v>
                </c:pt>
                <c:pt idx="130">
                  <c:v>165</c:v>
                </c:pt>
                <c:pt idx="131">
                  <c:v>165</c:v>
                </c:pt>
                <c:pt idx="132">
                  <c:v>120</c:v>
                </c:pt>
                <c:pt idx="133">
                  <c:v>133</c:v>
                </c:pt>
                <c:pt idx="134">
                  <c:v>210</c:v>
                </c:pt>
                <c:pt idx="135">
                  <c:v>140</c:v>
                </c:pt>
                <c:pt idx="136">
                  <c:v>142</c:v>
                </c:pt>
                <c:pt idx="137">
                  <c:v>194</c:v>
                </c:pt>
                <c:pt idx="138">
                  <c:v>127</c:v>
                </c:pt>
                <c:pt idx="139">
                  <c:v>150</c:v>
                </c:pt>
                <c:pt idx="140">
                  <c:v>230</c:v>
                </c:pt>
                <c:pt idx="141">
                  <c:v>115</c:v>
                </c:pt>
                <c:pt idx="142">
                  <c:v>115</c:v>
                </c:pt>
                <c:pt idx="143">
                  <c:v>150</c:v>
                </c:pt>
                <c:pt idx="144">
                  <c:v>115</c:v>
                </c:pt>
                <c:pt idx="145">
                  <c:v>115</c:v>
                </c:pt>
                <c:pt idx="146">
                  <c:v>115</c:v>
                </c:pt>
                <c:pt idx="147">
                  <c:v>160</c:v>
                </c:pt>
                <c:pt idx="148">
                  <c:v>160</c:v>
                </c:pt>
                <c:pt idx="149">
                  <c:v>168</c:v>
                </c:pt>
                <c:pt idx="150">
                  <c:v>168</c:v>
                </c:pt>
                <c:pt idx="151">
                  <c:v>236</c:v>
                </c:pt>
                <c:pt idx="152">
                  <c:v>201</c:v>
                </c:pt>
              </c:numCache>
            </c:numRef>
          </c:xVal>
          <c:yVal>
            <c:numRef>
              <c:f>Car_sales_clean!$M$2:$M$154</c:f>
              <c:numCache>
                <c:formatCode>General</c:formatCode>
                <c:ptCount val="153"/>
                <c:pt idx="0">
                  <c:v>58.280149520000002</c:v>
                </c:pt>
                <c:pt idx="1">
                  <c:v>91.370777660000002</c:v>
                </c:pt>
                <c:pt idx="2">
                  <c:v>91.389779329999996</c:v>
                </c:pt>
                <c:pt idx="3">
                  <c:v>62.777639200000003</c:v>
                </c:pt>
                <c:pt idx="4">
                  <c:v>84.565105020000004</c:v>
                </c:pt>
                <c:pt idx="5">
                  <c:v>134.65685819999999</c:v>
                </c:pt>
                <c:pt idx="6">
                  <c:v>71.191206710000003</c:v>
                </c:pt>
                <c:pt idx="7">
                  <c:v>81.877068559999998</c:v>
                </c:pt>
                <c:pt idx="8">
                  <c:v>83.998723799999993</c:v>
                </c:pt>
                <c:pt idx="9">
                  <c:v>71.181451319999994</c:v>
                </c:pt>
                <c:pt idx="10">
                  <c:v>95.636702529999994</c:v>
                </c:pt>
                <c:pt idx="11">
                  <c:v>85.828408249999995</c:v>
                </c:pt>
                <c:pt idx="12">
                  <c:v>84.254525810000004</c:v>
                </c:pt>
                <c:pt idx="13">
                  <c:v>113.85459760000001</c:v>
                </c:pt>
                <c:pt idx="14">
                  <c:v>113.7658739</c:v>
                </c:pt>
                <c:pt idx="15">
                  <c:v>83.483093580000002</c:v>
                </c:pt>
                <c:pt idx="16">
                  <c:v>109.5091165</c:v>
                </c:pt>
                <c:pt idx="17">
                  <c:v>46.363347470000001</c:v>
                </c:pt>
                <c:pt idx="18">
                  <c:v>67.314462160000005</c:v>
                </c:pt>
                <c:pt idx="19">
                  <c:v>69.991395600000004</c:v>
                </c:pt>
                <c:pt idx="20">
                  <c:v>72.030917189999997</c:v>
                </c:pt>
                <c:pt idx="21">
                  <c:v>81.118543329999994</c:v>
                </c:pt>
                <c:pt idx="22">
                  <c:v>141.14115000000001</c:v>
                </c:pt>
                <c:pt idx="23">
                  <c:v>48.297636099999998</c:v>
                </c:pt>
                <c:pt idx="24">
                  <c:v>23.276272330000001</c:v>
                </c:pt>
                <c:pt idx="25">
                  <c:v>71.838039440000003</c:v>
                </c:pt>
                <c:pt idx="26">
                  <c:v>65.957183959999995</c:v>
                </c:pt>
                <c:pt idx="27">
                  <c:v>69.521355049999997</c:v>
                </c:pt>
                <c:pt idx="28">
                  <c:v>80.02378204</c:v>
                </c:pt>
                <c:pt idx="29">
                  <c:v>53.566199869999998</c:v>
                </c:pt>
                <c:pt idx="30">
                  <c:v>101.3292807</c:v>
                </c:pt>
                <c:pt idx="31">
                  <c:v>101.6552441</c:v>
                </c:pt>
                <c:pt idx="32">
                  <c:v>52.084898750000001</c:v>
                </c:pt>
                <c:pt idx="33">
                  <c:v>65.650508340000002</c:v>
                </c:pt>
                <c:pt idx="34">
                  <c:v>67.876107840000003</c:v>
                </c:pt>
                <c:pt idx="35">
                  <c:v>80.831470170000003</c:v>
                </c:pt>
                <c:pt idx="36">
                  <c:v>188.14432300000001</c:v>
                </c:pt>
                <c:pt idx="37">
                  <c:v>90.211700050000005</c:v>
                </c:pt>
                <c:pt idx="38">
                  <c:v>71.135291609999996</c:v>
                </c:pt>
                <c:pt idx="39">
                  <c:v>70.078321540000005</c:v>
                </c:pt>
                <c:pt idx="40">
                  <c:v>49.64500177</c:v>
                </c:pt>
                <c:pt idx="41">
                  <c:v>92.85412522</c:v>
                </c:pt>
                <c:pt idx="42">
                  <c:v>61.227000310000001</c:v>
                </c:pt>
                <c:pt idx="43">
                  <c:v>44.083709460000001</c:v>
                </c:pt>
                <c:pt idx="44">
                  <c:v>76.509184559999994</c:v>
                </c:pt>
                <c:pt idx="45">
                  <c:v>67.351010720000005</c:v>
                </c:pt>
                <c:pt idx="46">
                  <c:v>62.503739500000002</c:v>
                </c:pt>
                <c:pt idx="47">
                  <c:v>43.117132009999999</c:v>
                </c:pt>
                <c:pt idx="48">
                  <c:v>80.499536710000001</c:v>
                </c:pt>
                <c:pt idx="49">
                  <c:v>87.635495779999999</c:v>
                </c:pt>
                <c:pt idx="50">
                  <c:v>62.095048390000002</c:v>
                </c:pt>
                <c:pt idx="51">
                  <c:v>100.0248023</c:v>
                </c:pt>
                <c:pt idx="52">
                  <c:v>47.389531310000002</c:v>
                </c:pt>
                <c:pt idx="53">
                  <c:v>89.401934729999994</c:v>
                </c:pt>
                <c:pt idx="54">
                  <c:v>42.879097340000001</c:v>
                </c:pt>
                <c:pt idx="55">
                  <c:v>54.269548290000003</c:v>
                </c:pt>
                <c:pt idx="56">
                  <c:v>60.087966620000003</c:v>
                </c:pt>
                <c:pt idx="57">
                  <c:v>83.602500800000001</c:v>
                </c:pt>
                <c:pt idx="58">
                  <c:v>85.217691340000002</c:v>
                </c:pt>
                <c:pt idx="59">
                  <c:v>36.672283579999998</c:v>
                </c:pt>
                <c:pt idx="60">
                  <c:v>54.590045160000003</c:v>
                </c:pt>
                <c:pt idx="61">
                  <c:v>58.758248999999999</c:v>
                </c:pt>
                <c:pt idx="62">
                  <c:v>92.436889230000006</c:v>
                </c:pt>
                <c:pt idx="63">
                  <c:v>102.17898479999999</c:v>
                </c:pt>
                <c:pt idx="64">
                  <c:v>48.672897910000003</c:v>
                </c:pt>
                <c:pt idx="65">
                  <c:v>76.584439619999998</c:v>
                </c:pt>
                <c:pt idx="66">
                  <c:v>80.387779120000005</c:v>
                </c:pt>
                <c:pt idx="67">
                  <c:v>87.211001039999999</c:v>
                </c:pt>
                <c:pt idx="68">
                  <c:v>94.946698400000002</c:v>
                </c:pt>
                <c:pt idx="69">
                  <c:v>125.0133574</c:v>
                </c:pt>
                <c:pt idx="70">
                  <c:v>124.44671630000001</c:v>
                </c:pt>
                <c:pt idx="71">
                  <c:v>105.760458</c:v>
                </c:pt>
                <c:pt idx="72">
                  <c:v>91.943801559999997</c:v>
                </c:pt>
                <c:pt idx="73">
                  <c:v>113.5402069</c:v>
                </c:pt>
                <c:pt idx="74">
                  <c:v>93.957916900000001</c:v>
                </c:pt>
                <c:pt idx="75">
                  <c:v>123.97204670000001</c:v>
                </c:pt>
                <c:pt idx="76">
                  <c:v>45.832180559999998</c:v>
                </c:pt>
                <c:pt idx="77">
                  <c:v>62.441962349999997</c:v>
                </c:pt>
                <c:pt idx="78">
                  <c:v>58.606772919999997</c:v>
                </c:pt>
                <c:pt idx="79">
                  <c:v>84.83077858</c:v>
                </c:pt>
                <c:pt idx="80">
                  <c:v>67.544154939999999</c:v>
                </c:pt>
                <c:pt idx="81">
                  <c:v>83.920815039999994</c:v>
                </c:pt>
                <c:pt idx="82">
                  <c:v>70.660941789999995</c:v>
                </c:pt>
                <c:pt idx="83">
                  <c:v>50.997747609999998</c:v>
                </c:pt>
                <c:pt idx="84">
                  <c:v>51.113474259999997</c:v>
                </c:pt>
                <c:pt idx="85">
                  <c:v>62.239966629999998</c:v>
                </c:pt>
                <c:pt idx="86">
                  <c:v>80.657696459999997</c:v>
                </c:pt>
                <c:pt idx="87">
                  <c:v>85.949744249999995</c:v>
                </c:pt>
                <c:pt idx="88">
                  <c:v>69.671460999999994</c:v>
                </c:pt>
                <c:pt idx="89">
                  <c:v>78.280730879999993</c:v>
                </c:pt>
                <c:pt idx="90">
                  <c:v>98.249737499999995</c:v>
                </c:pt>
                <c:pt idx="91">
                  <c:v>125.2738757</c:v>
                </c:pt>
                <c:pt idx="92">
                  <c:v>139.98229359999999</c:v>
                </c:pt>
                <c:pt idx="93">
                  <c:v>82.807361929999999</c:v>
                </c:pt>
                <c:pt idx="94">
                  <c:v>81.848969240000002</c:v>
                </c:pt>
                <c:pt idx="95">
                  <c:v>92.925791770000004</c:v>
                </c:pt>
                <c:pt idx="96">
                  <c:v>141.10098450000001</c:v>
                </c:pt>
                <c:pt idx="97">
                  <c:v>90.495532130000001</c:v>
                </c:pt>
                <c:pt idx="98">
                  <c:v>50.241977910000003</c:v>
                </c:pt>
                <c:pt idx="99">
                  <c:v>63.313727829999998</c:v>
                </c:pt>
                <c:pt idx="100">
                  <c:v>89.427820310000001</c:v>
                </c:pt>
                <c:pt idx="101">
                  <c:v>71.171664129999996</c:v>
                </c:pt>
                <c:pt idx="102">
                  <c:v>72.290355079999998</c:v>
                </c:pt>
                <c:pt idx="103">
                  <c:v>69.78294434</c:v>
                </c:pt>
                <c:pt idx="104">
                  <c:v>67.889270589999995</c:v>
                </c:pt>
                <c:pt idx="105">
                  <c:v>60.861611549999999</c:v>
                </c:pt>
                <c:pt idx="106">
                  <c:v>60.727446929999999</c:v>
                </c:pt>
                <c:pt idx="107">
                  <c:v>103.4416926</c:v>
                </c:pt>
                <c:pt idx="108">
                  <c:v>80.511672590000003</c:v>
                </c:pt>
                <c:pt idx="109">
                  <c:v>76.096570420000006</c:v>
                </c:pt>
                <c:pt idx="110">
                  <c:v>52.084898750000001</c:v>
                </c:pt>
                <c:pt idx="111">
                  <c:v>53.411897670000002</c:v>
                </c:pt>
                <c:pt idx="112">
                  <c:v>60.951185119999998</c:v>
                </c:pt>
                <c:pt idx="113">
                  <c:v>106.98445630000001</c:v>
                </c:pt>
                <c:pt idx="114">
                  <c:v>62.015870300000003</c:v>
                </c:pt>
                <c:pt idx="115">
                  <c:v>70.389737260000004</c:v>
                </c:pt>
                <c:pt idx="116">
                  <c:v>81.492726160000004</c:v>
                </c:pt>
                <c:pt idx="117">
                  <c:v>78.318168130000004</c:v>
                </c:pt>
                <c:pt idx="118">
                  <c:v>82.661355599999993</c:v>
                </c:pt>
                <c:pt idx="119">
                  <c:v>76.208439519999999</c:v>
                </c:pt>
                <c:pt idx="120">
                  <c:v>93.437330700000004</c:v>
                </c:pt>
                <c:pt idx="121">
                  <c:v>134.3909754</c:v>
                </c:pt>
                <c:pt idx="122">
                  <c:v>135.91470960000001</c:v>
                </c:pt>
                <c:pt idx="123">
                  <c:v>73.503778190000006</c:v>
                </c:pt>
                <c:pt idx="124">
                  <c:v>76.02304771</c:v>
                </c:pt>
                <c:pt idx="125">
                  <c:v>39.986424749999998</c:v>
                </c:pt>
                <c:pt idx="126">
                  <c:v>40.700072419999998</c:v>
                </c:pt>
                <c:pt idx="127">
                  <c:v>49.865773670000003</c:v>
                </c:pt>
                <c:pt idx="128">
                  <c:v>56.295243040000003</c:v>
                </c:pt>
                <c:pt idx="129">
                  <c:v>54.819728249999997</c:v>
                </c:pt>
                <c:pt idx="130">
                  <c:v>67.765907600000006</c:v>
                </c:pt>
                <c:pt idx="131">
                  <c:v>66.762943309999997</c:v>
                </c:pt>
                <c:pt idx="132">
                  <c:v>47.96897242</c:v>
                </c:pt>
                <c:pt idx="133">
                  <c:v>54.372419649999998</c:v>
                </c:pt>
                <c:pt idx="134">
                  <c:v>84.911898260000001</c:v>
                </c:pt>
                <c:pt idx="135">
                  <c:v>56.496030339999997</c:v>
                </c:pt>
                <c:pt idx="136">
                  <c:v>55.297116580000001</c:v>
                </c:pt>
                <c:pt idx="137">
                  <c:v>78.027219470000006</c:v>
                </c:pt>
                <c:pt idx="138">
                  <c:v>51.955108869999997</c:v>
                </c:pt>
                <c:pt idx="139">
                  <c:v>62.35557713</c:v>
                </c:pt>
                <c:pt idx="140">
                  <c:v>102.5289842</c:v>
                </c:pt>
                <c:pt idx="141">
                  <c:v>46.943876760000002</c:v>
                </c:pt>
                <c:pt idx="142">
                  <c:v>47.638236659999997</c:v>
                </c:pt>
                <c:pt idx="143">
                  <c:v>61.701381359999999</c:v>
                </c:pt>
                <c:pt idx="144">
                  <c:v>48.907372250000002</c:v>
                </c:pt>
                <c:pt idx="145">
                  <c:v>47.946841059999997</c:v>
                </c:pt>
                <c:pt idx="146">
                  <c:v>47.329632259999997</c:v>
                </c:pt>
                <c:pt idx="147">
                  <c:v>66.113056799999995</c:v>
                </c:pt>
                <c:pt idx="148">
                  <c:v>66.498812299999997</c:v>
                </c:pt>
                <c:pt idx="149">
                  <c:v>70.654495449999999</c:v>
                </c:pt>
                <c:pt idx="150">
                  <c:v>71.1559776</c:v>
                </c:pt>
                <c:pt idx="151">
                  <c:v>101.6233572</c:v>
                </c:pt>
                <c:pt idx="152">
                  <c:v>85.735654510000003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6-4343-AED4-A6F4855EE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99328"/>
        <c:axId val="116011808"/>
      </c:scatterChart>
      <c:valAx>
        <c:axId val="11599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1808"/>
        <c:crosses val="autoZero"/>
        <c:crossBetween val="midCat"/>
      </c:valAx>
      <c:valAx>
        <c:axId val="11601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9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Power_perf_factor VS engine_size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Car_sales_clean!$M$1</c:f>
              <c:strCache>
                <c:ptCount val="1"/>
                <c:pt idx="0">
                  <c:v>Power_perf_factor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Car_sales_clean!$E$2:$E$154</c:f>
              <c:numCache>
                <c:formatCode>General</c:formatCode>
                <c:ptCount val="153"/>
                <c:pt idx="0">
                  <c:v>1.8</c:v>
                </c:pt>
                <c:pt idx="1">
                  <c:v>3.2</c:v>
                </c:pt>
                <c:pt idx="2">
                  <c:v>3.5</c:v>
                </c:pt>
                <c:pt idx="3">
                  <c:v>1.8</c:v>
                </c:pt>
                <c:pt idx="4">
                  <c:v>2.8</c:v>
                </c:pt>
                <c:pt idx="5">
                  <c:v>4.2</c:v>
                </c:pt>
                <c:pt idx="6">
                  <c:v>2.5</c:v>
                </c:pt>
                <c:pt idx="7">
                  <c:v>2.8</c:v>
                </c:pt>
                <c:pt idx="8">
                  <c:v>2.8</c:v>
                </c:pt>
                <c:pt idx="9">
                  <c:v>3.1</c:v>
                </c:pt>
                <c:pt idx="10">
                  <c:v>3.8</c:v>
                </c:pt>
                <c:pt idx="11">
                  <c:v>3.8</c:v>
                </c:pt>
                <c:pt idx="12">
                  <c:v>3.8</c:v>
                </c:pt>
                <c:pt idx="13">
                  <c:v>4.5999999999999996</c:v>
                </c:pt>
                <c:pt idx="14">
                  <c:v>4.5999999999999996</c:v>
                </c:pt>
                <c:pt idx="15">
                  <c:v>3</c:v>
                </c:pt>
                <c:pt idx="16">
                  <c:v>5.7</c:v>
                </c:pt>
                <c:pt idx="17">
                  <c:v>2.2000000000000002</c:v>
                </c:pt>
                <c:pt idx="18">
                  <c:v>3.1</c:v>
                </c:pt>
                <c:pt idx="19">
                  <c:v>3.1</c:v>
                </c:pt>
                <c:pt idx="20">
                  <c:v>3.4</c:v>
                </c:pt>
                <c:pt idx="21">
                  <c:v>3.8</c:v>
                </c:pt>
                <c:pt idx="22">
                  <c:v>5.7</c:v>
                </c:pt>
                <c:pt idx="23">
                  <c:v>1.8</c:v>
                </c:pt>
                <c:pt idx="24">
                  <c:v>1</c:v>
                </c:pt>
                <c:pt idx="25">
                  <c:v>3.4</c:v>
                </c:pt>
                <c:pt idx="26">
                  <c:v>2.5</c:v>
                </c:pt>
                <c:pt idx="27">
                  <c:v>2.5</c:v>
                </c:pt>
                <c:pt idx="28">
                  <c:v>2.7</c:v>
                </c:pt>
                <c:pt idx="29">
                  <c:v>2</c:v>
                </c:pt>
                <c:pt idx="30">
                  <c:v>3.5</c:v>
                </c:pt>
                <c:pt idx="31">
                  <c:v>3.5</c:v>
                </c:pt>
                <c:pt idx="32">
                  <c:v>2</c:v>
                </c:pt>
                <c:pt idx="33">
                  <c:v>2.5</c:v>
                </c:pt>
                <c:pt idx="34">
                  <c:v>2.5</c:v>
                </c:pt>
                <c:pt idx="35">
                  <c:v>2.7</c:v>
                </c:pt>
                <c:pt idx="36">
                  <c:v>8</c:v>
                </c:pt>
                <c:pt idx="37">
                  <c:v>5.2</c:v>
                </c:pt>
                <c:pt idx="38">
                  <c:v>3.9</c:v>
                </c:pt>
                <c:pt idx="39">
                  <c:v>3.9</c:v>
                </c:pt>
                <c:pt idx="40">
                  <c:v>2.5</c:v>
                </c:pt>
                <c:pt idx="41">
                  <c:v>5.2</c:v>
                </c:pt>
                <c:pt idx="42">
                  <c:v>2.4</c:v>
                </c:pt>
                <c:pt idx="43">
                  <c:v>2</c:v>
                </c:pt>
                <c:pt idx="44">
                  <c:v>3.8</c:v>
                </c:pt>
                <c:pt idx="45">
                  <c:v>2.5</c:v>
                </c:pt>
                <c:pt idx="46">
                  <c:v>3</c:v>
                </c:pt>
                <c:pt idx="47">
                  <c:v>2</c:v>
                </c:pt>
                <c:pt idx="48">
                  <c:v>4.5999999999999996</c:v>
                </c:pt>
                <c:pt idx="49">
                  <c:v>4</c:v>
                </c:pt>
                <c:pt idx="50">
                  <c:v>3</c:v>
                </c:pt>
                <c:pt idx="51">
                  <c:v>4.5999999999999996</c:v>
                </c:pt>
                <c:pt idx="52">
                  <c:v>2.5</c:v>
                </c:pt>
                <c:pt idx="53">
                  <c:v>4.5999999999999996</c:v>
                </c:pt>
                <c:pt idx="54">
                  <c:v>1.6</c:v>
                </c:pt>
                <c:pt idx="55">
                  <c:v>2.2999999999999998</c:v>
                </c:pt>
                <c:pt idx="56">
                  <c:v>2</c:v>
                </c:pt>
                <c:pt idx="57">
                  <c:v>3.2</c:v>
                </c:pt>
                <c:pt idx="58">
                  <c:v>3.5</c:v>
                </c:pt>
                <c:pt idx="59">
                  <c:v>1.5</c:v>
                </c:pt>
                <c:pt idx="60">
                  <c:v>2</c:v>
                </c:pt>
                <c:pt idx="61">
                  <c:v>2.4</c:v>
                </c:pt>
                <c:pt idx="62">
                  <c:v>3</c:v>
                </c:pt>
                <c:pt idx="63">
                  <c:v>3</c:v>
                </c:pt>
                <c:pt idx="64">
                  <c:v>2.5</c:v>
                </c:pt>
                <c:pt idx="65">
                  <c:v>4</c:v>
                </c:pt>
                <c:pt idx="66">
                  <c:v>4</c:v>
                </c:pt>
                <c:pt idx="67">
                  <c:v>3</c:v>
                </c:pt>
                <c:pt idx="68">
                  <c:v>3</c:v>
                </c:pt>
                <c:pt idx="69">
                  <c:v>4</c:v>
                </c:pt>
                <c:pt idx="70">
                  <c:v>4</c:v>
                </c:pt>
                <c:pt idx="71">
                  <c:v>4.7</c:v>
                </c:pt>
                <c:pt idx="72">
                  <c:v>3</c:v>
                </c:pt>
                <c:pt idx="73">
                  <c:v>4.5999999999999996</c:v>
                </c:pt>
                <c:pt idx="74">
                  <c:v>4.5999999999999996</c:v>
                </c:pt>
                <c:pt idx="75">
                  <c:v>5.4</c:v>
                </c:pt>
                <c:pt idx="76">
                  <c:v>1.8</c:v>
                </c:pt>
                <c:pt idx="77">
                  <c:v>2.4</c:v>
                </c:pt>
                <c:pt idx="78">
                  <c:v>2.4</c:v>
                </c:pt>
                <c:pt idx="79">
                  <c:v>3.5</c:v>
                </c:pt>
                <c:pt idx="80">
                  <c:v>3</c:v>
                </c:pt>
                <c:pt idx="81">
                  <c:v>3.5</c:v>
                </c:pt>
                <c:pt idx="82">
                  <c:v>3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4.5999999999999996</c:v>
                </c:pt>
                <c:pt idx="87">
                  <c:v>4</c:v>
                </c:pt>
                <c:pt idx="88">
                  <c:v>3.3</c:v>
                </c:pt>
                <c:pt idx="89">
                  <c:v>2.2999999999999998</c:v>
                </c:pt>
                <c:pt idx="90">
                  <c:v>3.2</c:v>
                </c:pt>
                <c:pt idx="91">
                  <c:v>4.3</c:v>
                </c:pt>
                <c:pt idx="92">
                  <c:v>5</c:v>
                </c:pt>
                <c:pt idx="93">
                  <c:v>2.2999999999999998</c:v>
                </c:pt>
                <c:pt idx="94">
                  <c:v>2.2999999999999998</c:v>
                </c:pt>
                <c:pt idx="95">
                  <c:v>3.2</c:v>
                </c:pt>
                <c:pt idx="96">
                  <c:v>5</c:v>
                </c:pt>
                <c:pt idx="97">
                  <c:v>3.2</c:v>
                </c:pt>
                <c:pt idx="98">
                  <c:v>1.8</c:v>
                </c:pt>
                <c:pt idx="99">
                  <c:v>2.4</c:v>
                </c:pt>
                <c:pt idx="100">
                  <c:v>3</c:v>
                </c:pt>
                <c:pt idx="101">
                  <c:v>3.3</c:v>
                </c:pt>
                <c:pt idx="102">
                  <c:v>3.3</c:v>
                </c:pt>
                <c:pt idx="103">
                  <c:v>3.3</c:v>
                </c:pt>
                <c:pt idx="104">
                  <c:v>3.3</c:v>
                </c:pt>
                <c:pt idx="105">
                  <c:v>3.1</c:v>
                </c:pt>
                <c:pt idx="106">
                  <c:v>2.4</c:v>
                </c:pt>
                <c:pt idx="107">
                  <c:v>4</c:v>
                </c:pt>
                <c:pt idx="108">
                  <c:v>4.3</c:v>
                </c:pt>
                <c:pt idx="109">
                  <c:v>3.4</c:v>
                </c:pt>
                <c:pt idx="110">
                  <c:v>2</c:v>
                </c:pt>
                <c:pt idx="111">
                  <c:v>2</c:v>
                </c:pt>
                <c:pt idx="112">
                  <c:v>2.4</c:v>
                </c:pt>
                <c:pt idx="113">
                  <c:v>3.5</c:v>
                </c:pt>
                <c:pt idx="114">
                  <c:v>2.4</c:v>
                </c:pt>
                <c:pt idx="115">
                  <c:v>3.4</c:v>
                </c:pt>
                <c:pt idx="116">
                  <c:v>3.8</c:v>
                </c:pt>
                <c:pt idx="117">
                  <c:v>3.8</c:v>
                </c:pt>
                <c:pt idx="118">
                  <c:v>3.8</c:v>
                </c:pt>
                <c:pt idx="119">
                  <c:v>3.4</c:v>
                </c:pt>
                <c:pt idx="120">
                  <c:v>2.7</c:v>
                </c:pt>
                <c:pt idx="121">
                  <c:v>3.4</c:v>
                </c:pt>
                <c:pt idx="122">
                  <c:v>3.4</c:v>
                </c:pt>
                <c:pt idx="123">
                  <c:v>2.2999999999999998</c:v>
                </c:pt>
                <c:pt idx="124">
                  <c:v>2</c:v>
                </c:pt>
                <c:pt idx="125">
                  <c:v>1.9</c:v>
                </c:pt>
                <c:pt idx="126">
                  <c:v>1.9</c:v>
                </c:pt>
                <c:pt idx="127">
                  <c:v>1.9</c:v>
                </c:pt>
                <c:pt idx="128">
                  <c:v>2.2000000000000002</c:v>
                </c:pt>
                <c:pt idx="129">
                  <c:v>2.2000000000000002</c:v>
                </c:pt>
                <c:pt idx="130">
                  <c:v>2.5</c:v>
                </c:pt>
                <c:pt idx="131">
                  <c:v>2.5</c:v>
                </c:pt>
                <c:pt idx="132">
                  <c:v>1.8</c:v>
                </c:pt>
                <c:pt idx="133">
                  <c:v>2.2000000000000002</c:v>
                </c:pt>
                <c:pt idx="134">
                  <c:v>3</c:v>
                </c:pt>
                <c:pt idx="135">
                  <c:v>1.8</c:v>
                </c:pt>
                <c:pt idx="136">
                  <c:v>2.4</c:v>
                </c:pt>
                <c:pt idx="137">
                  <c:v>3</c:v>
                </c:pt>
                <c:pt idx="138">
                  <c:v>2</c:v>
                </c:pt>
                <c:pt idx="139">
                  <c:v>2.7</c:v>
                </c:pt>
                <c:pt idx="140">
                  <c:v>4.7</c:v>
                </c:pt>
                <c:pt idx="141">
                  <c:v>2</c:v>
                </c:pt>
                <c:pt idx="142">
                  <c:v>2</c:v>
                </c:pt>
                <c:pt idx="143">
                  <c:v>1.8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1.9</c:v>
                </c:pt>
                <c:pt idx="148">
                  <c:v>1.9</c:v>
                </c:pt>
                <c:pt idx="149">
                  <c:v>2.4</c:v>
                </c:pt>
                <c:pt idx="150">
                  <c:v>2.4</c:v>
                </c:pt>
                <c:pt idx="151">
                  <c:v>2.2999999999999998</c:v>
                </c:pt>
                <c:pt idx="152">
                  <c:v>2.9</c:v>
                </c:pt>
              </c:numCache>
            </c:numRef>
          </c:xVal>
          <c:yVal>
            <c:numRef>
              <c:f>Car_sales_clean!$M$2:$M$154</c:f>
              <c:numCache>
                <c:formatCode>General</c:formatCode>
                <c:ptCount val="153"/>
                <c:pt idx="0">
                  <c:v>58.280149520000002</c:v>
                </c:pt>
                <c:pt idx="1">
                  <c:v>91.370777660000002</c:v>
                </c:pt>
                <c:pt idx="2">
                  <c:v>91.389779329999996</c:v>
                </c:pt>
                <c:pt idx="3">
                  <c:v>62.777639200000003</c:v>
                </c:pt>
                <c:pt idx="4">
                  <c:v>84.565105020000004</c:v>
                </c:pt>
                <c:pt idx="5">
                  <c:v>134.65685819999999</c:v>
                </c:pt>
                <c:pt idx="6">
                  <c:v>71.191206710000003</c:v>
                </c:pt>
                <c:pt idx="7">
                  <c:v>81.877068559999998</c:v>
                </c:pt>
                <c:pt idx="8">
                  <c:v>83.998723799999993</c:v>
                </c:pt>
                <c:pt idx="9">
                  <c:v>71.181451319999994</c:v>
                </c:pt>
                <c:pt idx="10">
                  <c:v>95.636702529999994</c:v>
                </c:pt>
                <c:pt idx="11">
                  <c:v>85.828408249999995</c:v>
                </c:pt>
                <c:pt idx="12">
                  <c:v>84.254525810000004</c:v>
                </c:pt>
                <c:pt idx="13">
                  <c:v>113.85459760000001</c:v>
                </c:pt>
                <c:pt idx="14">
                  <c:v>113.7658739</c:v>
                </c:pt>
                <c:pt idx="15">
                  <c:v>83.483093580000002</c:v>
                </c:pt>
                <c:pt idx="16">
                  <c:v>109.5091165</c:v>
                </c:pt>
                <c:pt idx="17">
                  <c:v>46.363347470000001</c:v>
                </c:pt>
                <c:pt idx="18">
                  <c:v>67.314462160000005</c:v>
                </c:pt>
                <c:pt idx="19">
                  <c:v>69.991395600000004</c:v>
                </c:pt>
                <c:pt idx="20">
                  <c:v>72.030917189999997</c:v>
                </c:pt>
                <c:pt idx="21">
                  <c:v>81.118543329999994</c:v>
                </c:pt>
                <c:pt idx="22">
                  <c:v>141.14115000000001</c:v>
                </c:pt>
                <c:pt idx="23">
                  <c:v>48.297636099999998</c:v>
                </c:pt>
                <c:pt idx="24">
                  <c:v>23.276272330000001</c:v>
                </c:pt>
                <c:pt idx="25">
                  <c:v>71.838039440000003</c:v>
                </c:pt>
                <c:pt idx="26">
                  <c:v>65.957183959999995</c:v>
                </c:pt>
                <c:pt idx="27">
                  <c:v>69.521355049999997</c:v>
                </c:pt>
                <c:pt idx="28">
                  <c:v>80.02378204</c:v>
                </c:pt>
                <c:pt idx="29">
                  <c:v>53.566199869999998</c:v>
                </c:pt>
                <c:pt idx="30">
                  <c:v>101.3292807</c:v>
                </c:pt>
                <c:pt idx="31">
                  <c:v>101.6552441</c:v>
                </c:pt>
                <c:pt idx="32">
                  <c:v>52.084898750000001</c:v>
                </c:pt>
                <c:pt idx="33">
                  <c:v>65.650508340000002</c:v>
                </c:pt>
                <c:pt idx="34">
                  <c:v>67.876107840000003</c:v>
                </c:pt>
                <c:pt idx="35">
                  <c:v>80.831470170000003</c:v>
                </c:pt>
                <c:pt idx="36">
                  <c:v>188.14432300000001</c:v>
                </c:pt>
                <c:pt idx="37">
                  <c:v>90.211700050000005</c:v>
                </c:pt>
                <c:pt idx="38">
                  <c:v>71.135291609999996</c:v>
                </c:pt>
                <c:pt idx="39">
                  <c:v>70.078321540000005</c:v>
                </c:pt>
                <c:pt idx="40">
                  <c:v>49.64500177</c:v>
                </c:pt>
                <c:pt idx="41">
                  <c:v>92.85412522</c:v>
                </c:pt>
                <c:pt idx="42">
                  <c:v>61.227000310000001</c:v>
                </c:pt>
                <c:pt idx="43">
                  <c:v>44.083709460000001</c:v>
                </c:pt>
                <c:pt idx="44">
                  <c:v>76.509184559999994</c:v>
                </c:pt>
                <c:pt idx="45">
                  <c:v>67.351010720000005</c:v>
                </c:pt>
                <c:pt idx="46">
                  <c:v>62.503739500000002</c:v>
                </c:pt>
                <c:pt idx="47">
                  <c:v>43.117132009999999</c:v>
                </c:pt>
                <c:pt idx="48">
                  <c:v>80.499536710000001</c:v>
                </c:pt>
                <c:pt idx="49">
                  <c:v>87.635495779999999</c:v>
                </c:pt>
                <c:pt idx="50">
                  <c:v>62.095048390000002</c:v>
                </c:pt>
                <c:pt idx="51">
                  <c:v>100.0248023</c:v>
                </c:pt>
                <c:pt idx="52">
                  <c:v>47.389531310000002</c:v>
                </c:pt>
                <c:pt idx="53">
                  <c:v>89.401934729999994</c:v>
                </c:pt>
                <c:pt idx="54">
                  <c:v>42.879097340000001</c:v>
                </c:pt>
                <c:pt idx="55">
                  <c:v>54.269548290000003</c:v>
                </c:pt>
                <c:pt idx="56">
                  <c:v>60.087966620000003</c:v>
                </c:pt>
                <c:pt idx="57">
                  <c:v>83.602500800000001</c:v>
                </c:pt>
                <c:pt idx="58">
                  <c:v>85.217691340000002</c:v>
                </c:pt>
                <c:pt idx="59">
                  <c:v>36.672283579999998</c:v>
                </c:pt>
                <c:pt idx="60">
                  <c:v>54.590045160000003</c:v>
                </c:pt>
                <c:pt idx="61">
                  <c:v>58.758248999999999</c:v>
                </c:pt>
                <c:pt idx="62">
                  <c:v>92.436889230000006</c:v>
                </c:pt>
                <c:pt idx="63">
                  <c:v>102.17898479999999</c:v>
                </c:pt>
                <c:pt idx="64">
                  <c:v>48.672897910000003</c:v>
                </c:pt>
                <c:pt idx="65">
                  <c:v>76.584439619999998</c:v>
                </c:pt>
                <c:pt idx="66">
                  <c:v>80.387779120000005</c:v>
                </c:pt>
                <c:pt idx="67">
                  <c:v>87.211001039999999</c:v>
                </c:pt>
                <c:pt idx="68">
                  <c:v>94.946698400000002</c:v>
                </c:pt>
                <c:pt idx="69">
                  <c:v>125.0133574</c:v>
                </c:pt>
                <c:pt idx="70">
                  <c:v>124.44671630000001</c:v>
                </c:pt>
                <c:pt idx="71">
                  <c:v>105.760458</c:v>
                </c:pt>
                <c:pt idx="72">
                  <c:v>91.943801559999997</c:v>
                </c:pt>
                <c:pt idx="73">
                  <c:v>113.5402069</c:v>
                </c:pt>
                <c:pt idx="74">
                  <c:v>93.957916900000001</c:v>
                </c:pt>
                <c:pt idx="75">
                  <c:v>123.97204670000001</c:v>
                </c:pt>
                <c:pt idx="76">
                  <c:v>45.832180559999998</c:v>
                </c:pt>
                <c:pt idx="77">
                  <c:v>62.441962349999997</c:v>
                </c:pt>
                <c:pt idx="78">
                  <c:v>58.606772919999997</c:v>
                </c:pt>
                <c:pt idx="79">
                  <c:v>84.83077858</c:v>
                </c:pt>
                <c:pt idx="80">
                  <c:v>67.544154939999999</c:v>
                </c:pt>
                <c:pt idx="81">
                  <c:v>83.920815039999994</c:v>
                </c:pt>
                <c:pt idx="82">
                  <c:v>70.660941789999995</c:v>
                </c:pt>
                <c:pt idx="83">
                  <c:v>50.997747609999998</c:v>
                </c:pt>
                <c:pt idx="84">
                  <c:v>51.113474259999997</c:v>
                </c:pt>
                <c:pt idx="85">
                  <c:v>62.239966629999998</c:v>
                </c:pt>
                <c:pt idx="86">
                  <c:v>80.657696459999997</c:v>
                </c:pt>
                <c:pt idx="87">
                  <c:v>85.949744249999995</c:v>
                </c:pt>
                <c:pt idx="88">
                  <c:v>69.671460999999994</c:v>
                </c:pt>
                <c:pt idx="89">
                  <c:v>78.280730879999993</c:v>
                </c:pt>
                <c:pt idx="90">
                  <c:v>98.249737499999995</c:v>
                </c:pt>
                <c:pt idx="91">
                  <c:v>125.2738757</c:v>
                </c:pt>
                <c:pt idx="92">
                  <c:v>139.98229359999999</c:v>
                </c:pt>
                <c:pt idx="93">
                  <c:v>82.807361929999999</c:v>
                </c:pt>
                <c:pt idx="94">
                  <c:v>81.848969240000002</c:v>
                </c:pt>
                <c:pt idx="95">
                  <c:v>92.925791770000004</c:v>
                </c:pt>
                <c:pt idx="96">
                  <c:v>141.10098450000001</c:v>
                </c:pt>
                <c:pt idx="97">
                  <c:v>90.495532130000001</c:v>
                </c:pt>
                <c:pt idx="98">
                  <c:v>50.241977910000003</c:v>
                </c:pt>
                <c:pt idx="99">
                  <c:v>63.313727829999998</c:v>
                </c:pt>
                <c:pt idx="100">
                  <c:v>89.427820310000001</c:v>
                </c:pt>
                <c:pt idx="101">
                  <c:v>71.171664129999996</c:v>
                </c:pt>
                <c:pt idx="102">
                  <c:v>72.290355079999998</c:v>
                </c:pt>
                <c:pt idx="103">
                  <c:v>69.78294434</c:v>
                </c:pt>
                <c:pt idx="104">
                  <c:v>67.889270589999995</c:v>
                </c:pt>
                <c:pt idx="105">
                  <c:v>60.861611549999999</c:v>
                </c:pt>
                <c:pt idx="106">
                  <c:v>60.727446929999999</c:v>
                </c:pt>
                <c:pt idx="107">
                  <c:v>103.4416926</c:v>
                </c:pt>
                <c:pt idx="108">
                  <c:v>80.511672590000003</c:v>
                </c:pt>
                <c:pt idx="109">
                  <c:v>76.096570420000006</c:v>
                </c:pt>
                <c:pt idx="110">
                  <c:v>52.084898750000001</c:v>
                </c:pt>
                <c:pt idx="111">
                  <c:v>53.411897670000002</c:v>
                </c:pt>
                <c:pt idx="112">
                  <c:v>60.951185119999998</c:v>
                </c:pt>
                <c:pt idx="113">
                  <c:v>106.98445630000001</c:v>
                </c:pt>
                <c:pt idx="114">
                  <c:v>62.015870300000003</c:v>
                </c:pt>
                <c:pt idx="115">
                  <c:v>70.389737260000004</c:v>
                </c:pt>
                <c:pt idx="116">
                  <c:v>81.492726160000004</c:v>
                </c:pt>
                <c:pt idx="117">
                  <c:v>78.318168130000004</c:v>
                </c:pt>
                <c:pt idx="118">
                  <c:v>82.661355599999993</c:v>
                </c:pt>
                <c:pt idx="119">
                  <c:v>76.208439519999999</c:v>
                </c:pt>
                <c:pt idx="120">
                  <c:v>93.437330700000004</c:v>
                </c:pt>
                <c:pt idx="121">
                  <c:v>134.3909754</c:v>
                </c:pt>
                <c:pt idx="122">
                  <c:v>135.91470960000001</c:v>
                </c:pt>
                <c:pt idx="123">
                  <c:v>73.503778190000006</c:v>
                </c:pt>
                <c:pt idx="124">
                  <c:v>76.02304771</c:v>
                </c:pt>
                <c:pt idx="125">
                  <c:v>39.986424749999998</c:v>
                </c:pt>
                <c:pt idx="126">
                  <c:v>40.700072419999998</c:v>
                </c:pt>
                <c:pt idx="127">
                  <c:v>49.865773670000003</c:v>
                </c:pt>
                <c:pt idx="128">
                  <c:v>56.295243040000003</c:v>
                </c:pt>
                <c:pt idx="129">
                  <c:v>54.819728249999997</c:v>
                </c:pt>
                <c:pt idx="130">
                  <c:v>67.765907600000006</c:v>
                </c:pt>
                <c:pt idx="131">
                  <c:v>66.762943309999997</c:v>
                </c:pt>
                <c:pt idx="132">
                  <c:v>47.96897242</c:v>
                </c:pt>
                <c:pt idx="133">
                  <c:v>54.372419649999998</c:v>
                </c:pt>
                <c:pt idx="134">
                  <c:v>84.911898260000001</c:v>
                </c:pt>
                <c:pt idx="135">
                  <c:v>56.496030339999997</c:v>
                </c:pt>
                <c:pt idx="136">
                  <c:v>55.297116580000001</c:v>
                </c:pt>
                <c:pt idx="137">
                  <c:v>78.027219470000006</c:v>
                </c:pt>
                <c:pt idx="138">
                  <c:v>51.955108869999997</c:v>
                </c:pt>
                <c:pt idx="139">
                  <c:v>62.35557713</c:v>
                </c:pt>
                <c:pt idx="140">
                  <c:v>102.5289842</c:v>
                </c:pt>
                <c:pt idx="141">
                  <c:v>46.943876760000002</c:v>
                </c:pt>
                <c:pt idx="142">
                  <c:v>47.638236659999997</c:v>
                </c:pt>
                <c:pt idx="143">
                  <c:v>61.701381359999999</c:v>
                </c:pt>
                <c:pt idx="144">
                  <c:v>48.907372250000002</c:v>
                </c:pt>
                <c:pt idx="145">
                  <c:v>47.946841059999997</c:v>
                </c:pt>
                <c:pt idx="146">
                  <c:v>47.329632259999997</c:v>
                </c:pt>
                <c:pt idx="147">
                  <c:v>66.113056799999995</c:v>
                </c:pt>
                <c:pt idx="148">
                  <c:v>66.498812299999997</c:v>
                </c:pt>
                <c:pt idx="149">
                  <c:v>70.654495449999999</c:v>
                </c:pt>
                <c:pt idx="150">
                  <c:v>71.1559776</c:v>
                </c:pt>
                <c:pt idx="151">
                  <c:v>101.6233572</c:v>
                </c:pt>
                <c:pt idx="152">
                  <c:v>85.735654510000003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9-4DEB-98D4-7D4A10014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26368"/>
        <c:axId val="116037600"/>
      </c:scatterChart>
      <c:valAx>
        <c:axId val="11602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7600"/>
        <c:crosses val="autoZero"/>
        <c:crossBetween val="midCat"/>
      </c:valAx>
      <c:valAx>
        <c:axId val="11603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Width VS Wheelbase</a:t>
            </a:r>
          </a:p>
        </c:rich>
      </c:tx>
      <c:layout>
        <c:manualLayout>
          <c:xMode val="edge"/>
          <c:yMode val="edge"/>
          <c:x val="0.3233956692913385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Car_sales_clean!$H$1</c:f>
              <c:strCache>
                <c:ptCount val="1"/>
                <c:pt idx="0">
                  <c:v>Width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Car_sales_clean!$G$2:$G$154</c:f>
              <c:numCache>
                <c:formatCode>General</c:formatCode>
                <c:ptCount val="153"/>
                <c:pt idx="0">
                  <c:v>101.2</c:v>
                </c:pt>
                <c:pt idx="1">
                  <c:v>108.1</c:v>
                </c:pt>
                <c:pt idx="2">
                  <c:v>114.6</c:v>
                </c:pt>
                <c:pt idx="3">
                  <c:v>102.6</c:v>
                </c:pt>
                <c:pt idx="4">
                  <c:v>108.7</c:v>
                </c:pt>
                <c:pt idx="5">
                  <c:v>113</c:v>
                </c:pt>
                <c:pt idx="6">
                  <c:v>107.3</c:v>
                </c:pt>
                <c:pt idx="7">
                  <c:v>107.3</c:v>
                </c:pt>
                <c:pt idx="8">
                  <c:v>111.4</c:v>
                </c:pt>
                <c:pt idx="9">
                  <c:v>109</c:v>
                </c:pt>
                <c:pt idx="10">
                  <c:v>109</c:v>
                </c:pt>
                <c:pt idx="11">
                  <c:v>113.8</c:v>
                </c:pt>
                <c:pt idx="12">
                  <c:v>112.2</c:v>
                </c:pt>
                <c:pt idx="13">
                  <c:v>115.3</c:v>
                </c:pt>
                <c:pt idx="14">
                  <c:v>108</c:v>
                </c:pt>
                <c:pt idx="15">
                  <c:v>107.4</c:v>
                </c:pt>
                <c:pt idx="16">
                  <c:v>117.5</c:v>
                </c:pt>
                <c:pt idx="17">
                  <c:v>104.1</c:v>
                </c:pt>
                <c:pt idx="18">
                  <c:v>107</c:v>
                </c:pt>
                <c:pt idx="19">
                  <c:v>107.5</c:v>
                </c:pt>
                <c:pt idx="20">
                  <c:v>110.5</c:v>
                </c:pt>
                <c:pt idx="21">
                  <c:v>101.1</c:v>
                </c:pt>
                <c:pt idx="22">
                  <c:v>104.5</c:v>
                </c:pt>
                <c:pt idx="23">
                  <c:v>97.1</c:v>
                </c:pt>
                <c:pt idx="24">
                  <c:v>93.1</c:v>
                </c:pt>
                <c:pt idx="25">
                  <c:v>110.5</c:v>
                </c:pt>
                <c:pt idx="26">
                  <c:v>103.7</c:v>
                </c:pt>
                <c:pt idx="27">
                  <c:v>106</c:v>
                </c:pt>
                <c:pt idx="28">
                  <c:v>113</c:v>
                </c:pt>
                <c:pt idx="29">
                  <c:v>108</c:v>
                </c:pt>
                <c:pt idx="30">
                  <c:v>113</c:v>
                </c:pt>
                <c:pt idx="31">
                  <c:v>113</c:v>
                </c:pt>
                <c:pt idx="32">
                  <c:v>105</c:v>
                </c:pt>
                <c:pt idx="33">
                  <c:v>103.7</c:v>
                </c:pt>
                <c:pt idx="34">
                  <c:v>108</c:v>
                </c:pt>
                <c:pt idx="35">
                  <c:v>113</c:v>
                </c:pt>
                <c:pt idx="36">
                  <c:v>96.2</c:v>
                </c:pt>
                <c:pt idx="37">
                  <c:v>138.69999999999999</c:v>
                </c:pt>
                <c:pt idx="38">
                  <c:v>109.6</c:v>
                </c:pt>
                <c:pt idx="39">
                  <c:v>127.2</c:v>
                </c:pt>
                <c:pt idx="40">
                  <c:v>131</c:v>
                </c:pt>
                <c:pt idx="41">
                  <c:v>115.7</c:v>
                </c:pt>
                <c:pt idx="42">
                  <c:v>113.3</c:v>
                </c:pt>
                <c:pt idx="43">
                  <c:v>98.4</c:v>
                </c:pt>
                <c:pt idx="44">
                  <c:v>101.3</c:v>
                </c:pt>
                <c:pt idx="45">
                  <c:v>106.5</c:v>
                </c:pt>
                <c:pt idx="46">
                  <c:v>108.5</c:v>
                </c:pt>
                <c:pt idx="47">
                  <c:v>103</c:v>
                </c:pt>
                <c:pt idx="48">
                  <c:v>114.7</c:v>
                </c:pt>
                <c:pt idx="49">
                  <c:v>111.6</c:v>
                </c:pt>
                <c:pt idx="50">
                  <c:v>120.7</c:v>
                </c:pt>
                <c:pt idx="51">
                  <c:v>119</c:v>
                </c:pt>
                <c:pt idx="52">
                  <c:v>117.5</c:v>
                </c:pt>
                <c:pt idx="53">
                  <c:v>138.5</c:v>
                </c:pt>
                <c:pt idx="54">
                  <c:v>103.2</c:v>
                </c:pt>
                <c:pt idx="55">
                  <c:v>106.9</c:v>
                </c:pt>
                <c:pt idx="56">
                  <c:v>103.2</c:v>
                </c:pt>
                <c:pt idx="57">
                  <c:v>106.4</c:v>
                </c:pt>
                <c:pt idx="58">
                  <c:v>118.1</c:v>
                </c:pt>
                <c:pt idx="59">
                  <c:v>96.1</c:v>
                </c:pt>
                <c:pt idx="60">
                  <c:v>100.4</c:v>
                </c:pt>
                <c:pt idx="61">
                  <c:v>106.3</c:v>
                </c:pt>
                <c:pt idx="62">
                  <c:v>108.3</c:v>
                </c:pt>
                <c:pt idx="63">
                  <c:v>114.5</c:v>
                </c:pt>
                <c:pt idx="64">
                  <c:v>93.4</c:v>
                </c:pt>
                <c:pt idx="65">
                  <c:v>101.4</c:v>
                </c:pt>
                <c:pt idx="66">
                  <c:v>105.9</c:v>
                </c:pt>
                <c:pt idx="67">
                  <c:v>105.1</c:v>
                </c:pt>
                <c:pt idx="68">
                  <c:v>110.2</c:v>
                </c:pt>
                <c:pt idx="69">
                  <c:v>110.2</c:v>
                </c:pt>
                <c:pt idx="70">
                  <c:v>112.2</c:v>
                </c:pt>
                <c:pt idx="71">
                  <c:v>112.2</c:v>
                </c:pt>
                <c:pt idx="72">
                  <c:v>103</c:v>
                </c:pt>
                <c:pt idx="73">
                  <c:v>109</c:v>
                </c:pt>
                <c:pt idx="74">
                  <c:v>117.7</c:v>
                </c:pt>
                <c:pt idx="75">
                  <c:v>119</c:v>
                </c:pt>
                <c:pt idx="76">
                  <c:v>98.4</c:v>
                </c:pt>
                <c:pt idx="77">
                  <c:v>100.8</c:v>
                </c:pt>
                <c:pt idx="78">
                  <c:v>103.7</c:v>
                </c:pt>
                <c:pt idx="79">
                  <c:v>107.1</c:v>
                </c:pt>
                <c:pt idx="80">
                  <c:v>97.2</c:v>
                </c:pt>
                <c:pt idx="81">
                  <c:v>107.3</c:v>
                </c:pt>
                <c:pt idx="82">
                  <c:v>107.3</c:v>
                </c:pt>
                <c:pt idx="83">
                  <c:v>106.5</c:v>
                </c:pt>
                <c:pt idx="84">
                  <c:v>106.4</c:v>
                </c:pt>
                <c:pt idx="85">
                  <c:v>108.5</c:v>
                </c:pt>
                <c:pt idx="86">
                  <c:v>114.7</c:v>
                </c:pt>
                <c:pt idx="87">
                  <c:v>111.6</c:v>
                </c:pt>
                <c:pt idx="88">
                  <c:v>112.2</c:v>
                </c:pt>
                <c:pt idx="89">
                  <c:v>105.9</c:v>
                </c:pt>
                <c:pt idx="90">
                  <c:v>111.5</c:v>
                </c:pt>
                <c:pt idx="91">
                  <c:v>121.5</c:v>
                </c:pt>
                <c:pt idx="92">
                  <c:v>99</c:v>
                </c:pt>
                <c:pt idx="93">
                  <c:v>94.5</c:v>
                </c:pt>
                <c:pt idx="94">
                  <c:v>94.5</c:v>
                </c:pt>
                <c:pt idx="95">
                  <c:v>105.9</c:v>
                </c:pt>
                <c:pt idx="96">
                  <c:v>113.6</c:v>
                </c:pt>
                <c:pt idx="97">
                  <c:v>111</c:v>
                </c:pt>
                <c:pt idx="98">
                  <c:v>99.8</c:v>
                </c:pt>
                <c:pt idx="99">
                  <c:v>103.1</c:v>
                </c:pt>
                <c:pt idx="100">
                  <c:v>108.3</c:v>
                </c:pt>
                <c:pt idx="101">
                  <c:v>112.2</c:v>
                </c:pt>
                <c:pt idx="102">
                  <c:v>106.3</c:v>
                </c:pt>
                <c:pt idx="103">
                  <c:v>104.3</c:v>
                </c:pt>
                <c:pt idx="104">
                  <c:v>116.1</c:v>
                </c:pt>
                <c:pt idx="105">
                  <c:v>107</c:v>
                </c:pt>
                <c:pt idx="106">
                  <c:v>107</c:v>
                </c:pt>
                <c:pt idx="107">
                  <c:v>113.8</c:v>
                </c:pt>
                <c:pt idx="108">
                  <c:v>107</c:v>
                </c:pt>
                <c:pt idx="109">
                  <c:v>120</c:v>
                </c:pt>
                <c:pt idx="110">
                  <c:v>105</c:v>
                </c:pt>
                <c:pt idx="111">
                  <c:v>108</c:v>
                </c:pt>
                <c:pt idx="112">
                  <c:v>113.3</c:v>
                </c:pt>
                <c:pt idx="113">
                  <c:v>113.3</c:v>
                </c:pt>
                <c:pt idx="114">
                  <c:v>104.1</c:v>
                </c:pt>
                <c:pt idx="115">
                  <c:v>107</c:v>
                </c:pt>
                <c:pt idx="116">
                  <c:v>101.1</c:v>
                </c:pt>
                <c:pt idx="117">
                  <c:v>110.5</c:v>
                </c:pt>
                <c:pt idx="118">
                  <c:v>112.2</c:v>
                </c:pt>
                <c:pt idx="119">
                  <c:v>120</c:v>
                </c:pt>
                <c:pt idx="120">
                  <c:v>95.2</c:v>
                </c:pt>
                <c:pt idx="121">
                  <c:v>92.6</c:v>
                </c:pt>
                <c:pt idx="122">
                  <c:v>92.6</c:v>
                </c:pt>
                <c:pt idx="123">
                  <c:v>106.4</c:v>
                </c:pt>
                <c:pt idx="124">
                  <c:v>102.6</c:v>
                </c:pt>
                <c:pt idx="125">
                  <c:v>102.4</c:v>
                </c:pt>
                <c:pt idx="126">
                  <c:v>102.4</c:v>
                </c:pt>
                <c:pt idx="127">
                  <c:v>102.4</c:v>
                </c:pt>
                <c:pt idx="128">
                  <c:v>106.5</c:v>
                </c:pt>
                <c:pt idx="129">
                  <c:v>106.5</c:v>
                </c:pt>
                <c:pt idx="130">
                  <c:v>103.5</c:v>
                </c:pt>
                <c:pt idx="131">
                  <c:v>99.4</c:v>
                </c:pt>
                <c:pt idx="132">
                  <c:v>97</c:v>
                </c:pt>
                <c:pt idx="133">
                  <c:v>105.2</c:v>
                </c:pt>
                <c:pt idx="134">
                  <c:v>107.1</c:v>
                </c:pt>
                <c:pt idx="135">
                  <c:v>102.4</c:v>
                </c:pt>
                <c:pt idx="136">
                  <c:v>103.3</c:v>
                </c:pt>
                <c:pt idx="137">
                  <c:v>114.2</c:v>
                </c:pt>
                <c:pt idx="138">
                  <c:v>94.9</c:v>
                </c:pt>
                <c:pt idx="139">
                  <c:v>105.3</c:v>
                </c:pt>
                <c:pt idx="140">
                  <c:v>112.2</c:v>
                </c:pt>
                <c:pt idx="141">
                  <c:v>98.9</c:v>
                </c:pt>
                <c:pt idx="142">
                  <c:v>98.9</c:v>
                </c:pt>
                <c:pt idx="143">
                  <c:v>106.4</c:v>
                </c:pt>
                <c:pt idx="144">
                  <c:v>97.4</c:v>
                </c:pt>
                <c:pt idx="145">
                  <c:v>98.9</c:v>
                </c:pt>
                <c:pt idx="146">
                  <c:v>98.9</c:v>
                </c:pt>
                <c:pt idx="147">
                  <c:v>100.5</c:v>
                </c:pt>
                <c:pt idx="148">
                  <c:v>100.5</c:v>
                </c:pt>
                <c:pt idx="149">
                  <c:v>104.9</c:v>
                </c:pt>
                <c:pt idx="150">
                  <c:v>104.9</c:v>
                </c:pt>
                <c:pt idx="151">
                  <c:v>104.9</c:v>
                </c:pt>
                <c:pt idx="152">
                  <c:v>109.9</c:v>
                </c:pt>
              </c:numCache>
            </c:numRef>
          </c:xVal>
          <c:yVal>
            <c:numRef>
              <c:f>Car_sales_clean!$H$2:$H$154</c:f>
              <c:numCache>
                <c:formatCode>General</c:formatCode>
                <c:ptCount val="153"/>
                <c:pt idx="0">
                  <c:v>67.3</c:v>
                </c:pt>
                <c:pt idx="1">
                  <c:v>70.3</c:v>
                </c:pt>
                <c:pt idx="2">
                  <c:v>71.400000000000006</c:v>
                </c:pt>
                <c:pt idx="3">
                  <c:v>68.2</c:v>
                </c:pt>
                <c:pt idx="4">
                  <c:v>76.099999999999994</c:v>
                </c:pt>
                <c:pt idx="5">
                  <c:v>74</c:v>
                </c:pt>
                <c:pt idx="6">
                  <c:v>68.400000000000006</c:v>
                </c:pt>
                <c:pt idx="7">
                  <c:v>68.5</c:v>
                </c:pt>
                <c:pt idx="8">
                  <c:v>70.900000000000006</c:v>
                </c:pt>
                <c:pt idx="9">
                  <c:v>72.7</c:v>
                </c:pt>
                <c:pt idx="10">
                  <c:v>72.7</c:v>
                </c:pt>
                <c:pt idx="11">
                  <c:v>74.7</c:v>
                </c:pt>
                <c:pt idx="12">
                  <c:v>73.5</c:v>
                </c:pt>
                <c:pt idx="13">
                  <c:v>74.5</c:v>
                </c:pt>
                <c:pt idx="14">
                  <c:v>75.5</c:v>
                </c:pt>
                <c:pt idx="15">
                  <c:v>70.3</c:v>
                </c:pt>
                <c:pt idx="16">
                  <c:v>77</c:v>
                </c:pt>
                <c:pt idx="17">
                  <c:v>67.900000000000006</c:v>
                </c:pt>
                <c:pt idx="18">
                  <c:v>69.400000000000006</c:v>
                </c:pt>
                <c:pt idx="19">
                  <c:v>72.5</c:v>
                </c:pt>
                <c:pt idx="20">
                  <c:v>72.7</c:v>
                </c:pt>
                <c:pt idx="21">
                  <c:v>74.099999999999994</c:v>
                </c:pt>
                <c:pt idx="22">
                  <c:v>73.599999999999994</c:v>
                </c:pt>
                <c:pt idx="23">
                  <c:v>66.7</c:v>
                </c:pt>
                <c:pt idx="24">
                  <c:v>62.6</c:v>
                </c:pt>
                <c:pt idx="25">
                  <c:v>73</c:v>
                </c:pt>
                <c:pt idx="26">
                  <c:v>69.7</c:v>
                </c:pt>
                <c:pt idx="27">
                  <c:v>69.2</c:v>
                </c:pt>
                <c:pt idx="28">
                  <c:v>74.400000000000006</c:v>
                </c:pt>
                <c:pt idx="29">
                  <c:v>71</c:v>
                </c:pt>
                <c:pt idx="30">
                  <c:v>74.400000000000006</c:v>
                </c:pt>
                <c:pt idx="31">
                  <c:v>74.400000000000006</c:v>
                </c:pt>
                <c:pt idx="32">
                  <c:v>74.400000000000006</c:v>
                </c:pt>
                <c:pt idx="33">
                  <c:v>69.099999999999994</c:v>
                </c:pt>
                <c:pt idx="34">
                  <c:v>71</c:v>
                </c:pt>
                <c:pt idx="35">
                  <c:v>74.7</c:v>
                </c:pt>
                <c:pt idx="36">
                  <c:v>75.7</c:v>
                </c:pt>
                <c:pt idx="37">
                  <c:v>79.3</c:v>
                </c:pt>
                <c:pt idx="38">
                  <c:v>78.8</c:v>
                </c:pt>
                <c:pt idx="39">
                  <c:v>78.8</c:v>
                </c:pt>
                <c:pt idx="40">
                  <c:v>71.5</c:v>
                </c:pt>
                <c:pt idx="41">
                  <c:v>71.7</c:v>
                </c:pt>
                <c:pt idx="42">
                  <c:v>76.8</c:v>
                </c:pt>
                <c:pt idx="43">
                  <c:v>67</c:v>
                </c:pt>
                <c:pt idx="44">
                  <c:v>73.099999999999994</c:v>
                </c:pt>
                <c:pt idx="45">
                  <c:v>69.099999999999994</c:v>
                </c:pt>
                <c:pt idx="46">
                  <c:v>73</c:v>
                </c:pt>
                <c:pt idx="47">
                  <c:v>66.900000000000006</c:v>
                </c:pt>
                <c:pt idx="48">
                  <c:v>78.2</c:v>
                </c:pt>
                <c:pt idx="49">
                  <c:v>70.2</c:v>
                </c:pt>
                <c:pt idx="50">
                  <c:v>76.599999999999994</c:v>
                </c:pt>
                <c:pt idx="51">
                  <c:v>78.7</c:v>
                </c:pt>
                <c:pt idx="52">
                  <c:v>69.400000000000006</c:v>
                </c:pt>
                <c:pt idx="53">
                  <c:v>79.099999999999994</c:v>
                </c:pt>
                <c:pt idx="54">
                  <c:v>67.099999999999994</c:v>
                </c:pt>
                <c:pt idx="55">
                  <c:v>70.3</c:v>
                </c:pt>
                <c:pt idx="56">
                  <c:v>68.900000000000006</c:v>
                </c:pt>
                <c:pt idx="57">
                  <c:v>70.400000000000006</c:v>
                </c:pt>
                <c:pt idx="58">
                  <c:v>75.599999999999994</c:v>
                </c:pt>
                <c:pt idx="59">
                  <c:v>65.7</c:v>
                </c:pt>
                <c:pt idx="60">
                  <c:v>66.900000000000006</c:v>
                </c:pt>
                <c:pt idx="61">
                  <c:v>71.599999999999994</c:v>
                </c:pt>
                <c:pt idx="62">
                  <c:v>70.2</c:v>
                </c:pt>
                <c:pt idx="63">
                  <c:v>71.599999999999994</c:v>
                </c:pt>
                <c:pt idx="64">
                  <c:v>66.7</c:v>
                </c:pt>
                <c:pt idx="65">
                  <c:v>69.400000000000006</c:v>
                </c:pt>
                <c:pt idx="66">
                  <c:v>72.3</c:v>
                </c:pt>
                <c:pt idx="67">
                  <c:v>70.5</c:v>
                </c:pt>
                <c:pt idx="68">
                  <c:v>70.900000000000006</c:v>
                </c:pt>
                <c:pt idx="69">
                  <c:v>70.900000000000006</c:v>
                </c:pt>
                <c:pt idx="70">
                  <c:v>72</c:v>
                </c:pt>
                <c:pt idx="71">
                  <c:v>76.400000000000006</c:v>
                </c:pt>
                <c:pt idx="72">
                  <c:v>71.5</c:v>
                </c:pt>
                <c:pt idx="73">
                  <c:v>73.599999999999994</c:v>
                </c:pt>
                <c:pt idx="74">
                  <c:v>78.2</c:v>
                </c:pt>
                <c:pt idx="75">
                  <c:v>79.900000000000006</c:v>
                </c:pt>
                <c:pt idx="76">
                  <c:v>66.5</c:v>
                </c:pt>
                <c:pt idx="77">
                  <c:v>68.900000000000006</c:v>
                </c:pt>
                <c:pt idx="78">
                  <c:v>68.5</c:v>
                </c:pt>
                <c:pt idx="79">
                  <c:v>70.3</c:v>
                </c:pt>
                <c:pt idx="80">
                  <c:v>72.400000000000006</c:v>
                </c:pt>
                <c:pt idx="81">
                  <c:v>69.900000000000006</c:v>
                </c:pt>
                <c:pt idx="82">
                  <c:v>66.7</c:v>
                </c:pt>
                <c:pt idx="83">
                  <c:v>69.099999999999994</c:v>
                </c:pt>
                <c:pt idx="84">
                  <c:v>69.599999999999994</c:v>
                </c:pt>
                <c:pt idx="85">
                  <c:v>73</c:v>
                </c:pt>
                <c:pt idx="86">
                  <c:v>78.2</c:v>
                </c:pt>
                <c:pt idx="87">
                  <c:v>70.2</c:v>
                </c:pt>
                <c:pt idx="88">
                  <c:v>74.900000000000006</c:v>
                </c:pt>
                <c:pt idx="89">
                  <c:v>67.7</c:v>
                </c:pt>
                <c:pt idx="90">
                  <c:v>70.8</c:v>
                </c:pt>
                <c:pt idx="91">
                  <c:v>73.099999999999994</c:v>
                </c:pt>
                <c:pt idx="92">
                  <c:v>71.3</c:v>
                </c:pt>
                <c:pt idx="93">
                  <c:v>67.5</c:v>
                </c:pt>
                <c:pt idx="94">
                  <c:v>67.5</c:v>
                </c:pt>
                <c:pt idx="95">
                  <c:v>67.8</c:v>
                </c:pt>
                <c:pt idx="96">
                  <c:v>73.099999999999994</c:v>
                </c:pt>
                <c:pt idx="97">
                  <c:v>72.2</c:v>
                </c:pt>
                <c:pt idx="98">
                  <c:v>67.3</c:v>
                </c:pt>
                <c:pt idx="99">
                  <c:v>69.099999999999994</c:v>
                </c:pt>
                <c:pt idx="100">
                  <c:v>70.3</c:v>
                </c:pt>
                <c:pt idx="101">
                  <c:v>74.900000000000006</c:v>
                </c:pt>
                <c:pt idx="102">
                  <c:v>71.7</c:v>
                </c:pt>
                <c:pt idx="103">
                  <c:v>70.400000000000006</c:v>
                </c:pt>
                <c:pt idx="104">
                  <c:v>66.5</c:v>
                </c:pt>
                <c:pt idx="105">
                  <c:v>69.400000000000006</c:v>
                </c:pt>
                <c:pt idx="106">
                  <c:v>70.099999999999994</c:v>
                </c:pt>
                <c:pt idx="107">
                  <c:v>74.400000000000006</c:v>
                </c:pt>
                <c:pt idx="108">
                  <c:v>67.8</c:v>
                </c:pt>
                <c:pt idx="109">
                  <c:v>72.2</c:v>
                </c:pt>
                <c:pt idx="110">
                  <c:v>74.400000000000006</c:v>
                </c:pt>
                <c:pt idx="111">
                  <c:v>71</c:v>
                </c:pt>
                <c:pt idx="112">
                  <c:v>76.8</c:v>
                </c:pt>
                <c:pt idx="113">
                  <c:v>76.3</c:v>
                </c:pt>
                <c:pt idx="114">
                  <c:v>68.400000000000006</c:v>
                </c:pt>
                <c:pt idx="115">
                  <c:v>70.400000000000006</c:v>
                </c:pt>
                <c:pt idx="116">
                  <c:v>74.5</c:v>
                </c:pt>
                <c:pt idx="117">
                  <c:v>72.7</c:v>
                </c:pt>
                <c:pt idx="118">
                  <c:v>72.599999999999994</c:v>
                </c:pt>
                <c:pt idx="119">
                  <c:v>72.7</c:v>
                </c:pt>
                <c:pt idx="120">
                  <c:v>70.099999999999994</c:v>
                </c:pt>
                <c:pt idx="121">
                  <c:v>69.5</c:v>
                </c:pt>
                <c:pt idx="122">
                  <c:v>69.5</c:v>
                </c:pt>
                <c:pt idx="123">
                  <c:v>70.599999999999994</c:v>
                </c:pt>
                <c:pt idx="124">
                  <c:v>67.400000000000006</c:v>
                </c:pt>
                <c:pt idx="125">
                  <c:v>66.400000000000006</c:v>
                </c:pt>
                <c:pt idx="126">
                  <c:v>66.400000000000006</c:v>
                </c:pt>
                <c:pt idx="127">
                  <c:v>66.400000000000006</c:v>
                </c:pt>
                <c:pt idx="128">
                  <c:v>69</c:v>
                </c:pt>
                <c:pt idx="129">
                  <c:v>69</c:v>
                </c:pt>
                <c:pt idx="130">
                  <c:v>67.5</c:v>
                </c:pt>
                <c:pt idx="131">
                  <c:v>68.3</c:v>
                </c:pt>
                <c:pt idx="132">
                  <c:v>66.7</c:v>
                </c:pt>
                <c:pt idx="133">
                  <c:v>70.099999999999994</c:v>
                </c:pt>
                <c:pt idx="134">
                  <c:v>71.7</c:v>
                </c:pt>
                <c:pt idx="135">
                  <c:v>68.3</c:v>
                </c:pt>
                <c:pt idx="136">
                  <c:v>66.5</c:v>
                </c:pt>
                <c:pt idx="137">
                  <c:v>73.400000000000006</c:v>
                </c:pt>
                <c:pt idx="138">
                  <c:v>66.7</c:v>
                </c:pt>
                <c:pt idx="139">
                  <c:v>66.5</c:v>
                </c:pt>
                <c:pt idx="140">
                  <c:v>76.400000000000006</c:v>
                </c:pt>
                <c:pt idx="141">
                  <c:v>68.3</c:v>
                </c:pt>
                <c:pt idx="142">
                  <c:v>68.3</c:v>
                </c:pt>
                <c:pt idx="143">
                  <c:v>68.5</c:v>
                </c:pt>
                <c:pt idx="144">
                  <c:v>66.7</c:v>
                </c:pt>
                <c:pt idx="145">
                  <c:v>68.3</c:v>
                </c:pt>
                <c:pt idx="146">
                  <c:v>67.900000000000006</c:v>
                </c:pt>
                <c:pt idx="147">
                  <c:v>67.599999999999994</c:v>
                </c:pt>
                <c:pt idx="148">
                  <c:v>67.599999999999994</c:v>
                </c:pt>
                <c:pt idx="149">
                  <c:v>69.3</c:v>
                </c:pt>
                <c:pt idx="150">
                  <c:v>69.3</c:v>
                </c:pt>
                <c:pt idx="151">
                  <c:v>71.5</c:v>
                </c:pt>
                <c:pt idx="152">
                  <c:v>72.099999999999994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F8-476B-ACA3-DCFE6119C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60064"/>
        <c:axId val="116071712"/>
      </c:scatterChart>
      <c:valAx>
        <c:axId val="116060064"/>
        <c:scaling>
          <c:orientation val="minMax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1712"/>
        <c:crosses val="autoZero"/>
        <c:crossBetween val="midCat"/>
      </c:valAx>
      <c:valAx>
        <c:axId val="116071712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Price_in_thousands VS Fuel_efficiency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Car_sales_clean!$O$1</c:f>
              <c:strCache>
                <c:ptCount val="1"/>
                <c:pt idx="0">
                  <c:v>Price_in_thousands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Car_sales_clean!$L$2:$L$154</c:f>
              <c:numCache>
                <c:formatCode>General</c:formatCode>
                <c:ptCount val="153"/>
                <c:pt idx="0">
                  <c:v>28</c:v>
                </c:pt>
                <c:pt idx="1">
                  <c:v>25</c:v>
                </c:pt>
                <c:pt idx="2">
                  <c:v>22</c:v>
                </c:pt>
                <c:pt idx="3">
                  <c:v>27</c:v>
                </c:pt>
                <c:pt idx="4">
                  <c:v>22</c:v>
                </c:pt>
                <c:pt idx="5">
                  <c:v>21</c:v>
                </c:pt>
                <c:pt idx="6">
                  <c:v>26</c:v>
                </c:pt>
                <c:pt idx="7">
                  <c:v>24</c:v>
                </c:pt>
                <c:pt idx="8">
                  <c:v>25</c:v>
                </c:pt>
                <c:pt idx="9">
                  <c:v>25</c:v>
                </c:pt>
                <c:pt idx="10">
                  <c:v>23</c:v>
                </c:pt>
                <c:pt idx="11">
                  <c:v>24</c:v>
                </c:pt>
                <c:pt idx="12">
                  <c:v>25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15</c:v>
                </c:pt>
                <c:pt idx="17">
                  <c:v>27</c:v>
                </c:pt>
                <c:pt idx="18">
                  <c:v>25</c:v>
                </c:pt>
                <c:pt idx="19">
                  <c:v>25</c:v>
                </c:pt>
                <c:pt idx="20">
                  <c:v>27</c:v>
                </c:pt>
                <c:pt idx="21">
                  <c:v>25</c:v>
                </c:pt>
                <c:pt idx="22">
                  <c:v>22</c:v>
                </c:pt>
                <c:pt idx="23">
                  <c:v>33</c:v>
                </c:pt>
                <c:pt idx="24">
                  <c:v>45</c:v>
                </c:pt>
                <c:pt idx="25">
                  <c:v>27</c:v>
                </c:pt>
                <c:pt idx="26">
                  <c:v>24</c:v>
                </c:pt>
                <c:pt idx="27">
                  <c:v>24</c:v>
                </c:pt>
                <c:pt idx="28">
                  <c:v>26</c:v>
                </c:pt>
                <c:pt idx="29">
                  <c:v>27</c:v>
                </c:pt>
                <c:pt idx="30">
                  <c:v>23</c:v>
                </c:pt>
                <c:pt idx="31">
                  <c:v>23</c:v>
                </c:pt>
                <c:pt idx="32">
                  <c:v>29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16</c:v>
                </c:pt>
                <c:pt idx="37">
                  <c:v>17</c:v>
                </c:pt>
                <c:pt idx="38">
                  <c:v>15</c:v>
                </c:pt>
                <c:pt idx="39">
                  <c:v>16</c:v>
                </c:pt>
                <c:pt idx="40">
                  <c:v>19</c:v>
                </c:pt>
                <c:pt idx="41">
                  <c:v>17</c:v>
                </c:pt>
                <c:pt idx="42">
                  <c:v>24</c:v>
                </c:pt>
                <c:pt idx="43">
                  <c:v>30</c:v>
                </c:pt>
                <c:pt idx="44">
                  <c:v>24</c:v>
                </c:pt>
                <c:pt idx="45">
                  <c:v>25</c:v>
                </c:pt>
                <c:pt idx="46">
                  <c:v>24</c:v>
                </c:pt>
                <c:pt idx="47">
                  <c:v>30</c:v>
                </c:pt>
                <c:pt idx="48">
                  <c:v>21</c:v>
                </c:pt>
                <c:pt idx="49">
                  <c:v>19</c:v>
                </c:pt>
                <c:pt idx="50">
                  <c:v>21</c:v>
                </c:pt>
                <c:pt idx="51">
                  <c:v>16</c:v>
                </c:pt>
                <c:pt idx="52">
                  <c:v>23</c:v>
                </c:pt>
                <c:pt idx="53">
                  <c:v>18</c:v>
                </c:pt>
                <c:pt idx="54">
                  <c:v>32</c:v>
                </c:pt>
                <c:pt idx="55">
                  <c:v>27</c:v>
                </c:pt>
                <c:pt idx="56">
                  <c:v>24</c:v>
                </c:pt>
                <c:pt idx="57">
                  <c:v>19</c:v>
                </c:pt>
                <c:pt idx="58">
                  <c:v>23</c:v>
                </c:pt>
                <c:pt idx="59">
                  <c:v>31</c:v>
                </c:pt>
                <c:pt idx="60">
                  <c:v>27</c:v>
                </c:pt>
                <c:pt idx="61">
                  <c:v>25</c:v>
                </c:pt>
                <c:pt idx="62">
                  <c:v>25</c:v>
                </c:pt>
                <c:pt idx="63">
                  <c:v>21</c:v>
                </c:pt>
                <c:pt idx="64">
                  <c:v>17</c:v>
                </c:pt>
                <c:pt idx="65">
                  <c:v>20</c:v>
                </c:pt>
                <c:pt idx="66">
                  <c:v>19</c:v>
                </c:pt>
                <c:pt idx="67">
                  <c:v>23</c:v>
                </c:pt>
                <c:pt idx="68">
                  <c:v>23</c:v>
                </c:pt>
                <c:pt idx="69">
                  <c:v>21</c:v>
                </c:pt>
                <c:pt idx="70">
                  <c:v>22</c:v>
                </c:pt>
                <c:pt idx="71">
                  <c:v>15</c:v>
                </c:pt>
                <c:pt idx="72">
                  <c:v>21</c:v>
                </c:pt>
                <c:pt idx="73">
                  <c:v>22</c:v>
                </c:pt>
                <c:pt idx="74">
                  <c:v>21</c:v>
                </c:pt>
                <c:pt idx="75">
                  <c:v>15</c:v>
                </c:pt>
                <c:pt idx="76">
                  <c:v>30</c:v>
                </c:pt>
                <c:pt idx="77">
                  <c:v>24</c:v>
                </c:pt>
                <c:pt idx="78">
                  <c:v>25</c:v>
                </c:pt>
                <c:pt idx="79">
                  <c:v>22</c:v>
                </c:pt>
                <c:pt idx="80">
                  <c:v>21</c:v>
                </c:pt>
                <c:pt idx="81">
                  <c:v>18</c:v>
                </c:pt>
                <c:pt idx="82">
                  <c:v>20</c:v>
                </c:pt>
                <c:pt idx="83">
                  <c:v>28</c:v>
                </c:pt>
                <c:pt idx="84">
                  <c:v>30</c:v>
                </c:pt>
                <c:pt idx="85">
                  <c:v>24</c:v>
                </c:pt>
                <c:pt idx="86">
                  <c:v>21</c:v>
                </c:pt>
                <c:pt idx="87">
                  <c:v>18</c:v>
                </c:pt>
                <c:pt idx="88">
                  <c:v>21</c:v>
                </c:pt>
                <c:pt idx="89">
                  <c:v>26</c:v>
                </c:pt>
                <c:pt idx="90">
                  <c:v>25</c:v>
                </c:pt>
                <c:pt idx="91">
                  <c:v>21</c:v>
                </c:pt>
                <c:pt idx="92">
                  <c:v>20</c:v>
                </c:pt>
                <c:pt idx="93">
                  <c:v>26</c:v>
                </c:pt>
                <c:pt idx="94">
                  <c:v>27</c:v>
                </c:pt>
                <c:pt idx="95">
                  <c:v>26</c:v>
                </c:pt>
                <c:pt idx="96">
                  <c:v>20</c:v>
                </c:pt>
                <c:pt idx="97">
                  <c:v>20</c:v>
                </c:pt>
                <c:pt idx="98">
                  <c:v>30</c:v>
                </c:pt>
                <c:pt idx="99">
                  <c:v>25</c:v>
                </c:pt>
                <c:pt idx="100">
                  <c:v>25</c:v>
                </c:pt>
                <c:pt idx="101">
                  <c:v>21</c:v>
                </c:pt>
                <c:pt idx="102">
                  <c:v>19</c:v>
                </c:pt>
                <c:pt idx="103">
                  <c:v>18</c:v>
                </c:pt>
                <c:pt idx="104">
                  <c:v>18</c:v>
                </c:pt>
                <c:pt idx="105">
                  <c:v>25</c:v>
                </c:pt>
                <c:pt idx="106">
                  <c:v>27</c:v>
                </c:pt>
                <c:pt idx="107">
                  <c:v>22</c:v>
                </c:pt>
                <c:pt idx="108">
                  <c:v>19</c:v>
                </c:pt>
                <c:pt idx="109">
                  <c:v>22</c:v>
                </c:pt>
                <c:pt idx="110">
                  <c:v>29</c:v>
                </c:pt>
                <c:pt idx="111">
                  <c:v>27</c:v>
                </c:pt>
                <c:pt idx="112">
                  <c:v>24</c:v>
                </c:pt>
                <c:pt idx="113">
                  <c:v>21</c:v>
                </c:pt>
                <c:pt idx="114">
                  <c:v>27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24</c:v>
                </c:pt>
                <c:pt idx="119">
                  <c:v>23</c:v>
                </c:pt>
                <c:pt idx="120">
                  <c:v>22</c:v>
                </c:pt>
                <c:pt idx="121">
                  <c:v>21</c:v>
                </c:pt>
                <c:pt idx="122">
                  <c:v>23</c:v>
                </c:pt>
                <c:pt idx="123">
                  <c:v>23</c:v>
                </c:pt>
                <c:pt idx="124">
                  <c:v>23</c:v>
                </c:pt>
                <c:pt idx="125">
                  <c:v>33</c:v>
                </c:pt>
                <c:pt idx="126">
                  <c:v>33</c:v>
                </c:pt>
                <c:pt idx="127">
                  <c:v>31</c:v>
                </c:pt>
                <c:pt idx="128">
                  <c:v>27</c:v>
                </c:pt>
                <c:pt idx="129">
                  <c:v>28</c:v>
                </c:pt>
                <c:pt idx="130">
                  <c:v>25</c:v>
                </c:pt>
                <c:pt idx="131">
                  <c:v>24</c:v>
                </c:pt>
                <c:pt idx="132">
                  <c:v>33</c:v>
                </c:pt>
                <c:pt idx="133">
                  <c:v>27</c:v>
                </c:pt>
                <c:pt idx="134">
                  <c:v>26</c:v>
                </c:pt>
                <c:pt idx="135">
                  <c:v>31</c:v>
                </c:pt>
                <c:pt idx="136">
                  <c:v>23</c:v>
                </c:pt>
                <c:pt idx="137">
                  <c:v>22</c:v>
                </c:pt>
                <c:pt idx="138">
                  <c:v>27</c:v>
                </c:pt>
                <c:pt idx="139">
                  <c:v>23</c:v>
                </c:pt>
                <c:pt idx="140">
                  <c:v>15</c:v>
                </c:pt>
                <c:pt idx="141">
                  <c:v>26</c:v>
                </c:pt>
                <c:pt idx="142">
                  <c:v>26</c:v>
                </c:pt>
                <c:pt idx="143">
                  <c:v>27</c:v>
                </c:pt>
                <c:pt idx="144">
                  <c:v>26</c:v>
                </c:pt>
                <c:pt idx="145">
                  <c:v>26</c:v>
                </c:pt>
                <c:pt idx="146">
                  <c:v>26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23</c:v>
                </c:pt>
                <c:pt idx="152">
                  <c:v>24</c:v>
                </c:pt>
              </c:numCache>
            </c:numRef>
          </c:xVal>
          <c:yVal>
            <c:numRef>
              <c:f>Car_sales_clean!$O$2:$O$154</c:f>
              <c:numCache>
                <c:formatCode>General</c:formatCode>
                <c:ptCount val="153"/>
                <c:pt idx="0">
                  <c:v>21.5</c:v>
                </c:pt>
                <c:pt idx="1">
                  <c:v>28.4</c:v>
                </c:pt>
                <c:pt idx="2">
                  <c:v>42</c:v>
                </c:pt>
                <c:pt idx="3">
                  <c:v>23.99</c:v>
                </c:pt>
                <c:pt idx="4">
                  <c:v>33.950000000000003</c:v>
                </c:pt>
                <c:pt idx="5">
                  <c:v>62</c:v>
                </c:pt>
                <c:pt idx="6">
                  <c:v>26.99</c:v>
                </c:pt>
                <c:pt idx="7">
                  <c:v>33.4</c:v>
                </c:pt>
                <c:pt idx="8">
                  <c:v>38.9</c:v>
                </c:pt>
                <c:pt idx="9">
                  <c:v>21.975000000000001</c:v>
                </c:pt>
                <c:pt idx="10">
                  <c:v>25.3</c:v>
                </c:pt>
                <c:pt idx="11">
                  <c:v>31.965</c:v>
                </c:pt>
                <c:pt idx="12">
                  <c:v>27.885000000000002</c:v>
                </c:pt>
                <c:pt idx="13">
                  <c:v>39.895000000000003</c:v>
                </c:pt>
                <c:pt idx="14">
                  <c:v>39.664999999999999</c:v>
                </c:pt>
                <c:pt idx="15">
                  <c:v>31.01</c:v>
                </c:pt>
                <c:pt idx="16">
                  <c:v>46.225000000000001</c:v>
                </c:pt>
                <c:pt idx="17">
                  <c:v>13.26</c:v>
                </c:pt>
                <c:pt idx="18">
                  <c:v>16.535</c:v>
                </c:pt>
                <c:pt idx="19">
                  <c:v>18.89</c:v>
                </c:pt>
                <c:pt idx="20">
                  <c:v>19.39</c:v>
                </c:pt>
                <c:pt idx="21">
                  <c:v>24.34</c:v>
                </c:pt>
                <c:pt idx="22">
                  <c:v>45.704999999999998</c:v>
                </c:pt>
                <c:pt idx="23">
                  <c:v>13.96</c:v>
                </c:pt>
                <c:pt idx="24">
                  <c:v>9.2349999999999994</c:v>
                </c:pt>
                <c:pt idx="25">
                  <c:v>18.89</c:v>
                </c:pt>
                <c:pt idx="26">
                  <c:v>19.84</c:v>
                </c:pt>
                <c:pt idx="27">
                  <c:v>24.495000000000001</c:v>
                </c:pt>
                <c:pt idx="28">
                  <c:v>22.245000000000001</c:v>
                </c:pt>
                <c:pt idx="29">
                  <c:v>16.48</c:v>
                </c:pt>
                <c:pt idx="30">
                  <c:v>28.34</c:v>
                </c:pt>
                <c:pt idx="31">
                  <c:v>29.184999999999999</c:v>
                </c:pt>
                <c:pt idx="32">
                  <c:v>12.64</c:v>
                </c:pt>
                <c:pt idx="33">
                  <c:v>19.045000000000002</c:v>
                </c:pt>
                <c:pt idx="34">
                  <c:v>20.23</c:v>
                </c:pt>
                <c:pt idx="35">
                  <c:v>22.504999999999999</c:v>
                </c:pt>
                <c:pt idx="36">
                  <c:v>69.724999999999994</c:v>
                </c:pt>
                <c:pt idx="37">
                  <c:v>19.46</c:v>
                </c:pt>
                <c:pt idx="38">
                  <c:v>21.315000000000001</c:v>
                </c:pt>
                <c:pt idx="39">
                  <c:v>18.574999999999999</c:v>
                </c:pt>
                <c:pt idx="40">
                  <c:v>16.98</c:v>
                </c:pt>
                <c:pt idx="41">
                  <c:v>26.31</c:v>
                </c:pt>
                <c:pt idx="42">
                  <c:v>19.565000000000001</c:v>
                </c:pt>
                <c:pt idx="43">
                  <c:v>12.07</c:v>
                </c:pt>
                <c:pt idx="44">
                  <c:v>21.56</c:v>
                </c:pt>
                <c:pt idx="45">
                  <c:v>17.035</c:v>
                </c:pt>
                <c:pt idx="46">
                  <c:v>17.885000000000002</c:v>
                </c:pt>
                <c:pt idx="47">
                  <c:v>12.315</c:v>
                </c:pt>
                <c:pt idx="48">
                  <c:v>22.195</c:v>
                </c:pt>
                <c:pt idx="49">
                  <c:v>31.93</c:v>
                </c:pt>
                <c:pt idx="50">
                  <c:v>21.41</c:v>
                </c:pt>
                <c:pt idx="51">
                  <c:v>36.134999999999998</c:v>
                </c:pt>
                <c:pt idx="52">
                  <c:v>12.05</c:v>
                </c:pt>
                <c:pt idx="53">
                  <c:v>26.934999999999999</c:v>
                </c:pt>
                <c:pt idx="54">
                  <c:v>12.885</c:v>
                </c:pt>
                <c:pt idx="55">
                  <c:v>15.35</c:v>
                </c:pt>
                <c:pt idx="56">
                  <c:v>20.55</c:v>
                </c:pt>
                <c:pt idx="57">
                  <c:v>26.6</c:v>
                </c:pt>
                <c:pt idx="58">
                  <c:v>26</c:v>
                </c:pt>
                <c:pt idx="59">
                  <c:v>9.6989999999999998</c:v>
                </c:pt>
                <c:pt idx="60">
                  <c:v>11.798999999999999</c:v>
                </c:pt>
                <c:pt idx="61">
                  <c:v>14.999000000000001</c:v>
                </c:pt>
                <c:pt idx="62">
                  <c:v>29.465</c:v>
                </c:pt>
                <c:pt idx="63">
                  <c:v>42.8</c:v>
                </c:pt>
                <c:pt idx="64">
                  <c:v>14.46</c:v>
                </c:pt>
                <c:pt idx="65">
                  <c:v>21.62</c:v>
                </c:pt>
                <c:pt idx="66">
                  <c:v>26.895</c:v>
                </c:pt>
                <c:pt idx="67">
                  <c:v>31.504999999999999</c:v>
                </c:pt>
                <c:pt idx="68">
                  <c:v>37.805</c:v>
                </c:pt>
                <c:pt idx="69">
                  <c:v>46.305</c:v>
                </c:pt>
                <c:pt idx="70">
                  <c:v>54.005000000000003</c:v>
                </c:pt>
                <c:pt idx="71">
                  <c:v>60.104999999999997</c:v>
                </c:pt>
                <c:pt idx="72">
                  <c:v>34.604999999999997</c:v>
                </c:pt>
                <c:pt idx="73">
                  <c:v>39.08</c:v>
                </c:pt>
                <c:pt idx="74">
                  <c:v>43.33</c:v>
                </c:pt>
                <c:pt idx="75">
                  <c:v>42.66</c:v>
                </c:pt>
                <c:pt idx="76">
                  <c:v>13.987</c:v>
                </c:pt>
                <c:pt idx="77">
                  <c:v>19.047000000000001</c:v>
                </c:pt>
                <c:pt idx="78">
                  <c:v>17.356999999999999</c:v>
                </c:pt>
                <c:pt idx="79">
                  <c:v>24.997</c:v>
                </c:pt>
                <c:pt idx="80">
                  <c:v>25.45</c:v>
                </c:pt>
                <c:pt idx="81">
                  <c:v>31.806999999999999</c:v>
                </c:pt>
                <c:pt idx="82">
                  <c:v>22.527000000000001</c:v>
                </c:pt>
                <c:pt idx="83">
                  <c:v>16.239999999999998</c:v>
                </c:pt>
                <c:pt idx="84">
                  <c:v>16.54</c:v>
                </c:pt>
                <c:pt idx="85">
                  <c:v>19.035</c:v>
                </c:pt>
                <c:pt idx="86">
                  <c:v>22.605</c:v>
                </c:pt>
                <c:pt idx="87">
                  <c:v>27.56</c:v>
                </c:pt>
                <c:pt idx="88">
                  <c:v>22.51</c:v>
                </c:pt>
                <c:pt idx="89">
                  <c:v>31.75</c:v>
                </c:pt>
                <c:pt idx="90">
                  <c:v>49.9</c:v>
                </c:pt>
                <c:pt idx="91">
                  <c:v>69.7</c:v>
                </c:pt>
                <c:pt idx="92">
                  <c:v>82.6</c:v>
                </c:pt>
                <c:pt idx="93">
                  <c:v>38.9</c:v>
                </c:pt>
                <c:pt idx="94">
                  <c:v>41</c:v>
                </c:pt>
                <c:pt idx="95">
                  <c:v>41.6</c:v>
                </c:pt>
                <c:pt idx="96">
                  <c:v>85.5</c:v>
                </c:pt>
                <c:pt idx="97">
                  <c:v>35.299999999999997</c:v>
                </c:pt>
                <c:pt idx="98">
                  <c:v>13.499000000000001</c:v>
                </c:pt>
                <c:pt idx="99">
                  <c:v>20.39</c:v>
                </c:pt>
                <c:pt idx="100">
                  <c:v>26.248999999999999</c:v>
                </c:pt>
                <c:pt idx="101">
                  <c:v>26.399000000000001</c:v>
                </c:pt>
                <c:pt idx="102">
                  <c:v>29.298999999999999</c:v>
                </c:pt>
                <c:pt idx="103">
                  <c:v>22.798999999999999</c:v>
                </c:pt>
                <c:pt idx="104">
                  <c:v>17.89</c:v>
                </c:pt>
                <c:pt idx="105">
                  <c:v>18.145</c:v>
                </c:pt>
                <c:pt idx="106">
                  <c:v>18.27</c:v>
                </c:pt>
                <c:pt idx="107">
                  <c:v>36.228999999999999</c:v>
                </c:pt>
                <c:pt idx="108">
                  <c:v>31.597999999999999</c:v>
                </c:pt>
                <c:pt idx="109">
                  <c:v>25.344999999999999</c:v>
                </c:pt>
                <c:pt idx="110">
                  <c:v>12.64</c:v>
                </c:pt>
                <c:pt idx="111">
                  <c:v>16.079999999999998</c:v>
                </c:pt>
                <c:pt idx="112">
                  <c:v>18.850000000000001</c:v>
                </c:pt>
                <c:pt idx="113">
                  <c:v>43</c:v>
                </c:pt>
                <c:pt idx="114">
                  <c:v>21.61</c:v>
                </c:pt>
                <c:pt idx="115">
                  <c:v>19.72</c:v>
                </c:pt>
                <c:pt idx="116">
                  <c:v>25.31</c:v>
                </c:pt>
                <c:pt idx="117">
                  <c:v>21.664999999999999</c:v>
                </c:pt>
                <c:pt idx="118">
                  <c:v>23.754999999999999</c:v>
                </c:pt>
                <c:pt idx="119">
                  <c:v>25.635000000000002</c:v>
                </c:pt>
                <c:pt idx="120">
                  <c:v>41.43</c:v>
                </c:pt>
                <c:pt idx="121">
                  <c:v>71.02</c:v>
                </c:pt>
                <c:pt idx="122">
                  <c:v>74.97</c:v>
                </c:pt>
                <c:pt idx="123">
                  <c:v>33.119999999999997</c:v>
                </c:pt>
                <c:pt idx="124">
                  <c:v>26.1</c:v>
                </c:pt>
                <c:pt idx="125">
                  <c:v>10.685</c:v>
                </c:pt>
                <c:pt idx="126">
                  <c:v>12.535</c:v>
                </c:pt>
                <c:pt idx="127">
                  <c:v>14.29</c:v>
                </c:pt>
                <c:pt idx="128">
                  <c:v>18.835000000000001</c:v>
                </c:pt>
                <c:pt idx="129">
                  <c:v>15.01</c:v>
                </c:pt>
                <c:pt idx="130">
                  <c:v>22.695</c:v>
                </c:pt>
                <c:pt idx="131">
                  <c:v>20.094999999999999</c:v>
                </c:pt>
                <c:pt idx="132">
                  <c:v>13.108000000000001</c:v>
                </c:pt>
                <c:pt idx="133">
                  <c:v>17.518000000000001</c:v>
                </c:pt>
                <c:pt idx="134">
                  <c:v>25.545000000000002</c:v>
                </c:pt>
                <c:pt idx="135">
                  <c:v>16.875</c:v>
                </c:pt>
                <c:pt idx="136">
                  <c:v>11.528</c:v>
                </c:pt>
                <c:pt idx="137">
                  <c:v>22.367999999999999</c:v>
                </c:pt>
                <c:pt idx="138">
                  <c:v>16.888000000000002</c:v>
                </c:pt>
                <c:pt idx="139">
                  <c:v>22.288</c:v>
                </c:pt>
                <c:pt idx="140">
                  <c:v>51.728000000000002</c:v>
                </c:pt>
                <c:pt idx="141">
                  <c:v>14.9</c:v>
                </c:pt>
                <c:pt idx="142">
                  <c:v>16.7</c:v>
                </c:pt>
                <c:pt idx="143">
                  <c:v>21.2</c:v>
                </c:pt>
                <c:pt idx="144">
                  <c:v>19.989999999999998</c:v>
                </c:pt>
                <c:pt idx="145">
                  <c:v>17.5</c:v>
                </c:pt>
                <c:pt idx="146">
                  <c:v>15.9</c:v>
                </c:pt>
                <c:pt idx="147">
                  <c:v>23.4</c:v>
                </c:pt>
                <c:pt idx="148">
                  <c:v>24.4</c:v>
                </c:pt>
                <c:pt idx="149">
                  <c:v>27.5</c:v>
                </c:pt>
                <c:pt idx="150">
                  <c:v>28.8</c:v>
                </c:pt>
                <c:pt idx="151">
                  <c:v>45.5</c:v>
                </c:pt>
                <c:pt idx="152">
                  <c:v>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6A-469E-BDD5-87F0DB30B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56896"/>
        <c:axId val="115962304"/>
      </c:scatterChart>
      <c:valAx>
        <c:axId val="11595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62304"/>
        <c:crosses val="autoZero"/>
        <c:crossBetween val="midCat"/>
      </c:valAx>
      <c:valAx>
        <c:axId val="1159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319087</xdr:colOff>
      <xdr:row>0</xdr:row>
      <xdr:rowOff>114300</xdr:rowOff>
    </xdr:from>
    <xdr:to>
      <xdr:col>7</xdr:col>
      <xdr:colOff>357187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1562D2-8911-456C-9659-C61CA4CC6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581024</xdr:colOff>
      <xdr:row>0</xdr:row>
      <xdr:rowOff>90487</xdr:rowOff>
    </xdr:from>
    <xdr:to>
      <xdr:col>14</xdr:col>
      <xdr:colOff>619124</xdr:colOff>
      <xdr:row>15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918C87-3D99-4074-858D-32B06598F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171450</xdr:colOff>
      <xdr:row>0</xdr:row>
      <xdr:rowOff>109537</xdr:rowOff>
    </xdr:from>
    <xdr:to>
      <xdr:col>22</xdr:col>
      <xdr:colOff>209550</xdr:colOff>
      <xdr:row>15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DF7233-3890-4D3C-8E7F-1903F97DF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304802</xdr:colOff>
      <xdr:row>17</xdr:row>
      <xdr:rowOff>0</xdr:rowOff>
    </xdr:from>
    <xdr:to>
      <xdr:col>7</xdr:col>
      <xdr:colOff>342902</xdr:colOff>
      <xdr:row>32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11FA9FF-D80B-425D-AB59-F56CE00EF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66676</xdr:rowOff>
    </xdr:from>
    <xdr:to>
      <xdr:col>4</xdr:col>
      <xdr:colOff>594855</xdr:colOff>
      <xdr:row>16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89BC72-39A1-4622-9D16-2F85BD5B9E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3185655" cy="2638425"/>
        </a:xfrm>
        <a:prstGeom prst="rect">
          <a:avLst/>
        </a:prstGeom>
      </xdr:spPr>
    </xdr:pic>
    <xdr:clientData/>
  </xdr:twoCellAnchor>
  <xdr:twoCellAnchor editAs="oneCell">
    <xdr:from>
      <xdr:col>6</xdr:col>
      <xdr:colOff>66674</xdr:colOff>
      <xdr:row>2</xdr:row>
      <xdr:rowOff>42862</xdr:rowOff>
    </xdr:from>
    <xdr:to>
      <xdr:col>11</xdr:col>
      <xdr:colOff>57149</xdr:colOff>
      <xdr:row>17</xdr:row>
      <xdr:rowOff>22159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8EE837-16FD-4A24-8D79-B922603812A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4" y="404812"/>
          <a:ext cx="3228975" cy="2693922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2</xdr:row>
      <xdr:rowOff>119062</xdr:rowOff>
    </xdr:from>
    <xdr:to>
      <xdr:col>18</xdr:col>
      <xdr:colOff>133350</xdr:colOff>
      <xdr:row>17</xdr:row>
      <xdr:rowOff>96202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3BE47E-B85A-4771-9DE6-C42E359C18C4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0" y="481012"/>
          <a:ext cx="3810000" cy="26917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850900</xdr:colOff>
      <xdr:row>169</xdr:row>
      <xdr:rowOff>139700</xdr:rowOff>
    </xdr:from>
    <xdr:to>
      <xdr:col>13</xdr:col>
      <xdr:colOff>104823</xdr:colOff>
      <xdr:row>195</xdr:row>
      <xdr:rowOff>12700</xdr:rowOff>
    </xdr:to>
    <xdr:pic>
      <xdr:nvPicPr>
        <xdr:cNvPr id="2" name="图片 18" descr="图片包含 散点图&#10;&#10;描述已自动生成">
          <a:extLst>
            <a:ext uri="{FF2B5EF4-FFF2-40B4-BE49-F238E27FC236}">
              <a16:creationId xmlns:a16="http://schemas.microsoft.com/office/drawing/2014/main" id="{B24D8809-EA55-8C41-B59C-3CE296ACC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0900" y="32334200"/>
          <a:ext cx="11344323" cy="4826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t/Desktop/22Car_sales_clea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ster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8AD6F-E076-4EF4-874B-F443BE42C51E}" name="Table1" displayName="Table1" ref="W4:Y11" totalsRowShown="0" dataDxfId="4" tableBorderDxfId="3">
  <autoFilter ref="W4:Y11" xr:uid="{63F7B390-CA3D-441B-B44F-A993DAF3A3AF}"/>
  <tableColumns count="3">
    <tableColumn id="1" xr3:uid="{4A66C7DA-1034-4A56-8E4E-7900B014A81C}" name="Column1" dataDxfId="2"/>
    <tableColumn id="2" xr3:uid="{C9BE52F1-54A4-44A6-B6AD-FAA8A0D3160D}" name="Column2" dataDxfId="1"/>
    <tableColumn id="3" xr3:uid="{20D73917-B69D-476E-9C88-C8317A1C2D94}" name="Column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"/>
  <sheetViews>
    <sheetView tabSelected="1" workbookViewId="0"/>
  </sheetViews>
  <sheetFormatPr defaultColWidth="8.796875" defaultRowHeight="14.25"/>
  <sheetData>
    <row r="1" spans="1:17">
      <c r="A1" t="s">
        <v>0</v>
      </c>
      <c r="B1" t="s">
        <v>1</v>
      </c>
      <c r="C1" t="s">
        <v>3</v>
      </c>
      <c r="D1" t="s">
        <v>198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2</v>
      </c>
      <c r="O1" t="s">
        <v>4</v>
      </c>
      <c r="P1" t="s">
        <v>199</v>
      </c>
      <c r="Q1" t="s">
        <v>200</v>
      </c>
    </row>
    <row r="2" spans="1:17">
      <c r="A2" t="s">
        <v>14</v>
      </c>
      <c r="B2" t="s">
        <v>15</v>
      </c>
      <c r="C2" t="s">
        <v>16</v>
      </c>
      <c r="D2">
        <f>IF(C2="Passenger",1,0)</f>
        <v>1</v>
      </c>
      <c r="E2">
        <v>1.8</v>
      </c>
      <c r="F2">
        <v>140</v>
      </c>
      <c r="G2">
        <v>101.2</v>
      </c>
      <c r="H2">
        <v>67.3</v>
      </c>
      <c r="I2">
        <v>172.4</v>
      </c>
      <c r="J2">
        <v>2.6389999999999998</v>
      </c>
      <c r="K2">
        <v>13.2</v>
      </c>
      <c r="L2">
        <v>28</v>
      </c>
      <c r="M2">
        <v>58.280149520000002</v>
      </c>
      <c r="N2">
        <v>16.919</v>
      </c>
      <c r="O2">
        <v>21.5</v>
      </c>
      <c r="P2">
        <f>(1-Q2)*O2</f>
        <v>19.350000000000001</v>
      </c>
      <c r="Q2" s="1">
        <v>0.1</v>
      </c>
    </row>
    <row r="3" spans="1:17">
      <c r="A3" t="s">
        <v>14</v>
      </c>
      <c r="B3" t="s">
        <v>17</v>
      </c>
      <c r="C3" t="s">
        <v>16</v>
      </c>
      <c r="D3">
        <f t="shared" ref="D3:D66" si="0">IF(C3="Passenger",1,0)</f>
        <v>1</v>
      </c>
      <c r="E3">
        <v>3.2</v>
      </c>
      <c r="F3">
        <v>225</v>
      </c>
      <c r="G3">
        <v>108.1</v>
      </c>
      <c r="H3">
        <v>70.3</v>
      </c>
      <c r="I3">
        <v>192.9</v>
      </c>
      <c r="J3">
        <v>3.5169999999999999</v>
      </c>
      <c r="K3">
        <v>17.2</v>
      </c>
      <c r="L3">
        <v>25</v>
      </c>
      <c r="M3">
        <v>91.370777660000002</v>
      </c>
      <c r="N3">
        <v>39.384</v>
      </c>
      <c r="O3">
        <v>28.4</v>
      </c>
      <c r="P3">
        <f t="shared" ref="P3:P66" si="1">(1-Q3)*O3</f>
        <v>25.56</v>
      </c>
      <c r="Q3" s="1">
        <v>0.1</v>
      </c>
    </row>
    <row r="4" spans="1:17">
      <c r="A4" t="s">
        <v>14</v>
      </c>
      <c r="B4" t="s">
        <v>18</v>
      </c>
      <c r="C4" t="s">
        <v>16</v>
      </c>
      <c r="D4">
        <f t="shared" si="0"/>
        <v>1</v>
      </c>
      <c r="E4">
        <v>3.5</v>
      </c>
      <c r="F4">
        <v>210</v>
      </c>
      <c r="G4">
        <v>114.6</v>
      </c>
      <c r="H4">
        <v>71.400000000000006</v>
      </c>
      <c r="I4">
        <v>196.6</v>
      </c>
      <c r="J4">
        <v>3.85</v>
      </c>
      <c r="K4">
        <v>18</v>
      </c>
      <c r="L4">
        <v>22</v>
      </c>
      <c r="M4">
        <v>91.389779329999996</v>
      </c>
      <c r="N4">
        <v>8.5879999999999992</v>
      </c>
      <c r="O4">
        <v>42</v>
      </c>
      <c r="P4">
        <f t="shared" si="1"/>
        <v>37.800000000000004</v>
      </c>
      <c r="Q4" s="1">
        <v>0.1</v>
      </c>
    </row>
    <row r="5" spans="1:17">
      <c r="A5" t="s">
        <v>19</v>
      </c>
      <c r="B5" t="s">
        <v>20</v>
      </c>
      <c r="C5" t="s">
        <v>16</v>
      </c>
      <c r="D5">
        <f t="shared" si="0"/>
        <v>1</v>
      </c>
      <c r="E5">
        <v>1.8</v>
      </c>
      <c r="F5">
        <v>150</v>
      </c>
      <c r="G5">
        <v>102.6</v>
      </c>
      <c r="H5">
        <v>68.2</v>
      </c>
      <c r="I5">
        <v>178</v>
      </c>
      <c r="J5">
        <v>2.9980000000000002</v>
      </c>
      <c r="K5">
        <v>16.399999999999999</v>
      </c>
      <c r="L5">
        <v>27</v>
      </c>
      <c r="M5">
        <v>62.777639200000003</v>
      </c>
      <c r="N5">
        <v>20.396999999999998</v>
      </c>
      <c r="O5">
        <v>23.99</v>
      </c>
      <c r="P5">
        <f t="shared" si="1"/>
        <v>21.590999999999998</v>
      </c>
      <c r="Q5" s="1">
        <v>0.1</v>
      </c>
    </row>
    <row r="6" spans="1:17">
      <c r="A6" t="s">
        <v>19</v>
      </c>
      <c r="B6" t="s">
        <v>21</v>
      </c>
      <c r="C6" t="s">
        <v>16</v>
      </c>
      <c r="D6">
        <f t="shared" si="0"/>
        <v>1</v>
      </c>
      <c r="E6">
        <v>2.8</v>
      </c>
      <c r="F6">
        <v>200</v>
      </c>
      <c r="G6">
        <v>108.7</v>
      </c>
      <c r="H6">
        <v>76.099999999999994</v>
      </c>
      <c r="I6">
        <v>192</v>
      </c>
      <c r="J6">
        <v>3.5609999999999999</v>
      </c>
      <c r="K6">
        <v>18.5</v>
      </c>
      <c r="L6">
        <v>22</v>
      </c>
      <c r="M6">
        <v>84.565105020000004</v>
      </c>
      <c r="N6">
        <v>18.78</v>
      </c>
      <c r="O6">
        <v>33.950000000000003</v>
      </c>
      <c r="P6">
        <f t="shared" si="1"/>
        <v>28.1785</v>
      </c>
      <c r="Q6" s="1">
        <v>0.17</v>
      </c>
    </row>
    <row r="7" spans="1:17">
      <c r="A7" t="s">
        <v>19</v>
      </c>
      <c r="B7" t="s">
        <v>22</v>
      </c>
      <c r="C7" t="s">
        <v>16</v>
      </c>
      <c r="D7">
        <f t="shared" si="0"/>
        <v>1</v>
      </c>
      <c r="E7">
        <v>4.2</v>
      </c>
      <c r="F7">
        <v>310</v>
      </c>
      <c r="G7">
        <v>113</v>
      </c>
      <c r="H7">
        <v>74</v>
      </c>
      <c r="I7">
        <v>198.2</v>
      </c>
      <c r="J7">
        <v>3.9020000000000001</v>
      </c>
      <c r="K7">
        <v>23.7</v>
      </c>
      <c r="L7">
        <v>21</v>
      </c>
      <c r="M7">
        <v>134.65685819999999</v>
      </c>
      <c r="N7">
        <v>1.38</v>
      </c>
      <c r="O7">
        <v>62</v>
      </c>
      <c r="P7">
        <f t="shared" si="1"/>
        <v>51.46</v>
      </c>
      <c r="Q7" s="1">
        <v>0.17</v>
      </c>
    </row>
    <row r="8" spans="1:17">
      <c r="A8" t="s">
        <v>23</v>
      </c>
      <c r="B8" t="s">
        <v>24</v>
      </c>
      <c r="C8" t="s">
        <v>16</v>
      </c>
      <c r="D8">
        <f t="shared" si="0"/>
        <v>1</v>
      </c>
      <c r="E8">
        <v>2.5</v>
      </c>
      <c r="F8">
        <v>170</v>
      </c>
      <c r="G8">
        <v>107.3</v>
      </c>
      <c r="H8">
        <v>68.400000000000006</v>
      </c>
      <c r="I8">
        <v>176</v>
      </c>
      <c r="J8">
        <v>3.1789999999999998</v>
      </c>
      <c r="K8">
        <v>16.600000000000001</v>
      </c>
      <c r="L8">
        <v>26</v>
      </c>
      <c r="M8">
        <v>71.191206710000003</v>
      </c>
      <c r="N8">
        <v>19.747</v>
      </c>
      <c r="O8">
        <v>26.99</v>
      </c>
      <c r="P8">
        <f t="shared" si="1"/>
        <v>21.618989999999997</v>
      </c>
      <c r="Q8" s="2">
        <v>0.19900000000000001</v>
      </c>
    </row>
    <row r="9" spans="1:17">
      <c r="A9" t="s">
        <v>23</v>
      </c>
      <c r="B9" t="s">
        <v>25</v>
      </c>
      <c r="C9" t="s">
        <v>16</v>
      </c>
      <c r="D9">
        <f t="shared" si="0"/>
        <v>1</v>
      </c>
      <c r="E9">
        <v>2.8</v>
      </c>
      <c r="F9">
        <v>193</v>
      </c>
      <c r="G9">
        <v>107.3</v>
      </c>
      <c r="H9">
        <v>68.5</v>
      </c>
      <c r="I9">
        <v>176</v>
      </c>
      <c r="J9">
        <v>3.1970000000000001</v>
      </c>
      <c r="K9">
        <v>16.600000000000001</v>
      </c>
      <c r="L9">
        <v>24</v>
      </c>
      <c r="M9">
        <v>81.877068559999998</v>
      </c>
      <c r="N9">
        <v>9.2309999999999999</v>
      </c>
      <c r="O9">
        <v>33.4</v>
      </c>
      <c r="P9">
        <f t="shared" si="1"/>
        <v>26.753399999999996</v>
      </c>
      <c r="Q9" s="2">
        <v>0.19900000000000001</v>
      </c>
    </row>
    <row r="10" spans="1:17">
      <c r="A10" t="s">
        <v>23</v>
      </c>
      <c r="B10" t="s">
        <v>26</v>
      </c>
      <c r="C10" t="s">
        <v>16</v>
      </c>
      <c r="D10">
        <f t="shared" si="0"/>
        <v>1</v>
      </c>
      <c r="E10">
        <v>2.8</v>
      </c>
      <c r="F10">
        <v>193</v>
      </c>
      <c r="G10">
        <v>111.4</v>
      </c>
      <c r="H10">
        <v>70.900000000000006</v>
      </c>
      <c r="I10">
        <v>188</v>
      </c>
      <c r="J10">
        <v>3.472</v>
      </c>
      <c r="K10">
        <v>18.5</v>
      </c>
      <c r="L10">
        <v>25</v>
      </c>
      <c r="M10">
        <v>83.998723799999993</v>
      </c>
      <c r="N10">
        <v>17.527000000000001</v>
      </c>
      <c r="O10">
        <v>38.9</v>
      </c>
      <c r="P10">
        <f t="shared" si="1"/>
        <v>31.158899999999996</v>
      </c>
      <c r="Q10" s="2">
        <v>0.19900000000000001</v>
      </c>
    </row>
    <row r="11" spans="1:17">
      <c r="A11" t="s">
        <v>27</v>
      </c>
      <c r="B11" t="s">
        <v>28</v>
      </c>
      <c r="C11" t="s">
        <v>16</v>
      </c>
      <c r="D11">
        <f t="shared" si="0"/>
        <v>1</v>
      </c>
      <c r="E11">
        <v>3.1</v>
      </c>
      <c r="F11">
        <v>175</v>
      </c>
      <c r="G11">
        <v>109</v>
      </c>
      <c r="H11">
        <v>72.7</v>
      </c>
      <c r="I11">
        <v>194.6</v>
      </c>
      <c r="J11">
        <v>3.3679999999999999</v>
      </c>
      <c r="K11">
        <v>17.5</v>
      </c>
      <c r="L11">
        <v>25</v>
      </c>
      <c r="M11">
        <v>71.181451319999994</v>
      </c>
      <c r="N11">
        <v>91.561000000000007</v>
      </c>
      <c r="O11">
        <v>21.975000000000001</v>
      </c>
      <c r="P11">
        <f t="shared" si="1"/>
        <v>20.586179999999999</v>
      </c>
      <c r="Q11" s="2">
        <v>6.3200000000000006E-2</v>
      </c>
    </row>
    <row r="12" spans="1:17">
      <c r="A12" t="s">
        <v>27</v>
      </c>
      <c r="B12" t="s">
        <v>29</v>
      </c>
      <c r="C12" t="s">
        <v>16</v>
      </c>
      <c r="D12">
        <f t="shared" si="0"/>
        <v>1</v>
      </c>
      <c r="E12">
        <v>3.8</v>
      </c>
      <c r="F12">
        <v>240</v>
      </c>
      <c r="G12">
        <v>109</v>
      </c>
      <c r="H12">
        <v>72.7</v>
      </c>
      <c r="I12">
        <v>196.2</v>
      </c>
      <c r="J12">
        <v>3.5430000000000001</v>
      </c>
      <c r="K12">
        <v>17.5</v>
      </c>
      <c r="L12">
        <v>23</v>
      </c>
      <c r="M12">
        <v>95.636702529999994</v>
      </c>
      <c r="N12">
        <v>39.35</v>
      </c>
      <c r="O12">
        <v>25.3</v>
      </c>
      <c r="P12">
        <f t="shared" si="1"/>
        <v>23.701039999999999</v>
      </c>
      <c r="Q12" s="2">
        <v>6.3200000000000006E-2</v>
      </c>
    </row>
    <row r="13" spans="1:17">
      <c r="A13" t="s">
        <v>27</v>
      </c>
      <c r="B13" t="s">
        <v>30</v>
      </c>
      <c r="C13" t="s">
        <v>16</v>
      </c>
      <c r="D13">
        <f t="shared" si="0"/>
        <v>1</v>
      </c>
      <c r="E13">
        <v>3.8</v>
      </c>
      <c r="F13">
        <v>205</v>
      </c>
      <c r="G13">
        <v>113.8</v>
      </c>
      <c r="H13">
        <v>74.7</v>
      </c>
      <c r="I13">
        <v>206.8</v>
      </c>
      <c r="J13">
        <v>3.778</v>
      </c>
      <c r="K13">
        <v>18.5</v>
      </c>
      <c r="L13">
        <v>24</v>
      </c>
      <c r="M13">
        <v>85.828408249999995</v>
      </c>
      <c r="N13">
        <v>27.850999999999999</v>
      </c>
      <c r="O13">
        <v>31.965</v>
      </c>
      <c r="P13">
        <f t="shared" si="1"/>
        <v>29.944811999999999</v>
      </c>
      <c r="Q13" s="2">
        <v>6.3200000000000006E-2</v>
      </c>
    </row>
    <row r="14" spans="1:17">
      <c r="A14" t="s">
        <v>27</v>
      </c>
      <c r="B14" t="s">
        <v>31</v>
      </c>
      <c r="C14" t="s">
        <v>16</v>
      </c>
      <c r="D14">
        <f t="shared" si="0"/>
        <v>1</v>
      </c>
      <c r="E14">
        <v>3.8</v>
      </c>
      <c r="F14">
        <v>205</v>
      </c>
      <c r="G14">
        <v>112.2</v>
      </c>
      <c r="H14">
        <v>73.5</v>
      </c>
      <c r="I14">
        <v>200</v>
      </c>
      <c r="J14">
        <v>3.5910000000000002</v>
      </c>
      <c r="K14">
        <v>17.5</v>
      </c>
      <c r="L14">
        <v>25</v>
      </c>
      <c r="M14">
        <v>84.254525810000004</v>
      </c>
      <c r="N14">
        <v>83.257000000000005</v>
      </c>
      <c r="O14">
        <v>27.885000000000002</v>
      </c>
      <c r="P14">
        <f t="shared" si="1"/>
        <v>26.122668000000001</v>
      </c>
      <c r="Q14" s="2">
        <v>6.3200000000000006E-2</v>
      </c>
    </row>
    <row r="15" spans="1:17">
      <c r="A15" t="s">
        <v>32</v>
      </c>
      <c r="B15" t="s">
        <v>33</v>
      </c>
      <c r="C15" t="s">
        <v>16</v>
      </c>
      <c r="D15">
        <f t="shared" si="0"/>
        <v>1</v>
      </c>
      <c r="E15">
        <v>4.5999999999999996</v>
      </c>
      <c r="F15">
        <v>275</v>
      </c>
      <c r="G15">
        <v>115.3</v>
      </c>
      <c r="H15">
        <v>74.5</v>
      </c>
      <c r="I15">
        <v>207.2</v>
      </c>
      <c r="J15">
        <v>3.9780000000000002</v>
      </c>
      <c r="K15">
        <v>18.5</v>
      </c>
      <c r="L15">
        <v>22</v>
      </c>
      <c r="M15">
        <v>113.85459760000001</v>
      </c>
      <c r="N15">
        <v>63.728999999999999</v>
      </c>
      <c r="O15">
        <v>39.895000000000003</v>
      </c>
      <c r="P15">
        <f t="shared" si="1"/>
        <v>37.373636000000005</v>
      </c>
      <c r="Q15" s="2">
        <v>6.3200000000000006E-2</v>
      </c>
    </row>
    <row r="16" spans="1:17">
      <c r="A16" t="s">
        <v>32</v>
      </c>
      <c r="B16" t="s">
        <v>34</v>
      </c>
      <c r="C16" t="s">
        <v>16</v>
      </c>
      <c r="D16">
        <f t="shared" si="0"/>
        <v>1</v>
      </c>
      <c r="E16">
        <v>4.5999999999999996</v>
      </c>
      <c r="F16">
        <v>275</v>
      </c>
      <c r="G16">
        <v>108</v>
      </c>
      <c r="H16">
        <v>75.5</v>
      </c>
      <c r="I16">
        <v>200.6</v>
      </c>
      <c r="J16">
        <v>3.843</v>
      </c>
      <c r="K16">
        <v>19</v>
      </c>
      <c r="L16">
        <v>22</v>
      </c>
      <c r="M16">
        <v>113.7658739</v>
      </c>
      <c r="N16">
        <v>6.5359999999999996</v>
      </c>
      <c r="O16">
        <v>39.664999999999999</v>
      </c>
      <c r="P16">
        <f t="shared" si="1"/>
        <v>37.158172</v>
      </c>
      <c r="Q16" s="2">
        <v>6.3200000000000006E-2</v>
      </c>
    </row>
    <row r="17" spans="1:17">
      <c r="A17" t="s">
        <v>32</v>
      </c>
      <c r="B17" t="s">
        <v>35</v>
      </c>
      <c r="C17" t="s">
        <v>16</v>
      </c>
      <c r="D17">
        <f t="shared" si="0"/>
        <v>1</v>
      </c>
      <c r="E17">
        <v>3</v>
      </c>
      <c r="F17">
        <v>200</v>
      </c>
      <c r="G17">
        <v>107.4</v>
      </c>
      <c r="H17">
        <v>70.3</v>
      </c>
      <c r="I17">
        <v>194.8</v>
      </c>
      <c r="J17">
        <v>3.77</v>
      </c>
      <c r="K17">
        <v>18</v>
      </c>
      <c r="L17">
        <v>22</v>
      </c>
      <c r="M17">
        <v>83.483093580000002</v>
      </c>
      <c r="N17">
        <v>11.185</v>
      </c>
      <c r="O17">
        <v>31.01</v>
      </c>
      <c r="P17">
        <f t="shared" si="1"/>
        <v>29.050167999999999</v>
      </c>
      <c r="Q17" s="2">
        <v>6.3200000000000006E-2</v>
      </c>
    </row>
    <row r="18" spans="1:17">
      <c r="A18" t="s">
        <v>32</v>
      </c>
      <c r="B18" t="s">
        <v>36</v>
      </c>
      <c r="C18" t="s">
        <v>37</v>
      </c>
      <c r="D18">
        <f t="shared" si="0"/>
        <v>0</v>
      </c>
      <c r="E18">
        <v>5.7</v>
      </c>
      <c r="F18">
        <v>255</v>
      </c>
      <c r="G18">
        <v>117.5</v>
      </c>
      <c r="H18">
        <v>77</v>
      </c>
      <c r="I18">
        <v>201.2</v>
      </c>
      <c r="J18">
        <v>5.5720000000000001</v>
      </c>
      <c r="K18">
        <v>30</v>
      </c>
      <c r="L18">
        <v>15</v>
      </c>
      <c r="M18">
        <v>109.5091165</v>
      </c>
      <c r="N18">
        <v>14.785</v>
      </c>
      <c r="O18">
        <v>46.225000000000001</v>
      </c>
      <c r="P18">
        <f t="shared" si="1"/>
        <v>43.303579999999997</v>
      </c>
      <c r="Q18" s="2">
        <v>6.3200000000000006E-2</v>
      </c>
    </row>
    <row r="19" spans="1:17">
      <c r="A19" t="s">
        <v>38</v>
      </c>
      <c r="B19" t="s">
        <v>39</v>
      </c>
      <c r="C19" t="s">
        <v>16</v>
      </c>
      <c r="D19">
        <f t="shared" si="0"/>
        <v>1</v>
      </c>
      <c r="E19">
        <v>2.2000000000000002</v>
      </c>
      <c r="F19">
        <v>115</v>
      </c>
      <c r="G19">
        <v>104.1</v>
      </c>
      <c r="H19">
        <v>67.900000000000006</v>
      </c>
      <c r="I19">
        <v>180.9</v>
      </c>
      <c r="J19">
        <v>2.6760000000000002</v>
      </c>
      <c r="K19">
        <v>14.3</v>
      </c>
      <c r="L19">
        <v>27</v>
      </c>
      <c r="M19">
        <v>46.363347470000001</v>
      </c>
      <c r="N19">
        <v>145.51900000000001</v>
      </c>
      <c r="O19">
        <v>13.26</v>
      </c>
      <c r="P19">
        <f t="shared" si="1"/>
        <v>11.84118</v>
      </c>
      <c r="Q19" s="2">
        <v>0.107</v>
      </c>
    </row>
    <row r="20" spans="1:17">
      <c r="A20" t="s">
        <v>38</v>
      </c>
      <c r="B20" t="s">
        <v>40</v>
      </c>
      <c r="C20" t="s">
        <v>16</v>
      </c>
      <c r="D20">
        <f t="shared" si="0"/>
        <v>1</v>
      </c>
      <c r="E20">
        <v>3.1</v>
      </c>
      <c r="F20">
        <v>170</v>
      </c>
      <c r="G20">
        <v>107</v>
      </c>
      <c r="H20">
        <v>69.400000000000006</v>
      </c>
      <c r="I20">
        <v>190.4</v>
      </c>
      <c r="J20">
        <v>3.0510000000000002</v>
      </c>
      <c r="K20">
        <v>15</v>
      </c>
      <c r="L20">
        <v>25</v>
      </c>
      <c r="M20">
        <v>67.314462160000005</v>
      </c>
      <c r="N20">
        <v>135.126</v>
      </c>
      <c r="O20">
        <v>16.535</v>
      </c>
      <c r="P20">
        <f t="shared" si="1"/>
        <v>14.765755</v>
      </c>
      <c r="Q20" s="2">
        <v>0.107</v>
      </c>
    </row>
    <row r="21" spans="1:17">
      <c r="A21" t="s">
        <v>38</v>
      </c>
      <c r="B21" t="s">
        <v>41</v>
      </c>
      <c r="C21" t="s">
        <v>16</v>
      </c>
      <c r="D21">
        <f t="shared" si="0"/>
        <v>1</v>
      </c>
      <c r="E21">
        <v>3.1</v>
      </c>
      <c r="F21">
        <v>175</v>
      </c>
      <c r="G21">
        <v>107.5</v>
      </c>
      <c r="H21">
        <v>72.5</v>
      </c>
      <c r="I21">
        <v>200.9</v>
      </c>
      <c r="J21">
        <v>3.33</v>
      </c>
      <c r="K21">
        <v>16.600000000000001</v>
      </c>
      <c r="L21">
        <v>25</v>
      </c>
      <c r="M21">
        <v>69.991395600000004</v>
      </c>
      <c r="N21">
        <v>24.629000000000001</v>
      </c>
      <c r="O21">
        <v>18.89</v>
      </c>
      <c r="P21">
        <f t="shared" si="1"/>
        <v>16.868770000000001</v>
      </c>
      <c r="Q21" s="2">
        <v>0.107</v>
      </c>
    </row>
    <row r="22" spans="1:17">
      <c r="A22" t="s">
        <v>38</v>
      </c>
      <c r="B22" t="s">
        <v>42</v>
      </c>
      <c r="C22" t="s">
        <v>16</v>
      </c>
      <c r="D22">
        <f t="shared" si="0"/>
        <v>1</v>
      </c>
      <c r="E22">
        <v>3.4</v>
      </c>
      <c r="F22">
        <v>180</v>
      </c>
      <c r="G22">
        <v>110.5</v>
      </c>
      <c r="H22">
        <v>72.7</v>
      </c>
      <c r="I22">
        <v>197.9</v>
      </c>
      <c r="J22">
        <v>3.34</v>
      </c>
      <c r="K22">
        <v>17</v>
      </c>
      <c r="L22">
        <v>27</v>
      </c>
      <c r="M22">
        <v>72.030917189999997</v>
      </c>
      <c r="N22">
        <v>42.593000000000004</v>
      </c>
      <c r="O22">
        <v>19.39</v>
      </c>
      <c r="P22">
        <f t="shared" si="1"/>
        <v>17.315270000000002</v>
      </c>
      <c r="Q22" s="2">
        <v>0.107</v>
      </c>
    </row>
    <row r="23" spans="1:17">
      <c r="A23" t="s">
        <v>38</v>
      </c>
      <c r="B23" t="s">
        <v>43</v>
      </c>
      <c r="C23" t="s">
        <v>16</v>
      </c>
      <c r="D23">
        <f t="shared" si="0"/>
        <v>1</v>
      </c>
      <c r="E23">
        <v>3.8</v>
      </c>
      <c r="F23">
        <v>200</v>
      </c>
      <c r="G23">
        <v>101.1</v>
      </c>
      <c r="H23">
        <v>74.099999999999994</v>
      </c>
      <c r="I23">
        <v>193.2</v>
      </c>
      <c r="J23">
        <v>3.5</v>
      </c>
      <c r="K23">
        <v>16.8</v>
      </c>
      <c r="L23">
        <v>25</v>
      </c>
      <c r="M23">
        <v>81.118543329999994</v>
      </c>
      <c r="N23">
        <v>26.402000000000001</v>
      </c>
      <c r="O23">
        <v>24.34</v>
      </c>
      <c r="P23">
        <f t="shared" si="1"/>
        <v>21.735620000000001</v>
      </c>
      <c r="Q23" s="2">
        <v>0.107</v>
      </c>
    </row>
    <row r="24" spans="1:17">
      <c r="A24" t="s">
        <v>38</v>
      </c>
      <c r="B24" t="s">
        <v>44</v>
      </c>
      <c r="C24" t="s">
        <v>16</v>
      </c>
      <c r="D24">
        <f t="shared" si="0"/>
        <v>1</v>
      </c>
      <c r="E24">
        <v>5.7</v>
      </c>
      <c r="F24">
        <v>345</v>
      </c>
      <c r="G24">
        <v>104.5</v>
      </c>
      <c r="H24">
        <v>73.599999999999994</v>
      </c>
      <c r="I24">
        <v>179.7</v>
      </c>
      <c r="J24">
        <v>3.21</v>
      </c>
      <c r="K24">
        <v>19.100000000000001</v>
      </c>
      <c r="L24">
        <v>22</v>
      </c>
      <c r="M24">
        <v>141.14115000000001</v>
      </c>
      <c r="N24">
        <v>17.946999999999999</v>
      </c>
      <c r="O24">
        <v>45.704999999999998</v>
      </c>
      <c r="P24">
        <f t="shared" si="1"/>
        <v>40.814565000000002</v>
      </c>
      <c r="Q24" s="2">
        <v>0.107</v>
      </c>
    </row>
    <row r="25" spans="1:17">
      <c r="A25" t="s">
        <v>38</v>
      </c>
      <c r="B25" t="s">
        <v>45</v>
      </c>
      <c r="C25" t="s">
        <v>16</v>
      </c>
      <c r="D25">
        <f t="shared" si="0"/>
        <v>1</v>
      </c>
      <c r="E25">
        <v>1.8</v>
      </c>
      <c r="F25">
        <v>120</v>
      </c>
      <c r="G25">
        <v>97.1</v>
      </c>
      <c r="H25">
        <v>66.7</v>
      </c>
      <c r="I25">
        <v>174.3</v>
      </c>
      <c r="J25">
        <v>2.3980000000000001</v>
      </c>
      <c r="K25">
        <v>13.2</v>
      </c>
      <c r="L25">
        <v>33</v>
      </c>
      <c r="M25">
        <v>48.297636099999998</v>
      </c>
      <c r="N25">
        <v>32.298999999999999</v>
      </c>
      <c r="O25">
        <v>13.96</v>
      </c>
      <c r="P25">
        <f t="shared" si="1"/>
        <v>12.466280000000001</v>
      </c>
      <c r="Q25" s="2">
        <v>0.107</v>
      </c>
    </row>
    <row r="26" spans="1:17">
      <c r="A26" t="s">
        <v>38</v>
      </c>
      <c r="B26" t="s">
        <v>46</v>
      </c>
      <c r="C26" t="s">
        <v>16</v>
      </c>
      <c r="D26">
        <f t="shared" si="0"/>
        <v>1</v>
      </c>
      <c r="E26">
        <v>1</v>
      </c>
      <c r="F26">
        <v>55</v>
      </c>
      <c r="G26">
        <v>93.1</v>
      </c>
      <c r="H26">
        <v>62.6</v>
      </c>
      <c r="I26">
        <v>149.4</v>
      </c>
      <c r="J26">
        <v>1.895</v>
      </c>
      <c r="K26">
        <v>10.3</v>
      </c>
      <c r="L26">
        <v>45</v>
      </c>
      <c r="M26">
        <v>23.276272330000001</v>
      </c>
      <c r="N26">
        <v>21.855</v>
      </c>
      <c r="O26">
        <v>9.2349999999999994</v>
      </c>
      <c r="P26">
        <f t="shared" si="1"/>
        <v>8.246855</v>
      </c>
      <c r="Q26" s="2">
        <v>0.107</v>
      </c>
    </row>
    <row r="27" spans="1:17">
      <c r="A27" t="s">
        <v>38</v>
      </c>
      <c r="B27" t="s">
        <v>47</v>
      </c>
      <c r="C27" t="s">
        <v>16</v>
      </c>
      <c r="D27">
        <f t="shared" si="0"/>
        <v>1</v>
      </c>
      <c r="E27">
        <v>3.4</v>
      </c>
      <c r="F27">
        <v>180</v>
      </c>
      <c r="G27">
        <v>110.5</v>
      </c>
      <c r="H27">
        <v>73</v>
      </c>
      <c r="I27">
        <v>200</v>
      </c>
      <c r="J27">
        <v>3.3889999999999998</v>
      </c>
      <c r="K27">
        <v>17</v>
      </c>
      <c r="L27">
        <v>27</v>
      </c>
      <c r="M27">
        <v>71.838039440000003</v>
      </c>
      <c r="N27">
        <v>107.995</v>
      </c>
      <c r="O27">
        <v>18.89</v>
      </c>
      <c r="P27">
        <f t="shared" si="1"/>
        <v>16.868770000000001</v>
      </c>
      <c r="Q27" s="2">
        <v>0.107</v>
      </c>
    </row>
    <row r="28" spans="1:17">
      <c r="A28" t="s">
        <v>48</v>
      </c>
      <c r="B28" t="s">
        <v>49</v>
      </c>
      <c r="C28" t="s">
        <v>16</v>
      </c>
      <c r="D28">
        <f t="shared" si="0"/>
        <v>1</v>
      </c>
      <c r="E28">
        <v>2.5</v>
      </c>
      <c r="F28">
        <v>163</v>
      </c>
      <c r="G28">
        <v>103.7</v>
      </c>
      <c r="H28">
        <v>69.7</v>
      </c>
      <c r="I28">
        <v>190.9</v>
      </c>
      <c r="J28">
        <v>2.9670000000000001</v>
      </c>
      <c r="K28">
        <v>15.9</v>
      </c>
      <c r="L28">
        <v>24</v>
      </c>
      <c r="M28">
        <v>65.957183959999995</v>
      </c>
      <c r="N28">
        <v>7.8540000000000001</v>
      </c>
      <c r="O28">
        <v>19.84</v>
      </c>
      <c r="P28">
        <f t="shared" si="1"/>
        <v>18.034559999999999</v>
      </c>
      <c r="Q28" s="2">
        <v>9.0999999999999998E-2</v>
      </c>
    </row>
    <row r="29" spans="1:17">
      <c r="A29" t="s">
        <v>48</v>
      </c>
      <c r="B29" t="s">
        <v>50</v>
      </c>
      <c r="C29" t="s">
        <v>16</v>
      </c>
      <c r="D29">
        <f t="shared" si="0"/>
        <v>1</v>
      </c>
      <c r="E29">
        <v>2.5</v>
      </c>
      <c r="F29">
        <v>168</v>
      </c>
      <c r="G29">
        <v>106</v>
      </c>
      <c r="H29">
        <v>69.2</v>
      </c>
      <c r="I29">
        <v>193</v>
      </c>
      <c r="J29">
        <v>3.3319999999999999</v>
      </c>
      <c r="K29">
        <v>16</v>
      </c>
      <c r="L29">
        <v>24</v>
      </c>
      <c r="M29">
        <v>69.521355049999997</v>
      </c>
      <c r="N29">
        <v>32.774999999999999</v>
      </c>
      <c r="O29">
        <v>24.495000000000001</v>
      </c>
      <c r="P29">
        <f t="shared" si="1"/>
        <v>22.265955000000002</v>
      </c>
      <c r="Q29" s="2">
        <v>9.0999999999999998E-2</v>
      </c>
    </row>
    <row r="30" spans="1:17">
      <c r="A30" t="s">
        <v>48</v>
      </c>
      <c r="B30" t="s">
        <v>51</v>
      </c>
      <c r="C30" t="s">
        <v>16</v>
      </c>
      <c r="D30">
        <f t="shared" si="0"/>
        <v>1</v>
      </c>
      <c r="E30">
        <v>2.7</v>
      </c>
      <c r="F30">
        <v>200</v>
      </c>
      <c r="G30">
        <v>113</v>
      </c>
      <c r="H30">
        <v>74.400000000000006</v>
      </c>
      <c r="I30">
        <v>209.1</v>
      </c>
      <c r="J30">
        <v>3.452</v>
      </c>
      <c r="K30">
        <v>17</v>
      </c>
      <c r="L30">
        <v>26</v>
      </c>
      <c r="M30">
        <v>80.02378204</v>
      </c>
      <c r="N30">
        <v>31.148</v>
      </c>
      <c r="O30">
        <v>22.245000000000001</v>
      </c>
      <c r="P30">
        <f t="shared" si="1"/>
        <v>20.220705000000002</v>
      </c>
      <c r="Q30" s="2">
        <v>9.0999999999999998E-2</v>
      </c>
    </row>
    <row r="31" spans="1:17">
      <c r="A31" t="s">
        <v>48</v>
      </c>
      <c r="B31" t="s">
        <v>52</v>
      </c>
      <c r="C31" t="s">
        <v>16</v>
      </c>
      <c r="D31">
        <f t="shared" si="0"/>
        <v>1</v>
      </c>
      <c r="E31">
        <v>2</v>
      </c>
      <c r="F31">
        <v>132</v>
      </c>
      <c r="G31">
        <v>108</v>
      </c>
      <c r="H31">
        <v>71</v>
      </c>
      <c r="I31">
        <v>186</v>
      </c>
      <c r="J31">
        <v>2.911</v>
      </c>
      <c r="K31">
        <v>16</v>
      </c>
      <c r="L31">
        <v>27</v>
      </c>
      <c r="M31">
        <v>53.566199869999998</v>
      </c>
      <c r="N31">
        <v>32.305999999999997</v>
      </c>
      <c r="O31">
        <v>16.48</v>
      </c>
      <c r="P31">
        <f t="shared" si="1"/>
        <v>14.980320000000001</v>
      </c>
      <c r="Q31" s="2">
        <v>9.0999999999999998E-2</v>
      </c>
    </row>
    <row r="32" spans="1:17">
      <c r="A32" t="s">
        <v>48</v>
      </c>
      <c r="B32" t="s">
        <v>53</v>
      </c>
      <c r="C32" t="s">
        <v>16</v>
      </c>
      <c r="D32">
        <f t="shared" si="0"/>
        <v>1</v>
      </c>
      <c r="E32">
        <v>3.5</v>
      </c>
      <c r="F32">
        <v>253</v>
      </c>
      <c r="G32">
        <v>113</v>
      </c>
      <c r="H32">
        <v>74.400000000000006</v>
      </c>
      <c r="I32">
        <v>207.7</v>
      </c>
      <c r="J32">
        <v>3.5640000000000001</v>
      </c>
      <c r="K32">
        <v>17</v>
      </c>
      <c r="L32">
        <v>23</v>
      </c>
      <c r="M32">
        <v>101.3292807</v>
      </c>
      <c r="N32">
        <v>13.462</v>
      </c>
      <c r="O32">
        <v>28.34</v>
      </c>
      <c r="P32">
        <f t="shared" si="1"/>
        <v>25.761060000000001</v>
      </c>
      <c r="Q32" s="2">
        <v>9.0999999999999998E-2</v>
      </c>
    </row>
    <row r="33" spans="1:17">
      <c r="A33" t="s">
        <v>48</v>
      </c>
      <c r="B33" t="s">
        <v>54</v>
      </c>
      <c r="C33" t="s">
        <v>16</v>
      </c>
      <c r="D33">
        <f t="shared" si="0"/>
        <v>1</v>
      </c>
      <c r="E33">
        <v>3.5</v>
      </c>
      <c r="F33">
        <v>253</v>
      </c>
      <c r="G33">
        <v>113</v>
      </c>
      <c r="H33">
        <v>74.400000000000006</v>
      </c>
      <c r="I33">
        <v>197.8</v>
      </c>
      <c r="J33">
        <v>3.5670000000000002</v>
      </c>
      <c r="K33">
        <v>17</v>
      </c>
      <c r="L33">
        <v>23</v>
      </c>
      <c r="M33">
        <v>101.6552441</v>
      </c>
      <c r="N33">
        <v>30.696000000000002</v>
      </c>
      <c r="O33">
        <v>29.184999999999999</v>
      </c>
      <c r="P33">
        <f t="shared" si="1"/>
        <v>26.529164999999999</v>
      </c>
      <c r="Q33" s="2">
        <v>9.0999999999999998E-2</v>
      </c>
    </row>
    <row r="34" spans="1:17">
      <c r="A34" t="s">
        <v>55</v>
      </c>
      <c r="B34" t="s">
        <v>56</v>
      </c>
      <c r="C34" t="s">
        <v>16</v>
      </c>
      <c r="D34">
        <f t="shared" si="0"/>
        <v>1</v>
      </c>
      <c r="E34">
        <v>2</v>
      </c>
      <c r="F34">
        <v>132</v>
      </c>
      <c r="G34">
        <v>105</v>
      </c>
      <c r="H34">
        <v>74.400000000000006</v>
      </c>
      <c r="I34">
        <v>174.4</v>
      </c>
      <c r="J34">
        <v>2.5670000000000002</v>
      </c>
      <c r="K34">
        <v>12.5</v>
      </c>
      <c r="L34">
        <v>29</v>
      </c>
      <c r="M34">
        <v>52.084898750000001</v>
      </c>
      <c r="N34">
        <v>76.034000000000006</v>
      </c>
      <c r="O34">
        <v>12.64</v>
      </c>
      <c r="P34">
        <f t="shared" si="1"/>
        <v>11.48976</v>
      </c>
      <c r="Q34" s="2">
        <v>9.0999999999999998E-2</v>
      </c>
    </row>
    <row r="35" spans="1:17">
      <c r="A35" t="s">
        <v>55</v>
      </c>
      <c r="B35" t="s">
        <v>57</v>
      </c>
      <c r="C35" t="s">
        <v>16</v>
      </c>
      <c r="D35">
        <f t="shared" si="0"/>
        <v>1</v>
      </c>
      <c r="E35">
        <v>2.5</v>
      </c>
      <c r="F35">
        <v>163</v>
      </c>
      <c r="G35">
        <v>103.7</v>
      </c>
      <c r="H35">
        <v>69.099999999999994</v>
      </c>
      <c r="I35">
        <v>190.2</v>
      </c>
      <c r="J35">
        <v>2.879</v>
      </c>
      <c r="K35">
        <v>15.9</v>
      </c>
      <c r="L35">
        <v>24</v>
      </c>
      <c r="M35">
        <v>65.650508340000002</v>
      </c>
      <c r="N35">
        <v>4.734</v>
      </c>
      <c r="O35">
        <v>19.045000000000002</v>
      </c>
      <c r="P35">
        <f t="shared" si="1"/>
        <v>17.311905000000003</v>
      </c>
      <c r="Q35" s="2">
        <v>9.0999999999999998E-2</v>
      </c>
    </row>
    <row r="36" spans="1:17">
      <c r="A36" t="s">
        <v>55</v>
      </c>
      <c r="B36" t="s">
        <v>58</v>
      </c>
      <c r="C36" t="s">
        <v>16</v>
      </c>
      <c r="D36">
        <f t="shared" si="0"/>
        <v>1</v>
      </c>
      <c r="E36">
        <v>2.5</v>
      </c>
      <c r="F36">
        <v>168</v>
      </c>
      <c r="G36">
        <v>108</v>
      </c>
      <c r="H36">
        <v>71</v>
      </c>
      <c r="I36">
        <v>186</v>
      </c>
      <c r="J36">
        <v>3.0579999999999998</v>
      </c>
      <c r="K36">
        <v>16</v>
      </c>
      <c r="L36">
        <v>24</v>
      </c>
      <c r="M36">
        <v>67.876107840000003</v>
      </c>
      <c r="N36">
        <v>71.186000000000007</v>
      </c>
      <c r="O36">
        <v>20.23</v>
      </c>
      <c r="P36">
        <f t="shared" si="1"/>
        <v>18.38907</v>
      </c>
      <c r="Q36" s="2">
        <v>9.0999999999999998E-2</v>
      </c>
    </row>
    <row r="37" spans="1:17">
      <c r="A37" t="s">
        <v>55</v>
      </c>
      <c r="B37" t="s">
        <v>59</v>
      </c>
      <c r="C37" t="s">
        <v>16</v>
      </c>
      <c r="D37">
        <f t="shared" si="0"/>
        <v>1</v>
      </c>
      <c r="E37">
        <v>2.7</v>
      </c>
      <c r="F37">
        <v>202</v>
      </c>
      <c r="G37">
        <v>113</v>
      </c>
      <c r="H37">
        <v>74.7</v>
      </c>
      <c r="I37">
        <v>203.7</v>
      </c>
      <c r="J37">
        <v>3.4889999999999999</v>
      </c>
      <c r="K37">
        <v>17</v>
      </c>
      <c r="L37">
        <v>24</v>
      </c>
      <c r="M37">
        <v>80.831470170000003</v>
      </c>
      <c r="N37">
        <v>88.028000000000006</v>
      </c>
      <c r="O37">
        <v>22.504999999999999</v>
      </c>
      <c r="P37">
        <f t="shared" si="1"/>
        <v>20.457045000000001</v>
      </c>
      <c r="Q37" s="2">
        <v>9.0999999999999998E-2</v>
      </c>
    </row>
    <row r="38" spans="1:17">
      <c r="A38" t="s">
        <v>55</v>
      </c>
      <c r="B38" t="s">
        <v>60</v>
      </c>
      <c r="C38" t="s">
        <v>16</v>
      </c>
      <c r="D38">
        <f t="shared" si="0"/>
        <v>1</v>
      </c>
      <c r="E38">
        <v>8</v>
      </c>
      <c r="F38">
        <v>450</v>
      </c>
      <c r="G38">
        <v>96.2</v>
      </c>
      <c r="H38">
        <v>75.7</v>
      </c>
      <c r="I38">
        <v>176.7</v>
      </c>
      <c r="J38">
        <v>3.375</v>
      </c>
      <c r="K38">
        <v>19</v>
      </c>
      <c r="L38">
        <v>16</v>
      </c>
      <c r="M38">
        <v>188.14432300000001</v>
      </c>
      <c r="N38">
        <v>0.91600000000000004</v>
      </c>
      <c r="O38">
        <v>69.724999999999994</v>
      </c>
      <c r="P38">
        <f t="shared" si="1"/>
        <v>63.380024999999996</v>
      </c>
      <c r="Q38" s="2">
        <v>9.0999999999999998E-2</v>
      </c>
    </row>
    <row r="39" spans="1:17">
      <c r="A39" t="s">
        <v>55</v>
      </c>
      <c r="B39" t="s">
        <v>61</v>
      </c>
      <c r="C39" t="s">
        <v>37</v>
      </c>
      <c r="D39">
        <f t="shared" si="0"/>
        <v>0</v>
      </c>
      <c r="E39">
        <v>5.2</v>
      </c>
      <c r="F39">
        <v>230</v>
      </c>
      <c r="G39">
        <v>138.69999999999999</v>
      </c>
      <c r="H39">
        <v>79.3</v>
      </c>
      <c r="I39">
        <v>224.2</v>
      </c>
      <c r="J39">
        <v>4.47</v>
      </c>
      <c r="K39">
        <v>26</v>
      </c>
      <c r="L39">
        <v>17</v>
      </c>
      <c r="M39">
        <v>90.211700050000005</v>
      </c>
      <c r="N39">
        <v>227.06100000000001</v>
      </c>
      <c r="O39">
        <v>19.46</v>
      </c>
      <c r="P39">
        <f t="shared" si="1"/>
        <v>17.689140000000002</v>
      </c>
      <c r="Q39" s="2">
        <v>9.0999999999999998E-2</v>
      </c>
    </row>
    <row r="40" spans="1:17">
      <c r="A40" t="s">
        <v>55</v>
      </c>
      <c r="B40" t="s">
        <v>62</v>
      </c>
      <c r="C40" t="s">
        <v>37</v>
      </c>
      <c r="D40">
        <f t="shared" si="0"/>
        <v>0</v>
      </c>
      <c r="E40">
        <v>3.9</v>
      </c>
      <c r="F40">
        <v>175</v>
      </c>
      <c r="G40">
        <v>109.6</v>
      </c>
      <c r="H40">
        <v>78.8</v>
      </c>
      <c r="I40">
        <v>192.6</v>
      </c>
      <c r="J40">
        <v>4.2450000000000001</v>
      </c>
      <c r="K40">
        <v>32</v>
      </c>
      <c r="L40">
        <v>15</v>
      </c>
      <c r="M40">
        <v>71.135291609999996</v>
      </c>
      <c r="N40">
        <v>16.766999999999999</v>
      </c>
      <c r="O40">
        <v>21.315000000000001</v>
      </c>
      <c r="P40">
        <f t="shared" si="1"/>
        <v>19.375335000000003</v>
      </c>
      <c r="Q40" s="2">
        <v>9.0999999999999998E-2</v>
      </c>
    </row>
    <row r="41" spans="1:17">
      <c r="A41" t="s">
        <v>55</v>
      </c>
      <c r="B41" t="s">
        <v>63</v>
      </c>
      <c r="C41" t="s">
        <v>37</v>
      </c>
      <c r="D41">
        <f t="shared" si="0"/>
        <v>0</v>
      </c>
      <c r="E41">
        <v>3.9</v>
      </c>
      <c r="F41">
        <v>175</v>
      </c>
      <c r="G41">
        <v>127.2</v>
      </c>
      <c r="H41">
        <v>78.8</v>
      </c>
      <c r="I41">
        <v>208.5</v>
      </c>
      <c r="J41">
        <v>4.298</v>
      </c>
      <c r="K41">
        <v>32</v>
      </c>
      <c r="L41">
        <v>16</v>
      </c>
      <c r="M41">
        <v>70.078321540000005</v>
      </c>
      <c r="N41">
        <v>31.038</v>
      </c>
      <c r="O41">
        <v>18.574999999999999</v>
      </c>
      <c r="P41">
        <f t="shared" si="1"/>
        <v>16.884675000000001</v>
      </c>
      <c r="Q41" s="2">
        <v>9.0999999999999998E-2</v>
      </c>
    </row>
    <row r="42" spans="1:17">
      <c r="A42" t="s">
        <v>55</v>
      </c>
      <c r="B42" t="s">
        <v>64</v>
      </c>
      <c r="C42" t="s">
        <v>37</v>
      </c>
      <c r="D42">
        <f t="shared" si="0"/>
        <v>0</v>
      </c>
      <c r="E42">
        <v>2.5</v>
      </c>
      <c r="F42">
        <v>120</v>
      </c>
      <c r="G42">
        <v>131</v>
      </c>
      <c r="H42">
        <v>71.5</v>
      </c>
      <c r="I42">
        <v>215</v>
      </c>
      <c r="J42">
        <v>3.5569999999999999</v>
      </c>
      <c r="K42">
        <v>22</v>
      </c>
      <c r="L42">
        <v>19</v>
      </c>
      <c r="M42">
        <v>49.64500177</v>
      </c>
      <c r="N42">
        <v>111.313</v>
      </c>
      <c r="O42">
        <v>16.98</v>
      </c>
      <c r="P42">
        <f t="shared" si="1"/>
        <v>15.43482</v>
      </c>
      <c r="Q42" s="2">
        <v>9.0999999999999998E-2</v>
      </c>
    </row>
    <row r="43" spans="1:17">
      <c r="A43" t="s">
        <v>55</v>
      </c>
      <c r="B43" t="s">
        <v>65</v>
      </c>
      <c r="C43" t="s">
        <v>37</v>
      </c>
      <c r="D43">
        <f t="shared" si="0"/>
        <v>0</v>
      </c>
      <c r="E43">
        <v>5.2</v>
      </c>
      <c r="F43">
        <v>230</v>
      </c>
      <c r="G43">
        <v>115.7</v>
      </c>
      <c r="H43">
        <v>71.7</v>
      </c>
      <c r="I43">
        <v>193.5</v>
      </c>
      <c r="J43">
        <v>4.3940000000000001</v>
      </c>
      <c r="K43">
        <v>25</v>
      </c>
      <c r="L43">
        <v>17</v>
      </c>
      <c r="M43">
        <v>92.85412522</v>
      </c>
      <c r="N43">
        <v>101.32299999999999</v>
      </c>
      <c r="O43">
        <v>26.31</v>
      </c>
      <c r="P43">
        <f t="shared" si="1"/>
        <v>23.915790000000001</v>
      </c>
      <c r="Q43" s="2">
        <v>9.0999999999999998E-2</v>
      </c>
    </row>
    <row r="44" spans="1:17">
      <c r="A44" t="s">
        <v>55</v>
      </c>
      <c r="B44" t="s">
        <v>66</v>
      </c>
      <c r="C44" t="s">
        <v>37</v>
      </c>
      <c r="D44">
        <f t="shared" si="0"/>
        <v>0</v>
      </c>
      <c r="E44">
        <v>2.4</v>
      </c>
      <c r="F44">
        <v>150</v>
      </c>
      <c r="G44">
        <v>113.3</v>
      </c>
      <c r="H44">
        <v>76.8</v>
      </c>
      <c r="I44">
        <v>186.3</v>
      </c>
      <c r="J44">
        <v>3.5329999999999999</v>
      </c>
      <c r="K44">
        <v>20</v>
      </c>
      <c r="L44">
        <v>24</v>
      </c>
      <c r="M44">
        <v>61.227000310000001</v>
      </c>
      <c r="N44">
        <v>181.749</v>
      </c>
      <c r="O44">
        <v>19.565000000000001</v>
      </c>
      <c r="P44">
        <f t="shared" si="1"/>
        <v>17.784585000000003</v>
      </c>
      <c r="Q44" s="2">
        <v>9.0999999999999998E-2</v>
      </c>
    </row>
    <row r="45" spans="1:17">
      <c r="A45" t="s">
        <v>67</v>
      </c>
      <c r="B45" t="s">
        <v>68</v>
      </c>
      <c r="C45" t="s">
        <v>16</v>
      </c>
      <c r="D45">
        <f t="shared" si="0"/>
        <v>1</v>
      </c>
      <c r="E45">
        <v>2</v>
      </c>
      <c r="F45">
        <v>110</v>
      </c>
      <c r="G45">
        <v>98.4</v>
      </c>
      <c r="H45">
        <v>67</v>
      </c>
      <c r="I45">
        <v>174.7</v>
      </c>
      <c r="J45">
        <v>2.468</v>
      </c>
      <c r="K45">
        <v>12.7</v>
      </c>
      <c r="L45">
        <v>30</v>
      </c>
      <c r="M45">
        <v>44.083709460000001</v>
      </c>
      <c r="N45">
        <v>70.227000000000004</v>
      </c>
      <c r="O45">
        <v>12.07</v>
      </c>
      <c r="P45">
        <f t="shared" si="1"/>
        <v>10.054309999999999</v>
      </c>
      <c r="Q45" s="2">
        <v>0.16700000000000001</v>
      </c>
    </row>
    <row r="46" spans="1:17">
      <c r="A46" t="s">
        <v>67</v>
      </c>
      <c r="B46" t="s">
        <v>69</v>
      </c>
      <c r="C46" t="s">
        <v>16</v>
      </c>
      <c r="D46">
        <f t="shared" si="0"/>
        <v>1</v>
      </c>
      <c r="E46">
        <v>3.8</v>
      </c>
      <c r="F46">
        <v>190</v>
      </c>
      <c r="G46">
        <v>101.3</v>
      </c>
      <c r="H46">
        <v>73.099999999999994</v>
      </c>
      <c r="I46">
        <v>183.2</v>
      </c>
      <c r="J46">
        <v>3.2029999999999998</v>
      </c>
      <c r="K46">
        <v>15.7</v>
      </c>
      <c r="L46">
        <v>24</v>
      </c>
      <c r="M46">
        <v>76.509184559999994</v>
      </c>
      <c r="N46">
        <v>113.369</v>
      </c>
      <c r="O46">
        <v>21.56</v>
      </c>
      <c r="P46">
        <f t="shared" si="1"/>
        <v>17.959479999999999</v>
      </c>
      <c r="Q46" s="2">
        <v>0.16700000000000001</v>
      </c>
    </row>
    <row r="47" spans="1:17">
      <c r="A47" t="s">
        <v>67</v>
      </c>
      <c r="B47" t="s">
        <v>70</v>
      </c>
      <c r="C47" t="s">
        <v>16</v>
      </c>
      <c r="D47">
        <f t="shared" si="0"/>
        <v>1</v>
      </c>
      <c r="E47">
        <v>2.5</v>
      </c>
      <c r="F47">
        <v>170</v>
      </c>
      <c r="G47">
        <v>106.5</v>
      </c>
      <c r="H47">
        <v>69.099999999999994</v>
      </c>
      <c r="I47">
        <v>184.6</v>
      </c>
      <c r="J47">
        <v>2.7690000000000001</v>
      </c>
      <c r="K47">
        <v>15</v>
      </c>
      <c r="L47">
        <v>25</v>
      </c>
      <c r="M47">
        <v>67.351010720000005</v>
      </c>
      <c r="N47">
        <v>35.067999999999998</v>
      </c>
      <c r="O47">
        <v>17.035</v>
      </c>
      <c r="P47">
        <f t="shared" si="1"/>
        <v>14.190154999999999</v>
      </c>
      <c r="Q47" s="2">
        <v>0.16700000000000001</v>
      </c>
    </row>
    <row r="48" spans="1:17">
      <c r="A48" t="s">
        <v>67</v>
      </c>
      <c r="B48" t="s">
        <v>71</v>
      </c>
      <c r="C48" t="s">
        <v>16</v>
      </c>
      <c r="D48">
        <f t="shared" si="0"/>
        <v>1</v>
      </c>
      <c r="E48">
        <v>3</v>
      </c>
      <c r="F48">
        <v>155</v>
      </c>
      <c r="G48">
        <v>108.5</v>
      </c>
      <c r="H48">
        <v>73</v>
      </c>
      <c r="I48">
        <v>197.6</v>
      </c>
      <c r="J48">
        <v>3.3679999999999999</v>
      </c>
      <c r="K48">
        <v>16</v>
      </c>
      <c r="L48">
        <v>24</v>
      </c>
      <c r="M48">
        <v>62.503739500000002</v>
      </c>
      <c r="N48">
        <v>245.815</v>
      </c>
      <c r="O48">
        <v>17.885000000000002</v>
      </c>
      <c r="P48">
        <f t="shared" si="1"/>
        <v>14.898205000000001</v>
      </c>
      <c r="Q48" s="2">
        <v>0.16700000000000001</v>
      </c>
    </row>
    <row r="49" spans="1:17">
      <c r="A49" t="s">
        <v>67</v>
      </c>
      <c r="B49" t="s">
        <v>72</v>
      </c>
      <c r="C49" t="s">
        <v>16</v>
      </c>
      <c r="D49">
        <f t="shared" si="0"/>
        <v>1</v>
      </c>
      <c r="E49">
        <v>2</v>
      </c>
      <c r="F49">
        <v>107</v>
      </c>
      <c r="G49">
        <v>103</v>
      </c>
      <c r="H49">
        <v>66.900000000000006</v>
      </c>
      <c r="I49">
        <v>174.8</v>
      </c>
      <c r="J49">
        <v>2.5640000000000001</v>
      </c>
      <c r="K49">
        <v>13.2</v>
      </c>
      <c r="L49">
        <v>30</v>
      </c>
      <c r="M49">
        <v>43.117132009999999</v>
      </c>
      <c r="N49">
        <v>175.67</v>
      </c>
      <c r="O49">
        <v>12.315</v>
      </c>
      <c r="P49">
        <f t="shared" si="1"/>
        <v>10.258394999999998</v>
      </c>
      <c r="Q49" s="2">
        <v>0.16700000000000001</v>
      </c>
    </row>
    <row r="50" spans="1:17">
      <c r="A50" t="s">
        <v>67</v>
      </c>
      <c r="B50" t="s">
        <v>73</v>
      </c>
      <c r="C50" t="s">
        <v>16</v>
      </c>
      <c r="D50">
        <f t="shared" si="0"/>
        <v>1</v>
      </c>
      <c r="E50">
        <v>4.5999999999999996</v>
      </c>
      <c r="F50">
        <v>200</v>
      </c>
      <c r="G50">
        <v>114.7</v>
      </c>
      <c r="H50">
        <v>78.2</v>
      </c>
      <c r="I50">
        <v>212</v>
      </c>
      <c r="J50">
        <v>3.9079999999999999</v>
      </c>
      <c r="K50">
        <v>19</v>
      </c>
      <c r="L50">
        <v>21</v>
      </c>
      <c r="M50">
        <v>80.499536710000001</v>
      </c>
      <c r="N50">
        <v>63.402999999999999</v>
      </c>
      <c r="O50">
        <v>22.195</v>
      </c>
      <c r="P50">
        <f t="shared" si="1"/>
        <v>18.488434999999999</v>
      </c>
      <c r="Q50" s="2">
        <v>0.16700000000000001</v>
      </c>
    </row>
    <row r="51" spans="1:17">
      <c r="A51" t="s">
        <v>67</v>
      </c>
      <c r="B51" t="s">
        <v>74</v>
      </c>
      <c r="C51" t="s">
        <v>37</v>
      </c>
      <c r="D51">
        <f t="shared" si="0"/>
        <v>0</v>
      </c>
      <c r="E51">
        <v>4</v>
      </c>
      <c r="F51">
        <v>210</v>
      </c>
      <c r="G51">
        <v>111.6</v>
      </c>
      <c r="H51">
        <v>70.2</v>
      </c>
      <c r="I51">
        <v>190.7</v>
      </c>
      <c r="J51">
        <v>3.8759999999999999</v>
      </c>
      <c r="K51">
        <v>21</v>
      </c>
      <c r="L51">
        <v>19</v>
      </c>
      <c r="M51">
        <v>87.635495779999999</v>
      </c>
      <c r="N51">
        <v>276.74700000000001</v>
      </c>
      <c r="O51">
        <v>31.93</v>
      </c>
      <c r="P51">
        <f t="shared" si="1"/>
        <v>26.59769</v>
      </c>
      <c r="Q51" s="2">
        <v>0.16700000000000001</v>
      </c>
    </row>
    <row r="52" spans="1:17">
      <c r="A52" t="s">
        <v>67</v>
      </c>
      <c r="B52" t="s">
        <v>75</v>
      </c>
      <c r="C52" t="s">
        <v>37</v>
      </c>
      <c r="D52">
        <f t="shared" si="0"/>
        <v>0</v>
      </c>
      <c r="E52">
        <v>3</v>
      </c>
      <c r="F52">
        <v>150</v>
      </c>
      <c r="G52">
        <v>120.7</v>
      </c>
      <c r="H52">
        <v>76.599999999999994</v>
      </c>
      <c r="I52">
        <v>200.9</v>
      </c>
      <c r="J52">
        <v>3.7610000000000001</v>
      </c>
      <c r="K52">
        <v>26</v>
      </c>
      <c r="L52">
        <v>21</v>
      </c>
      <c r="M52">
        <v>62.095048390000002</v>
      </c>
      <c r="N52">
        <v>155.78700000000001</v>
      </c>
      <c r="O52">
        <v>21.41</v>
      </c>
      <c r="P52">
        <f t="shared" si="1"/>
        <v>17.834530000000001</v>
      </c>
      <c r="Q52" s="2">
        <v>0.16700000000000001</v>
      </c>
    </row>
    <row r="53" spans="1:17">
      <c r="A53" t="s">
        <v>67</v>
      </c>
      <c r="B53" t="s">
        <v>76</v>
      </c>
      <c r="C53" t="s">
        <v>37</v>
      </c>
      <c r="D53">
        <f t="shared" si="0"/>
        <v>0</v>
      </c>
      <c r="E53">
        <v>4.5999999999999996</v>
      </c>
      <c r="F53">
        <v>240</v>
      </c>
      <c r="G53">
        <v>119</v>
      </c>
      <c r="H53">
        <v>78.7</v>
      </c>
      <c r="I53">
        <v>204.6</v>
      </c>
      <c r="J53">
        <v>4.8079999999999998</v>
      </c>
      <c r="K53">
        <v>26</v>
      </c>
      <c r="L53">
        <v>16</v>
      </c>
      <c r="M53">
        <v>100.0248023</v>
      </c>
      <c r="N53">
        <v>125.33799999999999</v>
      </c>
      <c r="O53">
        <v>36.134999999999998</v>
      </c>
      <c r="P53">
        <f t="shared" si="1"/>
        <v>30.100454999999997</v>
      </c>
      <c r="Q53" s="2">
        <v>0.16700000000000001</v>
      </c>
    </row>
    <row r="54" spans="1:17">
      <c r="A54" t="s">
        <v>67</v>
      </c>
      <c r="B54" t="s">
        <v>77</v>
      </c>
      <c r="C54" t="s">
        <v>37</v>
      </c>
      <c r="D54">
        <f t="shared" si="0"/>
        <v>0</v>
      </c>
      <c r="E54">
        <v>2.5</v>
      </c>
      <c r="F54">
        <v>119</v>
      </c>
      <c r="G54">
        <v>117.5</v>
      </c>
      <c r="H54">
        <v>69.400000000000006</v>
      </c>
      <c r="I54">
        <v>200.7</v>
      </c>
      <c r="J54">
        <v>3.0859999999999999</v>
      </c>
      <c r="K54">
        <v>20</v>
      </c>
      <c r="L54">
        <v>23</v>
      </c>
      <c r="M54">
        <v>47.389531310000002</v>
      </c>
      <c r="N54">
        <v>220.65</v>
      </c>
      <c r="O54">
        <v>12.05</v>
      </c>
      <c r="P54">
        <f t="shared" si="1"/>
        <v>10.037649999999999</v>
      </c>
      <c r="Q54" s="2">
        <v>0.16700000000000001</v>
      </c>
    </row>
    <row r="55" spans="1:17">
      <c r="A55" t="s">
        <v>67</v>
      </c>
      <c r="B55" t="s">
        <v>78</v>
      </c>
      <c r="C55" t="s">
        <v>37</v>
      </c>
      <c r="D55">
        <f t="shared" si="0"/>
        <v>0</v>
      </c>
      <c r="E55">
        <v>4.5999999999999996</v>
      </c>
      <c r="F55">
        <v>220</v>
      </c>
      <c r="G55">
        <v>138.5</v>
      </c>
      <c r="H55">
        <v>79.099999999999994</v>
      </c>
      <c r="I55">
        <v>224.5</v>
      </c>
      <c r="J55">
        <v>4.2409999999999997</v>
      </c>
      <c r="K55">
        <v>25.1</v>
      </c>
      <c r="L55">
        <v>18</v>
      </c>
      <c r="M55">
        <v>89.401934729999994</v>
      </c>
      <c r="N55">
        <v>540.56100000000004</v>
      </c>
      <c r="O55">
        <v>26.934999999999999</v>
      </c>
      <c r="P55">
        <f t="shared" si="1"/>
        <v>22.436854999999998</v>
      </c>
      <c r="Q55" s="2">
        <v>0.16700000000000001</v>
      </c>
    </row>
    <row r="56" spans="1:17">
      <c r="A56" t="s">
        <v>79</v>
      </c>
      <c r="B56" t="s">
        <v>80</v>
      </c>
      <c r="C56" t="s">
        <v>16</v>
      </c>
      <c r="D56">
        <f t="shared" si="0"/>
        <v>1</v>
      </c>
      <c r="E56">
        <v>1.6</v>
      </c>
      <c r="F56">
        <v>106</v>
      </c>
      <c r="G56">
        <v>103.2</v>
      </c>
      <c r="H56">
        <v>67.099999999999994</v>
      </c>
      <c r="I56">
        <v>175.1</v>
      </c>
      <c r="J56">
        <v>2.339</v>
      </c>
      <c r="K56">
        <v>11.9</v>
      </c>
      <c r="L56">
        <v>32</v>
      </c>
      <c r="M56">
        <v>42.879097340000001</v>
      </c>
      <c r="N56">
        <v>199.685</v>
      </c>
      <c r="O56">
        <v>12.885</v>
      </c>
      <c r="P56">
        <f t="shared" si="1"/>
        <v>10.101840000000001</v>
      </c>
      <c r="Q56" s="2">
        <v>0.216</v>
      </c>
    </row>
    <row r="57" spans="1:17">
      <c r="A57" t="s">
        <v>79</v>
      </c>
      <c r="B57" t="s">
        <v>81</v>
      </c>
      <c r="C57" t="s">
        <v>16</v>
      </c>
      <c r="D57">
        <f t="shared" si="0"/>
        <v>1</v>
      </c>
      <c r="E57">
        <v>2.2999999999999998</v>
      </c>
      <c r="F57">
        <v>135</v>
      </c>
      <c r="G57">
        <v>106.9</v>
      </c>
      <c r="H57">
        <v>70.3</v>
      </c>
      <c r="I57">
        <v>188.8</v>
      </c>
      <c r="J57">
        <v>2.9319999999999999</v>
      </c>
      <c r="K57">
        <v>17.100000000000001</v>
      </c>
      <c r="L57">
        <v>27</v>
      </c>
      <c r="M57">
        <v>54.269548290000003</v>
      </c>
      <c r="N57">
        <v>230.90199999999999</v>
      </c>
      <c r="O57">
        <v>15.35</v>
      </c>
      <c r="P57">
        <f t="shared" si="1"/>
        <v>12.0344</v>
      </c>
      <c r="Q57" s="2">
        <v>0.216</v>
      </c>
    </row>
    <row r="58" spans="1:17">
      <c r="A58" t="s">
        <v>79</v>
      </c>
      <c r="B58" t="s">
        <v>82</v>
      </c>
      <c r="C58" t="s">
        <v>37</v>
      </c>
      <c r="D58">
        <f t="shared" si="0"/>
        <v>0</v>
      </c>
      <c r="E58">
        <v>2</v>
      </c>
      <c r="F58">
        <v>146</v>
      </c>
      <c r="G58">
        <v>103.2</v>
      </c>
      <c r="H58">
        <v>68.900000000000006</v>
      </c>
      <c r="I58">
        <v>177.6</v>
      </c>
      <c r="J58">
        <v>3.2189999999999999</v>
      </c>
      <c r="K58">
        <v>15.3</v>
      </c>
      <c r="L58">
        <v>24</v>
      </c>
      <c r="M58">
        <v>60.087966620000003</v>
      </c>
      <c r="N58">
        <v>73.203000000000003</v>
      </c>
      <c r="O58">
        <v>20.55</v>
      </c>
      <c r="P58">
        <f t="shared" si="1"/>
        <v>16.1112</v>
      </c>
      <c r="Q58" s="2">
        <v>0.216</v>
      </c>
    </row>
    <row r="59" spans="1:17">
      <c r="A59" t="s">
        <v>79</v>
      </c>
      <c r="B59" t="s">
        <v>83</v>
      </c>
      <c r="C59" t="s">
        <v>37</v>
      </c>
      <c r="D59">
        <f t="shared" si="0"/>
        <v>0</v>
      </c>
      <c r="E59">
        <v>3.2</v>
      </c>
      <c r="F59">
        <v>205</v>
      </c>
      <c r="G59">
        <v>106.4</v>
      </c>
      <c r="H59">
        <v>70.400000000000006</v>
      </c>
      <c r="I59">
        <v>178.2</v>
      </c>
      <c r="J59">
        <v>3.8570000000000002</v>
      </c>
      <c r="K59">
        <v>21.1</v>
      </c>
      <c r="L59">
        <v>19</v>
      </c>
      <c r="M59">
        <v>83.602500800000001</v>
      </c>
      <c r="N59">
        <v>12.855</v>
      </c>
      <c r="O59">
        <v>26.6</v>
      </c>
      <c r="P59">
        <f t="shared" si="1"/>
        <v>20.854400000000002</v>
      </c>
      <c r="Q59" s="2">
        <v>0.216</v>
      </c>
    </row>
    <row r="60" spans="1:17">
      <c r="A60" t="s">
        <v>79</v>
      </c>
      <c r="B60" t="s">
        <v>84</v>
      </c>
      <c r="C60" t="s">
        <v>37</v>
      </c>
      <c r="D60">
        <f t="shared" si="0"/>
        <v>0</v>
      </c>
      <c r="E60">
        <v>3.5</v>
      </c>
      <c r="F60">
        <v>210</v>
      </c>
      <c r="G60">
        <v>118.1</v>
      </c>
      <c r="H60">
        <v>75.599999999999994</v>
      </c>
      <c r="I60">
        <v>201.2</v>
      </c>
      <c r="J60">
        <v>4.2880000000000003</v>
      </c>
      <c r="K60">
        <v>20</v>
      </c>
      <c r="L60">
        <v>23</v>
      </c>
      <c r="M60">
        <v>85.217691340000002</v>
      </c>
      <c r="N60">
        <v>76.028999999999996</v>
      </c>
      <c r="O60">
        <v>26</v>
      </c>
      <c r="P60">
        <f t="shared" si="1"/>
        <v>20.384</v>
      </c>
      <c r="Q60" s="2">
        <v>0.216</v>
      </c>
    </row>
    <row r="61" spans="1:17">
      <c r="A61" t="s">
        <v>85</v>
      </c>
      <c r="B61" t="s">
        <v>86</v>
      </c>
      <c r="C61" t="s">
        <v>16</v>
      </c>
      <c r="D61">
        <f t="shared" si="0"/>
        <v>1</v>
      </c>
      <c r="E61">
        <v>1.5</v>
      </c>
      <c r="F61">
        <v>92</v>
      </c>
      <c r="G61">
        <v>96.1</v>
      </c>
      <c r="H61">
        <v>65.7</v>
      </c>
      <c r="I61">
        <v>166.7</v>
      </c>
      <c r="J61">
        <v>2.2400000000000002</v>
      </c>
      <c r="K61">
        <v>11.9</v>
      </c>
      <c r="L61">
        <v>31</v>
      </c>
      <c r="M61">
        <v>36.672283579999998</v>
      </c>
      <c r="N61">
        <v>41.183999999999997</v>
      </c>
      <c r="O61">
        <v>9.6989999999999998</v>
      </c>
      <c r="P61">
        <f t="shared" si="1"/>
        <v>9.2140500000000003</v>
      </c>
      <c r="Q61" s="1">
        <v>0.05</v>
      </c>
    </row>
    <row r="62" spans="1:17">
      <c r="A62" t="s">
        <v>85</v>
      </c>
      <c r="B62" t="s">
        <v>87</v>
      </c>
      <c r="C62" t="s">
        <v>16</v>
      </c>
      <c r="D62">
        <f t="shared" si="0"/>
        <v>1</v>
      </c>
      <c r="E62">
        <v>2</v>
      </c>
      <c r="F62">
        <v>140</v>
      </c>
      <c r="G62">
        <v>100.4</v>
      </c>
      <c r="H62">
        <v>66.900000000000006</v>
      </c>
      <c r="I62">
        <v>174</v>
      </c>
      <c r="J62">
        <v>2.6259999999999999</v>
      </c>
      <c r="K62">
        <v>14.5</v>
      </c>
      <c r="L62">
        <v>27</v>
      </c>
      <c r="M62">
        <v>54.590045160000003</v>
      </c>
      <c r="N62">
        <v>66.691999999999993</v>
      </c>
      <c r="O62">
        <v>11.798999999999999</v>
      </c>
      <c r="P62">
        <f t="shared" si="1"/>
        <v>11.20905</v>
      </c>
      <c r="Q62" s="1">
        <v>0.05</v>
      </c>
    </row>
    <row r="63" spans="1:17">
      <c r="A63" t="s">
        <v>85</v>
      </c>
      <c r="B63" t="s">
        <v>88</v>
      </c>
      <c r="C63" t="s">
        <v>16</v>
      </c>
      <c r="D63">
        <f t="shared" si="0"/>
        <v>1</v>
      </c>
      <c r="E63">
        <v>2.4</v>
      </c>
      <c r="F63">
        <v>148</v>
      </c>
      <c r="G63">
        <v>106.3</v>
      </c>
      <c r="H63">
        <v>71.599999999999994</v>
      </c>
      <c r="I63">
        <v>185.4</v>
      </c>
      <c r="J63">
        <v>3.0720000000000001</v>
      </c>
      <c r="K63">
        <v>17.2</v>
      </c>
      <c r="L63">
        <v>25</v>
      </c>
      <c r="M63">
        <v>58.758248999999999</v>
      </c>
      <c r="N63">
        <v>29.45</v>
      </c>
      <c r="O63">
        <v>14.999000000000001</v>
      </c>
      <c r="P63">
        <f t="shared" si="1"/>
        <v>14.24905</v>
      </c>
      <c r="Q63" s="1">
        <v>0.05</v>
      </c>
    </row>
    <row r="64" spans="1:17">
      <c r="A64" t="s">
        <v>89</v>
      </c>
      <c r="B64" t="s">
        <v>90</v>
      </c>
      <c r="C64" t="s">
        <v>16</v>
      </c>
      <c r="D64">
        <f t="shared" si="0"/>
        <v>1</v>
      </c>
      <c r="E64">
        <v>3</v>
      </c>
      <c r="F64">
        <v>227</v>
      </c>
      <c r="G64">
        <v>108.3</v>
      </c>
      <c r="H64">
        <v>70.2</v>
      </c>
      <c r="I64">
        <v>193.7</v>
      </c>
      <c r="J64">
        <v>3.3420000000000001</v>
      </c>
      <c r="K64">
        <v>18.5</v>
      </c>
      <c r="L64">
        <v>25</v>
      </c>
      <c r="M64">
        <v>92.436889230000006</v>
      </c>
      <c r="N64">
        <v>23.713000000000001</v>
      </c>
      <c r="O64">
        <v>29.465</v>
      </c>
      <c r="P64">
        <f t="shared" si="1"/>
        <v>26.5185</v>
      </c>
      <c r="Q64" s="1">
        <v>0.1</v>
      </c>
    </row>
    <row r="65" spans="1:17">
      <c r="A65" t="s">
        <v>91</v>
      </c>
      <c r="B65" t="s">
        <v>92</v>
      </c>
      <c r="C65" t="s">
        <v>16</v>
      </c>
      <c r="D65">
        <f t="shared" si="0"/>
        <v>1</v>
      </c>
      <c r="E65">
        <v>3</v>
      </c>
      <c r="F65">
        <v>240</v>
      </c>
      <c r="G65">
        <v>114.5</v>
      </c>
      <c r="H65">
        <v>71.599999999999994</v>
      </c>
      <c r="I65">
        <v>191.3</v>
      </c>
      <c r="J65">
        <v>3.65</v>
      </c>
      <c r="K65">
        <v>18.399999999999999</v>
      </c>
      <c r="L65">
        <v>21</v>
      </c>
      <c r="M65">
        <v>102.17898479999999</v>
      </c>
      <c r="N65">
        <v>15.467000000000001</v>
      </c>
      <c r="O65">
        <v>42.8</v>
      </c>
      <c r="P65">
        <f t="shared" si="1"/>
        <v>41.387599999999999</v>
      </c>
      <c r="Q65" s="2">
        <v>3.3000000000000002E-2</v>
      </c>
    </row>
    <row r="66" spans="1:17">
      <c r="A66" t="s">
        <v>93</v>
      </c>
      <c r="B66" t="s">
        <v>94</v>
      </c>
      <c r="C66" t="s">
        <v>37</v>
      </c>
      <c r="D66">
        <f t="shared" si="0"/>
        <v>0</v>
      </c>
      <c r="E66">
        <v>2.5</v>
      </c>
      <c r="F66">
        <v>120</v>
      </c>
      <c r="G66">
        <v>93.4</v>
      </c>
      <c r="H66">
        <v>66.7</v>
      </c>
      <c r="I66">
        <v>152</v>
      </c>
      <c r="J66">
        <v>3.0449999999999999</v>
      </c>
      <c r="K66">
        <v>19</v>
      </c>
      <c r="L66">
        <v>17</v>
      </c>
      <c r="M66">
        <v>48.672897910000003</v>
      </c>
      <c r="N66">
        <v>55.557000000000002</v>
      </c>
      <c r="O66">
        <v>14.46</v>
      </c>
      <c r="P66">
        <f t="shared" si="1"/>
        <v>13.5924</v>
      </c>
      <c r="Q66" s="1">
        <v>0.06</v>
      </c>
    </row>
    <row r="67" spans="1:17">
      <c r="A67" t="s">
        <v>93</v>
      </c>
      <c r="B67" t="s">
        <v>95</v>
      </c>
      <c r="C67" t="s">
        <v>37</v>
      </c>
      <c r="D67">
        <f t="shared" ref="D67:D130" si="2">IF(C67="Passenger",1,0)</f>
        <v>0</v>
      </c>
      <c r="E67">
        <v>4</v>
      </c>
      <c r="F67">
        <v>190</v>
      </c>
      <c r="G67">
        <v>101.4</v>
      </c>
      <c r="H67">
        <v>69.400000000000006</v>
      </c>
      <c r="I67">
        <v>167.5</v>
      </c>
      <c r="J67">
        <v>3.194</v>
      </c>
      <c r="K67">
        <v>20</v>
      </c>
      <c r="L67">
        <v>20</v>
      </c>
      <c r="M67">
        <v>76.584439619999998</v>
      </c>
      <c r="N67">
        <v>80.555999999999997</v>
      </c>
      <c r="O67">
        <v>21.62</v>
      </c>
      <c r="P67">
        <f t="shared" ref="P67:P130" si="3">(1-Q67)*O67</f>
        <v>20.322800000000001</v>
      </c>
      <c r="Q67" s="1">
        <v>0.06</v>
      </c>
    </row>
    <row r="68" spans="1:17">
      <c r="A68" t="s">
        <v>93</v>
      </c>
      <c r="B68" t="s">
        <v>96</v>
      </c>
      <c r="C68" t="s">
        <v>37</v>
      </c>
      <c r="D68">
        <f t="shared" si="2"/>
        <v>0</v>
      </c>
      <c r="E68">
        <v>4</v>
      </c>
      <c r="F68">
        <v>195</v>
      </c>
      <c r="G68">
        <v>105.9</v>
      </c>
      <c r="H68">
        <v>72.3</v>
      </c>
      <c r="I68">
        <v>181.5</v>
      </c>
      <c r="J68">
        <v>3.88</v>
      </c>
      <c r="K68">
        <v>20.5</v>
      </c>
      <c r="L68">
        <v>19</v>
      </c>
      <c r="M68">
        <v>80.387779120000005</v>
      </c>
      <c r="N68">
        <v>157.04</v>
      </c>
      <c r="O68">
        <v>26.895</v>
      </c>
      <c r="P68">
        <f t="shared" si="3"/>
        <v>25.281299999999998</v>
      </c>
      <c r="Q68" s="1">
        <v>0.06</v>
      </c>
    </row>
    <row r="69" spans="1:17">
      <c r="A69" t="s">
        <v>97</v>
      </c>
      <c r="B69" t="s">
        <v>98</v>
      </c>
      <c r="C69" t="s">
        <v>16</v>
      </c>
      <c r="D69">
        <f t="shared" si="2"/>
        <v>1</v>
      </c>
      <c r="E69">
        <v>3</v>
      </c>
      <c r="F69">
        <v>210</v>
      </c>
      <c r="G69">
        <v>105.1</v>
      </c>
      <c r="H69">
        <v>70.5</v>
      </c>
      <c r="I69">
        <v>190.2</v>
      </c>
      <c r="J69">
        <v>3.3730000000000002</v>
      </c>
      <c r="K69">
        <v>18.5</v>
      </c>
      <c r="L69">
        <v>23</v>
      </c>
      <c r="M69">
        <v>87.211001039999999</v>
      </c>
      <c r="N69">
        <v>24.071999999999999</v>
      </c>
      <c r="O69">
        <v>31.504999999999999</v>
      </c>
      <c r="P69">
        <f t="shared" si="3"/>
        <v>27.40935</v>
      </c>
      <c r="Q69" s="1">
        <v>0.13</v>
      </c>
    </row>
    <row r="70" spans="1:17">
      <c r="A70" t="s">
        <v>97</v>
      </c>
      <c r="B70" t="s">
        <v>99</v>
      </c>
      <c r="C70" t="s">
        <v>16</v>
      </c>
      <c r="D70">
        <f t="shared" si="2"/>
        <v>1</v>
      </c>
      <c r="E70">
        <v>3</v>
      </c>
      <c r="F70">
        <v>225</v>
      </c>
      <c r="G70">
        <v>110.2</v>
      </c>
      <c r="H70">
        <v>70.900000000000006</v>
      </c>
      <c r="I70">
        <v>189.2</v>
      </c>
      <c r="J70">
        <v>3.6379999999999999</v>
      </c>
      <c r="K70">
        <v>19.8</v>
      </c>
      <c r="L70">
        <v>23</v>
      </c>
      <c r="M70">
        <v>94.946698400000002</v>
      </c>
      <c r="N70">
        <v>12.698</v>
      </c>
      <c r="O70">
        <v>37.805</v>
      </c>
      <c r="P70">
        <f t="shared" si="3"/>
        <v>32.890349999999998</v>
      </c>
      <c r="Q70" s="1">
        <v>0.13</v>
      </c>
    </row>
    <row r="71" spans="1:17">
      <c r="A71" t="s">
        <v>97</v>
      </c>
      <c r="B71" t="s">
        <v>100</v>
      </c>
      <c r="C71" t="s">
        <v>16</v>
      </c>
      <c r="D71">
        <f t="shared" si="2"/>
        <v>1</v>
      </c>
      <c r="E71">
        <v>4</v>
      </c>
      <c r="F71">
        <v>300</v>
      </c>
      <c r="G71">
        <v>110.2</v>
      </c>
      <c r="H71">
        <v>70.900000000000006</v>
      </c>
      <c r="I71">
        <v>189.2</v>
      </c>
      <c r="J71">
        <v>3.6930000000000001</v>
      </c>
      <c r="K71">
        <v>19.8</v>
      </c>
      <c r="L71">
        <v>21</v>
      </c>
      <c r="M71">
        <v>125.0133574</v>
      </c>
      <c r="N71">
        <v>3.3340000000000001</v>
      </c>
      <c r="O71">
        <v>46.305</v>
      </c>
      <c r="P71">
        <f t="shared" si="3"/>
        <v>40.285350000000001</v>
      </c>
      <c r="Q71" s="1">
        <v>0.13</v>
      </c>
    </row>
    <row r="72" spans="1:17">
      <c r="A72" t="s">
        <v>97</v>
      </c>
      <c r="B72" t="s">
        <v>101</v>
      </c>
      <c r="C72" t="s">
        <v>16</v>
      </c>
      <c r="D72">
        <f t="shared" si="2"/>
        <v>1</v>
      </c>
      <c r="E72">
        <v>4</v>
      </c>
      <c r="F72">
        <v>290</v>
      </c>
      <c r="G72">
        <v>112.2</v>
      </c>
      <c r="H72">
        <v>72</v>
      </c>
      <c r="I72">
        <v>196.7</v>
      </c>
      <c r="J72">
        <v>3.89</v>
      </c>
      <c r="K72">
        <v>22.5</v>
      </c>
      <c r="L72">
        <v>22</v>
      </c>
      <c r="M72">
        <v>124.44671630000001</v>
      </c>
      <c r="N72">
        <v>6.375</v>
      </c>
      <c r="O72">
        <v>54.005000000000003</v>
      </c>
      <c r="P72">
        <f t="shared" si="3"/>
        <v>46.984349999999999</v>
      </c>
      <c r="Q72" s="1">
        <v>0.13</v>
      </c>
    </row>
    <row r="73" spans="1:17">
      <c r="A73" t="s">
        <v>97</v>
      </c>
      <c r="B73" t="s">
        <v>102</v>
      </c>
      <c r="C73" t="s">
        <v>37</v>
      </c>
      <c r="D73">
        <f t="shared" si="2"/>
        <v>0</v>
      </c>
      <c r="E73">
        <v>4.7</v>
      </c>
      <c r="F73">
        <v>230</v>
      </c>
      <c r="G73">
        <v>112.2</v>
      </c>
      <c r="H73">
        <v>76.400000000000006</v>
      </c>
      <c r="I73">
        <v>192.5</v>
      </c>
      <c r="J73">
        <v>5.4009999999999998</v>
      </c>
      <c r="K73">
        <v>25.4</v>
      </c>
      <c r="L73">
        <v>15</v>
      </c>
      <c r="M73">
        <v>105.760458</v>
      </c>
      <c r="N73">
        <v>9.1259999999999994</v>
      </c>
      <c r="O73">
        <v>60.104999999999997</v>
      </c>
      <c r="P73">
        <f t="shared" si="3"/>
        <v>52.291349999999994</v>
      </c>
      <c r="Q73" s="1">
        <v>0.13</v>
      </c>
    </row>
    <row r="74" spans="1:17">
      <c r="A74" t="s">
        <v>97</v>
      </c>
      <c r="B74" t="s">
        <v>103</v>
      </c>
      <c r="C74" t="s">
        <v>37</v>
      </c>
      <c r="D74">
        <f t="shared" si="2"/>
        <v>0</v>
      </c>
      <c r="E74">
        <v>3</v>
      </c>
      <c r="F74">
        <v>220</v>
      </c>
      <c r="G74">
        <v>103</v>
      </c>
      <c r="H74">
        <v>71.5</v>
      </c>
      <c r="I74">
        <v>180.1</v>
      </c>
      <c r="J74">
        <v>3.9</v>
      </c>
      <c r="K74">
        <v>17.2</v>
      </c>
      <c r="L74">
        <v>21</v>
      </c>
      <c r="M74">
        <v>91.943801559999997</v>
      </c>
      <c r="N74">
        <v>51.238</v>
      </c>
      <c r="O74">
        <v>34.604999999999997</v>
      </c>
      <c r="P74">
        <f t="shared" si="3"/>
        <v>30.106349999999996</v>
      </c>
      <c r="Q74" s="1">
        <v>0.13</v>
      </c>
    </row>
    <row r="75" spans="1:17">
      <c r="A75" t="s">
        <v>104</v>
      </c>
      <c r="B75" t="s">
        <v>105</v>
      </c>
      <c r="C75" t="s">
        <v>16</v>
      </c>
      <c r="D75">
        <f t="shared" si="2"/>
        <v>1</v>
      </c>
      <c r="E75">
        <v>4.5999999999999996</v>
      </c>
      <c r="F75">
        <v>275</v>
      </c>
      <c r="G75">
        <v>109</v>
      </c>
      <c r="H75">
        <v>73.599999999999994</v>
      </c>
      <c r="I75">
        <v>208.5</v>
      </c>
      <c r="J75">
        <v>3.8679999999999999</v>
      </c>
      <c r="K75">
        <v>20</v>
      </c>
      <c r="L75">
        <v>22</v>
      </c>
      <c r="M75">
        <v>113.5402069</v>
      </c>
      <c r="N75">
        <v>13.798</v>
      </c>
      <c r="O75">
        <v>39.08</v>
      </c>
      <c r="P75">
        <f t="shared" si="3"/>
        <v>35.758200000000002</v>
      </c>
      <c r="Q75" s="2">
        <v>8.5000000000000006E-2</v>
      </c>
    </row>
    <row r="76" spans="1:17">
      <c r="A76" t="s">
        <v>104</v>
      </c>
      <c r="B76" t="s">
        <v>106</v>
      </c>
      <c r="C76" t="s">
        <v>16</v>
      </c>
      <c r="D76">
        <f t="shared" si="2"/>
        <v>1</v>
      </c>
      <c r="E76">
        <v>4.5999999999999996</v>
      </c>
      <c r="F76">
        <v>215</v>
      </c>
      <c r="G76">
        <v>117.7</v>
      </c>
      <c r="H76">
        <v>78.2</v>
      </c>
      <c r="I76">
        <v>215.3</v>
      </c>
      <c r="J76">
        <v>4.1210000000000004</v>
      </c>
      <c r="K76">
        <v>19</v>
      </c>
      <c r="L76">
        <v>21</v>
      </c>
      <c r="M76">
        <v>93.957916900000001</v>
      </c>
      <c r="N76">
        <v>48.911000000000001</v>
      </c>
      <c r="O76">
        <v>43.33</v>
      </c>
      <c r="P76">
        <f t="shared" si="3"/>
        <v>39.646949999999997</v>
      </c>
      <c r="Q76" s="2">
        <v>8.5000000000000006E-2</v>
      </c>
    </row>
    <row r="77" spans="1:17">
      <c r="A77" t="s">
        <v>104</v>
      </c>
      <c r="B77" t="s">
        <v>107</v>
      </c>
      <c r="C77" t="s">
        <v>37</v>
      </c>
      <c r="D77">
        <f t="shared" si="2"/>
        <v>0</v>
      </c>
      <c r="E77">
        <v>5.4</v>
      </c>
      <c r="F77">
        <v>300</v>
      </c>
      <c r="G77">
        <v>119</v>
      </c>
      <c r="H77">
        <v>79.900000000000006</v>
      </c>
      <c r="I77">
        <v>204.8</v>
      </c>
      <c r="J77">
        <v>5.3929999999999998</v>
      </c>
      <c r="K77">
        <v>30</v>
      </c>
      <c r="L77">
        <v>15</v>
      </c>
      <c r="M77">
        <v>123.97204670000001</v>
      </c>
      <c r="N77">
        <v>22.925000000000001</v>
      </c>
      <c r="O77">
        <v>42.66</v>
      </c>
      <c r="P77">
        <f t="shared" si="3"/>
        <v>39.033899999999996</v>
      </c>
      <c r="Q77" s="2">
        <v>8.5000000000000006E-2</v>
      </c>
    </row>
    <row r="78" spans="1:17">
      <c r="A78" t="s">
        <v>108</v>
      </c>
      <c r="B78" t="s">
        <v>109</v>
      </c>
      <c r="C78" t="s">
        <v>16</v>
      </c>
      <c r="D78">
        <f t="shared" si="2"/>
        <v>1</v>
      </c>
      <c r="E78">
        <v>1.8</v>
      </c>
      <c r="F78">
        <v>113</v>
      </c>
      <c r="G78">
        <v>98.4</v>
      </c>
      <c r="H78">
        <v>66.5</v>
      </c>
      <c r="I78">
        <v>173.6</v>
      </c>
      <c r="J78">
        <v>2.25</v>
      </c>
      <c r="K78">
        <v>13.2</v>
      </c>
      <c r="L78">
        <v>30</v>
      </c>
      <c r="M78">
        <v>45.832180559999998</v>
      </c>
      <c r="N78">
        <v>26.231999999999999</v>
      </c>
      <c r="O78">
        <v>13.987</v>
      </c>
      <c r="P78">
        <f t="shared" si="3"/>
        <v>13.987</v>
      </c>
      <c r="Q78" s="1">
        <v>0</v>
      </c>
    </row>
    <row r="79" spans="1:17">
      <c r="A79" t="s">
        <v>108</v>
      </c>
      <c r="B79" t="s">
        <v>110</v>
      </c>
      <c r="C79" t="s">
        <v>16</v>
      </c>
      <c r="D79">
        <f t="shared" si="2"/>
        <v>1</v>
      </c>
      <c r="E79">
        <v>2.4</v>
      </c>
      <c r="F79">
        <v>154</v>
      </c>
      <c r="G79">
        <v>100.8</v>
      </c>
      <c r="H79">
        <v>68.900000000000006</v>
      </c>
      <c r="I79">
        <v>175.4</v>
      </c>
      <c r="J79">
        <v>2.91</v>
      </c>
      <c r="K79">
        <v>15.9</v>
      </c>
      <c r="L79">
        <v>24</v>
      </c>
      <c r="M79">
        <v>62.441962349999997</v>
      </c>
      <c r="N79">
        <v>42.540999999999997</v>
      </c>
      <c r="O79">
        <v>19.047000000000001</v>
      </c>
      <c r="P79">
        <f t="shared" si="3"/>
        <v>19.047000000000001</v>
      </c>
      <c r="Q79" s="1">
        <v>0</v>
      </c>
    </row>
    <row r="80" spans="1:17">
      <c r="A80" t="s">
        <v>108</v>
      </c>
      <c r="B80" t="s">
        <v>111</v>
      </c>
      <c r="C80" t="s">
        <v>16</v>
      </c>
      <c r="D80">
        <f t="shared" si="2"/>
        <v>1</v>
      </c>
      <c r="E80">
        <v>2.4</v>
      </c>
      <c r="F80">
        <v>145</v>
      </c>
      <c r="G80">
        <v>103.7</v>
      </c>
      <c r="H80">
        <v>68.5</v>
      </c>
      <c r="I80">
        <v>187.8</v>
      </c>
      <c r="J80">
        <v>2.9449999999999998</v>
      </c>
      <c r="K80">
        <v>16.3</v>
      </c>
      <c r="L80">
        <v>25</v>
      </c>
      <c r="M80">
        <v>58.606772919999997</v>
      </c>
      <c r="N80">
        <v>55.616</v>
      </c>
      <c r="O80">
        <v>17.356999999999999</v>
      </c>
      <c r="P80">
        <f t="shared" si="3"/>
        <v>17.356999999999999</v>
      </c>
      <c r="Q80" s="1">
        <v>0</v>
      </c>
    </row>
    <row r="81" spans="1:17">
      <c r="A81" t="s">
        <v>108</v>
      </c>
      <c r="B81" t="s">
        <v>112</v>
      </c>
      <c r="C81" t="s">
        <v>16</v>
      </c>
      <c r="D81">
        <f t="shared" si="2"/>
        <v>1</v>
      </c>
      <c r="E81">
        <v>3.5</v>
      </c>
      <c r="F81">
        <v>210</v>
      </c>
      <c r="G81">
        <v>107.1</v>
      </c>
      <c r="H81">
        <v>70.3</v>
      </c>
      <c r="I81">
        <v>194.1</v>
      </c>
      <c r="J81">
        <v>3.4430000000000001</v>
      </c>
      <c r="K81">
        <v>19</v>
      </c>
      <c r="L81">
        <v>22</v>
      </c>
      <c r="M81">
        <v>84.83077858</v>
      </c>
      <c r="N81">
        <v>5.7110000000000003</v>
      </c>
      <c r="O81">
        <v>24.997</v>
      </c>
      <c r="P81">
        <f t="shared" si="3"/>
        <v>24.997</v>
      </c>
      <c r="Q81" s="1">
        <v>0</v>
      </c>
    </row>
    <row r="82" spans="1:17">
      <c r="A82" t="s">
        <v>108</v>
      </c>
      <c r="B82" t="s">
        <v>113</v>
      </c>
      <c r="C82" t="s">
        <v>16</v>
      </c>
      <c r="D82">
        <f t="shared" si="2"/>
        <v>1</v>
      </c>
      <c r="E82">
        <v>3</v>
      </c>
      <c r="F82">
        <v>161</v>
      </c>
      <c r="G82">
        <v>97.2</v>
      </c>
      <c r="H82">
        <v>72.400000000000006</v>
      </c>
      <c r="I82">
        <v>180.3</v>
      </c>
      <c r="J82">
        <v>3.1309999999999998</v>
      </c>
      <c r="K82">
        <v>19.8</v>
      </c>
      <c r="L82">
        <v>21</v>
      </c>
      <c r="M82">
        <v>67.544154939999999</v>
      </c>
      <c r="N82">
        <v>0.11</v>
      </c>
      <c r="O82">
        <v>25.45</v>
      </c>
      <c r="P82">
        <f t="shared" si="3"/>
        <v>25.45</v>
      </c>
      <c r="Q82" s="1">
        <v>0</v>
      </c>
    </row>
    <row r="83" spans="1:17">
      <c r="A83" t="s">
        <v>108</v>
      </c>
      <c r="B83" t="s">
        <v>114</v>
      </c>
      <c r="C83" t="s">
        <v>37</v>
      </c>
      <c r="D83">
        <f t="shared" si="2"/>
        <v>0</v>
      </c>
      <c r="E83">
        <v>3.5</v>
      </c>
      <c r="F83">
        <v>200</v>
      </c>
      <c r="G83">
        <v>107.3</v>
      </c>
      <c r="H83">
        <v>69.900000000000006</v>
      </c>
      <c r="I83">
        <v>186.6</v>
      </c>
      <c r="J83">
        <v>4.5199999999999996</v>
      </c>
      <c r="K83">
        <v>24.3</v>
      </c>
      <c r="L83">
        <v>18</v>
      </c>
      <c r="M83">
        <v>83.920815039999994</v>
      </c>
      <c r="N83">
        <v>11.337</v>
      </c>
      <c r="O83">
        <v>31.806999999999999</v>
      </c>
      <c r="P83">
        <f t="shared" si="3"/>
        <v>31.806999999999999</v>
      </c>
      <c r="Q83" s="1">
        <v>0</v>
      </c>
    </row>
    <row r="84" spans="1:17">
      <c r="A84" t="s">
        <v>108</v>
      </c>
      <c r="B84" t="s">
        <v>115</v>
      </c>
      <c r="C84" t="s">
        <v>37</v>
      </c>
      <c r="D84">
        <f t="shared" si="2"/>
        <v>0</v>
      </c>
      <c r="E84">
        <v>3</v>
      </c>
      <c r="F84">
        <v>173</v>
      </c>
      <c r="G84">
        <v>107.3</v>
      </c>
      <c r="H84">
        <v>66.7</v>
      </c>
      <c r="I84">
        <v>178.3</v>
      </c>
      <c r="J84">
        <v>3.51</v>
      </c>
      <c r="K84">
        <v>19.5</v>
      </c>
      <c r="L84">
        <v>20</v>
      </c>
      <c r="M84">
        <v>70.660941789999995</v>
      </c>
      <c r="N84">
        <v>39.347999999999999</v>
      </c>
      <c r="O84">
        <v>22.527000000000001</v>
      </c>
      <c r="P84">
        <f t="shared" si="3"/>
        <v>22.527000000000001</v>
      </c>
      <c r="Q84" s="1">
        <v>0</v>
      </c>
    </row>
    <row r="85" spans="1:17">
      <c r="A85" t="s">
        <v>116</v>
      </c>
      <c r="B85" t="s">
        <v>117</v>
      </c>
      <c r="C85" t="s">
        <v>16</v>
      </c>
      <c r="D85">
        <f t="shared" si="2"/>
        <v>1</v>
      </c>
      <c r="E85">
        <v>2</v>
      </c>
      <c r="F85">
        <v>125</v>
      </c>
      <c r="G85">
        <v>106.5</v>
      </c>
      <c r="H85">
        <v>69.099999999999994</v>
      </c>
      <c r="I85">
        <v>184.8</v>
      </c>
      <c r="J85">
        <v>2.7690000000000001</v>
      </c>
      <c r="K85">
        <v>15</v>
      </c>
      <c r="L85">
        <v>28</v>
      </c>
      <c r="M85">
        <v>50.997747609999998</v>
      </c>
      <c r="N85">
        <v>14.351000000000001</v>
      </c>
      <c r="O85">
        <v>16.239999999999998</v>
      </c>
      <c r="P85">
        <f t="shared" si="3"/>
        <v>14.680959999999999</v>
      </c>
      <c r="Q85" s="1">
        <v>9.6000000000000002E-2</v>
      </c>
    </row>
    <row r="86" spans="1:17">
      <c r="A86" t="s">
        <v>116</v>
      </c>
      <c r="B86" t="s">
        <v>118</v>
      </c>
      <c r="C86" t="s">
        <v>16</v>
      </c>
      <c r="D86">
        <f t="shared" si="2"/>
        <v>1</v>
      </c>
      <c r="E86">
        <v>2</v>
      </c>
      <c r="F86">
        <v>125</v>
      </c>
      <c r="G86">
        <v>106.4</v>
      </c>
      <c r="H86">
        <v>69.599999999999994</v>
      </c>
      <c r="I86">
        <v>185</v>
      </c>
      <c r="J86">
        <v>2.8919999999999999</v>
      </c>
      <c r="K86">
        <v>16</v>
      </c>
      <c r="L86">
        <v>30</v>
      </c>
      <c r="M86">
        <v>51.113474259999997</v>
      </c>
      <c r="N86">
        <v>26.529</v>
      </c>
      <c r="O86">
        <v>16.54</v>
      </c>
      <c r="P86">
        <f t="shared" si="3"/>
        <v>14.952159999999999</v>
      </c>
      <c r="Q86" s="1">
        <v>9.6000000000000002E-2</v>
      </c>
    </row>
    <row r="87" spans="1:17">
      <c r="A87" t="s">
        <v>116</v>
      </c>
      <c r="B87" t="s">
        <v>119</v>
      </c>
      <c r="C87" t="s">
        <v>16</v>
      </c>
      <c r="D87">
        <f t="shared" si="2"/>
        <v>1</v>
      </c>
      <c r="E87">
        <v>3</v>
      </c>
      <c r="F87">
        <v>153</v>
      </c>
      <c r="G87">
        <v>108.5</v>
      </c>
      <c r="H87">
        <v>73</v>
      </c>
      <c r="I87">
        <v>199.7</v>
      </c>
      <c r="J87">
        <v>3.379</v>
      </c>
      <c r="K87">
        <v>16</v>
      </c>
      <c r="L87">
        <v>24</v>
      </c>
      <c r="M87">
        <v>62.239966629999998</v>
      </c>
      <c r="N87">
        <v>67.956000000000003</v>
      </c>
      <c r="O87">
        <v>19.035</v>
      </c>
      <c r="P87">
        <f t="shared" si="3"/>
        <v>17.207640000000001</v>
      </c>
      <c r="Q87" s="1">
        <v>9.6000000000000002E-2</v>
      </c>
    </row>
    <row r="88" spans="1:17">
      <c r="A88" t="s">
        <v>116</v>
      </c>
      <c r="B88" t="s">
        <v>120</v>
      </c>
      <c r="C88" t="s">
        <v>16</v>
      </c>
      <c r="D88">
        <f t="shared" si="2"/>
        <v>1</v>
      </c>
      <c r="E88">
        <v>4.5999999999999996</v>
      </c>
      <c r="F88">
        <v>200</v>
      </c>
      <c r="G88">
        <v>114.7</v>
      </c>
      <c r="H88">
        <v>78.2</v>
      </c>
      <c r="I88">
        <v>212</v>
      </c>
      <c r="J88">
        <v>3.9580000000000002</v>
      </c>
      <c r="K88">
        <v>19</v>
      </c>
      <c r="L88">
        <v>21</v>
      </c>
      <c r="M88">
        <v>80.657696459999997</v>
      </c>
      <c r="N88">
        <v>81.174000000000007</v>
      </c>
      <c r="O88">
        <v>22.605</v>
      </c>
      <c r="P88">
        <f t="shared" si="3"/>
        <v>20.434920000000002</v>
      </c>
      <c r="Q88" s="1">
        <v>9.6000000000000002E-2</v>
      </c>
    </row>
    <row r="89" spans="1:17">
      <c r="A89" t="s">
        <v>116</v>
      </c>
      <c r="B89" t="s">
        <v>121</v>
      </c>
      <c r="C89" t="s">
        <v>37</v>
      </c>
      <c r="D89">
        <f t="shared" si="2"/>
        <v>0</v>
      </c>
      <c r="E89">
        <v>4</v>
      </c>
      <c r="F89">
        <v>210</v>
      </c>
      <c r="G89">
        <v>111.6</v>
      </c>
      <c r="H89">
        <v>70.2</v>
      </c>
      <c r="I89">
        <v>190.1</v>
      </c>
      <c r="J89">
        <v>3.8759999999999999</v>
      </c>
      <c r="K89">
        <v>21</v>
      </c>
      <c r="L89">
        <v>18</v>
      </c>
      <c r="M89">
        <v>85.949744249999995</v>
      </c>
      <c r="N89">
        <v>27.609000000000002</v>
      </c>
      <c r="O89">
        <v>27.56</v>
      </c>
      <c r="P89">
        <f t="shared" si="3"/>
        <v>24.914239999999999</v>
      </c>
      <c r="Q89" s="1">
        <v>9.6000000000000002E-2</v>
      </c>
    </row>
    <row r="90" spans="1:17">
      <c r="A90" t="s">
        <v>116</v>
      </c>
      <c r="B90" t="s">
        <v>122</v>
      </c>
      <c r="C90" t="s">
        <v>37</v>
      </c>
      <c r="D90">
        <f t="shared" si="2"/>
        <v>0</v>
      </c>
      <c r="E90">
        <v>3.3</v>
      </c>
      <c r="F90">
        <v>170</v>
      </c>
      <c r="G90">
        <v>112.2</v>
      </c>
      <c r="H90">
        <v>74.900000000000006</v>
      </c>
      <c r="I90">
        <v>194.7</v>
      </c>
      <c r="J90">
        <v>3.944</v>
      </c>
      <c r="K90">
        <v>20</v>
      </c>
      <c r="L90">
        <v>21</v>
      </c>
      <c r="M90">
        <v>69.671460999999994</v>
      </c>
      <c r="N90">
        <v>20.38</v>
      </c>
      <c r="O90">
        <v>22.51</v>
      </c>
      <c r="P90">
        <f t="shared" si="3"/>
        <v>20.349040000000002</v>
      </c>
      <c r="Q90" s="1">
        <v>9.6000000000000002E-2</v>
      </c>
    </row>
    <row r="91" spans="1:17">
      <c r="A91" t="s">
        <v>123</v>
      </c>
      <c r="B91" t="s">
        <v>124</v>
      </c>
      <c r="C91" t="s">
        <v>16</v>
      </c>
      <c r="D91">
        <f t="shared" si="2"/>
        <v>1</v>
      </c>
      <c r="E91">
        <v>2.2999999999999998</v>
      </c>
      <c r="F91">
        <v>185</v>
      </c>
      <c r="G91">
        <v>105.9</v>
      </c>
      <c r="H91">
        <v>67.7</v>
      </c>
      <c r="I91">
        <v>177.4</v>
      </c>
      <c r="J91">
        <v>3.25</v>
      </c>
      <c r="K91">
        <v>16.399999999999999</v>
      </c>
      <c r="L91">
        <v>26</v>
      </c>
      <c r="M91">
        <v>78.280730879999993</v>
      </c>
      <c r="N91">
        <v>18.391999999999999</v>
      </c>
      <c r="O91">
        <v>31.75</v>
      </c>
      <c r="P91">
        <f t="shared" si="3"/>
        <v>25.400000000000002</v>
      </c>
      <c r="Q91" s="1">
        <v>0.2</v>
      </c>
    </row>
    <row r="92" spans="1:17">
      <c r="A92" t="s">
        <v>123</v>
      </c>
      <c r="B92" t="s">
        <v>125</v>
      </c>
      <c r="C92" t="s">
        <v>16</v>
      </c>
      <c r="D92">
        <f t="shared" si="2"/>
        <v>1</v>
      </c>
      <c r="E92">
        <v>3.2</v>
      </c>
      <c r="F92">
        <v>221</v>
      </c>
      <c r="G92">
        <v>111.5</v>
      </c>
      <c r="H92">
        <v>70.8</v>
      </c>
      <c r="I92">
        <v>189.4</v>
      </c>
      <c r="J92">
        <v>3.823</v>
      </c>
      <c r="K92">
        <v>21.1</v>
      </c>
      <c r="L92">
        <v>25</v>
      </c>
      <c r="M92">
        <v>98.249737499999995</v>
      </c>
      <c r="N92">
        <v>27.602</v>
      </c>
      <c r="O92">
        <v>49.9</v>
      </c>
      <c r="P92">
        <f t="shared" si="3"/>
        <v>39.92</v>
      </c>
      <c r="Q92" s="1">
        <v>0.2</v>
      </c>
    </row>
    <row r="93" spans="1:17">
      <c r="A93" t="s">
        <v>123</v>
      </c>
      <c r="B93" t="s">
        <v>126</v>
      </c>
      <c r="C93" t="s">
        <v>16</v>
      </c>
      <c r="D93">
        <f t="shared" si="2"/>
        <v>1</v>
      </c>
      <c r="E93">
        <v>4.3</v>
      </c>
      <c r="F93">
        <v>275</v>
      </c>
      <c r="G93">
        <v>121.5</v>
      </c>
      <c r="H93">
        <v>73.099999999999994</v>
      </c>
      <c r="I93">
        <v>203.1</v>
      </c>
      <c r="J93">
        <v>4.133</v>
      </c>
      <c r="K93">
        <v>23.2</v>
      </c>
      <c r="L93">
        <v>21</v>
      </c>
      <c r="M93">
        <v>125.2738757</v>
      </c>
      <c r="N93">
        <v>16.774000000000001</v>
      </c>
      <c r="O93">
        <v>69.7</v>
      </c>
      <c r="P93">
        <f t="shared" si="3"/>
        <v>55.760000000000005</v>
      </c>
      <c r="Q93" s="1">
        <v>0.2</v>
      </c>
    </row>
    <row r="94" spans="1:17">
      <c r="A94" t="s">
        <v>123</v>
      </c>
      <c r="B94" t="s">
        <v>127</v>
      </c>
      <c r="C94" t="s">
        <v>16</v>
      </c>
      <c r="D94">
        <f t="shared" si="2"/>
        <v>1</v>
      </c>
      <c r="E94">
        <v>5</v>
      </c>
      <c r="F94">
        <v>302</v>
      </c>
      <c r="G94">
        <v>99</v>
      </c>
      <c r="H94">
        <v>71.3</v>
      </c>
      <c r="I94">
        <v>177.1</v>
      </c>
      <c r="J94">
        <v>4.125</v>
      </c>
      <c r="K94">
        <v>21.1</v>
      </c>
      <c r="L94">
        <v>20</v>
      </c>
      <c r="M94">
        <v>139.98229359999999</v>
      </c>
      <c r="N94">
        <v>3.3109999999999999</v>
      </c>
      <c r="O94">
        <v>82.6</v>
      </c>
      <c r="P94">
        <f t="shared" si="3"/>
        <v>66.08</v>
      </c>
      <c r="Q94" s="1">
        <v>0.2</v>
      </c>
    </row>
    <row r="95" spans="1:17">
      <c r="A95" t="s">
        <v>123</v>
      </c>
      <c r="B95" t="s">
        <v>128</v>
      </c>
      <c r="C95" t="s">
        <v>16</v>
      </c>
      <c r="D95">
        <f t="shared" si="2"/>
        <v>1</v>
      </c>
      <c r="E95">
        <v>2.2999999999999998</v>
      </c>
      <c r="F95">
        <v>190</v>
      </c>
      <c r="G95">
        <v>94.5</v>
      </c>
      <c r="H95">
        <v>67.5</v>
      </c>
      <c r="I95">
        <v>157.9</v>
      </c>
      <c r="J95">
        <v>3.0550000000000002</v>
      </c>
      <c r="K95">
        <v>15.9</v>
      </c>
      <c r="L95">
        <v>26</v>
      </c>
      <c r="M95">
        <v>82.807361929999999</v>
      </c>
      <c r="N95">
        <v>7.9980000000000002</v>
      </c>
      <c r="O95">
        <v>38.9</v>
      </c>
      <c r="P95">
        <f t="shared" si="3"/>
        <v>31.12</v>
      </c>
      <c r="Q95" s="1">
        <v>0.2</v>
      </c>
    </row>
    <row r="96" spans="1:17">
      <c r="A96" t="s">
        <v>123</v>
      </c>
      <c r="B96" t="s">
        <v>129</v>
      </c>
      <c r="C96" t="s">
        <v>16</v>
      </c>
      <c r="D96">
        <f t="shared" si="2"/>
        <v>1</v>
      </c>
      <c r="E96">
        <v>2.2999999999999998</v>
      </c>
      <c r="F96">
        <v>185</v>
      </c>
      <c r="G96">
        <v>94.5</v>
      </c>
      <c r="H96">
        <v>67.5</v>
      </c>
      <c r="I96">
        <v>157.30000000000001</v>
      </c>
      <c r="J96">
        <v>2.9750000000000001</v>
      </c>
      <c r="K96">
        <v>14</v>
      </c>
      <c r="L96">
        <v>27</v>
      </c>
      <c r="M96">
        <v>81.848969240000002</v>
      </c>
      <c r="N96">
        <v>1.526</v>
      </c>
      <c r="O96">
        <v>41</v>
      </c>
      <c r="P96">
        <f t="shared" si="3"/>
        <v>32.800000000000004</v>
      </c>
      <c r="Q96" s="1">
        <v>0.2</v>
      </c>
    </row>
    <row r="97" spans="1:17">
      <c r="A97" t="s">
        <v>123</v>
      </c>
      <c r="B97" t="s">
        <v>130</v>
      </c>
      <c r="C97" t="s">
        <v>16</v>
      </c>
      <c r="D97">
        <f t="shared" si="2"/>
        <v>1</v>
      </c>
      <c r="E97">
        <v>3.2</v>
      </c>
      <c r="F97">
        <v>215</v>
      </c>
      <c r="G97">
        <v>105.9</v>
      </c>
      <c r="H97">
        <v>67.8</v>
      </c>
      <c r="I97">
        <v>180.3</v>
      </c>
      <c r="J97">
        <v>3.2130000000000001</v>
      </c>
      <c r="K97">
        <v>16.399999999999999</v>
      </c>
      <c r="L97">
        <v>26</v>
      </c>
      <c r="M97">
        <v>92.925791770000004</v>
      </c>
      <c r="N97">
        <v>11.592000000000001</v>
      </c>
      <c r="O97">
        <v>41.6</v>
      </c>
      <c r="P97">
        <f t="shared" si="3"/>
        <v>33.28</v>
      </c>
      <c r="Q97" s="1">
        <v>0.2</v>
      </c>
    </row>
    <row r="98" spans="1:17">
      <c r="A98" t="s">
        <v>123</v>
      </c>
      <c r="B98" t="s">
        <v>131</v>
      </c>
      <c r="C98" t="s">
        <v>16</v>
      </c>
      <c r="D98">
        <f t="shared" si="2"/>
        <v>1</v>
      </c>
      <c r="E98">
        <v>5</v>
      </c>
      <c r="F98">
        <v>302</v>
      </c>
      <c r="G98">
        <v>113.6</v>
      </c>
      <c r="H98">
        <v>73.099999999999994</v>
      </c>
      <c r="I98">
        <v>196.6</v>
      </c>
      <c r="J98">
        <v>4.1150000000000002</v>
      </c>
      <c r="K98">
        <v>23.2</v>
      </c>
      <c r="L98">
        <v>20</v>
      </c>
      <c r="M98">
        <v>141.10098450000001</v>
      </c>
      <c r="N98">
        <v>0.95399999999999996</v>
      </c>
      <c r="O98">
        <v>85.5</v>
      </c>
      <c r="P98">
        <f t="shared" si="3"/>
        <v>68.400000000000006</v>
      </c>
      <c r="Q98" s="1">
        <v>0.2</v>
      </c>
    </row>
    <row r="99" spans="1:17">
      <c r="A99" t="s">
        <v>123</v>
      </c>
      <c r="B99" t="s">
        <v>132</v>
      </c>
      <c r="C99" t="s">
        <v>37</v>
      </c>
      <c r="D99">
        <f t="shared" si="2"/>
        <v>0</v>
      </c>
      <c r="E99">
        <v>3.2</v>
      </c>
      <c r="F99">
        <v>215</v>
      </c>
      <c r="G99">
        <v>111</v>
      </c>
      <c r="H99">
        <v>72.2</v>
      </c>
      <c r="I99">
        <v>180.6</v>
      </c>
      <c r="J99">
        <v>4.3869999999999996</v>
      </c>
      <c r="K99">
        <v>19</v>
      </c>
      <c r="L99">
        <v>20</v>
      </c>
      <c r="M99">
        <v>90.495532130000001</v>
      </c>
      <c r="N99">
        <v>28.975999999999999</v>
      </c>
      <c r="O99">
        <v>35.299999999999997</v>
      </c>
      <c r="P99">
        <f t="shared" si="3"/>
        <v>28.24</v>
      </c>
      <c r="Q99" s="1">
        <v>0.2</v>
      </c>
    </row>
    <row r="100" spans="1:17">
      <c r="A100" t="s">
        <v>133</v>
      </c>
      <c r="B100" t="s">
        <v>134</v>
      </c>
      <c r="C100" t="s">
        <v>16</v>
      </c>
      <c r="D100">
        <f t="shared" si="2"/>
        <v>1</v>
      </c>
      <c r="E100">
        <v>1.8</v>
      </c>
      <c r="F100">
        <v>126</v>
      </c>
      <c r="G100">
        <v>99.8</v>
      </c>
      <c r="H100">
        <v>67.3</v>
      </c>
      <c r="I100">
        <v>177.5</v>
      </c>
      <c r="J100">
        <v>2.593</v>
      </c>
      <c r="K100">
        <v>13.2</v>
      </c>
      <c r="L100">
        <v>30</v>
      </c>
      <c r="M100">
        <v>50.241977910000003</v>
      </c>
      <c r="N100">
        <v>42.643000000000001</v>
      </c>
      <c r="O100">
        <v>13.499000000000001</v>
      </c>
      <c r="P100">
        <f t="shared" si="3"/>
        <v>12.648563000000001</v>
      </c>
      <c r="Q100" s="2">
        <v>6.3E-2</v>
      </c>
    </row>
    <row r="101" spans="1:17">
      <c r="A101" t="s">
        <v>133</v>
      </c>
      <c r="B101" t="s">
        <v>135</v>
      </c>
      <c r="C101" t="s">
        <v>16</v>
      </c>
      <c r="D101">
        <f t="shared" si="2"/>
        <v>1</v>
      </c>
      <c r="E101">
        <v>2.4</v>
      </c>
      <c r="F101">
        <v>155</v>
      </c>
      <c r="G101">
        <v>103.1</v>
      </c>
      <c r="H101">
        <v>69.099999999999994</v>
      </c>
      <c r="I101">
        <v>183.5</v>
      </c>
      <c r="J101">
        <v>3.012</v>
      </c>
      <c r="K101">
        <v>15.9</v>
      </c>
      <c r="L101">
        <v>25</v>
      </c>
      <c r="M101">
        <v>63.313727829999998</v>
      </c>
      <c r="N101">
        <v>88.093999999999994</v>
      </c>
      <c r="O101">
        <v>20.39</v>
      </c>
      <c r="P101">
        <f t="shared" si="3"/>
        <v>19.105430000000002</v>
      </c>
      <c r="Q101" s="2">
        <v>6.3E-2</v>
      </c>
    </row>
    <row r="102" spans="1:17">
      <c r="A102" t="s">
        <v>133</v>
      </c>
      <c r="B102" t="s">
        <v>136</v>
      </c>
      <c r="C102" t="s">
        <v>16</v>
      </c>
      <c r="D102">
        <f t="shared" si="2"/>
        <v>1</v>
      </c>
      <c r="E102">
        <v>3</v>
      </c>
      <c r="F102">
        <v>222</v>
      </c>
      <c r="G102">
        <v>108.3</v>
      </c>
      <c r="H102">
        <v>70.3</v>
      </c>
      <c r="I102">
        <v>190.5</v>
      </c>
      <c r="J102">
        <v>3.294</v>
      </c>
      <c r="K102">
        <v>18.5</v>
      </c>
      <c r="L102">
        <v>25</v>
      </c>
      <c r="M102">
        <v>89.427820310000001</v>
      </c>
      <c r="N102">
        <v>79.852999999999994</v>
      </c>
      <c r="O102">
        <v>26.248999999999999</v>
      </c>
      <c r="P102">
        <f t="shared" si="3"/>
        <v>24.595313000000001</v>
      </c>
      <c r="Q102" s="2">
        <v>6.3E-2</v>
      </c>
    </row>
    <row r="103" spans="1:17">
      <c r="A103" t="s">
        <v>133</v>
      </c>
      <c r="B103" t="s">
        <v>137</v>
      </c>
      <c r="C103" t="s">
        <v>37</v>
      </c>
      <c r="D103">
        <f t="shared" si="2"/>
        <v>0</v>
      </c>
      <c r="E103">
        <v>3.3</v>
      </c>
      <c r="F103">
        <v>170</v>
      </c>
      <c r="G103">
        <v>112.2</v>
      </c>
      <c r="H103">
        <v>74.900000000000006</v>
      </c>
      <c r="I103">
        <v>194.8</v>
      </c>
      <c r="J103">
        <v>3.9910000000000001</v>
      </c>
      <c r="K103">
        <v>20</v>
      </c>
      <c r="L103">
        <v>21</v>
      </c>
      <c r="M103">
        <v>71.171664129999996</v>
      </c>
      <c r="N103">
        <v>27.308</v>
      </c>
      <c r="O103">
        <v>26.399000000000001</v>
      </c>
      <c r="P103">
        <f t="shared" si="3"/>
        <v>24.735863000000002</v>
      </c>
      <c r="Q103" s="2">
        <v>6.3E-2</v>
      </c>
    </row>
    <row r="104" spans="1:17">
      <c r="A104" t="s">
        <v>133</v>
      </c>
      <c r="B104" t="s">
        <v>138</v>
      </c>
      <c r="C104" t="s">
        <v>37</v>
      </c>
      <c r="D104">
        <f t="shared" si="2"/>
        <v>0</v>
      </c>
      <c r="E104">
        <v>3.3</v>
      </c>
      <c r="F104">
        <v>170</v>
      </c>
      <c r="G104">
        <v>106.3</v>
      </c>
      <c r="H104">
        <v>71.7</v>
      </c>
      <c r="I104">
        <v>182.6</v>
      </c>
      <c r="J104">
        <v>3.9470000000000001</v>
      </c>
      <c r="K104">
        <v>21</v>
      </c>
      <c r="L104">
        <v>19</v>
      </c>
      <c r="M104">
        <v>72.290355079999998</v>
      </c>
      <c r="N104">
        <v>42.573999999999998</v>
      </c>
      <c r="O104">
        <v>29.298999999999999</v>
      </c>
      <c r="P104">
        <f t="shared" si="3"/>
        <v>27.453163</v>
      </c>
      <c r="Q104" s="2">
        <v>6.3E-2</v>
      </c>
    </row>
    <row r="105" spans="1:17">
      <c r="A105" t="s">
        <v>133</v>
      </c>
      <c r="B105" t="s">
        <v>139</v>
      </c>
      <c r="C105" t="s">
        <v>37</v>
      </c>
      <c r="D105">
        <f t="shared" si="2"/>
        <v>0</v>
      </c>
      <c r="E105">
        <v>3.3</v>
      </c>
      <c r="F105">
        <v>170</v>
      </c>
      <c r="G105">
        <v>104.3</v>
      </c>
      <c r="H105">
        <v>70.400000000000006</v>
      </c>
      <c r="I105">
        <v>178</v>
      </c>
      <c r="J105">
        <v>3.8210000000000002</v>
      </c>
      <c r="K105">
        <v>19.399999999999999</v>
      </c>
      <c r="L105">
        <v>18</v>
      </c>
      <c r="M105">
        <v>69.78294434</v>
      </c>
      <c r="N105">
        <v>54.158000000000001</v>
      </c>
      <c r="O105">
        <v>22.798999999999999</v>
      </c>
      <c r="P105">
        <f t="shared" si="3"/>
        <v>21.362663000000001</v>
      </c>
      <c r="Q105" s="2">
        <v>6.3E-2</v>
      </c>
    </row>
    <row r="106" spans="1:17">
      <c r="A106" t="s">
        <v>133</v>
      </c>
      <c r="B106" t="s">
        <v>140</v>
      </c>
      <c r="C106" t="s">
        <v>37</v>
      </c>
      <c r="D106">
        <f t="shared" si="2"/>
        <v>0</v>
      </c>
      <c r="E106">
        <v>3.3</v>
      </c>
      <c r="F106">
        <v>170</v>
      </c>
      <c r="G106">
        <v>116.1</v>
      </c>
      <c r="H106">
        <v>66.5</v>
      </c>
      <c r="I106">
        <v>196.1</v>
      </c>
      <c r="J106">
        <v>3.2170000000000001</v>
      </c>
      <c r="K106">
        <v>19.399999999999999</v>
      </c>
      <c r="L106">
        <v>18</v>
      </c>
      <c r="M106">
        <v>67.889270589999995</v>
      </c>
      <c r="N106">
        <v>65.004999999999995</v>
      </c>
      <c r="O106">
        <v>17.89</v>
      </c>
      <c r="P106">
        <f t="shared" si="3"/>
        <v>16.762930000000001</v>
      </c>
      <c r="Q106" s="2">
        <v>6.3E-2</v>
      </c>
    </row>
    <row r="107" spans="1:17">
      <c r="A107" t="s">
        <v>141</v>
      </c>
      <c r="B107" t="s">
        <v>142</v>
      </c>
      <c r="C107" t="s">
        <v>16</v>
      </c>
      <c r="D107">
        <f t="shared" si="2"/>
        <v>1</v>
      </c>
      <c r="E107">
        <v>3.1</v>
      </c>
      <c r="F107">
        <v>150</v>
      </c>
      <c r="G107">
        <v>107</v>
      </c>
      <c r="H107">
        <v>69.400000000000006</v>
      </c>
      <c r="I107">
        <v>192</v>
      </c>
      <c r="J107">
        <v>3.1019999999999999</v>
      </c>
      <c r="K107">
        <v>15.2</v>
      </c>
      <c r="L107">
        <v>25</v>
      </c>
      <c r="M107">
        <v>60.861611549999999</v>
      </c>
      <c r="N107">
        <v>1.1120000000000001</v>
      </c>
      <c r="O107">
        <v>18.145</v>
      </c>
      <c r="P107">
        <f t="shared" si="3"/>
        <v>17.194202000000001</v>
      </c>
      <c r="Q107" s="2">
        <v>5.2400000000000002E-2</v>
      </c>
    </row>
    <row r="108" spans="1:17">
      <c r="A108" t="s">
        <v>141</v>
      </c>
      <c r="B108" t="s">
        <v>143</v>
      </c>
      <c r="C108" t="s">
        <v>16</v>
      </c>
      <c r="D108">
        <f t="shared" si="2"/>
        <v>1</v>
      </c>
      <c r="E108">
        <v>2.4</v>
      </c>
      <c r="F108">
        <v>150</v>
      </c>
      <c r="G108">
        <v>107</v>
      </c>
      <c r="H108">
        <v>70.099999999999994</v>
      </c>
      <c r="I108">
        <v>186.7</v>
      </c>
      <c r="J108">
        <v>2.9580000000000002</v>
      </c>
      <c r="K108">
        <v>15</v>
      </c>
      <c r="L108">
        <v>27</v>
      </c>
      <c r="M108">
        <v>60.727446929999999</v>
      </c>
      <c r="N108">
        <v>80.254999999999995</v>
      </c>
      <c r="O108">
        <v>18.27</v>
      </c>
      <c r="P108">
        <f t="shared" si="3"/>
        <v>17.312652</v>
      </c>
      <c r="Q108" s="2">
        <v>5.2400000000000002E-2</v>
      </c>
    </row>
    <row r="109" spans="1:17">
      <c r="A109" t="s">
        <v>141</v>
      </c>
      <c r="B109" t="s">
        <v>144</v>
      </c>
      <c r="C109" t="s">
        <v>16</v>
      </c>
      <c r="D109">
        <f t="shared" si="2"/>
        <v>1</v>
      </c>
      <c r="E109">
        <v>4</v>
      </c>
      <c r="F109">
        <v>250</v>
      </c>
      <c r="G109">
        <v>113.8</v>
      </c>
      <c r="H109">
        <v>74.400000000000006</v>
      </c>
      <c r="I109">
        <v>205.4</v>
      </c>
      <c r="J109">
        <v>3.9670000000000001</v>
      </c>
      <c r="K109">
        <v>18.5</v>
      </c>
      <c r="L109">
        <v>22</v>
      </c>
      <c r="M109">
        <v>103.4416926</v>
      </c>
      <c r="N109">
        <v>14.69</v>
      </c>
      <c r="O109">
        <v>36.228999999999999</v>
      </c>
      <c r="P109">
        <f t="shared" si="3"/>
        <v>34.330600400000002</v>
      </c>
      <c r="Q109" s="2">
        <v>5.2400000000000002E-2</v>
      </c>
    </row>
    <row r="110" spans="1:17">
      <c r="A110" t="s">
        <v>141</v>
      </c>
      <c r="B110" t="s">
        <v>145</v>
      </c>
      <c r="C110" t="s">
        <v>37</v>
      </c>
      <c r="D110">
        <f t="shared" si="2"/>
        <v>0</v>
      </c>
      <c r="E110">
        <v>4.3</v>
      </c>
      <c r="F110">
        <v>190</v>
      </c>
      <c r="G110">
        <v>107</v>
      </c>
      <c r="H110">
        <v>67.8</v>
      </c>
      <c r="I110">
        <v>181.2</v>
      </c>
      <c r="J110">
        <v>4.0679999999999996</v>
      </c>
      <c r="K110">
        <v>17.5</v>
      </c>
      <c r="L110">
        <v>19</v>
      </c>
      <c r="M110">
        <v>80.511672590000003</v>
      </c>
      <c r="N110">
        <v>20.016999999999999</v>
      </c>
      <c r="O110">
        <v>31.597999999999999</v>
      </c>
      <c r="P110">
        <f t="shared" si="3"/>
        <v>29.9422648</v>
      </c>
      <c r="Q110" s="2">
        <v>5.2400000000000002E-2</v>
      </c>
    </row>
    <row r="111" spans="1:17">
      <c r="A111" t="s">
        <v>141</v>
      </c>
      <c r="B111" t="s">
        <v>146</v>
      </c>
      <c r="C111" t="s">
        <v>37</v>
      </c>
      <c r="D111">
        <f t="shared" si="2"/>
        <v>0</v>
      </c>
      <c r="E111">
        <v>3.4</v>
      </c>
      <c r="F111">
        <v>185</v>
      </c>
      <c r="G111">
        <v>120</v>
      </c>
      <c r="H111">
        <v>72.2</v>
      </c>
      <c r="I111">
        <v>201.4</v>
      </c>
      <c r="J111">
        <v>3.948</v>
      </c>
      <c r="K111">
        <v>25</v>
      </c>
      <c r="L111">
        <v>22</v>
      </c>
      <c r="M111">
        <v>76.096570420000006</v>
      </c>
      <c r="N111">
        <v>24.361000000000001</v>
      </c>
      <c r="O111">
        <v>25.344999999999999</v>
      </c>
      <c r="P111">
        <f t="shared" si="3"/>
        <v>24.016921999999997</v>
      </c>
      <c r="Q111" s="2">
        <v>5.2400000000000002E-2</v>
      </c>
    </row>
    <row r="112" spans="1:17">
      <c r="A112" t="s">
        <v>147</v>
      </c>
      <c r="B112" t="s">
        <v>56</v>
      </c>
      <c r="C112" t="s">
        <v>16</v>
      </c>
      <c r="D112">
        <f t="shared" si="2"/>
        <v>1</v>
      </c>
      <c r="E112">
        <v>2</v>
      </c>
      <c r="F112">
        <v>132</v>
      </c>
      <c r="G112">
        <v>105</v>
      </c>
      <c r="H112">
        <v>74.400000000000006</v>
      </c>
      <c r="I112">
        <v>174.4</v>
      </c>
      <c r="J112">
        <v>2.5590000000000002</v>
      </c>
      <c r="K112">
        <v>12.5</v>
      </c>
      <c r="L112">
        <v>29</v>
      </c>
      <c r="M112">
        <v>52.084898750000001</v>
      </c>
      <c r="N112">
        <v>32.734000000000002</v>
      </c>
      <c r="O112">
        <v>12.64</v>
      </c>
      <c r="P112">
        <f t="shared" si="3"/>
        <v>14.536</v>
      </c>
      <c r="Q112" s="1">
        <v>-0.15</v>
      </c>
    </row>
    <row r="113" spans="1:17">
      <c r="A113" t="s">
        <v>147</v>
      </c>
      <c r="B113" t="s">
        <v>148</v>
      </c>
      <c r="C113" t="s">
        <v>16</v>
      </c>
      <c r="D113">
        <f t="shared" si="2"/>
        <v>1</v>
      </c>
      <c r="E113">
        <v>2</v>
      </c>
      <c r="F113">
        <v>132</v>
      </c>
      <c r="G113">
        <v>108</v>
      </c>
      <c r="H113">
        <v>71</v>
      </c>
      <c r="I113">
        <v>186.3</v>
      </c>
      <c r="J113">
        <v>2.9420000000000002</v>
      </c>
      <c r="K113">
        <v>16</v>
      </c>
      <c r="L113">
        <v>27</v>
      </c>
      <c r="M113">
        <v>53.411897670000002</v>
      </c>
      <c r="N113">
        <v>5.24</v>
      </c>
      <c r="O113">
        <v>16.079999999999998</v>
      </c>
      <c r="P113">
        <f t="shared" si="3"/>
        <v>18.491999999999997</v>
      </c>
      <c r="Q113" s="1">
        <v>-0.15</v>
      </c>
    </row>
    <row r="114" spans="1:17">
      <c r="A114" t="s">
        <v>147</v>
      </c>
      <c r="B114" t="s">
        <v>149</v>
      </c>
      <c r="C114" t="s">
        <v>37</v>
      </c>
      <c r="D114">
        <f t="shared" si="2"/>
        <v>0</v>
      </c>
      <c r="E114">
        <v>2.4</v>
      </c>
      <c r="F114">
        <v>150</v>
      </c>
      <c r="G114">
        <v>113.3</v>
      </c>
      <c r="H114">
        <v>76.8</v>
      </c>
      <c r="I114">
        <v>186.3</v>
      </c>
      <c r="J114">
        <v>3.528</v>
      </c>
      <c r="K114">
        <v>20</v>
      </c>
      <c r="L114">
        <v>24</v>
      </c>
      <c r="M114">
        <v>60.951185119999998</v>
      </c>
      <c r="N114">
        <v>24.155000000000001</v>
      </c>
      <c r="O114">
        <v>18.850000000000001</v>
      </c>
      <c r="P114">
        <f t="shared" si="3"/>
        <v>21.677499999999998</v>
      </c>
      <c r="Q114" s="1">
        <v>-0.15</v>
      </c>
    </row>
    <row r="115" spans="1:17">
      <c r="A115" t="s">
        <v>147</v>
      </c>
      <c r="B115" t="s">
        <v>150</v>
      </c>
      <c r="C115" t="s">
        <v>16</v>
      </c>
      <c r="D115">
        <f t="shared" si="2"/>
        <v>1</v>
      </c>
      <c r="E115">
        <v>3.5</v>
      </c>
      <c r="F115">
        <v>253</v>
      </c>
      <c r="G115">
        <v>113.3</v>
      </c>
      <c r="H115">
        <v>76.3</v>
      </c>
      <c r="I115">
        <v>165.4</v>
      </c>
      <c r="J115">
        <v>2.85</v>
      </c>
      <c r="K115">
        <v>12</v>
      </c>
      <c r="L115">
        <v>21</v>
      </c>
      <c r="M115">
        <v>106.98445630000001</v>
      </c>
      <c r="N115">
        <v>1.8720000000000001</v>
      </c>
      <c r="O115">
        <v>43</v>
      </c>
      <c r="P115">
        <f t="shared" si="3"/>
        <v>49.449999999999996</v>
      </c>
      <c r="Q115" s="1">
        <v>-0.15</v>
      </c>
    </row>
    <row r="116" spans="1:17">
      <c r="A116" t="s">
        <v>151</v>
      </c>
      <c r="B116" t="s">
        <v>152</v>
      </c>
      <c r="C116" t="s">
        <v>16</v>
      </c>
      <c r="D116">
        <f t="shared" si="2"/>
        <v>1</v>
      </c>
      <c r="E116">
        <v>2.4</v>
      </c>
      <c r="F116">
        <v>150</v>
      </c>
      <c r="G116">
        <v>104.1</v>
      </c>
      <c r="H116">
        <v>68.400000000000006</v>
      </c>
      <c r="I116">
        <v>181.9</v>
      </c>
      <c r="J116">
        <v>2.9060000000000001</v>
      </c>
      <c r="K116">
        <v>15</v>
      </c>
      <c r="L116">
        <v>27</v>
      </c>
      <c r="M116">
        <v>62.015870300000003</v>
      </c>
      <c r="N116">
        <v>51.645000000000003</v>
      </c>
      <c r="O116">
        <v>21.61</v>
      </c>
      <c r="P116">
        <f t="shared" si="3"/>
        <v>21.177799999999998</v>
      </c>
      <c r="Q116" s="1">
        <v>0.02</v>
      </c>
    </row>
    <row r="117" spans="1:17">
      <c r="A117" t="s">
        <v>151</v>
      </c>
      <c r="B117" t="s">
        <v>153</v>
      </c>
      <c r="C117" t="s">
        <v>16</v>
      </c>
      <c r="D117">
        <f t="shared" si="2"/>
        <v>1</v>
      </c>
      <c r="E117">
        <v>3.4</v>
      </c>
      <c r="F117">
        <v>175</v>
      </c>
      <c r="G117">
        <v>107</v>
      </c>
      <c r="H117">
        <v>70.400000000000006</v>
      </c>
      <c r="I117">
        <v>186.3</v>
      </c>
      <c r="J117">
        <v>3.0910000000000002</v>
      </c>
      <c r="K117">
        <v>15.2</v>
      </c>
      <c r="L117">
        <v>25</v>
      </c>
      <c r="M117">
        <v>70.389737260000004</v>
      </c>
      <c r="N117">
        <v>131.09700000000001</v>
      </c>
      <c r="O117">
        <v>19.72</v>
      </c>
      <c r="P117">
        <f t="shared" si="3"/>
        <v>19.325599999999998</v>
      </c>
      <c r="Q117" s="1">
        <v>0.02</v>
      </c>
    </row>
    <row r="118" spans="1:17">
      <c r="A118" t="s">
        <v>151</v>
      </c>
      <c r="B118" t="s">
        <v>154</v>
      </c>
      <c r="C118" t="s">
        <v>16</v>
      </c>
      <c r="D118">
        <f t="shared" si="2"/>
        <v>1</v>
      </c>
      <c r="E118">
        <v>3.8</v>
      </c>
      <c r="F118">
        <v>200</v>
      </c>
      <c r="G118">
        <v>101.1</v>
      </c>
      <c r="H118">
        <v>74.5</v>
      </c>
      <c r="I118">
        <v>193.4</v>
      </c>
      <c r="J118">
        <v>3.492</v>
      </c>
      <c r="K118">
        <v>16.8</v>
      </c>
      <c r="L118">
        <v>25</v>
      </c>
      <c r="M118">
        <v>81.492726160000004</v>
      </c>
      <c r="N118">
        <v>19.911000000000001</v>
      </c>
      <c r="O118">
        <v>25.31</v>
      </c>
      <c r="P118">
        <f t="shared" si="3"/>
        <v>24.803799999999999</v>
      </c>
      <c r="Q118" s="1">
        <v>0.02</v>
      </c>
    </row>
    <row r="119" spans="1:17">
      <c r="A119" t="s">
        <v>151</v>
      </c>
      <c r="B119" t="s">
        <v>155</v>
      </c>
      <c r="C119" t="s">
        <v>16</v>
      </c>
      <c r="D119">
        <f t="shared" si="2"/>
        <v>1</v>
      </c>
      <c r="E119">
        <v>3.8</v>
      </c>
      <c r="F119">
        <v>195</v>
      </c>
      <c r="G119">
        <v>110.5</v>
      </c>
      <c r="H119">
        <v>72.7</v>
      </c>
      <c r="I119">
        <v>196.5</v>
      </c>
      <c r="J119">
        <v>3.3959999999999999</v>
      </c>
      <c r="K119">
        <v>18</v>
      </c>
      <c r="L119">
        <v>25</v>
      </c>
      <c r="M119">
        <v>78.318168130000004</v>
      </c>
      <c r="N119">
        <v>92.364000000000004</v>
      </c>
      <c r="O119">
        <v>21.664999999999999</v>
      </c>
      <c r="P119">
        <f t="shared" si="3"/>
        <v>21.2317</v>
      </c>
      <c r="Q119" s="1">
        <v>0.02</v>
      </c>
    </row>
    <row r="120" spans="1:17">
      <c r="A120" t="s">
        <v>151</v>
      </c>
      <c r="B120" t="s">
        <v>156</v>
      </c>
      <c r="C120" t="s">
        <v>16</v>
      </c>
      <c r="D120">
        <f t="shared" si="2"/>
        <v>1</v>
      </c>
      <c r="E120">
        <v>3.8</v>
      </c>
      <c r="F120">
        <v>205</v>
      </c>
      <c r="G120">
        <v>112.2</v>
      </c>
      <c r="H120">
        <v>72.599999999999994</v>
      </c>
      <c r="I120">
        <v>202.5</v>
      </c>
      <c r="J120">
        <v>3.59</v>
      </c>
      <c r="K120">
        <v>17.5</v>
      </c>
      <c r="L120">
        <v>24</v>
      </c>
      <c r="M120">
        <v>82.661355599999993</v>
      </c>
      <c r="N120">
        <v>35.945</v>
      </c>
      <c r="O120">
        <v>23.754999999999999</v>
      </c>
      <c r="P120">
        <f t="shared" si="3"/>
        <v>23.279899999999998</v>
      </c>
      <c r="Q120" s="1">
        <v>0.02</v>
      </c>
    </row>
    <row r="121" spans="1:17">
      <c r="A121" t="s">
        <v>151</v>
      </c>
      <c r="B121" t="s">
        <v>157</v>
      </c>
      <c r="C121" t="s">
        <v>37</v>
      </c>
      <c r="D121">
        <f t="shared" si="2"/>
        <v>0</v>
      </c>
      <c r="E121">
        <v>3.4</v>
      </c>
      <c r="F121">
        <v>185</v>
      </c>
      <c r="G121">
        <v>120</v>
      </c>
      <c r="H121">
        <v>72.7</v>
      </c>
      <c r="I121">
        <v>201.3</v>
      </c>
      <c r="J121">
        <v>3.9420000000000002</v>
      </c>
      <c r="K121">
        <v>25</v>
      </c>
      <c r="L121">
        <v>23</v>
      </c>
      <c r="M121">
        <v>76.208439519999999</v>
      </c>
      <c r="N121">
        <v>39.572000000000003</v>
      </c>
      <c r="O121">
        <v>25.635000000000002</v>
      </c>
      <c r="P121">
        <f t="shared" si="3"/>
        <v>25.122300000000003</v>
      </c>
      <c r="Q121" s="1">
        <v>0.02</v>
      </c>
    </row>
    <row r="122" spans="1:17">
      <c r="A122" t="s">
        <v>158</v>
      </c>
      <c r="B122" t="s">
        <v>159</v>
      </c>
      <c r="C122" t="s">
        <v>16</v>
      </c>
      <c r="D122">
        <f t="shared" si="2"/>
        <v>1</v>
      </c>
      <c r="E122">
        <v>2.7</v>
      </c>
      <c r="F122">
        <v>217</v>
      </c>
      <c r="G122">
        <v>95.2</v>
      </c>
      <c r="H122">
        <v>70.099999999999994</v>
      </c>
      <c r="I122">
        <v>171</v>
      </c>
      <c r="J122">
        <v>2.778</v>
      </c>
      <c r="K122">
        <v>17</v>
      </c>
      <c r="L122">
        <v>22</v>
      </c>
      <c r="M122">
        <v>93.437330700000004</v>
      </c>
      <c r="N122">
        <v>8.9819999999999993</v>
      </c>
      <c r="O122">
        <v>41.43</v>
      </c>
      <c r="P122">
        <f t="shared" si="3"/>
        <v>34.552619999999997</v>
      </c>
      <c r="Q122" s="2">
        <v>0.16600000000000001</v>
      </c>
    </row>
    <row r="123" spans="1:17">
      <c r="A123" t="s">
        <v>158</v>
      </c>
      <c r="B123" t="s">
        <v>160</v>
      </c>
      <c r="C123" t="s">
        <v>16</v>
      </c>
      <c r="D123">
        <f t="shared" si="2"/>
        <v>1</v>
      </c>
      <c r="E123">
        <v>3.4</v>
      </c>
      <c r="F123">
        <v>300</v>
      </c>
      <c r="G123">
        <v>92.6</v>
      </c>
      <c r="H123">
        <v>69.5</v>
      </c>
      <c r="I123">
        <v>174.5</v>
      </c>
      <c r="J123">
        <v>3.032</v>
      </c>
      <c r="K123">
        <v>17</v>
      </c>
      <c r="L123">
        <v>21</v>
      </c>
      <c r="M123">
        <v>134.3909754</v>
      </c>
      <c r="N123">
        <v>1.28</v>
      </c>
      <c r="O123">
        <v>71.02</v>
      </c>
      <c r="P123">
        <f t="shared" si="3"/>
        <v>59.230679999999992</v>
      </c>
      <c r="Q123" s="2">
        <v>0.16600000000000001</v>
      </c>
    </row>
    <row r="124" spans="1:17">
      <c r="A124" t="s">
        <v>158</v>
      </c>
      <c r="B124" t="s">
        <v>161</v>
      </c>
      <c r="C124" t="s">
        <v>16</v>
      </c>
      <c r="D124">
        <f t="shared" si="2"/>
        <v>1</v>
      </c>
      <c r="E124">
        <v>3.4</v>
      </c>
      <c r="F124">
        <v>300</v>
      </c>
      <c r="G124">
        <v>92.6</v>
      </c>
      <c r="H124">
        <v>69.5</v>
      </c>
      <c r="I124">
        <v>174.5</v>
      </c>
      <c r="J124">
        <v>3.0750000000000002</v>
      </c>
      <c r="K124">
        <v>17</v>
      </c>
      <c r="L124">
        <v>23</v>
      </c>
      <c r="M124">
        <v>135.91470960000001</v>
      </c>
      <c r="N124">
        <v>1.8660000000000001</v>
      </c>
      <c r="O124">
        <v>74.97</v>
      </c>
      <c r="P124">
        <f t="shared" si="3"/>
        <v>62.524979999999999</v>
      </c>
      <c r="Q124" s="2">
        <v>0.16600000000000001</v>
      </c>
    </row>
    <row r="125" spans="1:17">
      <c r="A125" t="s">
        <v>162</v>
      </c>
      <c r="B125" t="s">
        <v>163</v>
      </c>
      <c r="C125" t="s">
        <v>16</v>
      </c>
      <c r="D125">
        <f t="shared" si="2"/>
        <v>1</v>
      </c>
      <c r="E125">
        <v>2.2999999999999998</v>
      </c>
      <c r="F125">
        <v>170</v>
      </c>
      <c r="G125">
        <v>106.4</v>
      </c>
      <c r="H125">
        <v>70.599999999999994</v>
      </c>
      <c r="I125">
        <v>189.2</v>
      </c>
      <c r="J125">
        <v>3.28</v>
      </c>
      <c r="K125">
        <v>18.5</v>
      </c>
      <c r="L125">
        <v>23</v>
      </c>
      <c r="M125">
        <v>73.503778190000006</v>
      </c>
      <c r="N125">
        <v>9.1910000000000007</v>
      </c>
      <c r="O125">
        <v>33.119999999999997</v>
      </c>
      <c r="P125">
        <f t="shared" si="3"/>
        <v>28.814399999999999</v>
      </c>
      <c r="Q125" s="1">
        <v>0.13</v>
      </c>
    </row>
    <row r="126" spans="1:17">
      <c r="A126" t="s">
        <v>162</v>
      </c>
      <c r="B126" t="s">
        <v>164</v>
      </c>
      <c r="C126" t="s">
        <v>16</v>
      </c>
      <c r="D126">
        <f t="shared" si="2"/>
        <v>1</v>
      </c>
      <c r="E126">
        <v>2</v>
      </c>
      <c r="F126">
        <v>185</v>
      </c>
      <c r="G126">
        <v>102.6</v>
      </c>
      <c r="H126">
        <v>67.400000000000006</v>
      </c>
      <c r="I126">
        <v>182.2</v>
      </c>
      <c r="J126">
        <v>2.99</v>
      </c>
      <c r="K126">
        <v>16.899999999999999</v>
      </c>
      <c r="L126">
        <v>23</v>
      </c>
      <c r="M126">
        <v>76.02304771</v>
      </c>
      <c r="N126">
        <v>12.115</v>
      </c>
      <c r="O126">
        <v>26.1</v>
      </c>
      <c r="P126">
        <f t="shared" si="3"/>
        <v>22.707000000000001</v>
      </c>
      <c r="Q126" s="1">
        <v>0.13</v>
      </c>
    </row>
    <row r="127" spans="1:17">
      <c r="A127" t="s">
        <v>165</v>
      </c>
      <c r="B127" t="s">
        <v>166</v>
      </c>
      <c r="C127" t="s">
        <v>16</v>
      </c>
      <c r="D127">
        <f t="shared" si="2"/>
        <v>1</v>
      </c>
      <c r="E127">
        <v>1.9</v>
      </c>
      <c r="F127">
        <v>100</v>
      </c>
      <c r="G127">
        <v>102.4</v>
      </c>
      <c r="H127">
        <v>66.400000000000006</v>
      </c>
      <c r="I127">
        <v>176.9</v>
      </c>
      <c r="J127">
        <v>2.3319999999999999</v>
      </c>
      <c r="K127">
        <v>12.1</v>
      </c>
      <c r="L127">
        <v>33</v>
      </c>
      <c r="M127">
        <v>39.986424749999998</v>
      </c>
      <c r="N127">
        <v>80.62</v>
      </c>
      <c r="O127">
        <v>10.685</v>
      </c>
      <c r="P127">
        <f t="shared" si="3"/>
        <v>8.8685500000000008</v>
      </c>
      <c r="Q127" s="1">
        <v>0.17</v>
      </c>
    </row>
    <row r="128" spans="1:17">
      <c r="A128" t="s">
        <v>165</v>
      </c>
      <c r="B128" t="s">
        <v>167</v>
      </c>
      <c r="C128" t="s">
        <v>16</v>
      </c>
      <c r="D128">
        <f t="shared" si="2"/>
        <v>1</v>
      </c>
      <c r="E128">
        <v>1.9</v>
      </c>
      <c r="F128">
        <v>100</v>
      </c>
      <c r="G128">
        <v>102.4</v>
      </c>
      <c r="H128">
        <v>66.400000000000006</v>
      </c>
      <c r="I128">
        <v>180</v>
      </c>
      <c r="J128">
        <v>2.367</v>
      </c>
      <c r="K128">
        <v>12.1</v>
      </c>
      <c r="L128">
        <v>33</v>
      </c>
      <c r="M128">
        <v>40.700072419999998</v>
      </c>
      <c r="N128">
        <v>24.545999999999999</v>
      </c>
      <c r="O128">
        <v>12.535</v>
      </c>
      <c r="P128">
        <f t="shared" si="3"/>
        <v>10.40405</v>
      </c>
      <c r="Q128" s="1">
        <v>0.17</v>
      </c>
    </row>
    <row r="129" spans="1:17">
      <c r="A129" t="s">
        <v>165</v>
      </c>
      <c r="B129" t="s">
        <v>168</v>
      </c>
      <c r="C129" t="s">
        <v>16</v>
      </c>
      <c r="D129">
        <f t="shared" si="2"/>
        <v>1</v>
      </c>
      <c r="E129">
        <v>1.9</v>
      </c>
      <c r="F129">
        <v>124</v>
      </c>
      <c r="G129">
        <v>102.4</v>
      </c>
      <c r="H129">
        <v>66.400000000000006</v>
      </c>
      <c r="I129">
        <v>176.9</v>
      </c>
      <c r="J129">
        <v>2.452</v>
      </c>
      <c r="K129">
        <v>12.1</v>
      </c>
      <c r="L129">
        <v>31</v>
      </c>
      <c r="M129">
        <v>49.865773670000003</v>
      </c>
      <c r="N129">
        <v>5.2229999999999999</v>
      </c>
      <c r="O129">
        <v>14.29</v>
      </c>
      <c r="P129">
        <f t="shared" si="3"/>
        <v>11.8607</v>
      </c>
      <c r="Q129" s="1">
        <v>0.17</v>
      </c>
    </row>
    <row r="130" spans="1:17">
      <c r="A130" t="s">
        <v>165</v>
      </c>
      <c r="B130" t="s">
        <v>169</v>
      </c>
      <c r="C130" t="s">
        <v>16</v>
      </c>
      <c r="D130">
        <f t="shared" si="2"/>
        <v>1</v>
      </c>
      <c r="E130">
        <v>2.2000000000000002</v>
      </c>
      <c r="F130">
        <v>137</v>
      </c>
      <c r="G130">
        <v>106.5</v>
      </c>
      <c r="H130">
        <v>69</v>
      </c>
      <c r="I130">
        <v>190.4</v>
      </c>
      <c r="J130">
        <v>3.0750000000000002</v>
      </c>
      <c r="K130">
        <v>13.1</v>
      </c>
      <c r="L130">
        <v>27</v>
      </c>
      <c r="M130">
        <v>56.295243040000003</v>
      </c>
      <c r="N130">
        <v>8.4719999999999995</v>
      </c>
      <c r="O130">
        <v>18.835000000000001</v>
      </c>
      <c r="P130">
        <f t="shared" si="3"/>
        <v>15.633050000000001</v>
      </c>
      <c r="Q130" s="1">
        <v>0.17</v>
      </c>
    </row>
    <row r="131" spans="1:17">
      <c r="A131" t="s">
        <v>165</v>
      </c>
      <c r="B131" t="s">
        <v>170</v>
      </c>
      <c r="C131" t="s">
        <v>16</v>
      </c>
      <c r="D131">
        <f t="shared" ref="D131:D154" si="4">IF(C131="Passenger",1,0)</f>
        <v>1</v>
      </c>
      <c r="E131">
        <v>2.2000000000000002</v>
      </c>
      <c r="F131">
        <v>137</v>
      </c>
      <c r="G131">
        <v>106.5</v>
      </c>
      <c r="H131">
        <v>69</v>
      </c>
      <c r="I131">
        <v>190.4</v>
      </c>
      <c r="J131">
        <v>2.91</v>
      </c>
      <c r="K131">
        <v>13.1</v>
      </c>
      <c r="L131">
        <v>28</v>
      </c>
      <c r="M131">
        <v>54.819728249999997</v>
      </c>
      <c r="N131">
        <v>49.988999999999997</v>
      </c>
      <c r="O131">
        <v>15.01</v>
      </c>
      <c r="P131">
        <f t="shared" ref="P131:P154" si="5">(1-Q131)*O131</f>
        <v>12.458299999999999</v>
      </c>
      <c r="Q131" s="1">
        <v>0.17</v>
      </c>
    </row>
    <row r="132" spans="1:17">
      <c r="A132" t="s">
        <v>171</v>
      </c>
      <c r="B132" t="s">
        <v>172</v>
      </c>
      <c r="C132" t="s">
        <v>16</v>
      </c>
      <c r="D132">
        <f t="shared" si="4"/>
        <v>1</v>
      </c>
      <c r="E132">
        <v>2.5</v>
      </c>
      <c r="F132">
        <v>165</v>
      </c>
      <c r="G132">
        <v>103.5</v>
      </c>
      <c r="H132">
        <v>67.5</v>
      </c>
      <c r="I132">
        <v>185.8</v>
      </c>
      <c r="J132">
        <v>3.415</v>
      </c>
      <c r="K132">
        <v>16.899999999999999</v>
      </c>
      <c r="L132">
        <v>25</v>
      </c>
      <c r="M132">
        <v>67.765907600000006</v>
      </c>
      <c r="N132">
        <v>47.106999999999999</v>
      </c>
      <c r="O132">
        <v>22.695</v>
      </c>
      <c r="P132">
        <f t="shared" si="5"/>
        <v>21.28791</v>
      </c>
      <c r="Q132" s="2">
        <v>6.2E-2</v>
      </c>
    </row>
    <row r="133" spans="1:17">
      <c r="A133" t="s">
        <v>171</v>
      </c>
      <c r="B133" t="s">
        <v>173</v>
      </c>
      <c r="C133" t="s">
        <v>37</v>
      </c>
      <c r="D133">
        <f t="shared" si="4"/>
        <v>0</v>
      </c>
      <c r="E133">
        <v>2.5</v>
      </c>
      <c r="F133">
        <v>165</v>
      </c>
      <c r="G133">
        <v>99.4</v>
      </c>
      <c r="H133">
        <v>68.3</v>
      </c>
      <c r="I133">
        <v>175.2</v>
      </c>
      <c r="J133">
        <v>3.125</v>
      </c>
      <c r="K133">
        <v>15.9</v>
      </c>
      <c r="L133">
        <v>24</v>
      </c>
      <c r="M133">
        <v>66.762943309999997</v>
      </c>
      <c r="N133">
        <v>33.027999999999999</v>
      </c>
      <c r="O133">
        <v>20.094999999999999</v>
      </c>
      <c r="P133">
        <f t="shared" si="5"/>
        <v>18.84911</v>
      </c>
      <c r="Q133" s="2">
        <v>6.2E-2</v>
      </c>
    </row>
    <row r="134" spans="1:17">
      <c r="A134" t="s">
        <v>174</v>
      </c>
      <c r="B134" t="s">
        <v>175</v>
      </c>
      <c r="C134" t="s">
        <v>16</v>
      </c>
      <c r="D134">
        <f t="shared" si="4"/>
        <v>1</v>
      </c>
      <c r="E134">
        <v>1.8</v>
      </c>
      <c r="F134">
        <v>120</v>
      </c>
      <c r="G134">
        <v>97</v>
      </c>
      <c r="H134">
        <v>66.7</v>
      </c>
      <c r="I134">
        <v>174</v>
      </c>
      <c r="J134">
        <v>2.42</v>
      </c>
      <c r="K134">
        <v>13.2</v>
      </c>
      <c r="L134">
        <v>33</v>
      </c>
      <c r="M134">
        <v>47.96897242</v>
      </c>
      <c r="N134">
        <v>142.535</v>
      </c>
      <c r="O134">
        <v>13.108000000000001</v>
      </c>
      <c r="P134">
        <f t="shared" si="5"/>
        <v>10.892747999999999</v>
      </c>
      <c r="Q134" s="2">
        <v>0.16900000000000001</v>
      </c>
    </row>
    <row r="135" spans="1:17">
      <c r="A135" t="s">
        <v>174</v>
      </c>
      <c r="B135" t="s">
        <v>176</v>
      </c>
      <c r="C135" t="s">
        <v>16</v>
      </c>
      <c r="D135">
        <f t="shared" si="4"/>
        <v>1</v>
      </c>
      <c r="E135">
        <v>2.2000000000000002</v>
      </c>
      <c r="F135">
        <v>133</v>
      </c>
      <c r="G135">
        <v>105.2</v>
      </c>
      <c r="H135">
        <v>70.099999999999994</v>
      </c>
      <c r="I135">
        <v>188.5</v>
      </c>
      <c r="J135">
        <v>2.9980000000000002</v>
      </c>
      <c r="K135">
        <v>18.5</v>
      </c>
      <c r="L135">
        <v>27</v>
      </c>
      <c r="M135">
        <v>54.372419649999998</v>
      </c>
      <c r="N135">
        <v>247.994</v>
      </c>
      <c r="O135">
        <v>17.518000000000001</v>
      </c>
      <c r="P135">
        <f t="shared" si="5"/>
        <v>14.557458</v>
      </c>
      <c r="Q135" s="2">
        <v>0.16900000000000001</v>
      </c>
    </row>
    <row r="136" spans="1:17">
      <c r="A136" t="s">
        <v>174</v>
      </c>
      <c r="B136" t="s">
        <v>177</v>
      </c>
      <c r="C136" t="s">
        <v>16</v>
      </c>
      <c r="D136">
        <f t="shared" si="4"/>
        <v>1</v>
      </c>
      <c r="E136">
        <v>3</v>
      </c>
      <c r="F136">
        <v>210</v>
      </c>
      <c r="G136">
        <v>107.1</v>
      </c>
      <c r="H136">
        <v>71.7</v>
      </c>
      <c r="I136">
        <v>191.9</v>
      </c>
      <c r="J136">
        <v>3.4169999999999998</v>
      </c>
      <c r="K136">
        <v>18.5</v>
      </c>
      <c r="L136">
        <v>26</v>
      </c>
      <c r="M136">
        <v>84.911898260000001</v>
      </c>
      <c r="N136">
        <v>63.848999999999997</v>
      </c>
      <c r="O136">
        <v>25.545000000000002</v>
      </c>
      <c r="P136">
        <f t="shared" si="5"/>
        <v>21.227895</v>
      </c>
      <c r="Q136" s="2">
        <v>0.16900000000000001</v>
      </c>
    </row>
    <row r="137" spans="1:17">
      <c r="A137" t="s">
        <v>174</v>
      </c>
      <c r="B137" t="s">
        <v>178</v>
      </c>
      <c r="C137" t="s">
        <v>16</v>
      </c>
      <c r="D137">
        <f t="shared" si="4"/>
        <v>1</v>
      </c>
      <c r="E137">
        <v>1.8</v>
      </c>
      <c r="F137">
        <v>140</v>
      </c>
      <c r="G137">
        <v>102.4</v>
      </c>
      <c r="H137">
        <v>68.3</v>
      </c>
      <c r="I137">
        <v>170.5</v>
      </c>
      <c r="J137">
        <v>2.4249999999999998</v>
      </c>
      <c r="K137">
        <v>14.5</v>
      </c>
      <c r="L137">
        <v>31</v>
      </c>
      <c r="M137">
        <v>56.496030339999997</v>
      </c>
      <c r="N137">
        <v>33.268999999999998</v>
      </c>
      <c r="O137">
        <v>16.875</v>
      </c>
      <c r="P137">
        <f t="shared" si="5"/>
        <v>14.023124999999999</v>
      </c>
      <c r="Q137" s="2">
        <v>0.16900000000000001</v>
      </c>
    </row>
    <row r="138" spans="1:17">
      <c r="A138" t="s">
        <v>174</v>
      </c>
      <c r="B138" t="s">
        <v>179</v>
      </c>
      <c r="C138" t="s">
        <v>37</v>
      </c>
      <c r="D138">
        <f t="shared" si="4"/>
        <v>0</v>
      </c>
      <c r="E138">
        <v>2.4</v>
      </c>
      <c r="F138">
        <v>142</v>
      </c>
      <c r="G138">
        <v>103.3</v>
      </c>
      <c r="H138">
        <v>66.5</v>
      </c>
      <c r="I138">
        <v>178.7</v>
      </c>
      <c r="J138">
        <v>2.58</v>
      </c>
      <c r="K138">
        <v>15.1</v>
      </c>
      <c r="L138">
        <v>23</v>
      </c>
      <c r="M138">
        <v>55.297116580000001</v>
      </c>
      <c r="N138">
        <v>84.087000000000003</v>
      </c>
      <c r="O138">
        <v>11.528</v>
      </c>
      <c r="P138">
        <f t="shared" si="5"/>
        <v>9.5797679999999996</v>
      </c>
      <c r="Q138" s="2">
        <v>0.16900000000000001</v>
      </c>
    </row>
    <row r="139" spans="1:17">
      <c r="A139" t="s">
        <v>174</v>
      </c>
      <c r="B139" t="s">
        <v>180</v>
      </c>
      <c r="C139" t="s">
        <v>37</v>
      </c>
      <c r="D139">
        <f t="shared" si="4"/>
        <v>0</v>
      </c>
      <c r="E139">
        <v>3</v>
      </c>
      <c r="F139">
        <v>194</v>
      </c>
      <c r="G139">
        <v>114.2</v>
      </c>
      <c r="H139">
        <v>73.400000000000006</v>
      </c>
      <c r="I139">
        <v>193.5</v>
      </c>
      <c r="J139">
        <v>3.7589999999999999</v>
      </c>
      <c r="K139">
        <v>20.9</v>
      </c>
      <c r="L139">
        <v>22</v>
      </c>
      <c r="M139">
        <v>78.027219470000006</v>
      </c>
      <c r="N139">
        <v>65.119</v>
      </c>
      <c r="O139">
        <v>22.367999999999999</v>
      </c>
      <c r="P139">
        <f t="shared" si="5"/>
        <v>18.587807999999999</v>
      </c>
      <c r="Q139" s="2">
        <v>0.16900000000000001</v>
      </c>
    </row>
    <row r="140" spans="1:17">
      <c r="A140" t="s">
        <v>174</v>
      </c>
      <c r="B140" t="s">
        <v>181</v>
      </c>
      <c r="C140" t="s">
        <v>37</v>
      </c>
      <c r="D140">
        <f t="shared" si="4"/>
        <v>0</v>
      </c>
      <c r="E140">
        <v>2</v>
      </c>
      <c r="F140">
        <v>127</v>
      </c>
      <c r="G140">
        <v>94.9</v>
      </c>
      <c r="H140">
        <v>66.7</v>
      </c>
      <c r="I140">
        <v>163.80000000000001</v>
      </c>
      <c r="J140">
        <v>2.6680000000000001</v>
      </c>
      <c r="K140">
        <v>15.3</v>
      </c>
      <c r="L140">
        <v>27</v>
      </c>
      <c r="M140">
        <v>51.955108869999997</v>
      </c>
      <c r="N140">
        <v>25.106000000000002</v>
      </c>
      <c r="O140">
        <v>16.888000000000002</v>
      </c>
      <c r="P140">
        <f t="shared" si="5"/>
        <v>14.033928000000001</v>
      </c>
      <c r="Q140" s="2">
        <v>0.16900000000000001</v>
      </c>
    </row>
    <row r="141" spans="1:17">
      <c r="A141" t="s">
        <v>174</v>
      </c>
      <c r="B141" t="s">
        <v>182</v>
      </c>
      <c r="C141" t="s">
        <v>37</v>
      </c>
      <c r="D141">
        <f t="shared" si="4"/>
        <v>0</v>
      </c>
      <c r="E141">
        <v>2.7</v>
      </c>
      <c r="F141">
        <v>150</v>
      </c>
      <c r="G141">
        <v>105.3</v>
      </c>
      <c r="H141">
        <v>66.5</v>
      </c>
      <c r="I141">
        <v>183.3</v>
      </c>
      <c r="J141">
        <v>3.44</v>
      </c>
      <c r="K141">
        <v>18.5</v>
      </c>
      <c r="L141">
        <v>23</v>
      </c>
      <c r="M141">
        <v>62.35557713</v>
      </c>
      <c r="N141">
        <v>68.411000000000001</v>
      </c>
      <c r="O141">
        <v>22.288</v>
      </c>
      <c r="P141">
        <f t="shared" si="5"/>
        <v>18.521328</v>
      </c>
      <c r="Q141" s="2">
        <v>0.16900000000000001</v>
      </c>
    </row>
    <row r="142" spans="1:17">
      <c r="A142" t="s">
        <v>174</v>
      </c>
      <c r="B142" t="s">
        <v>183</v>
      </c>
      <c r="C142" t="s">
        <v>37</v>
      </c>
      <c r="D142">
        <f t="shared" si="4"/>
        <v>0</v>
      </c>
      <c r="E142">
        <v>4.7</v>
      </c>
      <c r="F142">
        <v>230</v>
      </c>
      <c r="G142">
        <v>112.2</v>
      </c>
      <c r="H142">
        <v>76.400000000000006</v>
      </c>
      <c r="I142">
        <v>192.5</v>
      </c>
      <c r="J142">
        <v>5.1150000000000002</v>
      </c>
      <c r="K142">
        <v>25.4</v>
      </c>
      <c r="L142">
        <v>15</v>
      </c>
      <c r="M142">
        <v>102.5289842</v>
      </c>
      <c r="N142">
        <v>9.8350000000000009</v>
      </c>
      <c r="O142">
        <v>51.728000000000002</v>
      </c>
      <c r="P142">
        <f t="shared" si="5"/>
        <v>42.985968</v>
      </c>
      <c r="Q142" s="2">
        <v>0.16900000000000001</v>
      </c>
    </row>
    <row r="143" spans="1:17">
      <c r="A143" t="s">
        <v>184</v>
      </c>
      <c r="B143" t="s">
        <v>185</v>
      </c>
      <c r="C143" t="s">
        <v>16</v>
      </c>
      <c r="D143">
        <f t="shared" si="4"/>
        <v>1</v>
      </c>
      <c r="E143">
        <v>2</v>
      </c>
      <c r="F143">
        <v>115</v>
      </c>
      <c r="G143">
        <v>98.9</v>
      </c>
      <c r="H143">
        <v>68.3</v>
      </c>
      <c r="I143">
        <v>163.30000000000001</v>
      </c>
      <c r="J143">
        <v>2.7669999999999999</v>
      </c>
      <c r="K143">
        <v>14.5</v>
      </c>
      <c r="L143">
        <v>26</v>
      </c>
      <c r="M143">
        <v>46.943876760000002</v>
      </c>
      <c r="N143">
        <v>9.7609999999999992</v>
      </c>
      <c r="O143">
        <v>14.9</v>
      </c>
      <c r="P143">
        <f t="shared" si="5"/>
        <v>12.0839</v>
      </c>
      <c r="Q143" s="2">
        <v>0.189</v>
      </c>
    </row>
    <row r="144" spans="1:17">
      <c r="A144" t="s">
        <v>184</v>
      </c>
      <c r="B144" t="s">
        <v>186</v>
      </c>
      <c r="C144" t="s">
        <v>16</v>
      </c>
      <c r="D144">
        <f t="shared" si="4"/>
        <v>1</v>
      </c>
      <c r="E144">
        <v>2</v>
      </c>
      <c r="F144">
        <v>115</v>
      </c>
      <c r="G144">
        <v>98.9</v>
      </c>
      <c r="H144">
        <v>68.3</v>
      </c>
      <c r="I144">
        <v>172.3</v>
      </c>
      <c r="J144">
        <v>2.8530000000000002</v>
      </c>
      <c r="K144">
        <v>14.5</v>
      </c>
      <c r="L144">
        <v>26</v>
      </c>
      <c r="M144">
        <v>47.638236659999997</v>
      </c>
      <c r="N144">
        <v>83.721000000000004</v>
      </c>
      <c r="O144">
        <v>16.7</v>
      </c>
      <c r="P144">
        <f t="shared" si="5"/>
        <v>13.543699999999998</v>
      </c>
      <c r="Q144" s="2">
        <v>0.189</v>
      </c>
    </row>
    <row r="145" spans="1:17">
      <c r="A145" t="s">
        <v>184</v>
      </c>
      <c r="B145" t="s">
        <v>187</v>
      </c>
      <c r="C145" t="s">
        <v>16</v>
      </c>
      <c r="D145">
        <f t="shared" si="4"/>
        <v>1</v>
      </c>
      <c r="E145">
        <v>1.8</v>
      </c>
      <c r="F145">
        <v>150</v>
      </c>
      <c r="G145">
        <v>106.4</v>
      </c>
      <c r="H145">
        <v>68.5</v>
      </c>
      <c r="I145">
        <v>184.1</v>
      </c>
      <c r="J145">
        <v>3.0430000000000001</v>
      </c>
      <c r="K145">
        <v>16.399999999999999</v>
      </c>
      <c r="L145">
        <v>27</v>
      </c>
      <c r="M145">
        <v>61.701381359999999</v>
      </c>
      <c r="N145">
        <v>51.101999999999997</v>
      </c>
      <c r="O145">
        <v>21.2</v>
      </c>
      <c r="P145">
        <f t="shared" si="5"/>
        <v>17.193199999999997</v>
      </c>
      <c r="Q145" s="2">
        <v>0.189</v>
      </c>
    </row>
    <row r="146" spans="1:17">
      <c r="A146" t="s">
        <v>184</v>
      </c>
      <c r="B146" t="s">
        <v>188</v>
      </c>
      <c r="C146" t="s">
        <v>16</v>
      </c>
      <c r="D146">
        <f t="shared" si="4"/>
        <v>1</v>
      </c>
      <c r="E146">
        <v>2</v>
      </c>
      <c r="F146">
        <v>115</v>
      </c>
      <c r="G146">
        <v>97.4</v>
      </c>
      <c r="H146">
        <v>66.7</v>
      </c>
      <c r="I146">
        <v>160.4</v>
      </c>
      <c r="J146">
        <v>3.0790000000000002</v>
      </c>
      <c r="K146">
        <v>13.7</v>
      </c>
      <c r="L146">
        <v>26</v>
      </c>
      <c r="M146">
        <v>48.907372250000002</v>
      </c>
      <c r="N146">
        <v>9.5690000000000008</v>
      </c>
      <c r="O146">
        <v>19.989999999999998</v>
      </c>
      <c r="P146">
        <f t="shared" si="5"/>
        <v>16.211889999999997</v>
      </c>
      <c r="Q146" s="2">
        <v>0.189</v>
      </c>
    </row>
    <row r="147" spans="1:17">
      <c r="A147" t="s">
        <v>184</v>
      </c>
      <c r="B147" t="s">
        <v>189</v>
      </c>
      <c r="C147" t="s">
        <v>16</v>
      </c>
      <c r="D147">
        <f t="shared" si="4"/>
        <v>1</v>
      </c>
      <c r="E147">
        <v>2</v>
      </c>
      <c r="F147">
        <v>115</v>
      </c>
      <c r="G147">
        <v>98.9</v>
      </c>
      <c r="H147">
        <v>68.3</v>
      </c>
      <c r="I147">
        <v>163.30000000000001</v>
      </c>
      <c r="J147">
        <v>2.762</v>
      </c>
      <c r="K147">
        <v>14.6</v>
      </c>
      <c r="L147">
        <v>26</v>
      </c>
      <c r="M147">
        <v>47.946841059999997</v>
      </c>
      <c r="N147">
        <v>5.5960000000000001</v>
      </c>
      <c r="O147">
        <v>17.5</v>
      </c>
      <c r="P147">
        <f t="shared" si="5"/>
        <v>14.192499999999999</v>
      </c>
      <c r="Q147" s="2">
        <v>0.189</v>
      </c>
    </row>
    <row r="148" spans="1:17">
      <c r="A148" t="s">
        <v>184</v>
      </c>
      <c r="B148" t="s">
        <v>190</v>
      </c>
      <c r="C148" t="s">
        <v>16</v>
      </c>
      <c r="D148">
        <f t="shared" si="4"/>
        <v>1</v>
      </c>
      <c r="E148">
        <v>2</v>
      </c>
      <c r="F148">
        <v>115</v>
      </c>
      <c r="G148">
        <v>98.9</v>
      </c>
      <c r="H148">
        <v>67.900000000000006</v>
      </c>
      <c r="I148">
        <v>161.1</v>
      </c>
      <c r="J148">
        <v>2.7690000000000001</v>
      </c>
      <c r="K148">
        <v>14.5</v>
      </c>
      <c r="L148">
        <v>26</v>
      </c>
      <c r="M148">
        <v>47.329632259999997</v>
      </c>
      <c r="N148">
        <v>49.463000000000001</v>
      </c>
      <c r="O148">
        <v>15.9</v>
      </c>
      <c r="P148">
        <f t="shared" si="5"/>
        <v>12.8949</v>
      </c>
      <c r="Q148" s="2">
        <v>0.189</v>
      </c>
    </row>
    <row r="149" spans="1:17">
      <c r="A149" t="s">
        <v>191</v>
      </c>
      <c r="B149" t="s">
        <v>192</v>
      </c>
      <c r="C149" t="s">
        <v>16</v>
      </c>
      <c r="D149">
        <f t="shared" si="4"/>
        <v>1</v>
      </c>
      <c r="E149">
        <v>1.9</v>
      </c>
      <c r="F149">
        <v>160</v>
      </c>
      <c r="G149">
        <v>100.5</v>
      </c>
      <c r="H149">
        <v>67.599999999999994</v>
      </c>
      <c r="I149">
        <v>176.6</v>
      </c>
      <c r="J149">
        <v>2.9980000000000002</v>
      </c>
      <c r="K149">
        <v>15.8</v>
      </c>
      <c r="L149">
        <v>25</v>
      </c>
      <c r="M149">
        <v>66.113056799999995</v>
      </c>
      <c r="N149">
        <v>16.957000000000001</v>
      </c>
      <c r="O149">
        <v>23.4</v>
      </c>
      <c r="P149">
        <f t="shared" si="5"/>
        <v>21.8322</v>
      </c>
      <c r="Q149" s="2">
        <v>6.7000000000000004E-2</v>
      </c>
    </row>
    <row r="150" spans="1:17">
      <c r="A150" t="s">
        <v>191</v>
      </c>
      <c r="B150" t="s">
        <v>193</v>
      </c>
      <c r="C150" t="s">
        <v>16</v>
      </c>
      <c r="D150">
        <f t="shared" si="4"/>
        <v>1</v>
      </c>
      <c r="E150">
        <v>1.9</v>
      </c>
      <c r="F150">
        <v>160</v>
      </c>
      <c r="G150">
        <v>100.5</v>
      </c>
      <c r="H150">
        <v>67.599999999999994</v>
      </c>
      <c r="I150">
        <v>176.6</v>
      </c>
      <c r="J150">
        <v>3.0419999999999998</v>
      </c>
      <c r="K150">
        <v>15.8</v>
      </c>
      <c r="L150">
        <v>25</v>
      </c>
      <c r="M150">
        <v>66.498812299999997</v>
      </c>
      <c r="N150">
        <v>3.5449999999999999</v>
      </c>
      <c r="O150">
        <v>24.4</v>
      </c>
      <c r="P150">
        <f t="shared" si="5"/>
        <v>22.7652</v>
      </c>
      <c r="Q150" s="2">
        <v>6.7000000000000004E-2</v>
      </c>
    </row>
    <row r="151" spans="1:17">
      <c r="A151" t="s">
        <v>191</v>
      </c>
      <c r="B151" t="s">
        <v>194</v>
      </c>
      <c r="C151" t="s">
        <v>16</v>
      </c>
      <c r="D151">
        <f t="shared" si="4"/>
        <v>1</v>
      </c>
      <c r="E151">
        <v>2.4</v>
      </c>
      <c r="F151">
        <v>168</v>
      </c>
      <c r="G151">
        <v>104.9</v>
      </c>
      <c r="H151">
        <v>69.3</v>
      </c>
      <c r="I151">
        <v>185.9</v>
      </c>
      <c r="J151">
        <v>3.2080000000000002</v>
      </c>
      <c r="K151">
        <v>17.899999999999999</v>
      </c>
      <c r="L151">
        <v>25</v>
      </c>
      <c r="M151">
        <v>70.654495449999999</v>
      </c>
      <c r="N151">
        <v>15.244999999999999</v>
      </c>
      <c r="O151">
        <v>27.5</v>
      </c>
      <c r="P151">
        <f t="shared" si="5"/>
        <v>25.657500000000002</v>
      </c>
      <c r="Q151" s="2">
        <v>6.7000000000000004E-2</v>
      </c>
    </row>
    <row r="152" spans="1:17">
      <c r="A152" t="s">
        <v>191</v>
      </c>
      <c r="B152" t="s">
        <v>195</v>
      </c>
      <c r="C152" t="s">
        <v>16</v>
      </c>
      <c r="D152">
        <f t="shared" si="4"/>
        <v>1</v>
      </c>
      <c r="E152">
        <v>2.4</v>
      </c>
      <c r="F152">
        <v>168</v>
      </c>
      <c r="G152">
        <v>104.9</v>
      </c>
      <c r="H152">
        <v>69.3</v>
      </c>
      <c r="I152">
        <v>186.2</v>
      </c>
      <c r="J152">
        <v>3.2589999999999999</v>
      </c>
      <c r="K152">
        <v>17.899999999999999</v>
      </c>
      <c r="L152">
        <v>25</v>
      </c>
      <c r="M152">
        <v>71.1559776</v>
      </c>
      <c r="N152">
        <v>17.530999999999999</v>
      </c>
      <c r="O152">
        <v>28.8</v>
      </c>
      <c r="P152">
        <f t="shared" si="5"/>
        <v>26.870400000000004</v>
      </c>
      <c r="Q152" s="2">
        <v>6.7000000000000004E-2</v>
      </c>
    </row>
    <row r="153" spans="1:17">
      <c r="A153" t="s">
        <v>191</v>
      </c>
      <c r="B153" t="s">
        <v>196</v>
      </c>
      <c r="C153" t="s">
        <v>16</v>
      </c>
      <c r="D153">
        <f t="shared" si="4"/>
        <v>1</v>
      </c>
      <c r="E153">
        <v>2.2999999999999998</v>
      </c>
      <c r="F153">
        <v>236</v>
      </c>
      <c r="G153">
        <v>104.9</v>
      </c>
      <c r="H153">
        <v>71.5</v>
      </c>
      <c r="I153">
        <v>185.7</v>
      </c>
      <c r="J153">
        <v>3.601</v>
      </c>
      <c r="K153">
        <v>18.5</v>
      </c>
      <c r="L153">
        <v>23</v>
      </c>
      <c r="M153">
        <v>101.6233572</v>
      </c>
      <c r="N153">
        <v>3.4929999999999999</v>
      </c>
      <c r="O153">
        <v>45.5</v>
      </c>
      <c r="P153">
        <f t="shared" si="5"/>
        <v>42.451500000000003</v>
      </c>
      <c r="Q153" s="2">
        <v>6.7000000000000004E-2</v>
      </c>
    </row>
    <row r="154" spans="1:17">
      <c r="A154" t="s">
        <v>191</v>
      </c>
      <c r="B154" t="s">
        <v>197</v>
      </c>
      <c r="C154" t="s">
        <v>16</v>
      </c>
      <c r="D154">
        <f t="shared" si="4"/>
        <v>1</v>
      </c>
      <c r="E154">
        <v>2.9</v>
      </c>
      <c r="F154">
        <v>201</v>
      </c>
      <c r="G154">
        <v>109.9</v>
      </c>
      <c r="H154">
        <v>72.099999999999994</v>
      </c>
      <c r="I154">
        <v>189.8</v>
      </c>
      <c r="J154">
        <v>3.6</v>
      </c>
      <c r="K154">
        <v>21.1</v>
      </c>
      <c r="L154">
        <v>24</v>
      </c>
      <c r="M154">
        <v>85.735654510000003</v>
      </c>
      <c r="N154">
        <v>18.969000000000001</v>
      </c>
      <c r="O154">
        <v>36</v>
      </c>
      <c r="P154">
        <f t="shared" si="5"/>
        <v>33.588000000000001</v>
      </c>
      <c r="Q154" s="2">
        <v>6.7000000000000004E-2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zoomScale="85" zoomScaleNormal="85" workbookViewId="0">
      <selection activeCell="L26" sqref="L26"/>
    </sheetView>
  </sheetViews>
  <sheetFormatPr defaultColWidth="8.796875" defaultRowHeight="14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01E9-4ADC-4321-AA08-A05E8740923A}">
  <dimension ref="A1"/>
  <sheetViews>
    <sheetView showGridLines="0" showRowColHeaders="0" workbookViewId="0">
      <selection activeCell="G19" sqref="G19"/>
    </sheetView>
  </sheetViews>
  <sheetFormatPr defaultColWidth="8.796875" defaultRowHeight="14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54"/>
  <sheetViews>
    <sheetView workbookViewId="0"/>
  </sheetViews>
  <sheetFormatPr defaultColWidth="8.796875" defaultRowHeight="14.25"/>
  <cols>
    <col min="23" max="23" width="17" customWidth="1"/>
    <col min="24" max="25" width="10" customWidth="1"/>
  </cols>
  <sheetData>
    <row r="1" spans="1:26">
      <c r="A1" t="s">
        <v>198</v>
      </c>
      <c r="B1" t="s">
        <v>8</v>
      </c>
      <c r="C1" t="s">
        <v>9</v>
      </c>
      <c r="D1" t="s">
        <v>10</v>
      </c>
      <c r="E1" t="s">
        <v>13</v>
      </c>
      <c r="F1" t="s">
        <v>4</v>
      </c>
      <c r="K1" s="7" t="s">
        <v>202</v>
      </c>
    </row>
    <row r="2" spans="1:26">
      <c r="A2">
        <v>1</v>
      </c>
      <c r="B2">
        <v>67.3</v>
      </c>
      <c r="C2">
        <v>172.4</v>
      </c>
      <c r="D2">
        <v>2.6389999999999998</v>
      </c>
      <c r="E2">
        <v>58.280149520000002</v>
      </c>
      <c r="F2">
        <v>21.5</v>
      </c>
      <c r="K2" t="s">
        <v>203</v>
      </c>
    </row>
    <row r="3" spans="1:26" ht="14.65" thickBot="1">
      <c r="A3">
        <v>1</v>
      </c>
      <c r="B3">
        <v>70.3</v>
      </c>
      <c r="C3">
        <v>192.9</v>
      </c>
      <c r="D3">
        <v>3.5169999999999999</v>
      </c>
      <c r="E3">
        <v>91.370777660000002</v>
      </c>
      <c r="F3">
        <v>28.4</v>
      </c>
    </row>
    <row r="4" spans="1:26" ht="14.65" thickBot="1">
      <c r="A4">
        <v>1</v>
      </c>
      <c r="B4">
        <v>71.400000000000006</v>
      </c>
      <c r="C4">
        <v>196.6</v>
      </c>
      <c r="D4">
        <v>3.85</v>
      </c>
      <c r="E4">
        <v>91.389779329999996</v>
      </c>
      <c r="F4">
        <v>42</v>
      </c>
      <c r="K4" s="6" t="s">
        <v>204</v>
      </c>
      <c r="L4" s="6"/>
      <c r="W4" t="s">
        <v>267</v>
      </c>
      <c r="X4" t="s">
        <v>268</v>
      </c>
      <c r="Y4" t="s">
        <v>269</v>
      </c>
    </row>
    <row r="5" spans="1:26" ht="14.65" thickBot="1">
      <c r="A5">
        <v>1</v>
      </c>
      <c r="B5">
        <v>68.2</v>
      </c>
      <c r="C5">
        <v>178</v>
      </c>
      <c r="D5">
        <v>2.9980000000000002</v>
      </c>
      <c r="E5">
        <v>62.777639200000003</v>
      </c>
      <c r="F5">
        <v>23.99</v>
      </c>
      <c r="K5" s="3" t="s">
        <v>205</v>
      </c>
      <c r="L5" s="3">
        <v>0.92822454039052227</v>
      </c>
      <c r="W5" s="40" t="s">
        <v>204</v>
      </c>
      <c r="X5" s="41" t="s">
        <v>201</v>
      </c>
      <c r="Y5" s="42" t="s">
        <v>199</v>
      </c>
    </row>
    <row r="6" spans="1:26">
      <c r="A6">
        <v>1</v>
      </c>
      <c r="B6">
        <v>76.099999999999994</v>
      </c>
      <c r="C6">
        <v>192</v>
      </c>
      <c r="D6">
        <v>3.5609999999999999</v>
      </c>
      <c r="E6">
        <v>84.565105020000004</v>
      </c>
      <c r="F6">
        <v>33.950000000000003</v>
      </c>
      <c r="K6" s="3" t="s">
        <v>206</v>
      </c>
      <c r="L6" s="3">
        <v>0.86160079738319628</v>
      </c>
      <c r="W6" s="43" t="s">
        <v>205</v>
      </c>
      <c r="X6" s="3">
        <v>0.92822454039052227</v>
      </c>
      <c r="Y6" s="38">
        <v>0.9368090177725007</v>
      </c>
    </row>
    <row r="7" spans="1:26">
      <c r="A7">
        <v>1</v>
      </c>
      <c r="B7">
        <v>74</v>
      </c>
      <c r="C7">
        <v>198.2</v>
      </c>
      <c r="D7">
        <v>3.9020000000000001</v>
      </c>
      <c r="E7">
        <v>134.65685819999999</v>
      </c>
      <c r="F7">
        <v>62</v>
      </c>
      <c r="K7" s="3" t="s">
        <v>207</v>
      </c>
      <c r="L7" s="3">
        <v>0.85689334151187635</v>
      </c>
      <c r="W7" s="44" t="s">
        <v>206</v>
      </c>
      <c r="X7" s="3">
        <v>0.86160079738319628</v>
      </c>
      <c r="Y7" s="38">
        <v>0.87761113577987748</v>
      </c>
    </row>
    <row r="8" spans="1:26">
      <c r="A8">
        <v>1</v>
      </c>
      <c r="B8">
        <v>68.400000000000006</v>
      </c>
      <c r="C8">
        <v>176</v>
      </c>
      <c r="D8">
        <v>3.1789999999999998</v>
      </c>
      <c r="E8">
        <v>71.191206710000003</v>
      </c>
      <c r="F8">
        <v>26.99</v>
      </c>
      <c r="K8" s="3" t="s">
        <v>208</v>
      </c>
      <c r="L8" s="3">
        <v>5.4385335622786553</v>
      </c>
      <c r="W8" s="44" t="s">
        <v>207</v>
      </c>
      <c r="X8" s="3">
        <v>0.85689334151187635</v>
      </c>
      <c r="Y8" s="38">
        <v>0.87344824924177811</v>
      </c>
    </row>
    <row r="9" spans="1:26" ht="14.65" thickBot="1">
      <c r="A9">
        <v>1</v>
      </c>
      <c r="B9">
        <v>68.5</v>
      </c>
      <c r="C9">
        <v>176</v>
      </c>
      <c r="D9">
        <v>3.1970000000000001</v>
      </c>
      <c r="E9">
        <v>81.877068559999998</v>
      </c>
      <c r="F9">
        <v>33.4</v>
      </c>
      <c r="K9" s="4" t="s">
        <v>209</v>
      </c>
      <c r="L9" s="4">
        <v>153</v>
      </c>
      <c r="W9" s="44" t="s">
        <v>208</v>
      </c>
      <c r="X9" s="3">
        <v>5.4385335622786553</v>
      </c>
      <c r="Y9" s="38">
        <v>4.3186227476144232</v>
      </c>
    </row>
    <row r="10" spans="1:26" ht="14.65" thickBot="1">
      <c r="A10">
        <v>1</v>
      </c>
      <c r="B10">
        <v>70.900000000000006</v>
      </c>
      <c r="C10">
        <v>188</v>
      </c>
      <c r="D10">
        <v>3.472</v>
      </c>
      <c r="E10">
        <v>83.998723799999993</v>
      </c>
      <c r="F10">
        <v>38.9</v>
      </c>
      <c r="W10" s="45" t="s">
        <v>209</v>
      </c>
      <c r="X10" s="4">
        <v>153</v>
      </c>
      <c r="Y10" s="39">
        <v>153</v>
      </c>
    </row>
    <row r="11" spans="1:26" ht="14.65" thickBot="1">
      <c r="A11">
        <v>1</v>
      </c>
      <c r="B11">
        <v>72.7</v>
      </c>
      <c r="C11">
        <v>194.6</v>
      </c>
      <c r="D11">
        <v>3.3679999999999999</v>
      </c>
      <c r="E11">
        <v>71.181451319999994</v>
      </c>
      <c r="F11">
        <v>21.975000000000001</v>
      </c>
      <c r="K11" t="s">
        <v>210</v>
      </c>
      <c r="W11" s="37" t="s">
        <v>220</v>
      </c>
      <c r="X11" s="41" t="s">
        <v>222</v>
      </c>
      <c r="Y11" s="42" t="s">
        <v>270</v>
      </c>
      <c r="Z11" s="52"/>
    </row>
    <row r="12" spans="1:26">
      <c r="A12">
        <v>1</v>
      </c>
      <c r="B12">
        <v>72.7</v>
      </c>
      <c r="C12">
        <v>196.2</v>
      </c>
      <c r="D12">
        <v>3.5430000000000001</v>
      </c>
      <c r="E12">
        <v>95.636702529999994</v>
      </c>
      <c r="F12">
        <v>25.3</v>
      </c>
      <c r="K12" s="5"/>
      <c r="L12" s="5" t="s">
        <v>215</v>
      </c>
      <c r="M12" s="5" t="s">
        <v>216</v>
      </c>
      <c r="N12" s="5" t="s">
        <v>217</v>
      </c>
      <c r="O12" s="5" t="s">
        <v>218</v>
      </c>
      <c r="P12" s="5" t="s">
        <v>219</v>
      </c>
      <c r="W12" s="49" t="s">
        <v>214</v>
      </c>
      <c r="X12" s="54">
        <v>1.5380533307613642E-5</v>
      </c>
      <c r="Y12" s="56">
        <v>9.7678912935315605E-4</v>
      </c>
      <c r="Z12" s="57"/>
    </row>
    <row r="13" spans="1:26">
      <c r="A13">
        <v>1</v>
      </c>
      <c r="B13">
        <v>74.7</v>
      </c>
      <c r="C13">
        <v>206.8</v>
      </c>
      <c r="D13">
        <v>3.778</v>
      </c>
      <c r="E13">
        <v>85.828408249999995</v>
      </c>
      <c r="F13">
        <v>31.965</v>
      </c>
      <c r="K13" s="3" t="s">
        <v>211</v>
      </c>
      <c r="L13" s="3">
        <v>5</v>
      </c>
      <c r="M13" s="3">
        <v>27067.831544189972</v>
      </c>
      <c r="N13" s="3">
        <v>5413.5663088379943</v>
      </c>
      <c r="O13" s="3">
        <v>183.02896956134919</v>
      </c>
      <c r="P13" s="3">
        <v>2.9137761129682928E-61</v>
      </c>
      <c r="W13" s="53" t="s">
        <v>198</v>
      </c>
      <c r="X13" s="55">
        <v>5.3793802602082044E-4</v>
      </c>
      <c r="Y13" s="51">
        <v>4.3820254372511268E-4</v>
      </c>
    </row>
    <row r="14" spans="1:26">
      <c r="A14">
        <v>1</v>
      </c>
      <c r="B14">
        <v>73.5</v>
      </c>
      <c r="C14">
        <v>200</v>
      </c>
      <c r="D14">
        <v>3.5910000000000002</v>
      </c>
      <c r="E14">
        <v>84.254525810000004</v>
      </c>
      <c r="F14">
        <v>27.885000000000002</v>
      </c>
      <c r="K14" s="3" t="s">
        <v>212</v>
      </c>
      <c r="L14" s="3">
        <v>147</v>
      </c>
      <c r="M14" s="3">
        <v>4347.9141542806101</v>
      </c>
      <c r="N14" s="3">
        <v>29.577647308031363</v>
      </c>
      <c r="O14" s="3"/>
      <c r="P14" s="3"/>
      <c r="W14" s="46" t="s">
        <v>8</v>
      </c>
      <c r="X14" s="50">
        <v>4.6718886992298692E-3</v>
      </c>
      <c r="Y14" s="48">
        <v>9.3050782902396989E-2</v>
      </c>
    </row>
    <row r="15" spans="1:26" ht="14.65" thickBot="1">
      <c r="A15">
        <v>1</v>
      </c>
      <c r="B15">
        <v>74.5</v>
      </c>
      <c r="C15">
        <v>207.2</v>
      </c>
      <c r="D15">
        <v>3.9780000000000002</v>
      </c>
      <c r="E15">
        <v>113.85459760000001</v>
      </c>
      <c r="F15">
        <v>39.895000000000003</v>
      </c>
      <c r="K15" s="4" t="s">
        <v>213</v>
      </c>
      <c r="L15" s="4">
        <v>152</v>
      </c>
      <c r="M15" s="4">
        <v>31415.745698470582</v>
      </c>
      <c r="N15" s="4"/>
      <c r="O15" s="4"/>
      <c r="P15" s="4"/>
      <c r="W15" s="44" t="s">
        <v>9</v>
      </c>
      <c r="X15" s="3">
        <v>3.5053921279261253E-6</v>
      </c>
      <c r="Y15" s="38">
        <v>5.4339296125225059E-7</v>
      </c>
    </row>
    <row r="16" spans="1:26" ht="14.65" thickBot="1">
      <c r="A16">
        <v>1</v>
      </c>
      <c r="B16">
        <v>75.5</v>
      </c>
      <c r="C16">
        <v>200.6</v>
      </c>
      <c r="D16">
        <v>3.843</v>
      </c>
      <c r="E16">
        <v>113.7658739</v>
      </c>
      <c r="F16">
        <v>39.664999999999999</v>
      </c>
      <c r="W16" s="46" t="s">
        <v>10</v>
      </c>
      <c r="X16" s="47">
        <v>1.9473727299361504E-6</v>
      </c>
      <c r="Y16" s="48">
        <v>4.5754563847367855E-6</v>
      </c>
    </row>
    <row r="17" spans="1:25" ht="14.65" thickBot="1">
      <c r="A17">
        <v>1</v>
      </c>
      <c r="B17">
        <v>70.3</v>
      </c>
      <c r="C17">
        <v>194.8</v>
      </c>
      <c r="D17">
        <v>3.77</v>
      </c>
      <c r="E17">
        <v>83.483093580000002</v>
      </c>
      <c r="F17">
        <v>31.01</v>
      </c>
      <c r="K17" s="5"/>
      <c r="L17" s="5" t="s">
        <v>220</v>
      </c>
      <c r="M17" s="5" t="s">
        <v>208</v>
      </c>
      <c r="N17" s="5" t="s">
        <v>221</v>
      </c>
      <c r="O17" s="5" t="s">
        <v>222</v>
      </c>
      <c r="P17" s="5" t="s">
        <v>223</v>
      </c>
      <c r="Q17" s="5" t="s">
        <v>224</v>
      </c>
      <c r="R17" s="5" t="s">
        <v>225</v>
      </c>
      <c r="S17" s="5" t="s">
        <v>226</v>
      </c>
      <c r="W17" s="45" t="s">
        <v>13</v>
      </c>
      <c r="X17" s="4">
        <v>2.3102292627810018E-40</v>
      </c>
      <c r="Y17" s="39">
        <v>2.0462780810751765E-43</v>
      </c>
    </row>
    <row r="18" spans="1:25">
      <c r="A18">
        <v>0</v>
      </c>
      <c r="B18">
        <v>77</v>
      </c>
      <c r="C18">
        <v>201.2</v>
      </c>
      <c r="D18">
        <v>5.5720000000000001</v>
      </c>
      <c r="E18">
        <v>109.5091165</v>
      </c>
      <c r="F18">
        <v>46.225000000000001</v>
      </c>
      <c r="K18" s="3" t="s">
        <v>214</v>
      </c>
      <c r="L18" s="3">
        <v>49.333502519300652</v>
      </c>
      <c r="M18" s="3">
        <v>11.030908811090208</v>
      </c>
      <c r="N18" s="3">
        <v>4.4722971936547911</v>
      </c>
      <c r="O18" s="3">
        <v>1.5380533307613642E-5</v>
      </c>
      <c r="P18" s="3">
        <v>27.533853099437213</v>
      </c>
      <c r="Q18" s="3">
        <v>71.133151939164094</v>
      </c>
      <c r="R18" s="3">
        <v>27.533853099437213</v>
      </c>
      <c r="S18" s="3">
        <v>71.133151939164094</v>
      </c>
    </row>
    <row r="19" spans="1:25">
      <c r="A19">
        <v>1</v>
      </c>
      <c r="B19">
        <v>67.900000000000006</v>
      </c>
      <c r="C19">
        <v>180.9</v>
      </c>
      <c r="D19">
        <v>2.6760000000000002</v>
      </c>
      <c r="E19">
        <v>46.363347470000001</v>
      </c>
      <c r="F19">
        <v>13.26</v>
      </c>
      <c r="K19" s="3" t="s">
        <v>198</v>
      </c>
      <c r="L19" s="3">
        <v>5.0249527729821093</v>
      </c>
      <c r="M19" s="3">
        <v>1.419854314940449</v>
      </c>
      <c r="N19" s="3">
        <v>3.5390622263896589</v>
      </c>
      <c r="O19" s="3">
        <v>5.3793802602082044E-4</v>
      </c>
      <c r="P19" s="3">
        <v>2.2189893820180355</v>
      </c>
      <c r="Q19" s="3">
        <v>7.8309161639461831</v>
      </c>
      <c r="R19" s="3">
        <v>2.2189893820180355</v>
      </c>
      <c r="S19" s="3">
        <v>7.8309161639461831</v>
      </c>
    </row>
    <row r="20" spans="1:25">
      <c r="A20">
        <v>1</v>
      </c>
      <c r="B20">
        <v>69.400000000000006</v>
      </c>
      <c r="C20">
        <v>190.4</v>
      </c>
      <c r="D20">
        <v>3.0510000000000002</v>
      </c>
      <c r="E20">
        <v>67.314462160000005</v>
      </c>
      <c r="F20">
        <v>16.535</v>
      </c>
      <c r="K20" s="3" t="s">
        <v>8</v>
      </c>
      <c r="L20" s="3">
        <v>-0.6084129835683354</v>
      </c>
      <c r="M20" s="3">
        <v>0.21178701302389447</v>
      </c>
      <c r="N20" s="3">
        <v>-2.8727586969635968</v>
      </c>
      <c r="O20" s="3">
        <v>4.6718886992298692E-3</v>
      </c>
      <c r="P20" s="3">
        <v>-1.0269535330976045</v>
      </c>
      <c r="Q20" s="3">
        <v>-0.18987243403906634</v>
      </c>
      <c r="R20" s="3">
        <v>-1.0269535330976045</v>
      </c>
      <c r="S20" s="3">
        <v>-0.18987243403906634</v>
      </c>
    </row>
    <row r="21" spans="1:25">
      <c r="A21">
        <v>1</v>
      </c>
      <c r="B21">
        <v>72.5</v>
      </c>
      <c r="C21">
        <v>200.9</v>
      </c>
      <c r="D21">
        <v>3.33</v>
      </c>
      <c r="E21">
        <v>69.991395600000004</v>
      </c>
      <c r="F21">
        <v>18.89</v>
      </c>
      <c r="K21" s="3" t="s">
        <v>9</v>
      </c>
      <c r="L21" s="3">
        <v>-0.24359906759545971</v>
      </c>
      <c r="M21" s="3">
        <v>5.0513140680331858E-2</v>
      </c>
      <c r="N21" s="3">
        <v>-4.8224890457129925</v>
      </c>
      <c r="O21" s="3">
        <v>3.5053921279261253E-6</v>
      </c>
      <c r="P21" s="3">
        <v>-0.3434248187448472</v>
      </c>
      <c r="Q21" s="3">
        <v>-0.14377331644607225</v>
      </c>
      <c r="R21" s="3">
        <v>-0.3434248187448472</v>
      </c>
      <c r="S21" s="3">
        <v>-0.14377331644607225</v>
      </c>
    </row>
    <row r="22" spans="1:25">
      <c r="A22">
        <v>1</v>
      </c>
      <c r="B22">
        <v>72.7</v>
      </c>
      <c r="C22">
        <v>197.9</v>
      </c>
      <c r="D22">
        <v>3.34</v>
      </c>
      <c r="E22">
        <v>72.030917189999997</v>
      </c>
      <c r="F22">
        <v>19.39</v>
      </c>
      <c r="K22" s="3" t="s">
        <v>10</v>
      </c>
      <c r="L22" s="3">
        <v>7.6960978649891221</v>
      </c>
      <c r="M22" s="3">
        <v>1.5525453506012952</v>
      </c>
      <c r="N22" s="3">
        <v>4.9570840954877431</v>
      </c>
      <c r="O22" s="3">
        <v>1.9473727299361504E-6</v>
      </c>
      <c r="P22" s="3">
        <v>4.6279060295602665</v>
      </c>
      <c r="Q22" s="3">
        <v>10.764289700417978</v>
      </c>
      <c r="R22" s="3">
        <v>4.6279060295602665</v>
      </c>
      <c r="S22" s="3">
        <v>10.764289700417978</v>
      </c>
    </row>
    <row r="23" spans="1:25" ht="14.65" thickBot="1">
      <c r="A23">
        <v>1</v>
      </c>
      <c r="B23">
        <v>74.099999999999994</v>
      </c>
      <c r="C23">
        <v>193.2</v>
      </c>
      <c r="D23">
        <v>3.5</v>
      </c>
      <c r="E23">
        <v>81.118543329999994</v>
      </c>
      <c r="F23">
        <v>24.34</v>
      </c>
      <c r="K23" s="4" t="s">
        <v>13</v>
      </c>
      <c r="L23" s="4">
        <v>0.48384633999298249</v>
      </c>
      <c r="M23" s="4">
        <v>2.6067921902377788E-2</v>
      </c>
      <c r="N23" s="4">
        <v>18.560986249880102</v>
      </c>
      <c r="O23" s="4">
        <v>2.3102292627810018E-40</v>
      </c>
      <c r="P23" s="4">
        <v>0.4323300444358214</v>
      </c>
      <c r="Q23" s="4">
        <v>0.53536263555014352</v>
      </c>
      <c r="R23" s="4">
        <v>0.4323300444358214</v>
      </c>
      <c r="S23" s="4">
        <v>0.53536263555014352</v>
      </c>
    </row>
    <row r="24" spans="1:25">
      <c r="A24">
        <v>1</v>
      </c>
      <c r="B24">
        <v>73.599999999999994</v>
      </c>
      <c r="C24">
        <v>179.7</v>
      </c>
      <c r="D24">
        <v>3.21</v>
      </c>
      <c r="E24">
        <v>141.14115000000001</v>
      </c>
      <c r="F24">
        <v>45.704999999999998</v>
      </c>
    </row>
    <row r="25" spans="1:25">
      <c r="A25">
        <v>1</v>
      </c>
      <c r="B25">
        <v>66.7</v>
      </c>
      <c r="C25">
        <v>174.3</v>
      </c>
      <c r="D25">
        <v>2.3980000000000001</v>
      </c>
      <c r="E25">
        <v>48.297636099999998</v>
      </c>
      <c r="F25">
        <v>13.96</v>
      </c>
    </row>
    <row r="26" spans="1:25">
      <c r="A26">
        <v>1</v>
      </c>
      <c r="B26">
        <v>62.6</v>
      </c>
      <c r="C26">
        <v>149.4</v>
      </c>
      <c r="D26">
        <v>1.895</v>
      </c>
      <c r="E26">
        <v>23.276272330000001</v>
      </c>
      <c r="F26">
        <v>9.2349999999999994</v>
      </c>
    </row>
    <row r="27" spans="1:25">
      <c r="A27">
        <v>1</v>
      </c>
      <c r="B27">
        <v>73</v>
      </c>
      <c r="C27">
        <v>200</v>
      </c>
      <c r="D27">
        <v>3.3889999999999998</v>
      </c>
      <c r="E27">
        <v>71.838039440000003</v>
      </c>
      <c r="F27">
        <v>18.89</v>
      </c>
      <c r="K27" s="7" t="s">
        <v>227</v>
      </c>
    </row>
    <row r="28" spans="1:25">
      <c r="A28">
        <v>1</v>
      </c>
      <c r="B28">
        <v>69.7</v>
      </c>
      <c r="C28">
        <v>190.9</v>
      </c>
      <c r="D28">
        <v>2.9670000000000001</v>
      </c>
      <c r="E28">
        <v>65.957183959999995</v>
      </c>
      <c r="F28">
        <v>19.84</v>
      </c>
      <c r="K28" t="s">
        <v>203</v>
      </c>
    </row>
    <row r="29" spans="1:25" ht="14.65" thickBot="1">
      <c r="A29">
        <v>1</v>
      </c>
      <c r="B29">
        <v>69.2</v>
      </c>
      <c r="C29">
        <v>193</v>
      </c>
      <c r="D29">
        <v>3.3319999999999999</v>
      </c>
      <c r="E29">
        <v>69.521355049999997</v>
      </c>
      <c r="F29">
        <v>24.495000000000001</v>
      </c>
    </row>
    <row r="30" spans="1:25">
      <c r="A30">
        <v>1</v>
      </c>
      <c r="B30">
        <v>74.400000000000006</v>
      </c>
      <c r="C30">
        <v>209.1</v>
      </c>
      <c r="D30">
        <v>3.452</v>
      </c>
      <c r="E30">
        <v>80.02378204</v>
      </c>
      <c r="F30">
        <v>22.245000000000001</v>
      </c>
      <c r="K30" s="6" t="s">
        <v>204</v>
      </c>
      <c r="L30" s="6"/>
    </row>
    <row r="31" spans="1:25">
      <c r="A31">
        <v>1</v>
      </c>
      <c r="B31">
        <v>71</v>
      </c>
      <c r="C31">
        <v>186</v>
      </c>
      <c r="D31">
        <v>2.911</v>
      </c>
      <c r="E31">
        <v>53.566199869999998</v>
      </c>
      <c r="F31">
        <v>16.48</v>
      </c>
      <c r="K31" s="3" t="s">
        <v>205</v>
      </c>
      <c r="L31" s="3">
        <v>0.9368090177725007</v>
      </c>
    </row>
    <row r="32" spans="1:25">
      <c r="A32">
        <v>1</v>
      </c>
      <c r="B32">
        <v>74.400000000000006</v>
      </c>
      <c r="C32">
        <v>207.7</v>
      </c>
      <c r="D32">
        <v>3.5640000000000001</v>
      </c>
      <c r="E32">
        <v>101.3292807</v>
      </c>
      <c r="F32">
        <v>28.34</v>
      </c>
      <c r="K32" s="3" t="s">
        <v>206</v>
      </c>
      <c r="L32" s="3">
        <v>0.87761113577987748</v>
      </c>
    </row>
    <row r="33" spans="1:19">
      <c r="A33">
        <v>1</v>
      </c>
      <c r="B33">
        <v>74.400000000000006</v>
      </c>
      <c r="C33">
        <v>197.8</v>
      </c>
      <c r="D33">
        <v>3.5670000000000002</v>
      </c>
      <c r="E33">
        <v>101.6552441</v>
      </c>
      <c r="F33">
        <v>29.184999999999999</v>
      </c>
      <c r="K33" s="3" t="s">
        <v>207</v>
      </c>
      <c r="L33" s="3">
        <v>0.87344824924177811</v>
      </c>
    </row>
    <row r="34" spans="1:19">
      <c r="A34">
        <v>1</v>
      </c>
      <c r="B34">
        <v>74.400000000000006</v>
      </c>
      <c r="C34">
        <v>174.4</v>
      </c>
      <c r="D34">
        <v>2.5670000000000002</v>
      </c>
      <c r="E34">
        <v>52.084898750000001</v>
      </c>
      <c r="F34">
        <v>12.64</v>
      </c>
      <c r="K34" s="3" t="s">
        <v>208</v>
      </c>
      <c r="L34" s="3">
        <v>4.3186227476144232</v>
      </c>
    </row>
    <row r="35" spans="1:19" ht="14.65" thickBot="1">
      <c r="A35">
        <v>1</v>
      </c>
      <c r="B35">
        <v>69.099999999999994</v>
      </c>
      <c r="C35">
        <v>190.2</v>
      </c>
      <c r="D35">
        <v>2.879</v>
      </c>
      <c r="E35">
        <v>65.650508340000002</v>
      </c>
      <c r="F35">
        <v>19.045000000000002</v>
      </c>
      <c r="K35" s="4" t="s">
        <v>209</v>
      </c>
      <c r="L35" s="4">
        <v>153</v>
      </c>
    </row>
    <row r="36" spans="1:19">
      <c r="A36">
        <v>1</v>
      </c>
      <c r="B36">
        <v>71</v>
      </c>
      <c r="C36">
        <v>186</v>
      </c>
      <c r="D36">
        <v>3.0579999999999998</v>
      </c>
      <c r="E36">
        <v>67.876107840000003</v>
      </c>
      <c r="F36">
        <v>20.23</v>
      </c>
    </row>
    <row r="37" spans="1:19" ht="14.65" thickBot="1">
      <c r="A37">
        <v>1</v>
      </c>
      <c r="B37">
        <v>74.7</v>
      </c>
      <c r="C37">
        <v>203.7</v>
      </c>
      <c r="D37">
        <v>3.4889999999999999</v>
      </c>
      <c r="E37">
        <v>80.831470170000003</v>
      </c>
      <c r="F37">
        <v>22.504999999999999</v>
      </c>
      <c r="K37" t="s">
        <v>210</v>
      </c>
    </row>
    <row r="38" spans="1:19">
      <c r="A38">
        <v>1</v>
      </c>
      <c r="B38">
        <v>75.7</v>
      </c>
      <c r="C38">
        <v>176.7</v>
      </c>
      <c r="D38">
        <v>3.375</v>
      </c>
      <c r="E38">
        <v>188.14432300000001</v>
      </c>
      <c r="F38">
        <v>69.724999999999994</v>
      </c>
      <c r="K38" s="5"/>
      <c r="L38" s="5" t="s">
        <v>215</v>
      </c>
      <c r="M38" s="5" t="s">
        <v>216</v>
      </c>
      <c r="N38" s="5" t="s">
        <v>217</v>
      </c>
      <c r="O38" s="5" t="s">
        <v>218</v>
      </c>
      <c r="P38" s="5" t="s">
        <v>219</v>
      </c>
    </row>
    <row r="39" spans="1:19">
      <c r="A39">
        <v>0</v>
      </c>
      <c r="B39">
        <v>79.3</v>
      </c>
      <c r="C39">
        <v>224.2</v>
      </c>
      <c r="D39">
        <v>4.47</v>
      </c>
      <c r="E39">
        <v>90.211700050000005</v>
      </c>
      <c r="F39">
        <v>19.46</v>
      </c>
      <c r="K39" s="3" t="s">
        <v>211</v>
      </c>
      <c r="L39" s="3">
        <v>5</v>
      </c>
      <c r="M39" s="3">
        <v>19659.301876364494</v>
      </c>
      <c r="N39" s="3">
        <v>3931.8603752728986</v>
      </c>
      <c r="O39" s="3">
        <v>210.81793312112612</v>
      </c>
      <c r="P39" s="3">
        <v>3.5643188084662251E-65</v>
      </c>
    </row>
    <row r="40" spans="1:19">
      <c r="A40">
        <v>0</v>
      </c>
      <c r="B40">
        <v>78.8</v>
      </c>
      <c r="C40">
        <v>192.6</v>
      </c>
      <c r="D40">
        <v>4.2450000000000001</v>
      </c>
      <c r="E40">
        <v>71.135291609999996</v>
      </c>
      <c r="F40">
        <v>21.315000000000001</v>
      </c>
      <c r="K40" s="3" t="s">
        <v>212</v>
      </c>
      <c r="L40" s="3">
        <v>147</v>
      </c>
      <c r="M40" s="3">
        <v>2741.6238581232737</v>
      </c>
      <c r="N40" s="3">
        <v>18.650502436212747</v>
      </c>
      <c r="O40" s="3"/>
      <c r="P40" s="3"/>
    </row>
    <row r="41" spans="1:19" ht="14.65" thickBot="1">
      <c r="A41">
        <v>0</v>
      </c>
      <c r="B41">
        <v>78.8</v>
      </c>
      <c r="C41">
        <v>208.5</v>
      </c>
      <c r="D41">
        <v>4.298</v>
      </c>
      <c r="E41">
        <v>70.078321540000005</v>
      </c>
      <c r="F41">
        <v>18.574999999999999</v>
      </c>
      <c r="K41" s="4" t="s">
        <v>213</v>
      </c>
      <c r="L41" s="4">
        <v>152</v>
      </c>
      <c r="M41" s="4">
        <v>22400.92573448777</v>
      </c>
      <c r="N41" s="4"/>
      <c r="O41" s="4"/>
      <c r="P41" s="4"/>
    </row>
    <row r="42" spans="1:19" ht="14.65" thickBot="1">
      <c r="A42">
        <v>0</v>
      </c>
      <c r="B42">
        <v>71.5</v>
      </c>
      <c r="C42">
        <v>215</v>
      </c>
      <c r="D42">
        <v>3.5569999999999999</v>
      </c>
      <c r="E42">
        <v>49.64500177</v>
      </c>
      <c r="F42">
        <v>16.98</v>
      </c>
    </row>
    <row r="43" spans="1:19">
      <c r="A43">
        <v>0</v>
      </c>
      <c r="B43">
        <v>71.7</v>
      </c>
      <c r="C43">
        <v>193.5</v>
      </c>
      <c r="D43">
        <v>4.3940000000000001</v>
      </c>
      <c r="E43">
        <v>92.85412522</v>
      </c>
      <c r="F43">
        <v>26.31</v>
      </c>
      <c r="K43" s="5"/>
      <c r="L43" s="5" t="s">
        <v>220</v>
      </c>
      <c r="M43" s="5" t="s">
        <v>208</v>
      </c>
      <c r="N43" s="5" t="s">
        <v>221</v>
      </c>
      <c r="O43" s="5" t="s">
        <v>222</v>
      </c>
      <c r="P43" s="5" t="s">
        <v>223</v>
      </c>
      <c r="Q43" s="5" t="s">
        <v>224</v>
      </c>
      <c r="R43" s="5" t="s">
        <v>225</v>
      </c>
      <c r="S43" s="5" t="s">
        <v>226</v>
      </c>
    </row>
    <row r="44" spans="1:19">
      <c r="A44">
        <v>0</v>
      </c>
      <c r="B44">
        <v>76.8</v>
      </c>
      <c r="C44">
        <v>186.3</v>
      </c>
      <c r="D44">
        <v>3.5329999999999999</v>
      </c>
      <c r="E44">
        <v>61.227000310000001</v>
      </c>
      <c r="F44">
        <v>19.565000000000001</v>
      </c>
      <c r="K44" s="3" t="s">
        <v>214</v>
      </c>
      <c r="L44" s="3">
        <v>29.474802847933017</v>
      </c>
      <c r="M44" s="3">
        <v>8.7594078758382974</v>
      </c>
      <c r="N44" s="3">
        <v>3.3649309708748096</v>
      </c>
      <c r="O44" s="3">
        <v>9.7678912935315605E-4</v>
      </c>
      <c r="P44" s="3">
        <v>12.164169237501294</v>
      </c>
      <c r="Q44" s="3">
        <v>46.785436458364742</v>
      </c>
      <c r="R44" s="3">
        <v>12.164169237501294</v>
      </c>
      <c r="S44" s="3">
        <v>46.785436458364742</v>
      </c>
    </row>
    <row r="45" spans="1:19">
      <c r="A45">
        <v>1</v>
      </c>
      <c r="B45">
        <v>67</v>
      </c>
      <c r="C45">
        <v>174.7</v>
      </c>
      <c r="D45">
        <v>2.468</v>
      </c>
      <c r="E45">
        <v>44.083709460000001</v>
      </c>
      <c r="F45">
        <v>12.07</v>
      </c>
      <c r="K45" s="3" t="s">
        <v>198</v>
      </c>
      <c r="L45" s="3">
        <v>4.0560899906488261</v>
      </c>
      <c r="M45" s="3">
        <v>1.1274758301263819</v>
      </c>
      <c r="N45" s="3">
        <v>3.5974961788707858</v>
      </c>
      <c r="O45" s="3">
        <v>4.3820254372511268E-4</v>
      </c>
      <c r="P45" s="3">
        <v>1.827934700178659</v>
      </c>
      <c r="Q45" s="3">
        <v>6.2842452811189933</v>
      </c>
      <c r="R45" s="3">
        <v>1.827934700178659</v>
      </c>
      <c r="S45" s="3">
        <v>6.2842452811189933</v>
      </c>
    </row>
    <row r="46" spans="1:19">
      <c r="A46">
        <v>1</v>
      </c>
      <c r="B46">
        <v>73.099999999999994</v>
      </c>
      <c r="C46">
        <v>183.2</v>
      </c>
      <c r="D46">
        <v>3.2029999999999998</v>
      </c>
      <c r="E46">
        <v>76.509184559999994</v>
      </c>
      <c r="F46">
        <v>21.56</v>
      </c>
      <c r="K46" s="3" t="s">
        <v>8</v>
      </c>
      <c r="L46" s="3">
        <v>-0.28430151467349007</v>
      </c>
      <c r="M46" s="3">
        <v>0.16817552040831549</v>
      </c>
      <c r="N46" s="3">
        <v>-1.6905047416129935</v>
      </c>
      <c r="O46" s="3">
        <v>9.3050782902396989E-2</v>
      </c>
      <c r="P46" s="3">
        <v>-0.61665557984520936</v>
      </c>
      <c r="Q46" s="3">
        <v>4.8052550498229152E-2</v>
      </c>
      <c r="R46" s="3">
        <v>-0.61665557984520936</v>
      </c>
      <c r="S46" s="3">
        <v>4.8052550498229152E-2</v>
      </c>
    </row>
    <row r="47" spans="1:19">
      <c r="A47">
        <v>1</v>
      </c>
      <c r="B47">
        <v>69.099999999999994</v>
      </c>
      <c r="C47">
        <v>184.6</v>
      </c>
      <c r="D47">
        <v>2.7690000000000001</v>
      </c>
      <c r="E47">
        <v>67.351010720000005</v>
      </c>
      <c r="F47">
        <v>17.035</v>
      </c>
      <c r="K47" s="3" t="s">
        <v>9</v>
      </c>
      <c r="L47" s="3">
        <v>-0.2102473076291258</v>
      </c>
      <c r="M47" s="3">
        <v>4.0111400600445789E-2</v>
      </c>
      <c r="N47" s="3">
        <v>-5.2415847983824619</v>
      </c>
      <c r="O47" s="3">
        <v>5.4339296125225059E-7</v>
      </c>
      <c r="P47" s="3">
        <v>-0.28951679356217086</v>
      </c>
      <c r="Q47" s="3">
        <v>-0.13097782169608074</v>
      </c>
      <c r="R47" s="3">
        <v>-0.28951679356217086</v>
      </c>
      <c r="S47" s="3">
        <v>-0.13097782169608074</v>
      </c>
    </row>
    <row r="48" spans="1:19">
      <c r="A48">
        <v>1</v>
      </c>
      <c r="B48">
        <v>73</v>
      </c>
      <c r="C48">
        <v>197.6</v>
      </c>
      <c r="D48">
        <v>3.3679999999999999</v>
      </c>
      <c r="E48">
        <v>62.503739500000002</v>
      </c>
      <c r="F48">
        <v>17.885000000000002</v>
      </c>
      <c r="K48" s="3" t="s">
        <v>10</v>
      </c>
      <c r="L48" s="3">
        <v>5.8691650547405043</v>
      </c>
      <c r="M48" s="3">
        <v>1.2328429329395438</v>
      </c>
      <c r="N48" s="3">
        <v>4.7606754258194837</v>
      </c>
      <c r="O48" s="3">
        <v>4.5754563847367855E-6</v>
      </c>
      <c r="P48" s="3">
        <v>3.4327797860291676</v>
      </c>
      <c r="Q48" s="3">
        <v>8.3055503234518415</v>
      </c>
      <c r="R48" s="3">
        <v>3.4327797860291676</v>
      </c>
      <c r="S48" s="3">
        <v>8.3055503234518415</v>
      </c>
    </row>
    <row r="49" spans="1:19" ht="14.65" thickBot="1">
      <c r="A49">
        <v>1</v>
      </c>
      <c r="B49">
        <v>66.900000000000006</v>
      </c>
      <c r="C49">
        <v>174.8</v>
      </c>
      <c r="D49">
        <v>2.5640000000000001</v>
      </c>
      <c r="E49">
        <v>43.117132009999999</v>
      </c>
      <c r="F49">
        <v>12.315</v>
      </c>
      <c r="K49" s="4" t="s">
        <v>13</v>
      </c>
      <c r="L49" s="4">
        <v>0.41072567785911107</v>
      </c>
      <c r="M49" s="4">
        <v>2.069997715771691E-2</v>
      </c>
      <c r="N49" s="4">
        <v>19.841842081743234</v>
      </c>
      <c r="O49" s="4">
        <v>2.0462780810751765E-43</v>
      </c>
      <c r="P49" s="4">
        <v>0.36981769350665844</v>
      </c>
      <c r="Q49" s="4">
        <v>0.4516336622115637</v>
      </c>
      <c r="R49" s="4">
        <v>0.36981769350665844</v>
      </c>
      <c r="S49" s="4">
        <v>0.4516336622115637</v>
      </c>
    </row>
    <row r="50" spans="1:19">
      <c r="A50">
        <v>1</v>
      </c>
      <c r="B50">
        <v>78.2</v>
      </c>
      <c r="C50">
        <v>212</v>
      </c>
      <c r="D50">
        <v>3.9079999999999999</v>
      </c>
      <c r="E50">
        <v>80.499536710000001</v>
      </c>
      <c r="F50">
        <v>22.195</v>
      </c>
    </row>
    <row r="51" spans="1:19">
      <c r="A51">
        <v>0</v>
      </c>
      <c r="B51">
        <v>70.2</v>
      </c>
      <c r="C51">
        <v>190.7</v>
      </c>
      <c r="D51">
        <v>3.8759999999999999</v>
      </c>
      <c r="E51">
        <v>87.635495779999999</v>
      </c>
      <c r="F51">
        <v>31.93</v>
      </c>
    </row>
    <row r="52" spans="1:19">
      <c r="A52">
        <v>0</v>
      </c>
      <c r="B52">
        <v>76.599999999999994</v>
      </c>
      <c r="C52">
        <v>200.9</v>
      </c>
      <c r="D52">
        <v>3.7610000000000001</v>
      </c>
      <c r="E52">
        <v>62.095048390000002</v>
      </c>
      <c r="F52">
        <v>21.41</v>
      </c>
    </row>
    <row r="53" spans="1:19">
      <c r="A53">
        <v>0</v>
      </c>
      <c r="B53">
        <v>78.7</v>
      </c>
      <c r="C53">
        <v>204.6</v>
      </c>
      <c r="D53">
        <v>4.8079999999999998</v>
      </c>
      <c r="E53">
        <v>100.0248023</v>
      </c>
      <c r="F53">
        <v>36.134999999999998</v>
      </c>
    </row>
    <row r="54" spans="1:19">
      <c r="A54">
        <v>0</v>
      </c>
      <c r="B54">
        <v>69.400000000000006</v>
      </c>
      <c r="C54">
        <v>200.7</v>
      </c>
      <c r="D54">
        <v>3.0859999999999999</v>
      </c>
      <c r="E54">
        <v>47.389531310000002</v>
      </c>
      <c r="F54">
        <v>12.05</v>
      </c>
      <c r="K54" s="7" t="s">
        <v>228</v>
      </c>
    </row>
    <row r="55" spans="1:19">
      <c r="A55">
        <v>0</v>
      </c>
      <c r="B55">
        <v>79.099999999999994</v>
      </c>
      <c r="C55">
        <v>224.5</v>
      </c>
      <c r="D55">
        <v>4.2409999999999997</v>
      </c>
      <c r="E55">
        <v>89.401934729999994</v>
      </c>
      <c r="F55">
        <v>26.934999999999999</v>
      </c>
      <c r="K55" t="s">
        <v>203</v>
      </c>
    </row>
    <row r="56" spans="1:19" ht="14.65" thickBot="1">
      <c r="A56">
        <v>1</v>
      </c>
      <c r="B56">
        <v>67.099999999999994</v>
      </c>
      <c r="C56">
        <v>175.1</v>
      </c>
      <c r="D56">
        <v>2.339</v>
      </c>
      <c r="E56">
        <v>42.879097340000001</v>
      </c>
      <c r="F56">
        <v>12.885</v>
      </c>
    </row>
    <row r="57" spans="1:19">
      <c r="A57">
        <v>1</v>
      </c>
      <c r="B57">
        <v>70.3</v>
      </c>
      <c r="C57">
        <v>188.8</v>
      </c>
      <c r="D57">
        <v>2.9319999999999999</v>
      </c>
      <c r="E57">
        <v>54.269548290000003</v>
      </c>
      <c r="F57">
        <v>15.35</v>
      </c>
      <c r="K57" s="6" t="s">
        <v>204</v>
      </c>
      <c r="L57" s="6"/>
    </row>
    <row r="58" spans="1:19">
      <c r="A58">
        <v>0</v>
      </c>
      <c r="B58">
        <v>68.900000000000006</v>
      </c>
      <c r="C58">
        <v>177.6</v>
      </c>
      <c r="D58">
        <v>3.2189999999999999</v>
      </c>
      <c r="E58">
        <v>60.087966620000003</v>
      </c>
      <c r="F58">
        <v>20.55</v>
      </c>
      <c r="K58" s="3" t="s">
        <v>205</v>
      </c>
      <c r="L58" s="3">
        <v>0.30259410564489614</v>
      </c>
    </row>
    <row r="59" spans="1:19">
      <c r="A59">
        <v>0</v>
      </c>
      <c r="B59">
        <v>70.400000000000006</v>
      </c>
      <c r="C59">
        <v>178.2</v>
      </c>
      <c r="D59">
        <v>3.8570000000000002</v>
      </c>
      <c r="E59">
        <v>83.602500800000001</v>
      </c>
      <c r="F59">
        <v>26.6</v>
      </c>
      <c r="K59" s="3" t="s">
        <v>206</v>
      </c>
      <c r="L59" s="3">
        <v>9.1563192771034557E-2</v>
      </c>
    </row>
    <row r="60" spans="1:19">
      <c r="A60">
        <v>0</v>
      </c>
      <c r="B60">
        <v>75.599999999999994</v>
      </c>
      <c r="C60">
        <v>201.2</v>
      </c>
      <c r="D60">
        <v>4.2880000000000003</v>
      </c>
      <c r="E60">
        <v>85.217691340000002</v>
      </c>
      <c r="F60">
        <v>26</v>
      </c>
      <c r="K60" s="3" t="s">
        <v>207</v>
      </c>
      <c r="L60" s="3">
        <v>8.5547054974816239E-2</v>
      </c>
    </row>
    <row r="61" spans="1:19">
      <c r="A61">
        <v>1</v>
      </c>
      <c r="B61">
        <v>65.7</v>
      </c>
      <c r="C61">
        <v>166.7</v>
      </c>
      <c r="D61">
        <v>2.2400000000000002</v>
      </c>
      <c r="E61">
        <v>36.672283579999998</v>
      </c>
      <c r="F61">
        <v>9.6989999999999998</v>
      </c>
      <c r="K61" s="3" t="s">
        <v>208</v>
      </c>
      <c r="L61" s="3">
        <v>65.761157811288641</v>
      </c>
    </row>
    <row r="62" spans="1:19" ht="14.65" thickBot="1">
      <c r="A62">
        <v>1</v>
      </c>
      <c r="B62">
        <v>66.900000000000006</v>
      </c>
      <c r="C62">
        <v>174</v>
      </c>
      <c r="D62">
        <v>2.6259999999999999</v>
      </c>
      <c r="E62">
        <v>54.590045160000003</v>
      </c>
      <c r="F62">
        <v>11.798999999999999</v>
      </c>
      <c r="K62" s="4" t="s">
        <v>209</v>
      </c>
      <c r="L62" s="4">
        <v>153</v>
      </c>
    </row>
    <row r="63" spans="1:19">
      <c r="A63">
        <v>1</v>
      </c>
      <c r="B63">
        <v>71.599999999999994</v>
      </c>
      <c r="C63">
        <v>185.4</v>
      </c>
      <c r="D63">
        <v>3.0720000000000001</v>
      </c>
      <c r="E63">
        <v>58.758248999999999</v>
      </c>
      <c r="F63">
        <v>14.999000000000001</v>
      </c>
    </row>
    <row r="64" spans="1:19" ht="14.65" thickBot="1">
      <c r="A64">
        <v>1</v>
      </c>
      <c r="B64">
        <v>70.2</v>
      </c>
      <c r="C64">
        <v>193.7</v>
      </c>
      <c r="D64">
        <v>3.3420000000000001</v>
      </c>
      <c r="E64">
        <v>92.436889230000006</v>
      </c>
      <c r="F64">
        <v>29.465</v>
      </c>
      <c r="K64" t="s">
        <v>210</v>
      </c>
    </row>
    <row r="65" spans="1:19">
      <c r="A65">
        <v>1</v>
      </c>
      <c r="B65">
        <v>71.599999999999994</v>
      </c>
      <c r="C65">
        <v>191.3</v>
      </c>
      <c r="D65">
        <v>3.65</v>
      </c>
      <c r="E65">
        <v>102.17898479999999</v>
      </c>
      <c r="F65">
        <v>42.8</v>
      </c>
      <c r="K65" s="5"/>
      <c r="L65" s="5" t="s">
        <v>215</v>
      </c>
      <c r="M65" s="5" t="s">
        <v>216</v>
      </c>
      <c r="N65" s="5" t="s">
        <v>217</v>
      </c>
      <c r="O65" s="5" t="s">
        <v>218</v>
      </c>
      <c r="P65" s="5" t="s">
        <v>219</v>
      </c>
    </row>
    <row r="66" spans="1:19">
      <c r="A66">
        <v>0</v>
      </c>
      <c r="B66">
        <v>66.7</v>
      </c>
      <c r="C66">
        <v>152</v>
      </c>
      <c r="D66">
        <v>3.0449999999999999</v>
      </c>
      <c r="E66">
        <v>48.672897910000003</v>
      </c>
      <c r="F66">
        <v>14.46</v>
      </c>
      <c r="K66" s="3" t="s">
        <v>211</v>
      </c>
      <c r="L66" s="3">
        <v>1</v>
      </c>
      <c r="M66" s="3">
        <v>65817.601949137752</v>
      </c>
      <c r="N66" s="3">
        <v>65817.601949137752</v>
      </c>
      <c r="O66" s="3">
        <v>15.219597002680072</v>
      </c>
      <c r="P66" s="3">
        <v>1.437029557767763E-4</v>
      </c>
    </row>
    <row r="67" spans="1:19">
      <c r="A67">
        <v>0</v>
      </c>
      <c r="B67">
        <v>69.400000000000006</v>
      </c>
      <c r="C67">
        <v>167.5</v>
      </c>
      <c r="D67">
        <v>3.194</v>
      </c>
      <c r="E67">
        <v>76.584439619999998</v>
      </c>
      <c r="F67">
        <v>21.62</v>
      </c>
      <c r="K67" s="3" t="s">
        <v>212</v>
      </c>
      <c r="L67" s="3">
        <v>151</v>
      </c>
      <c r="M67" s="3">
        <v>653004.01137886255</v>
      </c>
      <c r="N67" s="3">
        <v>4324.5298766812093</v>
      </c>
      <c r="O67" s="3"/>
      <c r="P67" s="3"/>
    </row>
    <row r="68" spans="1:19" ht="14.65" thickBot="1">
      <c r="A68">
        <v>0</v>
      </c>
      <c r="B68">
        <v>72.3</v>
      </c>
      <c r="C68">
        <v>181.5</v>
      </c>
      <c r="D68">
        <v>3.88</v>
      </c>
      <c r="E68">
        <v>80.387779120000005</v>
      </c>
      <c r="F68">
        <v>26.895</v>
      </c>
      <c r="K68" s="4" t="s">
        <v>213</v>
      </c>
      <c r="L68" s="4">
        <v>152</v>
      </c>
      <c r="M68" s="4">
        <v>718821.6133280003</v>
      </c>
      <c r="N68" s="4"/>
      <c r="O68" s="4"/>
      <c r="P68" s="4"/>
    </row>
    <row r="69" spans="1:19" ht="14.65" thickBot="1">
      <c r="A69">
        <v>1</v>
      </c>
      <c r="B69">
        <v>70.5</v>
      </c>
      <c r="C69">
        <v>190.2</v>
      </c>
      <c r="D69">
        <v>3.3730000000000002</v>
      </c>
      <c r="E69">
        <v>87.211001039999999</v>
      </c>
      <c r="F69">
        <v>31.504999999999999</v>
      </c>
    </row>
    <row r="70" spans="1:19">
      <c r="A70">
        <v>1</v>
      </c>
      <c r="B70">
        <v>70.900000000000006</v>
      </c>
      <c r="C70">
        <v>189.2</v>
      </c>
      <c r="D70">
        <v>3.6379999999999999</v>
      </c>
      <c r="E70">
        <v>94.946698400000002</v>
      </c>
      <c r="F70">
        <v>37.805</v>
      </c>
      <c r="K70" s="5"/>
      <c r="L70" s="5" t="s">
        <v>220</v>
      </c>
      <c r="M70" s="5" t="s">
        <v>208</v>
      </c>
      <c r="N70" s="5" t="s">
        <v>221</v>
      </c>
      <c r="O70" s="5" t="s">
        <v>222</v>
      </c>
      <c r="P70" s="5" t="s">
        <v>223</v>
      </c>
      <c r="Q70" s="5" t="s">
        <v>224</v>
      </c>
      <c r="R70" s="5" t="s">
        <v>225</v>
      </c>
      <c r="S70" s="5" t="s">
        <v>226</v>
      </c>
    </row>
    <row r="71" spans="1:19">
      <c r="A71">
        <v>1</v>
      </c>
      <c r="B71">
        <v>70.900000000000006</v>
      </c>
      <c r="C71">
        <v>189.2</v>
      </c>
      <c r="D71">
        <v>3.6930000000000001</v>
      </c>
      <c r="E71">
        <v>125.0133574</v>
      </c>
      <c r="F71">
        <v>46.305</v>
      </c>
      <c r="K71" s="3" t="s">
        <v>214</v>
      </c>
      <c r="L71" s="3">
        <v>93.100882189293515</v>
      </c>
      <c r="M71" s="3">
        <v>11.43939466279968</v>
      </c>
      <c r="N71" s="3">
        <v>8.1386196502208961</v>
      </c>
      <c r="O71" s="3">
        <v>1.3728973272283389E-13</v>
      </c>
      <c r="P71" s="3">
        <v>70.498938525405265</v>
      </c>
      <c r="Q71" s="3">
        <v>115.70282585318176</v>
      </c>
      <c r="R71" s="3">
        <v>70.498938525405265</v>
      </c>
      <c r="S71" s="3">
        <v>115.70282585318176</v>
      </c>
    </row>
    <row r="72" spans="1:19" ht="14.65" thickBot="1">
      <c r="A72">
        <v>1</v>
      </c>
      <c r="B72">
        <v>72</v>
      </c>
      <c r="C72">
        <v>196.7</v>
      </c>
      <c r="D72">
        <v>3.89</v>
      </c>
      <c r="E72">
        <v>124.44671630000001</v>
      </c>
      <c r="F72">
        <v>54.005000000000003</v>
      </c>
      <c r="K72" s="4" t="s">
        <v>4</v>
      </c>
      <c r="L72" s="4">
        <v>-1.4474292376963609</v>
      </c>
      <c r="M72" s="4">
        <v>0.37101867022838797</v>
      </c>
      <c r="N72" s="4">
        <v>-3.9012301909372025</v>
      </c>
      <c r="O72" s="4">
        <v>1.4370295577678622E-4</v>
      </c>
      <c r="P72" s="4">
        <v>-2.180487527049972</v>
      </c>
      <c r="Q72" s="4">
        <v>-0.71437094834274995</v>
      </c>
      <c r="R72" s="4">
        <v>-2.180487527049972</v>
      </c>
      <c r="S72" s="4">
        <v>-0.71437094834274995</v>
      </c>
    </row>
    <row r="73" spans="1:19">
      <c r="A73">
        <v>0</v>
      </c>
      <c r="B73">
        <v>76.400000000000006</v>
      </c>
      <c r="C73">
        <v>192.5</v>
      </c>
      <c r="D73">
        <v>5.4009999999999998</v>
      </c>
      <c r="E73">
        <v>105.760458</v>
      </c>
      <c r="F73">
        <v>60.104999999999997</v>
      </c>
    </row>
    <row r="74" spans="1:19">
      <c r="A74">
        <v>0</v>
      </c>
      <c r="B74">
        <v>71.5</v>
      </c>
      <c r="C74">
        <v>180.1</v>
      </c>
      <c r="D74">
        <v>3.9</v>
      </c>
      <c r="E74">
        <v>91.943801559999997</v>
      </c>
      <c r="F74">
        <v>34.604999999999997</v>
      </c>
    </row>
    <row r="75" spans="1:19">
      <c r="A75">
        <v>1</v>
      </c>
      <c r="B75">
        <v>73.599999999999994</v>
      </c>
      <c r="C75">
        <v>208.5</v>
      </c>
      <c r="D75">
        <v>3.8679999999999999</v>
      </c>
      <c r="E75">
        <v>113.5402069</v>
      </c>
      <c r="F75">
        <v>39.08</v>
      </c>
    </row>
    <row r="76" spans="1:19">
      <c r="A76">
        <v>1</v>
      </c>
      <c r="B76">
        <v>78.2</v>
      </c>
      <c r="C76">
        <v>215.3</v>
      </c>
      <c r="D76">
        <v>4.1210000000000004</v>
      </c>
      <c r="E76">
        <v>93.957916900000001</v>
      </c>
      <c r="F76">
        <v>43.33</v>
      </c>
    </row>
    <row r="77" spans="1:19">
      <c r="A77">
        <v>0</v>
      </c>
      <c r="B77">
        <v>79.900000000000006</v>
      </c>
      <c r="C77">
        <v>204.8</v>
      </c>
      <c r="D77">
        <v>5.3929999999999998</v>
      </c>
      <c r="E77">
        <v>123.97204670000001</v>
      </c>
      <c r="F77">
        <v>42.66</v>
      </c>
    </row>
    <row r="78" spans="1:19">
      <c r="A78">
        <v>1</v>
      </c>
      <c r="B78">
        <v>66.5</v>
      </c>
      <c r="C78">
        <v>173.6</v>
      </c>
      <c r="D78">
        <v>2.25</v>
      </c>
      <c r="E78">
        <v>45.832180559999998</v>
      </c>
      <c r="F78">
        <v>13.987</v>
      </c>
    </row>
    <row r="79" spans="1:19">
      <c r="A79">
        <v>1</v>
      </c>
      <c r="B79">
        <v>68.900000000000006</v>
      </c>
      <c r="C79">
        <v>175.4</v>
      </c>
      <c r="D79">
        <v>2.91</v>
      </c>
      <c r="E79">
        <v>62.441962349999997</v>
      </c>
      <c r="F79">
        <v>19.047000000000001</v>
      </c>
    </row>
    <row r="80" spans="1:19">
      <c r="A80">
        <v>1</v>
      </c>
      <c r="B80">
        <v>68.5</v>
      </c>
      <c r="C80">
        <v>187.8</v>
      </c>
      <c r="D80">
        <v>2.9449999999999998</v>
      </c>
      <c r="E80">
        <v>58.606772919999997</v>
      </c>
      <c r="F80">
        <v>17.356999999999999</v>
      </c>
    </row>
    <row r="81" spans="1:6">
      <c r="A81">
        <v>1</v>
      </c>
      <c r="B81">
        <v>70.3</v>
      </c>
      <c r="C81">
        <v>194.1</v>
      </c>
      <c r="D81">
        <v>3.4430000000000001</v>
      </c>
      <c r="E81">
        <v>84.83077858</v>
      </c>
      <c r="F81">
        <v>24.997</v>
      </c>
    </row>
    <row r="82" spans="1:6">
      <c r="A82">
        <v>1</v>
      </c>
      <c r="B82">
        <v>72.400000000000006</v>
      </c>
      <c r="C82">
        <v>180.3</v>
      </c>
      <c r="D82">
        <v>3.1309999999999998</v>
      </c>
      <c r="E82">
        <v>67.544154939999999</v>
      </c>
      <c r="F82">
        <v>25.45</v>
      </c>
    </row>
    <row r="83" spans="1:6">
      <c r="A83">
        <v>0</v>
      </c>
      <c r="B83">
        <v>69.900000000000006</v>
      </c>
      <c r="C83">
        <v>186.6</v>
      </c>
      <c r="D83">
        <v>4.5199999999999996</v>
      </c>
      <c r="E83">
        <v>83.920815039999994</v>
      </c>
      <c r="F83">
        <v>31.806999999999999</v>
      </c>
    </row>
    <row r="84" spans="1:6">
      <c r="A84">
        <v>0</v>
      </c>
      <c r="B84">
        <v>66.7</v>
      </c>
      <c r="C84">
        <v>178.3</v>
      </c>
      <c r="D84">
        <v>3.51</v>
      </c>
      <c r="E84">
        <v>70.660941789999995</v>
      </c>
      <c r="F84">
        <v>22.527000000000001</v>
      </c>
    </row>
    <row r="85" spans="1:6">
      <c r="A85">
        <v>1</v>
      </c>
      <c r="B85">
        <v>69.099999999999994</v>
      </c>
      <c r="C85">
        <v>184.8</v>
      </c>
      <c r="D85">
        <v>2.7690000000000001</v>
      </c>
      <c r="E85">
        <v>50.997747609999998</v>
      </c>
      <c r="F85">
        <v>16.239999999999998</v>
      </c>
    </row>
    <row r="86" spans="1:6">
      <c r="A86">
        <v>1</v>
      </c>
      <c r="B86">
        <v>69.599999999999994</v>
      </c>
      <c r="C86">
        <v>185</v>
      </c>
      <c r="D86">
        <v>2.8919999999999999</v>
      </c>
      <c r="E86">
        <v>51.113474259999997</v>
      </c>
      <c r="F86">
        <v>16.54</v>
      </c>
    </row>
    <row r="87" spans="1:6">
      <c r="A87">
        <v>1</v>
      </c>
      <c r="B87">
        <v>73</v>
      </c>
      <c r="C87">
        <v>199.7</v>
      </c>
      <c r="D87">
        <v>3.379</v>
      </c>
      <c r="E87">
        <v>62.239966629999998</v>
      </c>
      <c r="F87">
        <v>19.035</v>
      </c>
    </row>
    <row r="88" spans="1:6">
      <c r="A88">
        <v>1</v>
      </c>
      <c r="B88">
        <v>78.2</v>
      </c>
      <c r="C88">
        <v>212</v>
      </c>
      <c r="D88">
        <v>3.9580000000000002</v>
      </c>
      <c r="E88">
        <v>80.657696459999997</v>
      </c>
      <c r="F88">
        <v>22.605</v>
      </c>
    </row>
    <row r="89" spans="1:6">
      <c r="A89">
        <v>0</v>
      </c>
      <c r="B89">
        <v>70.2</v>
      </c>
      <c r="C89">
        <v>190.1</v>
      </c>
      <c r="D89">
        <v>3.8759999999999999</v>
      </c>
      <c r="E89">
        <v>85.949744249999995</v>
      </c>
      <c r="F89">
        <v>27.56</v>
      </c>
    </row>
    <row r="90" spans="1:6">
      <c r="A90">
        <v>0</v>
      </c>
      <c r="B90">
        <v>74.900000000000006</v>
      </c>
      <c r="C90">
        <v>194.7</v>
      </c>
      <c r="D90">
        <v>3.944</v>
      </c>
      <c r="E90">
        <v>69.671460999999994</v>
      </c>
      <c r="F90">
        <v>22.51</v>
      </c>
    </row>
    <row r="91" spans="1:6">
      <c r="A91">
        <v>1</v>
      </c>
      <c r="B91">
        <v>67.7</v>
      </c>
      <c r="C91">
        <v>177.4</v>
      </c>
      <c r="D91">
        <v>3.25</v>
      </c>
      <c r="E91">
        <v>78.280730879999993</v>
      </c>
      <c r="F91">
        <v>31.75</v>
      </c>
    </row>
    <row r="92" spans="1:6">
      <c r="A92">
        <v>1</v>
      </c>
      <c r="B92">
        <v>70.8</v>
      </c>
      <c r="C92">
        <v>189.4</v>
      </c>
      <c r="D92">
        <v>3.823</v>
      </c>
      <c r="E92">
        <v>98.249737499999995</v>
      </c>
      <c r="F92">
        <v>49.9</v>
      </c>
    </row>
    <row r="93" spans="1:6">
      <c r="A93">
        <v>1</v>
      </c>
      <c r="B93">
        <v>73.099999999999994</v>
      </c>
      <c r="C93">
        <v>203.1</v>
      </c>
      <c r="D93">
        <v>4.133</v>
      </c>
      <c r="E93">
        <v>125.2738757</v>
      </c>
      <c r="F93">
        <v>69.7</v>
      </c>
    </row>
    <row r="94" spans="1:6">
      <c r="A94">
        <v>1</v>
      </c>
      <c r="B94">
        <v>71.3</v>
      </c>
      <c r="C94">
        <v>177.1</v>
      </c>
      <c r="D94">
        <v>4.125</v>
      </c>
      <c r="E94">
        <v>139.98229359999999</v>
      </c>
      <c r="F94">
        <v>82.6</v>
      </c>
    </row>
    <row r="95" spans="1:6">
      <c r="A95">
        <v>1</v>
      </c>
      <c r="B95">
        <v>67.5</v>
      </c>
      <c r="C95">
        <v>157.9</v>
      </c>
      <c r="D95">
        <v>3.0550000000000002</v>
      </c>
      <c r="E95">
        <v>82.807361929999999</v>
      </c>
      <c r="F95">
        <v>38.9</v>
      </c>
    </row>
    <row r="96" spans="1:6">
      <c r="A96">
        <v>1</v>
      </c>
      <c r="B96">
        <v>67.5</v>
      </c>
      <c r="C96">
        <v>157.30000000000001</v>
      </c>
      <c r="D96">
        <v>2.9750000000000001</v>
      </c>
      <c r="E96">
        <v>81.848969240000002</v>
      </c>
      <c r="F96">
        <v>41</v>
      </c>
    </row>
    <row r="97" spans="1:6">
      <c r="A97">
        <v>1</v>
      </c>
      <c r="B97">
        <v>67.8</v>
      </c>
      <c r="C97">
        <v>180.3</v>
      </c>
      <c r="D97">
        <v>3.2130000000000001</v>
      </c>
      <c r="E97">
        <v>92.925791770000004</v>
      </c>
      <c r="F97">
        <v>41.6</v>
      </c>
    </row>
    <row r="98" spans="1:6">
      <c r="A98">
        <v>1</v>
      </c>
      <c r="B98">
        <v>73.099999999999994</v>
      </c>
      <c r="C98">
        <v>196.6</v>
      </c>
      <c r="D98">
        <v>4.1150000000000002</v>
      </c>
      <c r="E98">
        <v>141.10098450000001</v>
      </c>
      <c r="F98">
        <v>85.5</v>
      </c>
    </row>
    <row r="99" spans="1:6">
      <c r="A99">
        <v>0</v>
      </c>
      <c r="B99">
        <v>72.2</v>
      </c>
      <c r="C99">
        <v>180.6</v>
      </c>
      <c r="D99">
        <v>4.3869999999999996</v>
      </c>
      <c r="E99">
        <v>90.495532130000001</v>
      </c>
      <c r="F99">
        <v>35.299999999999997</v>
      </c>
    </row>
    <row r="100" spans="1:6">
      <c r="A100">
        <v>1</v>
      </c>
      <c r="B100">
        <v>67.3</v>
      </c>
      <c r="C100">
        <v>177.5</v>
      </c>
      <c r="D100">
        <v>2.593</v>
      </c>
      <c r="E100">
        <v>50.241977910000003</v>
      </c>
      <c r="F100">
        <v>13.499000000000001</v>
      </c>
    </row>
    <row r="101" spans="1:6">
      <c r="A101">
        <v>1</v>
      </c>
      <c r="B101">
        <v>69.099999999999994</v>
      </c>
      <c r="C101">
        <v>183.5</v>
      </c>
      <c r="D101">
        <v>3.012</v>
      </c>
      <c r="E101">
        <v>63.313727829999998</v>
      </c>
      <c r="F101">
        <v>20.39</v>
      </c>
    </row>
    <row r="102" spans="1:6">
      <c r="A102">
        <v>1</v>
      </c>
      <c r="B102">
        <v>70.3</v>
      </c>
      <c r="C102">
        <v>190.5</v>
      </c>
      <c r="D102">
        <v>3.294</v>
      </c>
      <c r="E102">
        <v>89.427820310000001</v>
      </c>
      <c r="F102">
        <v>26.248999999999999</v>
      </c>
    </row>
    <row r="103" spans="1:6">
      <c r="A103">
        <v>0</v>
      </c>
      <c r="B103">
        <v>74.900000000000006</v>
      </c>
      <c r="C103">
        <v>194.8</v>
      </c>
      <c r="D103">
        <v>3.9910000000000001</v>
      </c>
      <c r="E103">
        <v>71.171664129999996</v>
      </c>
      <c r="F103">
        <v>26.399000000000001</v>
      </c>
    </row>
    <row r="104" spans="1:6">
      <c r="A104">
        <v>0</v>
      </c>
      <c r="B104">
        <v>71.7</v>
      </c>
      <c r="C104">
        <v>182.6</v>
      </c>
      <c r="D104">
        <v>3.9470000000000001</v>
      </c>
      <c r="E104">
        <v>72.290355079999998</v>
      </c>
      <c r="F104">
        <v>29.298999999999999</v>
      </c>
    </row>
    <row r="105" spans="1:6">
      <c r="A105">
        <v>0</v>
      </c>
      <c r="B105">
        <v>70.400000000000006</v>
      </c>
      <c r="C105">
        <v>178</v>
      </c>
      <c r="D105">
        <v>3.8210000000000002</v>
      </c>
      <c r="E105">
        <v>69.78294434</v>
      </c>
      <c r="F105">
        <v>22.798999999999999</v>
      </c>
    </row>
    <row r="106" spans="1:6">
      <c r="A106">
        <v>0</v>
      </c>
      <c r="B106">
        <v>66.5</v>
      </c>
      <c r="C106">
        <v>196.1</v>
      </c>
      <c r="D106">
        <v>3.2170000000000001</v>
      </c>
      <c r="E106">
        <v>67.889270589999995</v>
      </c>
      <c r="F106">
        <v>17.89</v>
      </c>
    </row>
    <row r="107" spans="1:6">
      <c r="A107">
        <v>1</v>
      </c>
      <c r="B107">
        <v>69.400000000000006</v>
      </c>
      <c r="C107">
        <v>192</v>
      </c>
      <c r="D107">
        <v>3.1019999999999999</v>
      </c>
      <c r="E107">
        <v>60.861611549999999</v>
      </c>
      <c r="F107">
        <v>18.145</v>
      </c>
    </row>
    <row r="108" spans="1:6">
      <c r="A108">
        <v>1</v>
      </c>
      <c r="B108">
        <v>70.099999999999994</v>
      </c>
      <c r="C108">
        <v>186.7</v>
      </c>
      <c r="D108">
        <v>2.9580000000000002</v>
      </c>
      <c r="E108">
        <v>60.727446929999999</v>
      </c>
      <c r="F108">
        <v>18.27</v>
      </c>
    </row>
    <row r="109" spans="1:6">
      <c r="A109">
        <v>1</v>
      </c>
      <c r="B109">
        <v>74.400000000000006</v>
      </c>
      <c r="C109">
        <v>205.4</v>
      </c>
      <c r="D109">
        <v>3.9670000000000001</v>
      </c>
      <c r="E109">
        <v>103.4416926</v>
      </c>
      <c r="F109">
        <v>36.228999999999999</v>
      </c>
    </row>
    <row r="110" spans="1:6">
      <c r="A110">
        <v>0</v>
      </c>
      <c r="B110">
        <v>67.8</v>
      </c>
      <c r="C110">
        <v>181.2</v>
      </c>
      <c r="D110">
        <v>4.0679999999999996</v>
      </c>
      <c r="E110">
        <v>80.511672590000003</v>
      </c>
      <c r="F110">
        <v>31.597999999999999</v>
      </c>
    </row>
    <row r="111" spans="1:6">
      <c r="A111">
        <v>0</v>
      </c>
      <c r="B111">
        <v>72.2</v>
      </c>
      <c r="C111">
        <v>201.4</v>
      </c>
      <c r="D111">
        <v>3.948</v>
      </c>
      <c r="E111">
        <v>76.096570420000006</v>
      </c>
      <c r="F111">
        <v>25.344999999999999</v>
      </c>
    </row>
    <row r="112" spans="1:6">
      <c r="A112">
        <v>1</v>
      </c>
      <c r="B112">
        <v>74.400000000000006</v>
      </c>
      <c r="C112">
        <v>174.4</v>
      </c>
      <c r="D112">
        <v>2.5590000000000002</v>
      </c>
      <c r="E112">
        <v>52.084898750000001</v>
      </c>
      <c r="F112">
        <v>12.64</v>
      </c>
    </row>
    <row r="113" spans="1:6">
      <c r="A113">
        <v>1</v>
      </c>
      <c r="B113">
        <v>71</v>
      </c>
      <c r="C113">
        <v>186.3</v>
      </c>
      <c r="D113">
        <v>2.9420000000000002</v>
      </c>
      <c r="E113">
        <v>53.411897670000002</v>
      </c>
      <c r="F113">
        <v>16.079999999999998</v>
      </c>
    </row>
    <row r="114" spans="1:6">
      <c r="A114">
        <v>0</v>
      </c>
      <c r="B114">
        <v>76.8</v>
      </c>
      <c r="C114">
        <v>186.3</v>
      </c>
      <c r="D114">
        <v>3.528</v>
      </c>
      <c r="E114">
        <v>60.951185119999998</v>
      </c>
      <c r="F114">
        <v>18.850000000000001</v>
      </c>
    </row>
    <row r="115" spans="1:6">
      <c r="A115">
        <v>1</v>
      </c>
      <c r="B115">
        <v>76.3</v>
      </c>
      <c r="C115">
        <v>165.4</v>
      </c>
      <c r="D115">
        <v>2.85</v>
      </c>
      <c r="E115">
        <v>106.98445630000001</v>
      </c>
      <c r="F115">
        <v>43</v>
      </c>
    </row>
    <row r="116" spans="1:6">
      <c r="A116">
        <v>1</v>
      </c>
      <c r="B116">
        <v>68.400000000000006</v>
      </c>
      <c r="C116">
        <v>181.9</v>
      </c>
      <c r="D116">
        <v>2.9060000000000001</v>
      </c>
      <c r="E116">
        <v>62.015870300000003</v>
      </c>
      <c r="F116">
        <v>21.61</v>
      </c>
    </row>
    <row r="117" spans="1:6">
      <c r="A117">
        <v>1</v>
      </c>
      <c r="B117">
        <v>70.400000000000006</v>
      </c>
      <c r="C117">
        <v>186.3</v>
      </c>
      <c r="D117">
        <v>3.0910000000000002</v>
      </c>
      <c r="E117">
        <v>70.389737260000004</v>
      </c>
      <c r="F117">
        <v>19.72</v>
      </c>
    </row>
    <row r="118" spans="1:6">
      <c r="A118">
        <v>1</v>
      </c>
      <c r="B118">
        <v>74.5</v>
      </c>
      <c r="C118">
        <v>193.4</v>
      </c>
      <c r="D118">
        <v>3.492</v>
      </c>
      <c r="E118">
        <v>81.492726160000004</v>
      </c>
      <c r="F118">
        <v>25.31</v>
      </c>
    </row>
    <row r="119" spans="1:6">
      <c r="A119">
        <v>1</v>
      </c>
      <c r="B119">
        <v>72.7</v>
      </c>
      <c r="C119">
        <v>196.5</v>
      </c>
      <c r="D119">
        <v>3.3959999999999999</v>
      </c>
      <c r="E119">
        <v>78.318168130000004</v>
      </c>
      <c r="F119">
        <v>21.664999999999999</v>
      </c>
    </row>
    <row r="120" spans="1:6">
      <c r="A120">
        <v>1</v>
      </c>
      <c r="B120">
        <v>72.599999999999994</v>
      </c>
      <c r="C120">
        <v>202.5</v>
      </c>
      <c r="D120">
        <v>3.59</v>
      </c>
      <c r="E120">
        <v>82.661355599999993</v>
      </c>
      <c r="F120">
        <v>23.754999999999999</v>
      </c>
    </row>
    <row r="121" spans="1:6">
      <c r="A121">
        <v>0</v>
      </c>
      <c r="B121">
        <v>72.7</v>
      </c>
      <c r="C121">
        <v>201.3</v>
      </c>
      <c r="D121">
        <v>3.9420000000000002</v>
      </c>
      <c r="E121">
        <v>76.208439519999999</v>
      </c>
      <c r="F121">
        <v>25.635000000000002</v>
      </c>
    </row>
    <row r="122" spans="1:6">
      <c r="A122">
        <v>1</v>
      </c>
      <c r="B122">
        <v>70.099999999999994</v>
      </c>
      <c r="C122">
        <v>171</v>
      </c>
      <c r="D122">
        <v>2.778</v>
      </c>
      <c r="E122">
        <v>93.437330700000004</v>
      </c>
      <c r="F122">
        <v>41.43</v>
      </c>
    </row>
    <row r="123" spans="1:6">
      <c r="A123">
        <v>1</v>
      </c>
      <c r="B123">
        <v>69.5</v>
      </c>
      <c r="C123">
        <v>174.5</v>
      </c>
      <c r="D123">
        <v>3.032</v>
      </c>
      <c r="E123">
        <v>134.3909754</v>
      </c>
      <c r="F123">
        <v>71.02</v>
      </c>
    </row>
    <row r="124" spans="1:6">
      <c r="A124">
        <v>1</v>
      </c>
      <c r="B124">
        <v>69.5</v>
      </c>
      <c r="C124">
        <v>174.5</v>
      </c>
      <c r="D124">
        <v>3.0750000000000002</v>
      </c>
      <c r="E124">
        <v>135.91470960000001</v>
      </c>
      <c r="F124">
        <v>74.97</v>
      </c>
    </row>
    <row r="125" spans="1:6">
      <c r="A125">
        <v>1</v>
      </c>
      <c r="B125">
        <v>70.599999999999994</v>
      </c>
      <c r="C125">
        <v>189.2</v>
      </c>
      <c r="D125">
        <v>3.28</v>
      </c>
      <c r="E125">
        <v>73.503778190000006</v>
      </c>
      <c r="F125">
        <v>33.119999999999997</v>
      </c>
    </row>
    <row r="126" spans="1:6">
      <c r="A126">
        <v>1</v>
      </c>
      <c r="B126">
        <v>67.400000000000006</v>
      </c>
      <c r="C126">
        <v>182.2</v>
      </c>
      <c r="D126">
        <v>2.99</v>
      </c>
      <c r="E126">
        <v>76.02304771</v>
      </c>
      <c r="F126">
        <v>26.1</v>
      </c>
    </row>
    <row r="127" spans="1:6">
      <c r="A127">
        <v>1</v>
      </c>
      <c r="B127">
        <v>66.400000000000006</v>
      </c>
      <c r="C127">
        <v>176.9</v>
      </c>
      <c r="D127">
        <v>2.3319999999999999</v>
      </c>
      <c r="E127">
        <v>39.986424749999998</v>
      </c>
      <c r="F127">
        <v>10.685</v>
      </c>
    </row>
    <row r="128" spans="1:6">
      <c r="A128">
        <v>1</v>
      </c>
      <c r="B128">
        <v>66.400000000000006</v>
      </c>
      <c r="C128">
        <v>180</v>
      </c>
      <c r="D128">
        <v>2.367</v>
      </c>
      <c r="E128">
        <v>40.700072419999998</v>
      </c>
      <c r="F128">
        <v>12.535</v>
      </c>
    </row>
    <row r="129" spans="1:6">
      <c r="A129">
        <v>1</v>
      </c>
      <c r="B129">
        <v>66.400000000000006</v>
      </c>
      <c r="C129">
        <v>176.9</v>
      </c>
      <c r="D129">
        <v>2.452</v>
      </c>
      <c r="E129">
        <v>49.865773670000003</v>
      </c>
      <c r="F129">
        <v>14.29</v>
      </c>
    </row>
    <row r="130" spans="1:6">
      <c r="A130">
        <v>1</v>
      </c>
      <c r="B130">
        <v>69</v>
      </c>
      <c r="C130">
        <v>190.4</v>
      </c>
      <c r="D130">
        <v>3.0750000000000002</v>
      </c>
      <c r="E130">
        <v>56.295243040000003</v>
      </c>
      <c r="F130">
        <v>18.835000000000001</v>
      </c>
    </row>
    <row r="131" spans="1:6">
      <c r="A131">
        <v>1</v>
      </c>
      <c r="B131">
        <v>69</v>
      </c>
      <c r="C131">
        <v>190.4</v>
      </c>
      <c r="D131">
        <v>2.91</v>
      </c>
      <c r="E131">
        <v>54.819728249999997</v>
      </c>
      <c r="F131">
        <v>15.01</v>
      </c>
    </row>
    <row r="132" spans="1:6">
      <c r="A132">
        <v>1</v>
      </c>
      <c r="B132">
        <v>67.5</v>
      </c>
      <c r="C132">
        <v>185.8</v>
      </c>
      <c r="D132">
        <v>3.415</v>
      </c>
      <c r="E132">
        <v>67.765907600000006</v>
      </c>
      <c r="F132">
        <v>22.695</v>
      </c>
    </row>
    <row r="133" spans="1:6">
      <c r="A133">
        <v>0</v>
      </c>
      <c r="B133">
        <v>68.3</v>
      </c>
      <c r="C133">
        <v>175.2</v>
      </c>
      <c r="D133">
        <v>3.125</v>
      </c>
      <c r="E133">
        <v>66.762943309999997</v>
      </c>
      <c r="F133">
        <v>20.094999999999999</v>
      </c>
    </row>
    <row r="134" spans="1:6">
      <c r="A134">
        <v>1</v>
      </c>
      <c r="B134">
        <v>66.7</v>
      </c>
      <c r="C134">
        <v>174</v>
      </c>
      <c r="D134">
        <v>2.42</v>
      </c>
      <c r="E134">
        <v>47.96897242</v>
      </c>
      <c r="F134">
        <v>13.108000000000001</v>
      </c>
    </row>
    <row r="135" spans="1:6">
      <c r="A135">
        <v>1</v>
      </c>
      <c r="B135">
        <v>70.099999999999994</v>
      </c>
      <c r="C135">
        <v>188.5</v>
      </c>
      <c r="D135">
        <v>2.9980000000000002</v>
      </c>
      <c r="E135">
        <v>54.372419649999998</v>
      </c>
      <c r="F135">
        <v>17.518000000000001</v>
      </c>
    </row>
    <row r="136" spans="1:6">
      <c r="A136">
        <v>1</v>
      </c>
      <c r="B136">
        <v>71.7</v>
      </c>
      <c r="C136">
        <v>191.9</v>
      </c>
      <c r="D136">
        <v>3.4169999999999998</v>
      </c>
      <c r="E136">
        <v>84.911898260000001</v>
      </c>
      <c r="F136">
        <v>25.545000000000002</v>
      </c>
    </row>
    <row r="137" spans="1:6">
      <c r="A137">
        <v>1</v>
      </c>
      <c r="B137">
        <v>68.3</v>
      </c>
      <c r="C137">
        <v>170.5</v>
      </c>
      <c r="D137">
        <v>2.4249999999999998</v>
      </c>
      <c r="E137">
        <v>56.496030339999997</v>
      </c>
      <c r="F137">
        <v>16.875</v>
      </c>
    </row>
    <row r="138" spans="1:6">
      <c r="A138">
        <v>0</v>
      </c>
      <c r="B138">
        <v>66.5</v>
      </c>
      <c r="C138">
        <v>178.7</v>
      </c>
      <c r="D138">
        <v>2.58</v>
      </c>
      <c r="E138">
        <v>55.297116580000001</v>
      </c>
      <c r="F138">
        <v>11.528</v>
      </c>
    </row>
    <row r="139" spans="1:6">
      <c r="A139">
        <v>0</v>
      </c>
      <c r="B139">
        <v>73.400000000000006</v>
      </c>
      <c r="C139">
        <v>193.5</v>
      </c>
      <c r="D139">
        <v>3.7589999999999999</v>
      </c>
      <c r="E139">
        <v>78.027219470000006</v>
      </c>
      <c r="F139">
        <v>22.367999999999999</v>
      </c>
    </row>
    <row r="140" spans="1:6">
      <c r="A140">
        <v>0</v>
      </c>
      <c r="B140">
        <v>66.7</v>
      </c>
      <c r="C140">
        <v>163.80000000000001</v>
      </c>
      <c r="D140">
        <v>2.6680000000000001</v>
      </c>
      <c r="E140">
        <v>51.955108869999997</v>
      </c>
      <c r="F140">
        <v>16.888000000000002</v>
      </c>
    </row>
    <row r="141" spans="1:6">
      <c r="A141">
        <v>0</v>
      </c>
      <c r="B141">
        <v>66.5</v>
      </c>
      <c r="C141">
        <v>183.3</v>
      </c>
      <c r="D141">
        <v>3.44</v>
      </c>
      <c r="E141">
        <v>62.35557713</v>
      </c>
      <c r="F141">
        <v>22.288</v>
      </c>
    </row>
    <row r="142" spans="1:6">
      <c r="A142">
        <v>0</v>
      </c>
      <c r="B142">
        <v>76.400000000000006</v>
      </c>
      <c r="C142">
        <v>192.5</v>
      </c>
      <c r="D142">
        <v>5.1150000000000002</v>
      </c>
      <c r="E142">
        <v>102.5289842</v>
      </c>
      <c r="F142">
        <v>51.728000000000002</v>
      </c>
    </row>
    <row r="143" spans="1:6">
      <c r="A143">
        <v>1</v>
      </c>
      <c r="B143">
        <v>68.3</v>
      </c>
      <c r="C143">
        <v>163.30000000000001</v>
      </c>
      <c r="D143">
        <v>2.7669999999999999</v>
      </c>
      <c r="E143">
        <v>46.943876760000002</v>
      </c>
      <c r="F143">
        <v>14.9</v>
      </c>
    </row>
    <row r="144" spans="1:6">
      <c r="A144">
        <v>1</v>
      </c>
      <c r="B144">
        <v>68.3</v>
      </c>
      <c r="C144">
        <v>172.3</v>
      </c>
      <c r="D144">
        <v>2.8530000000000002</v>
      </c>
      <c r="E144">
        <v>47.638236659999997</v>
      </c>
      <c r="F144">
        <v>16.7</v>
      </c>
    </row>
    <row r="145" spans="1:6">
      <c r="A145">
        <v>1</v>
      </c>
      <c r="B145">
        <v>68.5</v>
      </c>
      <c r="C145">
        <v>184.1</v>
      </c>
      <c r="D145">
        <v>3.0430000000000001</v>
      </c>
      <c r="E145">
        <v>61.701381359999999</v>
      </c>
      <c r="F145">
        <v>21.2</v>
      </c>
    </row>
    <row r="146" spans="1:6">
      <c r="A146">
        <v>1</v>
      </c>
      <c r="B146">
        <v>66.7</v>
      </c>
      <c r="C146">
        <v>160.4</v>
      </c>
      <c r="D146">
        <v>3.0790000000000002</v>
      </c>
      <c r="E146">
        <v>48.907372250000002</v>
      </c>
      <c r="F146">
        <v>19.989999999999998</v>
      </c>
    </row>
    <row r="147" spans="1:6">
      <c r="A147">
        <v>1</v>
      </c>
      <c r="B147">
        <v>68.3</v>
      </c>
      <c r="C147">
        <v>163.30000000000001</v>
      </c>
      <c r="D147">
        <v>2.762</v>
      </c>
      <c r="E147">
        <v>47.946841059999997</v>
      </c>
      <c r="F147">
        <v>17.5</v>
      </c>
    </row>
    <row r="148" spans="1:6">
      <c r="A148">
        <v>1</v>
      </c>
      <c r="B148">
        <v>67.900000000000006</v>
      </c>
      <c r="C148">
        <v>161.1</v>
      </c>
      <c r="D148">
        <v>2.7690000000000001</v>
      </c>
      <c r="E148">
        <v>47.329632259999997</v>
      </c>
      <c r="F148">
        <v>15.9</v>
      </c>
    </row>
    <row r="149" spans="1:6">
      <c r="A149">
        <v>1</v>
      </c>
      <c r="B149">
        <v>67.599999999999994</v>
      </c>
      <c r="C149">
        <v>176.6</v>
      </c>
      <c r="D149">
        <v>2.9980000000000002</v>
      </c>
      <c r="E149">
        <v>66.113056799999995</v>
      </c>
      <c r="F149">
        <v>23.4</v>
      </c>
    </row>
    <row r="150" spans="1:6">
      <c r="A150">
        <v>1</v>
      </c>
      <c r="B150">
        <v>67.599999999999994</v>
      </c>
      <c r="C150">
        <v>176.6</v>
      </c>
      <c r="D150">
        <v>3.0419999999999998</v>
      </c>
      <c r="E150">
        <v>66.498812299999997</v>
      </c>
      <c r="F150">
        <v>24.4</v>
      </c>
    </row>
    <row r="151" spans="1:6">
      <c r="A151">
        <v>1</v>
      </c>
      <c r="B151">
        <v>69.3</v>
      </c>
      <c r="C151">
        <v>185.9</v>
      </c>
      <c r="D151">
        <v>3.2080000000000002</v>
      </c>
      <c r="E151">
        <v>70.654495449999999</v>
      </c>
      <c r="F151">
        <v>27.5</v>
      </c>
    </row>
    <row r="152" spans="1:6">
      <c r="A152">
        <v>1</v>
      </c>
      <c r="B152">
        <v>69.3</v>
      </c>
      <c r="C152">
        <v>186.2</v>
      </c>
      <c r="D152">
        <v>3.2589999999999999</v>
      </c>
      <c r="E152">
        <v>71.1559776</v>
      </c>
      <c r="F152">
        <v>28.8</v>
      </c>
    </row>
    <row r="153" spans="1:6">
      <c r="A153">
        <v>1</v>
      </c>
      <c r="B153">
        <v>71.5</v>
      </c>
      <c r="C153">
        <v>185.7</v>
      </c>
      <c r="D153">
        <v>3.601</v>
      </c>
      <c r="E153">
        <v>101.6233572</v>
      </c>
      <c r="F153">
        <v>45.5</v>
      </c>
    </row>
    <row r="154" spans="1:6">
      <c r="A154">
        <v>1</v>
      </c>
      <c r="B154">
        <v>72.099999999999994</v>
      </c>
      <c r="C154">
        <v>189.8</v>
      </c>
      <c r="D154">
        <v>3.6</v>
      </c>
      <c r="E154">
        <v>85.735654510000003</v>
      </c>
      <c r="F154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workbookViewId="0">
      <selection activeCell="C15" sqref="C15"/>
    </sheetView>
  </sheetViews>
  <sheetFormatPr defaultColWidth="8.796875" defaultRowHeight="14.25"/>
  <cols>
    <col min="3" max="3" width="11.6640625" bestFit="1" customWidth="1"/>
    <col min="4" max="4" width="13.796875" bestFit="1" customWidth="1"/>
    <col min="5" max="6" width="12.33203125" bestFit="1" customWidth="1"/>
    <col min="7" max="7" width="11.6640625" bestFit="1" customWidth="1"/>
    <col min="8" max="8" width="11.33203125" bestFit="1" customWidth="1"/>
    <col min="10" max="10" width="15.46484375" bestFit="1" customWidth="1"/>
  </cols>
  <sheetData>
    <row r="2" spans="2:11">
      <c r="J2" s="7" t="s">
        <v>280</v>
      </c>
    </row>
    <row r="3" spans="2:11">
      <c r="C3" s="3" t="s">
        <v>214</v>
      </c>
      <c r="D3" s="3" t="s">
        <v>198</v>
      </c>
      <c r="E3" s="3" t="s">
        <v>8</v>
      </c>
      <c r="F3" s="3" t="s">
        <v>9</v>
      </c>
      <c r="G3" s="3" t="s">
        <v>10</v>
      </c>
      <c r="H3" t="s">
        <v>13</v>
      </c>
      <c r="J3" t="s">
        <v>271</v>
      </c>
      <c r="K3" t="s">
        <v>272</v>
      </c>
    </row>
    <row r="4" spans="2:11">
      <c r="B4" t="s">
        <v>201</v>
      </c>
      <c r="C4" s="11">
        <v>49.333502519300652</v>
      </c>
      <c r="D4" s="11">
        <v>5.0249527729821093</v>
      </c>
      <c r="E4" s="11">
        <v>-0.6084129835683354</v>
      </c>
      <c r="F4" s="11">
        <v>-0.24359906759545971</v>
      </c>
      <c r="G4" s="11">
        <v>7.6960978649891221</v>
      </c>
      <c r="H4" s="12">
        <v>0.48384633999298249</v>
      </c>
      <c r="J4" t="s">
        <v>273</v>
      </c>
      <c r="K4" t="s">
        <v>274</v>
      </c>
    </row>
    <row r="5" spans="2:11">
      <c r="B5" t="s">
        <v>199</v>
      </c>
      <c r="C5" s="11">
        <v>29.474802847933017</v>
      </c>
      <c r="D5" s="11">
        <v>4.0560899906488261</v>
      </c>
      <c r="E5" s="11">
        <v>-0.28430151467349007</v>
      </c>
      <c r="F5" s="11">
        <v>-0.2102473076291258</v>
      </c>
      <c r="G5" s="11">
        <v>5.8691650547405043</v>
      </c>
      <c r="H5" s="12">
        <v>0.41072567785911107</v>
      </c>
      <c r="J5" t="s">
        <v>275</v>
      </c>
      <c r="K5" t="s">
        <v>276</v>
      </c>
    </row>
    <row r="6" spans="2:11">
      <c r="J6" t="s">
        <v>277</v>
      </c>
      <c r="K6" t="s">
        <v>278</v>
      </c>
    </row>
    <row r="7" spans="2:11">
      <c r="J7" t="s">
        <v>198</v>
      </c>
      <c r="K7" t="s">
        <v>279</v>
      </c>
    </row>
    <row r="8" spans="2:11">
      <c r="B8" t="s">
        <v>265</v>
      </c>
      <c r="D8">
        <f>MAX(Regression!A2:A154)</f>
        <v>1</v>
      </c>
      <c r="E8">
        <f>MAX(Regression!B2:B154)</f>
        <v>79.900000000000006</v>
      </c>
      <c r="F8">
        <f>MAX(Regression!C2:C154)</f>
        <v>224.5</v>
      </c>
      <c r="G8">
        <f>MAX(Regression!D2:D154)</f>
        <v>5.5720000000000001</v>
      </c>
      <c r="H8">
        <f>MAX(Regression!E2:E154)</f>
        <v>188.14432300000001</v>
      </c>
    </row>
    <row r="9" spans="2:11">
      <c r="D9" t="s">
        <v>230</v>
      </c>
      <c r="E9" t="s">
        <v>230</v>
      </c>
      <c r="F9" t="s">
        <v>230</v>
      </c>
      <c r="G9" t="s">
        <v>230</v>
      </c>
      <c r="H9" t="s">
        <v>230</v>
      </c>
    </row>
    <row r="10" spans="2:11">
      <c r="B10" t="s">
        <v>229</v>
      </c>
      <c r="D10" s="8">
        <v>1</v>
      </c>
      <c r="E10" s="8">
        <v>62.600000000000016</v>
      </c>
      <c r="F10" s="8">
        <v>224.49999999999966</v>
      </c>
      <c r="G10" s="8">
        <v>5.5720000000000001</v>
      </c>
      <c r="H10" s="8">
        <v>39.76398517546312</v>
      </c>
    </row>
    <row r="11" spans="2:11">
      <c r="D11" t="s">
        <v>231</v>
      </c>
      <c r="E11" t="s">
        <v>231</v>
      </c>
      <c r="F11" t="s">
        <v>231</v>
      </c>
      <c r="G11" t="s">
        <v>231</v>
      </c>
      <c r="H11" t="s">
        <v>231</v>
      </c>
    </row>
    <row r="12" spans="2:11">
      <c r="B12" t="s">
        <v>266</v>
      </c>
      <c r="D12">
        <f>MIN(Regression!A2:A154)</f>
        <v>0</v>
      </c>
      <c r="E12">
        <f>MIN(Regression!B2:B154)</f>
        <v>62.6</v>
      </c>
      <c r="F12">
        <f>MIN(Regression!C2:C154)</f>
        <v>149.4</v>
      </c>
      <c r="G12">
        <f>MIN(Regression!D2:D154)</f>
        <v>1.895</v>
      </c>
      <c r="H12">
        <f>MIN(Regression!E2:E154)</f>
        <v>23.276272330000001</v>
      </c>
    </row>
    <row r="15" spans="2:11">
      <c r="B15" t="s">
        <v>201</v>
      </c>
      <c r="C15" s="9">
        <f>C4+D4*D10+E4*E10+F4*F10+G4*G10+H4*H10</f>
        <v>23.706127840126769</v>
      </c>
      <c r="D15" t="s">
        <v>282</v>
      </c>
      <c r="G15" s="3" t="s">
        <v>214</v>
      </c>
      <c r="H15" t="s">
        <v>4</v>
      </c>
    </row>
    <row r="16" spans="2:11">
      <c r="B16" t="s">
        <v>199</v>
      </c>
      <c r="C16" s="9">
        <f>C5+D5*D10+E5*E10+F5*F10+G5*G10+H5*H10</f>
        <v>17.568174907868521</v>
      </c>
      <c r="D16" t="s">
        <v>282</v>
      </c>
      <c r="F16" t="s">
        <v>233</v>
      </c>
      <c r="G16" s="11">
        <v>93.100882189293515</v>
      </c>
      <c r="H16" s="12">
        <v>-1.4474292376963609</v>
      </c>
    </row>
    <row r="17" spans="2:4">
      <c r="B17" t="s">
        <v>232</v>
      </c>
      <c r="C17" s="9">
        <f>G16+H16*C15</f>
        <v>58.787939640926346</v>
      </c>
      <c r="D17" t="s">
        <v>283</v>
      </c>
    </row>
    <row r="18" spans="2:4" ht="14.65" thickBot="1"/>
    <row r="19" spans="2:4" ht="14.65" thickBot="1">
      <c r="B19" t="s">
        <v>234</v>
      </c>
      <c r="C19" s="10">
        <f>(C15-C16)*C17</f>
        <v>360.83760650044474</v>
      </c>
      <c r="D19" t="s">
        <v>281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C41E-2A32-A246-A1A3-C1579034B612}">
  <dimension ref="A1:AP169"/>
  <sheetViews>
    <sheetView workbookViewId="0"/>
  </sheetViews>
  <sheetFormatPr defaultColWidth="8.796875" defaultRowHeight="14.25"/>
  <cols>
    <col min="1" max="1" width="16" customWidth="1"/>
    <col min="2" max="2" width="21.46484375" bestFit="1" customWidth="1"/>
    <col min="3" max="5" width="10.796875" customWidth="1"/>
    <col min="8" max="10" width="12.796875" customWidth="1"/>
    <col min="11" max="11" width="14.796875" customWidth="1"/>
    <col min="14" max="14" width="10.796875" customWidth="1"/>
    <col min="15" max="15" width="14.796875" customWidth="1"/>
    <col min="16" max="16" width="10.796875" customWidth="1"/>
    <col min="19" max="19" width="15.796875" customWidth="1"/>
    <col min="20" max="21" width="12.796875" customWidth="1"/>
    <col min="22" max="22" width="14.796875" customWidth="1"/>
    <col min="23" max="23" width="10.6640625" customWidth="1"/>
    <col min="26" max="26" width="10.6640625" customWidth="1"/>
    <col min="27" max="27" width="12.6640625" customWidth="1"/>
    <col min="28" max="28" width="13.33203125" customWidth="1"/>
    <col min="29" max="29" width="15.6640625" customWidth="1"/>
    <col min="30" max="30" width="9.46484375" customWidth="1"/>
    <col min="31" max="31" width="7.46484375" customWidth="1"/>
    <col min="32" max="32" width="12.796875" customWidth="1"/>
    <col min="33" max="33" width="10.796875" customWidth="1"/>
    <col min="34" max="34" width="19" bestFit="1" customWidth="1"/>
    <col min="35" max="35" width="4.46484375" bestFit="1" customWidth="1"/>
    <col min="36" max="36" width="21.46484375" bestFit="1" customWidth="1"/>
    <col min="37" max="37" width="4.46484375" bestFit="1" customWidth="1"/>
    <col min="38" max="38" width="19.6640625" bestFit="1" customWidth="1"/>
    <col min="39" max="39" width="4.46484375" bestFit="1" customWidth="1"/>
    <col min="40" max="40" width="19.1328125" bestFit="1" customWidth="1"/>
    <col min="41" max="41" width="4.46484375" bestFit="1" customWidth="1"/>
  </cols>
  <sheetData>
    <row r="1" spans="1:42">
      <c r="A1" s="13" t="s">
        <v>235</v>
      </c>
    </row>
    <row r="3" spans="1:42">
      <c r="A3" s="13" t="s">
        <v>236</v>
      </c>
      <c r="O3" s="7" t="s">
        <v>237</v>
      </c>
    </row>
    <row r="4" spans="1:42">
      <c r="B4" t="s">
        <v>238</v>
      </c>
      <c r="C4">
        <v>14</v>
      </c>
      <c r="D4">
        <v>15</v>
      </c>
      <c r="E4">
        <v>16</v>
      </c>
      <c r="F4">
        <v>17</v>
      </c>
      <c r="G4">
        <v>18</v>
      </c>
      <c r="H4">
        <v>19</v>
      </c>
      <c r="I4">
        <v>20</v>
      </c>
      <c r="J4">
        <v>21</v>
      </c>
      <c r="K4">
        <v>22</v>
      </c>
      <c r="L4">
        <v>23</v>
      </c>
      <c r="M4">
        <v>24</v>
      </c>
      <c r="O4" t="s">
        <v>239</v>
      </c>
      <c r="P4" t="s">
        <v>240</v>
      </c>
      <c r="S4" s="14" t="s">
        <v>241</v>
      </c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6"/>
    </row>
    <row r="5" spans="1:42">
      <c r="A5" t="s">
        <v>242</v>
      </c>
      <c r="B5" s="17" t="s">
        <v>243</v>
      </c>
      <c r="C5" s="18" t="s">
        <v>5</v>
      </c>
      <c r="D5" s="18" t="s">
        <v>6</v>
      </c>
      <c r="E5" s="18" t="s">
        <v>7</v>
      </c>
      <c r="F5" s="18" t="s">
        <v>8</v>
      </c>
      <c r="G5" s="18" t="s">
        <v>9</v>
      </c>
      <c r="H5" s="18" t="s">
        <v>10</v>
      </c>
      <c r="I5" s="18" t="s">
        <v>11</v>
      </c>
      <c r="J5" s="18" t="s">
        <v>12</v>
      </c>
      <c r="K5" s="18" t="s">
        <v>13</v>
      </c>
      <c r="L5" s="18" t="s">
        <v>232</v>
      </c>
      <c r="M5" s="18" t="s">
        <v>201</v>
      </c>
      <c r="O5" t="s">
        <v>244</v>
      </c>
      <c r="P5" t="s">
        <v>245</v>
      </c>
      <c r="S5" s="19" t="s">
        <v>242</v>
      </c>
      <c r="T5" s="20" t="s">
        <v>246</v>
      </c>
      <c r="U5" s="21" t="s">
        <v>5</v>
      </c>
      <c r="V5" s="21" t="s">
        <v>6</v>
      </c>
      <c r="W5" s="21" t="s">
        <v>7</v>
      </c>
      <c r="X5" s="21" t="s">
        <v>8</v>
      </c>
      <c r="Y5" s="21" t="s">
        <v>9</v>
      </c>
      <c r="Z5" s="21" t="s">
        <v>10</v>
      </c>
      <c r="AA5" s="21" t="s">
        <v>11</v>
      </c>
      <c r="AB5" s="21" t="s">
        <v>12</v>
      </c>
      <c r="AC5" s="21" t="s">
        <v>13</v>
      </c>
      <c r="AD5" s="21" t="s">
        <v>232</v>
      </c>
      <c r="AE5" s="22" t="s">
        <v>201</v>
      </c>
    </row>
    <row r="6" spans="1:42">
      <c r="A6" t="str">
        <f>VLOOKUP(B6,LookupTable,2)</f>
        <v>Lexus_LS400</v>
      </c>
      <c r="B6" s="58">
        <v>71</v>
      </c>
      <c r="C6" s="23">
        <f>VLOOKUP($B6,LookupTable,C$4)</f>
        <v>0.91038914966965867</v>
      </c>
      <c r="D6" s="23">
        <f t="shared" ref="C6:M9" si="0">VLOOKUP($B6,LookupTable,D$4)</f>
        <v>1.8547733993839164</v>
      </c>
      <c r="E6" s="23">
        <f t="shared" si="0"/>
        <v>0.61638797709802751</v>
      </c>
      <c r="F6" s="9">
        <f t="shared" si="0"/>
        <v>0.25611422144003798</v>
      </c>
      <c r="G6" s="9">
        <f t="shared" si="0"/>
        <v>0.70638521975418622</v>
      </c>
      <c r="H6" s="23">
        <f t="shared" si="0"/>
        <v>0.80855704230959258</v>
      </c>
      <c r="I6" s="23">
        <f t="shared" si="0"/>
        <v>1.1583759718553279</v>
      </c>
      <c r="J6" s="9">
        <f t="shared" si="0"/>
        <v>-0.42957337553646557</v>
      </c>
      <c r="K6" s="23">
        <f t="shared" si="0"/>
        <v>1.9010018123819807</v>
      </c>
      <c r="L6" s="9">
        <f t="shared" si="0"/>
        <v>-0.68651710705531843</v>
      </c>
      <c r="M6" s="23">
        <f t="shared" si="0"/>
        <v>1.8575316640019084</v>
      </c>
      <c r="O6" t="s">
        <v>247</v>
      </c>
      <c r="P6" t="s">
        <v>248</v>
      </c>
      <c r="S6" s="24" t="str">
        <f>$A6</f>
        <v>Lexus_LS400</v>
      </c>
      <c r="T6" s="17">
        <v>1</v>
      </c>
      <c r="U6" s="23">
        <f>AVERAGEIF($AE$15:$AE$167, $T6, C$15:C$167)</f>
        <v>4.772222222222223</v>
      </c>
      <c r="V6" s="23">
        <f t="shared" ref="V6:AE9" si="1">AVERAGEIF($AE$15:$AE$167, $T6, D$15:D$167)</f>
        <v>291.88888888888891</v>
      </c>
      <c r="W6" s="23">
        <f t="shared" si="1"/>
        <v>109.3111111111111</v>
      </c>
      <c r="X6" s="9">
        <f t="shared" si="1"/>
        <v>74.150000000000006</v>
      </c>
      <c r="Y6" s="9">
        <f t="shared" si="1"/>
        <v>193.23333333333335</v>
      </c>
      <c r="Z6" s="23">
        <f t="shared" si="1"/>
        <v>4.1404444444444444</v>
      </c>
      <c r="AA6" s="23">
        <f t="shared" si="1"/>
        <v>22.216666666666665</v>
      </c>
      <c r="AB6" s="9">
        <f t="shared" si="1"/>
        <v>19.388888888888889</v>
      </c>
      <c r="AC6" s="23">
        <f t="shared" si="1"/>
        <v>126.27896276666638</v>
      </c>
      <c r="AD6" s="9">
        <f t="shared" si="1"/>
        <v>17.789388888888883</v>
      </c>
      <c r="AE6" s="25">
        <f t="shared" si="1"/>
        <v>56.50127777777778</v>
      </c>
    </row>
    <row r="7" spans="1:42">
      <c r="A7" t="str">
        <f>VLOOKUP(B7,LookupTable,2)</f>
        <v>Lexus_ES300</v>
      </c>
      <c r="B7" s="58">
        <v>68</v>
      </c>
      <c r="C7" s="9">
        <f t="shared" si="0"/>
        <v>-4.4957488872574232E-2</v>
      </c>
      <c r="D7" s="9">
        <f t="shared" si="0"/>
        <v>0.44266750845531444</v>
      </c>
      <c r="E7" s="9">
        <f t="shared" si="0"/>
        <v>-0.30501323319725626</v>
      </c>
      <c r="F7" s="9">
        <f t="shared" si="0"/>
        <v>-0.17671504086104653</v>
      </c>
      <c r="G7" s="9">
        <f t="shared" si="0"/>
        <v>0.22469288497254619</v>
      </c>
      <c r="H7" s="9">
        <f t="shared" si="0"/>
        <v>-6.1799751007719462E-3</v>
      </c>
      <c r="I7" s="9">
        <f t="shared" si="0"/>
        <v>0.13936476763589165</v>
      </c>
      <c r="J7" s="9">
        <f t="shared" si="0"/>
        <v>-0.19650696966029815</v>
      </c>
      <c r="K7" s="9">
        <f t="shared" si="0"/>
        <v>0.4175209127745389</v>
      </c>
      <c r="L7" s="9">
        <f t="shared" si="0"/>
        <v>-0.42917498288370515</v>
      </c>
      <c r="M7" s="9">
        <f t="shared" si="0"/>
        <v>0.29247298345540274</v>
      </c>
      <c r="O7" t="s">
        <v>249</v>
      </c>
      <c r="P7" t="s">
        <v>250</v>
      </c>
      <c r="S7" s="24" t="str">
        <f t="shared" ref="S7:S9" si="2">$A7</f>
        <v>Lexus_ES300</v>
      </c>
      <c r="T7" s="17">
        <v>2</v>
      </c>
      <c r="U7" s="9">
        <f>AVERAGEIF($AE$15:$AE$167, $T7, C$15:C$167)</f>
        <v>3.1942857142857144</v>
      </c>
      <c r="V7" s="9">
        <f t="shared" si="1"/>
        <v>203.57142857142858</v>
      </c>
      <c r="W7" s="9">
        <f t="shared" si="1"/>
        <v>106.5057142857143</v>
      </c>
      <c r="X7" s="9">
        <f t="shared" si="1"/>
        <v>71.048571428571421</v>
      </c>
      <c r="Y7" s="9">
        <f t="shared" si="1"/>
        <v>185.03999999999996</v>
      </c>
      <c r="Z7" s="9">
        <f t="shared" si="1"/>
        <v>3.553257142857142</v>
      </c>
      <c r="AA7" s="9">
        <f t="shared" si="1"/>
        <v>18.631428571428568</v>
      </c>
      <c r="AB7" s="9">
        <f t="shared" si="1"/>
        <v>22.228571428571428</v>
      </c>
      <c r="AC7" s="9">
        <f t="shared" si="1"/>
        <v>85.07571595200001</v>
      </c>
      <c r="AD7" s="9">
        <f t="shared" si="1"/>
        <v>31.605771428571416</v>
      </c>
      <c r="AE7" s="26">
        <f t="shared" si="1"/>
        <v>31.732742857142849</v>
      </c>
    </row>
    <row r="8" spans="1:42">
      <c r="A8" t="str">
        <f>VLOOKUP(B8,LookupTable,2)</f>
        <v>Pontiac_Bonneville</v>
      </c>
      <c r="B8" s="58">
        <v>119</v>
      </c>
      <c r="C8" s="9">
        <f t="shared" si="0"/>
        <v>0.71931982196121191</v>
      </c>
      <c r="D8" s="9">
        <f t="shared" si="0"/>
        <v>0.35441089027227685</v>
      </c>
      <c r="E8" s="23">
        <f t="shared" si="0"/>
        <v>0.61638797709802751</v>
      </c>
      <c r="F8" s="23">
        <f t="shared" si="0"/>
        <v>0.42924592636047015</v>
      </c>
      <c r="G8" s="23">
        <f t="shared" si="0"/>
        <v>1.1362029954054966</v>
      </c>
      <c r="H8" s="9">
        <f t="shared" si="0"/>
        <v>0.33578894710048307</v>
      </c>
      <c r="I8" s="9">
        <f t="shared" si="0"/>
        <v>-0.11538803341896743</v>
      </c>
      <c r="J8" s="9">
        <f t="shared" si="0"/>
        <v>3.6559436215869275E-2</v>
      </c>
      <c r="K8" s="9">
        <f t="shared" si="0"/>
        <v>0.2362618161491909</v>
      </c>
      <c r="L8" s="9">
        <f t="shared" si="0"/>
        <v>-0.25652294918931828</v>
      </c>
      <c r="M8" s="9">
        <f t="shared" si="0"/>
        <v>-0.24660278428839355</v>
      </c>
      <c r="S8" s="24" t="str">
        <f t="shared" si="2"/>
        <v>Pontiac_Bonneville</v>
      </c>
      <c r="T8" s="17">
        <v>3</v>
      </c>
      <c r="U8" s="9">
        <f>AVERAGEIF($AE$15:$AE$167, $T8, C$15:C$167)</f>
        <v>3.5675675675675667</v>
      </c>
      <c r="V8" s="9">
        <f t="shared" si="1"/>
        <v>193.1081081081081</v>
      </c>
      <c r="W8" s="23">
        <f t="shared" si="1"/>
        <v>115.46216216216212</v>
      </c>
      <c r="X8" s="23">
        <f>AVERAGEIF($AE$15:$AE$167, $T8, F$15:F$167)</f>
        <v>74.356756756756752</v>
      </c>
      <c r="Y8" s="23">
        <f t="shared" si="1"/>
        <v>201.56216216216214</v>
      </c>
      <c r="Z8" s="9">
        <f t="shared" si="1"/>
        <v>3.755135135135133</v>
      </c>
      <c r="AA8" s="9">
        <f t="shared" si="1"/>
        <v>20.27027027027027</v>
      </c>
      <c r="AB8" s="9">
        <f t="shared" si="1"/>
        <v>22.054054054054053</v>
      </c>
      <c r="AC8" s="9">
        <f t="shared" si="1"/>
        <v>78.64293216216214</v>
      </c>
      <c r="AD8" s="9">
        <f>AVERAGEIF($AE$15:$AE$167, $T8, L$15:L$167)</f>
        <v>87.126783783783765</v>
      </c>
      <c r="AE8" s="26">
        <f t="shared" si="1"/>
        <v>24.398540540540541</v>
      </c>
    </row>
    <row r="9" spans="1:42">
      <c r="A9" t="str">
        <f>VLOOKUP(B9,LookupTable,2)</f>
        <v>Pontiac_Sunfire</v>
      </c>
      <c r="B9" s="58">
        <v>115</v>
      </c>
      <c r="C9" s="9">
        <f t="shared" si="0"/>
        <v>-0.61816547199791405</v>
      </c>
      <c r="D9" s="9">
        <f t="shared" si="0"/>
        <v>-0.61641190974113702</v>
      </c>
      <c r="E9" s="9">
        <f t="shared" si="0"/>
        <v>-0.43478805154870453</v>
      </c>
      <c r="F9" s="9">
        <f t="shared" si="0"/>
        <v>-0.78267600808256321</v>
      </c>
      <c r="G9" s="9">
        <f t="shared" si="0"/>
        <v>-0.39039117328708522</v>
      </c>
      <c r="H9" s="9">
        <f t="shared" si="0"/>
        <v>-0.74212230997628525</v>
      </c>
      <c r="I9" s="9">
        <f t="shared" si="0"/>
        <v>-0.75227003605611509</v>
      </c>
      <c r="J9" s="23">
        <f t="shared" si="0"/>
        <v>0.73575865384437156</v>
      </c>
      <c r="K9" s="9">
        <f t="shared" si="0"/>
        <v>-0.58625986476445735</v>
      </c>
      <c r="L9" s="23">
        <f t="shared" si="0"/>
        <v>-2.8220335780586341E-2</v>
      </c>
      <c r="M9" s="23">
        <f t="shared" si="0"/>
        <v>-0.39580504516716036</v>
      </c>
      <c r="S9" s="27" t="str">
        <f t="shared" si="2"/>
        <v>Pontiac_Sunfire</v>
      </c>
      <c r="T9" s="28">
        <v>4</v>
      </c>
      <c r="U9" s="29">
        <f>AVERAGEIF($AE$15:$AE$167, $T9, C$15:C$167)</f>
        <v>2.166666666666667</v>
      </c>
      <c r="V9" s="29">
        <f t="shared" si="1"/>
        <v>139.1904761904762</v>
      </c>
      <c r="W9" s="29">
        <f t="shared" si="1"/>
        <v>102.7380952380952</v>
      </c>
      <c r="X9" s="29">
        <f t="shared" si="1"/>
        <v>68.374603174603209</v>
      </c>
      <c r="Y9" s="29">
        <f t="shared" si="1"/>
        <v>178.16349206349199</v>
      </c>
      <c r="Z9" s="29">
        <f t="shared" si="1"/>
        <v>2.8386825396825381</v>
      </c>
      <c r="AA9" s="29">
        <f t="shared" si="1"/>
        <v>14.996825396825397</v>
      </c>
      <c r="AB9" s="30">
        <f t="shared" si="1"/>
        <v>27.063492063492063</v>
      </c>
      <c r="AC9" s="29">
        <f t="shared" si="1"/>
        <v>56.815918687142862</v>
      </c>
      <c r="AD9" s="30">
        <f t="shared" si="1"/>
        <v>56.325476190476174</v>
      </c>
      <c r="AE9" s="59">
        <f t="shared" si="1"/>
        <v>18.198841269841274</v>
      </c>
    </row>
    <row r="11" spans="1:42">
      <c r="A11" s="31" t="s">
        <v>251</v>
      </c>
      <c r="B11" s="60">
        <f>SUM(AD15:AD167)</f>
        <v>317.75334519290436</v>
      </c>
    </row>
    <row r="13" spans="1:42">
      <c r="A13" s="7" t="s">
        <v>252</v>
      </c>
      <c r="N13" s="7" t="s">
        <v>253</v>
      </c>
      <c r="Z13" s="7" t="s">
        <v>254</v>
      </c>
      <c r="AE13" s="7" t="s">
        <v>255</v>
      </c>
      <c r="AG13" s="13" t="s">
        <v>256</v>
      </c>
      <c r="AH13">
        <f>COUNTA(AH14:AH31)</f>
        <v>18</v>
      </c>
      <c r="AJ13">
        <f>COUNTA(AJ14:AJ48)</f>
        <v>35</v>
      </c>
      <c r="AL13">
        <f>COUNTA(AL14:AL50)</f>
        <v>37</v>
      </c>
      <c r="AN13">
        <f>COUNTA(AN14:AN76)</f>
        <v>63</v>
      </c>
      <c r="AP13">
        <f>SUM(AH13:AN13)</f>
        <v>153</v>
      </c>
    </row>
    <row r="14" spans="1:42">
      <c r="A14" s="17" t="s">
        <v>257</v>
      </c>
      <c r="B14" t="s">
        <v>1</v>
      </c>
      <c r="C14" s="18" t="s">
        <v>5</v>
      </c>
      <c r="D14" s="18" t="s">
        <v>6</v>
      </c>
      <c r="E14" s="18" t="s">
        <v>7</v>
      </c>
      <c r="F14" s="18" t="s">
        <v>8</v>
      </c>
      <c r="G14" s="18" t="s">
        <v>9</v>
      </c>
      <c r="H14" s="18" t="s">
        <v>10</v>
      </c>
      <c r="I14" s="18" t="s">
        <v>11</v>
      </c>
      <c r="J14" s="18" t="s">
        <v>12</v>
      </c>
      <c r="K14" s="18" t="s">
        <v>13</v>
      </c>
      <c r="L14" s="18" t="s">
        <v>232</v>
      </c>
      <c r="M14" s="18" t="s">
        <v>201</v>
      </c>
      <c r="N14" s="18" t="s">
        <v>5</v>
      </c>
      <c r="O14" s="18" t="s">
        <v>6</v>
      </c>
      <c r="P14" s="18" t="s">
        <v>7</v>
      </c>
      <c r="Q14" s="18" t="s">
        <v>8</v>
      </c>
      <c r="R14" s="18" t="s">
        <v>9</v>
      </c>
      <c r="S14" s="18" t="s">
        <v>10</v>
      </c>
      <c r="T14" s="18" t="s">
        <v>11</v>
      </c>
      <c r="U14" s="18" t="s">
        <v>12</v>
      </c>
      <c r="V14" s="18" t="s">
        <v>13</v>
      </c>
      <c r="W14" s="18" t="s">
        <v>232</v>
      </c>
      <c r="X14" s="18" t="s">
        <v>201</v>
      </c>
      <c r="Z14" s="18" t="s">
        <v>258</v>
      </c>
      <c r="AA14" s="18" t="s">
        <v>259</v>
      </c>
      <c r="AB14" s="18" t="s">
        <v>260</v>
      </c>
      <c r="AC14" s="18" t="s">
        <v>261</v>
      </c>
      <c r="AD14" s="32" t="s">
        <v>262</v>
      </c>
      <c r="AE14" s="33" t="s">
        <v>257</v>
      </c>
      <c r="AF14" s="34" t="s">
        <v>263</v>
      </c>
      <c r="AG14" s="35" t="s">
        <v>264</v>
      </c>
      <c r="AH14" t="s">
        <v>284</v>
      </c>
      <c r="AJ14" t="s">
        <v>285</v>
      </c>
      <c r="AL14" t="s">
        <v>286</v>
      </c>
      <c r="AN14" t="s">
        <v>287</v>
      </c>
    </row>
    <row r="15" spans="1:42">
      <c r="A15" s="17">
        <v>1</v>
      </c>
      <c r="B15" t="s">
        <v>287</v>
      </c>
      <c r="C15" s="61">
        <v>1.8</v>
      </c>
      <c r="D15" s="61">
        <v>140</v>
      </c>
      <c r="E15" s="61">
        <v>101.2</v>
      </c>
      <c r="F15" s="62">
        <v>67.3</v>
      </c>
      <c r="G15" s="62">
        <v>172.4</v>
      </c>
      <c r="H15" s="61">
        <v>2.6389999999999998</v>
      </c>
      <c r="I15" s="61">
        <v>13.2</v>
      </c>
      <c r="J15" s="61">
        <v>28</v>
      </c>
      <c r="K15" s="63">
        <v>58.280149520000002</v>
      </c>
      <c r="L15" s="64">
        <v>16.919</v>
      </c>
      <c r="M15" s="64">
        <v>21.5</v>
      </c>
      <c r="N15" s="9">
        <f t="shared" ref="N15:X38" si="3">(C15-AVERAGE(C$15:C$167))/STDEV(C$15:C$167)</f>
        <v>-1.1913734551232535</v>
      </c>
      <c r="O15" s="9">
        <f t="shared" si="3"/>
        <v>-0.79292514610721232</v>
      </c>
      <c r="P15" s="9">
        <f t="shared" si="3"/>
        <v>-0.81113502476790345</v>
      </c>
      <c r="Q15" s="9">
        <f t="shared" si="3"/>
        <v>-1.1000841337700276</v>
      </c>
      <c r="R15" s="9">
        <f t="shared" si="3"/>
        <v>-1.094403047198713</v>
      </c>
      <c r="S15" s="9">
        <f t="shared" si="3"/>
        <v>-1.1628859147123929</v>
      </c>
      <c r="T15" s="9">
        <f t="shared" si="3"/>
        <v>-1.2108250779548617</v>
      </c>
      <c r="U15" s="9">
        <f t="shared" si="3"/>
        <v>0.96882505972053901</v>
      </c>
      <c r="V15" s="9">
        <f t="shared" si="3"/>
        <v>-0.73509198426854783</v>
      </c>
      <c r="W15" s="9">
        <f t="shared" si="3"/>
        <v>-0.53319081687814207</v>
      </c>
      <c r="X15" s="9">
        <f t="shared" si="3"/>
        <v>-0.40345644316094326</v>
      </c>
      <c r="Z15" s="9">
        <f t="shared" ref="Z15:Z78" si="4">SQRT(SUMXMY2($N15:$X15,$C$6:$M$6))</f>
        <v>6.4874828496344437</v>
      </c>
      <c r="AA15" s="9">
        <f t="shared" ref="AA15:AA78" si="5">SQRT(SUMXMY2($N15:$X15,$C$7:$M$7))</f>
        <v>3.468771561107558</v>
      </c>
      <c r="AB15" s="9">
        <f t="shared" ref="AB15:AB78" si="6">SQRT(SUMXMY2($N15:$X15,$C$8:$M$8))</f>
        <v>4.4361254139268143</v>
      </c>
      <c r="AC15" s="9">
        <f t="shared" ref="AC15:AC78" si="7">SQRT(SUMXMY2($N15:$X15,$C$9:$M$9))</f>
        <v>1.3478061482200783</v>
      </c>
      <c r="AD15" s="9">
        <f t="shared" ref="AD15:AD78" si="8">MIN(Z15:AC15)</f>
        <v>1.3478061482200783</v>
      </c>
      <c r="AE15" s="17">
        <f t="shared" ref="AE15:AE78" si="9">MATCH(AD15,Z15:AC15,0)</f>
        <v>4</v>
      </c>
      <c r="AF15" t="str" cm="1">
        <f t="array" ref="AF15">INDEX(Cluster_center,AE15,1)</f>
        <v>Pontiac_Sunfire</v>
      </c>
      <c r="AH15" s="65" t="s">
        <v>288</v>
      </c>
      <c r="AI15" s="66">
        <v>0.17</v>
      </c>
      <c r="AJ15" t="s">
        <v>289</v>
      </c>
      <c r="AL15" t="s">
        <v>290</v>
      </c>
      <c r="AN15" t="s">
        <v>291</v>
      </c>
    </row>
    <row r="16" spans="1:42">
      <c r="A16" s="17">
        <v>2</v>
      </c>
      <c r="B16" t="s">
        <v>285</v>
      </c>
      <c r="C16" s="61">
        <v>3.2</v>
      </c>
      <c r="D16" s="61">
        <v>225</v>
      </c>
      <c r="E16" s="61">
        <v>108.1</v>
      </c>
      <c r="F16" s="62">
        <v>70.3</v>
      </c>
      <c r="G16" s="62">
        <v>192.9</v>
      </c>
      <c r="H16" s="61">
        <v>3.5169999999999999</v>
      </c>
      <c r="I16" s="61">
        <v>17.2</v>
      </c>
      <c r="J16" s="61">
        <v>25</v>
      </c>
      <c r="K16" s="63">
        <v>91.370777660000002</v>
      </c>
      <c r="L16" s="64">
        <v>39.384</v>
      </c>
      <c r="M16" s="64">
        <v>28.4</v>
      </c>
      <c r="N16" s="9">
        <f t="shared" si="3"/>
        <v>0.1461118388358725</v>
      </c>
      <c r="O16" s="9">
        <f t="shared" si="3"/>
        <v>0.70743736300442728</v>
      </c>
      <c r="P16" s="9">
        <f t="shared" si="3"/>
        <v>8.4311221857088545E-2</v>
      </c>
      <c r="Q16" s="9">
        <f t="shared" si="3"/>
        <v>-0.23442560916785862</v>
      </c>
      <c r="R16" s="9">
        <f t="shared" si="3"/>
        <v>0.42478047018953641</v>
      </c>
      <c r="S16" s="9">
        <f t="shared" si="3"/>
        <v>0.22074871059959994</v>
      </c>
      <c r="T16" s="9">
        <f t="shared" si="3"/>
        <v>-0.19181387373542533</v>
      </c>
      <c r="U16" s="9">
        <f t="shared" si="3"/>
        <v>0.26962584209203672</v>
      </c>
      <c r="V16" s="9">
        <f t="shared" si="3"/>
        <v>0.58324753086995762</v>
      </c>
      <c r="W16" s="9">
        <f t="shared" si="3"/>
        <v>-0.20651449775539285</v>
      </c>
      <c r="X16" s="9">
        <f t="shared" si="3"/>
        <v>7.6494885539984958E-2</v>
      </c>
      <c r="Z16" s="9">
        <f t="shared" si="4"/>
        <v>3.2093484821060874</v>
      </c>
      <c r="AA16" s="9">
        <f t="shared" si="5"/>
        <v>0.89649032793054129</v>
      </c>
      <c r="AB16" s="9">
        <f t="shared" si="6"/>
        <v>1.4083926379405536</v>
      </c>
      <c r="AC16" s="9">
        <f t="shared" si="7"/>
        <v>2.5792167726302688</v>
      </c>
      <c r="AD16" s="9">
        <f t="shared" si="8"/>
        <v>0.89649032793054129</v>
      </c>
      <c r="AE16" s="17">
        <f t="shared" si="9"/>
        <v>2</v>
      </c>
      <c r="AF16" t="str" cm="1">
        <f t="array" ref="AF16">INDEX(Cluster_center,AE16,1)</f>
        <v>Lexus_ES300</v>
      </c>
      <c r="AH16" s="65" t="s">
        <v>292</v>
      </c>
      <c r="AI16" s="65"/>
      <c r="AJ16" t="s">
        <v>293</v>
      </c>
      <c r="AL16" t="s">
        <v>294</v>
      </c>
      <c r="AM16" s="67"/>
      <c r="AN16" t="s">
        <v>295</v>
      </c>
    </row>
    <row r="17" spans="1:40">
      <c r="A17" s="17">
        <v>3</v>
      </c>
      <c r="B17" t="s">
        <v>286</v>
      </c>
      <c r="C17" s="61">
        <v>3.5</v>
      </c>
      <c r="D17" s="61">
        <v>210</v>
      </c>
      <c r="E17" s="61">
        <v>114.6</v>
      </c>
      <c r="F17" s="62">
        <v>71.400000000000006</v>
      </c>
      <c r="G17" s="62">
        <v>196.6</v>
      </c>
      <c r="H17" s="61">
        <v>3.85</v>
      </c>
      <c r="I17" s="61">
        <v>18</v>
      </c>
      <c r="J17" s="61">
        <v>22</v>
      </c>
      <c r="K17" s="63">
        <v>91.389779329999996</v>
      </c>
      <c r="L17" s="64">
        <v>8.5879999999999992</v>
      </c>
      <c r="M17" s="64">
        <v>42</v>
      </c>
      <c r="N17" s="9">
        <f t="shared" si="3"/>
        <v>0.43271583039854222</v>
      </c>
      <c r="O17" s="9">
        <f t="shared" si="3"/>
        <v>0.44266750845531444</v>
      </c>
      <c r="P17" s="9">
        <f t="shared" si="3"/>
        <v>0.92784754114150225</v>
      </c>
      <c r="Q17" s="9">
        <f t="shared" si="3"/>
        <v>8.2982516519605809E-2</v>
      </c>
      <c r="R17" s="9">
        <f t="shared" si="3"/>
        <v>0.69897456844985373</v>
      </c>
      <c r="S17" s="9">
        <f t="shared" si="3"/>
        <v>0.74552129628171138</v>
      </c>
      <c r="T17" s="9">
        <f t="shared" si="3"/>
        <v>1.1988367108462104E-2</v>
      </c>
      <c r="U17" s="9">
        <f t="shared" si="3"/>
        <v>-0.42957337553646557</v>
      </c>
      <c r="V17" s="9">
        <f t="shared" si="3"/>
        <v>0.58400456250769595</v>
      </c>
      <c r="W17" s="9">
        <f t="shared" si="3"/>
        <v>-0.65433661766210038</v>
      </c>
      <c r="X17" s="9">
        <f t="shared" si="3"/>
        <v>1.0224859102258728</v>
      </c>
      <c r="Z17" s="9">
        <f t="shared" si="4"/>
        <v>2.4698680549256591</v>
      </c>
      <c r="AA17" s="9">
        <f t="shared" si="5"/>
        <v>1.8131288879867684</v>
      </c>
      <c r="AB17" s="9">
        <f t="shared" si="6"/>
        <v>1.6700769969020364</v>
      </c>
      <c r="AC17" s="9">
        <f t="shared" si="7"/>
        <v>3.7345845407221314</v>
      </c>
      <c r="AD17" s="9">
        <f t="shared" si="8"/>
        <v>1.6700769969020364</v>
      </c>
      <c r="AE17" s="17">
        <f t="shared" si="9"/>
        <v>3</v>
      </c>
      <c r="AF17" t="str" cm="1">
        <f t="array" ref="AF17">INDEX(Cluster_center,AE17,1)</f>
        <v>Pontiac_Bonneville</v>
      </c>
      <c r="AH17" s="65" t="s">
        <v>296</v>
      </c>
      <c r="AI17" s="65"/>
      <c r="AJ17" t="s">
        <v>297</v>
      </c>
      <c r="AL17" t="s">
        <v>298</v>
      </c>
      <c r="AN17" t="s">
        <v>299</v>
      </c>
    </row>
    <row r="18" spans="1:40">
      <c r="A18" s="17">
        <v>4</v>
      </c>
      <c r="B18" t="s">
        <v>291</v>
      </c>
      <c r="C18" s="61">
        <v>1.8</v>
      </c>
      <c r="D18" s="61">
        <v>150</v>
      </c>
      <c r="E18" s="61">
        <v>102.6</v>
      </c>
      <c r="F18" s="62">
        <v>68.2</v>
      </c>
      <c r="G18" s="62">
        <v>178</v>
      </c>
      <c r="H18" s="61">
        <v>2.9980000000000002</v>
      </c>
      <c r="I18" s="61">
        <v>16.399999999999999</v>
      </c>
      <c r="J18" s="61">
        <v>27</v>
      </c>
      <c r="K18" s="63">
        <v>62.777639199999903</v>
      </c>
      <c r="L18" s="64">
        <v>20.396999999999998</v>
      </c>
      <c r="M18" s="64">
        <v>23.99</v>
      </c>
      <c r="N18" s="9">
        <f t="shared" si="3"/>
        <v>-1.1913734551232535</v>
      </c>
      <c r="O18" s="9">
        <f t="shared" si="3"/>
        <v>-0.61641190974113702</v>
      </c>
      <c r="P18" s="9">
        <f t="shared" si="3"/>
        <v>-0.62945027907587692</v>
      </c>
      <c r="Q18" s="9">
        <f t="shared" si="3"/>
        <v>-0.84038657638937531</v>
      </c>
      <c r="R18" s="9">
        <f t="shared" si="3"/>
        <v>-0.67940657415606964</v>
      </c>
      <c r="S18" s="9">
        <f t="shared" si="3"/>
        <v>-0.59714009411215829</v>
      </c>
      <c r="T18" s="9">
        <f t="shared" si="3"/>
        <v>-0.39561611457931278</v>
      </c>
      <c r="U18" s="9">
        <f t="shared" si="3"/>
        <v>0.73575865384437156</v>
      </c>
      <c r="V18" s="9">
        <f t="shared" si="3"/>
        <v>-0.55591078713363296</v>
      </c>
      <c r="W18" s="9">
        <f t="shared" si="3"/>
        <v>-0.48261524430262809</v>
      </c>
      <c r="X18" s="9">
        <f t="shared" si="3"/>
        <v>-0.23025661584713011</v>
      </c>
      <c r="Z18" s="9">
        <f t="shared" si="4"/>
        <v>5.6022083780159058</v>
      </c>
      <c r="AA18" s="9">
        <f t="shared" si="5"/>
        <v>2.5548508541218857</v>
      </c>
      <c r="AB18" s="9">
        <f t="shared" si="6"/>
        <v>3.6291114264590614</v>
      </c>
      <c r="AC18" s="9">
        <f t="shared" si="7"/>
        <v>0.91451907079841377</v>
      </c>
      <c r="AD18" s="9">
        <f t="shared" si="8"/>
        <v>0.91451907079841377</v>
      </c>
      <c r="AE18" s="17">
        <f t="shared" si="9"/>
        <v>4</v>
      </c>
      <c r="AF18" t="str" cm="1">
        <f t="array" ref="AF18">INDEX(Cluster_center,AE18,1)</f>
        <v>Pontiac_Sunfire</v>
      </c>
      <c r="AH18" s="65" t="s">
        <v>300</v>
      </c>
      <c r="AI18" s="65"/>
      <c r="AJ18" t="s">
        <v>301</v>
      </c>
      <c r="AL18" t="s">
        <v>302</v>
      </c>
      <c r="AN18" t="s">
        <v>303</v>
      </c>
    </row>
    <row r="19" spans="1:40">
      <c r="A19" s="17">
        <v>5</v>
      </c>
      <c r="B19" t="s">
        <v>289</v>
      </c>
      <c r="C19" s="61">
        <v>2.8</v>
      </c>
      <c r="D19" s="61">
        <v>200</v>
      </c>
      <c r="E19" s="61">
        <v>108.7</v>
      </c>
      <c r="F19" s="62">
        <v>76.099999999999994</v>
      </c>
      <c r="G19" s="62">
        <v>192</v>
      </c>
      <c r="H19" s="61">
        <v>3.5609999999999999</v>
      </c>
      <c r="I19" s="61">
        <v>18.5</v>
      </c>
      <c r="J19" s="61">
        <v>22</v>
      </c>
      <c r="K19" s="63">
        <v>84.565105020000004</v>
      </c>
      <c r="L19" s="64">
        <v>18.78</v>
      </c>
      <c r="M19" s="64">
        <v>33.950000000000003</v>
      </c>
      <c r="N19" s="9">
        <f t="shared" si="3"/>
        <v>-0.23602681658102098</v>
      </c>
      <c r="O19" s="9">
        <f t="shared" si="3"/>
        <v>0.2661542720892392</v>
      </c>
      <c r="P19" s="9">
        <f t="shared" si="3"/>
        <v>0.16217611286795861</v>
      </c>
      <c r="Q19" s="9">
        <f t="shared" si="3"/>
        <v>1.4391808717296672</v>
      </c>
      <c r="R19" s="9">
        <f t="shared" si="3"/>
        <v>0.35808460845053969</v>
      </c>
      <c r="S19" s="9">
        <f t="shared" si="3"/>
        <v>0.29008803123026933</v>
      </c>
      <c r="T19" s="9">
        <f t="shared" si="3"/>
        <v>0.13936476763589165</v>
      </c>
      <c r="U19" s="9">
        <f t="shared" si="3"/>
        <v>-0.42957337553646557</v>
      </c>
      <c r="V19" s="9">
        <f t="shared" si="3"/>
        <v>0.31210770449829089</v>
      </c>
      <c r="W19" s="9">
        <f t="shared" si="3"/>
        <v>-0.50612895932695412</v>
      </c>
      <c r="X19" s="9">
        <f t="shared" si="3"/>
        <v>0.46254269340812326</v>
      </c>
      <c r="Z19" s="9">
        <f t="shared" si="4"/>
        <v>3.3727675993924273</v>
      </c>
      <c r="AA19" s="9">
        <f t="shared" si="5"/>
        <v>1.7615037593591332</v>
      </c>
      <c r="AB19" s="9">
        <f t="shared" si="6"/>
        <v>1.8993241153610927</v>
      </c>
      <c r="AC19" s="9">
        <f t="shared" si="7"/>
        <v>3.4305793320835321</v>
      </c>
      <c r="AD19" s="9">
        <f t="shared" si="8"/>
        <v>1.7615037593591332</v>
      </c>
      <c r="AE19" s="17">
        <f t="shared" si="9"/>
        <v>2</v>
      </c>
      <c r="AF19" t="str" cm="1">
        <f t="array" ref="AF19">INDEX(Cluster_center,AE19,1)</f>
        <v>Lexus_ES300</v>
      </c>
      <c r="AH19" t="s">
        <v>304</v>
      </c>
      <c r="AJ19" t="s">
        <v>305</v>
      </c>
      <c r="AL19" t="s">
        <v>306</v>
      </c>
      <c r="AN19" t="s">
        <v>307</v>
      </c>
    </row>
    <row r="20" spans="1:40">
      <c r="A20" s="17">
        <v>6</v>
      </c>
      <c r="B20" t="s">
        <v>284</v>
      </c>
      <c r="C20" s="61">
        <v>4.2</v>
      </c>
      <c r="D20" s="61">
        <v>310</v>
      </c>
      <c r="E20" s="61">
        <v>113</v>
      </c>
      <c r="F20" s="62">
        <v>74</v>
      </c>
      <c r="G20" s="62">
        <v>198.2</v>
      </c>
      <c r="H20" s="61">
        <v>3.9019999999999899</v>
      </c>
      <c r="I20" s="61">
        <v>23.7</v>
      </c>
      <c r="J20" s="61">
        <v>21</v>
      </c>
      <c r="K20" s="63">
        <v>134.65685819999999</v>
      </c>
      <c r="L20" s="64">
        <v>1.38</v>
      </c>
      <c r="M20" s="64">
        <v>62</v>
      </c>
      <c r="N20" s="9">
        <f t="shared" si="3"/>
        <v>1.1014584773781053</v>
      </c>
      <c r="O20" s="9">
        <f t="shared" si="3"/>
        <v>2.207799872116067</v>
      </c>
      <c r="P20" s="9">
        <f t="shared" si="3"/>
        <v>0.72020783177918579</v>
      </c>
      <c r="Q20" s="9">
        <f t="shared" si="3"/>
        <v>0.83321990450815064</v>
      </c>
      <c r="R20" s="9">
        <f t="shared" si="3"/>
        <v>0.81754498931918007</v>
      </c>
      <c r="S20" s="9">
        <f t="shared" si="3"/>
        <v>0.82746776611794093</v>
      </c>
      <c r="T20" s="9">
        <f t="shared" si="3"/>
        <v>1.4640793331211586</v>
      </c>
      <c r="U20" s="9">
        <f t="shared" si="3"/>
        <v>-0.66263978141263302</v>
      </c>
      <c r="V20" s="9">
        <f t="shared" si="3"/>
        <v>2.3077766087078215</v>
      </c>
      <c r="W20" s="9">
        <f t="shared" si="3"/>
        <v>-0.75915223788185437</v>
      </c>
      <c r="X20" s="9">
        <f t="shared" si="3"/>
        <v>2.4136491818227666</v>
      </c>
      <c r="Z20" s="9">
        <f t="shared" si="4"/>
        <v>1.0702624002372039</v>
      </c>
      <c r="AA20" s="9">
        <f t="shared" si="5"/>
        <v>4.2072484305635189</v>
      </c>
      <c r="AB20" s="9">
        <f t="shared" si="6"/>
        <v>4.3246609302788324</v>
      </c>
      <c r="AC20" s="9">
        <f t="shared" si="7"/>
        <v>6.5170239301092296</v>
      </c>
      <c r="AD20" s="9">
        <f t="shared" si="8"/>
        <v>1.0702624002372039</v>
      </c>
      <c r="AE20" s="17">
        <f t="shared" si="9"/>
        <v>1</v>
      </c>
      <c r="AF20" t="str" cm="1">
        <f t="array" ref="AF20">INDEX(Cluster_center,AE20,1)</f>
        <v>Lexus_LS400</v>
      </c>
      <c r="AH20" t="s">
        <v>308</v>
      </c>
      <c r="AJ20" t="s">
        <v>309</v>
      </c>
      <c r="AL20" t="s">
        <v>310</v>
      </c>
      <c r="AN20" t="s">
        <v>311</v>
      </c>
    </row>
    <row r="21" spans="1:40">
      <c r="A21" s="17">
        <v>7</v>
      </c>
      <c r="B21" t="s">
        <v>295</v>
      </c>
      <c r="C21" s="61">
        <v>2.5</v>
      </c>
      <c r="D21" s="61">
        <v>170</v>
      </c>
      <c r="E21" s="61">
        <v>107.3</v>
      </c>
      <c r="F21" s="62">
        <v>68.400000000000006</v>
      </c>
      <c r="G21" s="62">
        <v>176</v>
      </c>
      <c r="H21" s="61">
        <v>3.1789999999999998</v>
      </c>
      <c r="I21" s="61">
        <v>16.600000000000001</v>
      </c>
      <c r="J21" s="61">
        <v>26</v>
      </c>
      <c r="K21" s="63">
        <v>71.191206710000003</v>
      </c>
      <c r="L21" s="64">
        <v>19.747</v>
      </c>
      <c r="M21" s="64">
        <v>26.99</v>
      </c>
      <c r="N21" s="9">
        <f t="shared" si="3"/>
        <v>-0.52263080814369067</v>
      </c>
      <c r="O21" s="9">
        <f t="shared" si="3"/>
        <v>-0.26338543700898653</v>
      </c>
      <c r="P21" s="9">
        <f t="shared" si="3"/>
        <v>-1.9508632824069703E-2</v>
      </c>
      <c r="Q21" s="9">
        <f t="shared" si="3"/>
        <v>-0.78267600808256321</v>
      </c>
      <c r="R21" s="9">
        <f t="shared" si="3"/>
        <v>-0.82761960024272818</v>
      </c>
      <c r="S21" s="9">
        <f t="shared" si="3"/>
        <v>-0.31190334333599645</v>
      </c>
      <c r="T21" s="9">
        <f t="shared" si="3"/>
        <v>-0.34466555436834023</v>
      </c>
      <c r="U21" s="9">
        <f t="shared" si="3"/>
        <v>0.50269224796820411</v>
      </c>
      <c r="V21" s="9">
        <f t="shared" si="3"/>
        <v>-0.22071199716836595</v>
      </c>
      <c r="W21" s="9">
        <f t="shared" si="3"/>
        <v>-0.49206726332910422</v>
      </c>
      <c r="X21" s="9">
        <f t="shared" si="3"/>
        <v>-2.1582125107596054E-2</v>
      </c>
      <c r="Z21" s="9">
        <f t="shared" si="4"/>
        <v>4.7781792395034923</v>
      </c>
      <c r="AA21" s="9">
        <f t="shared" si="5"/>
        <v>1.8998170103559409</v>
      </c>
      <c r="AB21" s="9">
        <f t="shared" si="6"/>
        <v>2.9424693542038272</v>
      </c>
      <c r="AC21" s="9">
        <f t="shared" si="7"/>
        <v>1.1797253863916839</v>
      </c>
      <c r="AD21" s="9">
        <f t="shared" si="8"/>
        <v>1.1797253863916839</v>
      </c>
      <c r="AE21" s="17">
        <f t="shared" si="9"/>
        <v>4</v>
      </c>
      <c r="AF21" t="str" cm="1">
        <f t="array" ref="AF21">INDEX(Cluster_center,AE21,1)</f>
        <v>Pontiac_Sunfire</v>
      </c>
      <c r="AH21" t="s">
        <v>312</v>
      </c>
      <c r="AJ21" t="s">
        <v>313</v>
      </c>
      <c r="AL21" t="s">
        <v>314</v>
      </c>
      <c r="AN21" t="s">
        <v>315</v>
      </c>
    </row>
    <row r="22" spans="1:40">
      <c r="A22" s="17">
        <v>8</v>
      </c>
      <c r="B22" t="s">
        <v>293</v>
      </c>
      <c r="C22" s="61">
        <v>2.8</v>
      </c>
      <c r="D22" s="61">
        <v>193</v>
      </c>
      <c r="E22" s="61">
        <v>107.3</v>
      </c>
      <c r="F22" s="62">
        <v>68.5</v>
      </c>
      <c r="G22" s="62">
        <v>176</v>
      </c>
      <c r="H22" s="61">
        <v>3.1970000000000001</v>
      </c>
      <c r="I22" s="61">
        <v>16.600000000000001</v>
      </c>
      <c r="J22" s="61">
        <v>24</v>
      </c>
      <c r="K22" s="63">
        <v>81.877068559999998</v>
      </c>
      <c r="L22" s="64">
        <v>9.2309999999999999</v>
      </c>
      <c r="M22" s="64">
        <v>33.4</v>
      </c>
      <c r="N22" s="9">
        <f t="shared" si="3"/>
        <v>-0.23602681658102098</v>
      </c>
      <c r="O22" s="9">
        <f t="shared" si="3"/>
        <v>0.14259500663298652</v>
      </c>
      <c r="P22" s="9">
        <f t="shared" si="3"/>
        <v>-1.9508632824069703E-2</v>
      </c>
      <c r="Q22" s="9">
        <f t="shared" si="3"/>
        <v>-0.75382072392915922</v>
      </c>
      <c r="R22" s="9">
        <f t="shared" si="3"/>
        <v>-0.82761960024272818</v>
      </c>
      <c r="S22" s="9">
        <f t="shared" si="3"/>
        <v>-0.28353725762344956</v>
      </c>
      <c r="T22" s="9">
        <f t="shared" si="3"/>
        <v>-0.34466555436834023</v>
      </c>
      <c r="U22" s="9">
        <f t="shared" si="3"/>
        <v>3.6559436215869275E-2</v>
      </c>
      <c r="V22" s="9">
        <f t="shared" si="3"/>
        <v>0.20501560977110286</v>
      </c>
      <c r="W22" s="9">
        <f t="shared" si="3"/>
        <v>-0.64498638960975541</v>
      </c>
      <c r="X22" s="9">
        <f t="shared" si="3"/>
        <v>0.42428570343920835</v>
      </c>
      <c r="Z22" s="9">
        <f t="shared" si="4"/>
        <v>4.0773398028050298</v>
      </c>
      <c r="AA22" s="9">
        <f t="shared" si="5"/>
        <v>1.457091771889365</v>
      </c>
      <c r="AB22" s="9">
        <f t="shared" si="6"/>
        <v>2.7669962442049831</v>
      </c>
      <c r="AC22" s="9">
        <f t="shared" si="7"/>
        <v>1.9055096585476798</v>
      </c>
      <c r="AD22" s="9">
        <f t="shared" si="8"/>
        <v>1.457091771889365</v>
      </c>
      <c r="AE22" s="17">
        <f t="shared" si="9"/>
        <v>2</v>
      </c>
      <c r="AF22" t="str" cm="1">
        <f t="array" ref="AF22">INDEX(Cluster_center,AE22,1)</f>
        <v>Lexus_ES300</v>
      </c>
      <c r="AH22" t="s">
        <v>316</v>
      </c>
      <c r="AJ22" t="s">
        <v>317</v>
      </c>
      <c r="AL22" t="s">
        <v>318</v>
      </c>
      <c r="AN22" t="s">
        <v>319</v>
      </c>
    </row>
    <row r="23" spans="1:40">
      <c r="A23" s="17">
        <v>9</v>
      </c>
      <c r="B23" t="s">
        <v>297</v>
      </c>
      <c r="C23" s="61">
        <v>2.8</v>
      </c>
      <c r="D23" s="61">
        <v>193</v>
      </c>
      <c r="E23" s="61">
        <v>111.4</v>
      </c>
      <c r="F23" s="62">
        <v>70.900000000000006</v>
      </c>
      <c r="G23" s="62">
        <v>188</v>
      </c>
      <c r="H23" s="61">
        <v>3.472</v>
      </c>
      <c r="I23" s="61">
        <v>18.5</v>
      </c>
      <c r="J23" s="61">
        <v>25</v>
      </c>
      <c r="K23" s="63">
        <v>83.998723799999993</v>
      </c>
      <c r="L23" s="64">
        <v>17.527000000000001</v>
      </c>
      <c r="M23" s="64">
        <v>38.9</v>
      </c>
      <c r="N23" s="9">
        <f t="shared" si="3"/>
        <v>-0.23602681658102098</v>
      </c>
      <c r="O23" s="9">
        <f t="shared" si="3"/>
        <v>0.14259500663298652</v>
      </c>
      <c r="P23" s="9">
        <f t="shared" si="3"/>
        <v>0.51256812241686933</v>
      </c>
      <c r="Q23" s="9">
        <f t="shared" si="3"/>
        <v>-6.1293904247422364E-2</v>
      </c>
      <c r="R23" s="9">
        <f t="shared" si="3"/>
        <v>6.1658556277222706E-2</v>
      </c>
      <c r="S23" s="9">
        <f t="shared" si="3"/>
        <v>0.14983349631823367</v>
      </c>
      <c r="T23" s="9">
        <f t="shared" si="3"/>
        <v>0.13936476763589165</v>
      </c>
      <c r="U23" s="9">
        <f t="shared" si="3"/>
        <v>0.26962584209203672</v>
      </c>
      <c r="V23" s="9">
        <f t="shared" si="3"/>
        <v>0.28954292453100527</v>
      </c>
      <c r="W23" s="9">
        <f t="shared" si="3"/>
        <v>-0.52434954369645359</v>
      </c>
      <c r="X23" s="9">
        <f t="shared" si="3"/>
        <v>0.80685560312835414</v>
      </c>
      <c r="Z23" s="9">
        <f t="shared" si="4"/>
        <v>3.2343811940442531</v>
      </c>
      <c r="AA23" s="9">
        <f t="shared" si="5"/>
        <v>1.1689903942623874</v>
      </c>
      <c r="AB23" s="9">
        <f t="shared" si="6"/>
        <v>1.9239931683245419</v>
      </c>
      <c r="AC23" s="9">
        <f t="shared" si="7"/>
        <v>2.5713403513584323</v>
      </c>
      <c r="AD23" s="9">
        <f t="shared" si="8"/>
        <v>1.1689903942623874</v>
      </c>
      <c r="AE23" s="17">
        <f t="shared" si="9"/>
        <v>2</v>
      </c>
      <c r="AF23" t="str" cm="1">
        <f t="array" ref="AF23">INDEX(Cluster_center,AE23,1)</f>
        <v>Lexus_ES300</v>
      </c>
      <c r="AH23" t="s">
        <v>320</v>
      </c>
      <c r="AJ23" t="s">
        <v>321</v>
      </c>
      <c r="AL23" t="s">
        <v>322</v>
      </c>
      <c r="AN23" t="s">
        <v>323</v>
      </c>
    </row>
    <row r="24" spans="1:40">
      <c r="A24" s="17">
        <v>10</v>
      </c>
      <c r="B24" t="s">
        <v>290</v>
      </c>
      <c r="C24" s="61">
        <v>3.1</v>
      </c>
      <c r="D24" s="61">
        <v>175</v>
      </c>
      <c r="E24" s="61">
        <v>109</v>
      </c>
      <c r="F24" s="62">
        <v>72.7</v>
      </c>
      <c r="G24" s="62">
        <v>194.6</v>
      </c>
      <c r="H24" s="61">
        <v>3.3679999999999999</v>
      </c>
      <c r="I24" s="61">
        <v>17.5</v>
      </c>
      <c r="J24" s="61">
        <v>25</v>
      </c>
      <c r="K24" s="63">
        <v>71.181451319999994</v>
      </c>
      <c r="L24" s="64">
        <v>91.561000000000007</v>
      </c>
      <c r="M24" s="64">
        <v>21.975000000000001</v>
      </c>
      <c r="N24" s="9">
        <f t="shared" si="3"/>
        <v>5.0577174981649139E-2</v>
      </c>
      <c r="O24" s="9">
        <f t="shared" si="3"/>
        <v>-0.17512881882594891</v>
      </c>
      <c r="P24" s="9">
        <f t="shared" si="3"/>
        <v>0.20110855837339273</v>
      </c>
      <c r="Q24" s="9">
        <f t="shared" si="3"/>
        <v>0.45810121051387825</v>
      </c>
      <c r="R24" s="9">
        <f t="shared" si="3"/>
        <v>0.5507615423631953</v>
      </c>
      <c r="S24" s="9">
        <f t="shared" si="3"/>
        <v>-1.405944335425763E-2</v>
      </c>
      <c r="T24" s="9">
        <f t="shared" si="3"/>
        <v>-0.11538803341896743</v>
      </c>
      <c r="U24" s="9">
        <f t="shared" si="3"/>
        <v>0.26962584209203672</v>
      </c>
      <c r="V24" s="9">
        <f t="shared" si="3"/>
        <v>-0.22110065452682368</v>
      </c>
      <c r="W24" s="9">
        <f t="shared" si="3"/>
        <v>0.55222088185144824</v>
      </c>
      <c r="X24" s="9">
        <f t="shared" si="3"/>
        <v>-0.37041631546051695</v>
      </c>
      <c r="Z24" s="9">
        <f t="shared" si="4"/>
        <v>4.3459002714752781</v>
      </c>
      <c r="AA24" s="9">
        <f t="shared" si="5"/>
        <v>1.8024731149898554</v>
      </c>
      <c r="AB24" s="9">
        <f t="shared" si="6"/>
        <v>1.5162292041652783</v>
      </c>
      <c r="AC24" s="9">
        <f t="shared" si="7"/>
        <v>2.2573170796022217</v>
      </c>
      <c r="AD24" s="9">
        <f t="shared" si="8"/>
        <v>1.5162292041652783</v>
      </c>
      <c r="AE24" s="17">
        <f t="shared" si="9"/>
        <v>3</v>
      </c>
      <c r="AF24" t="str" cm="1">
        <f t="array" ref="AF24">INDEX(Cluster_center,AE24,1)</f>
        <v>Pontiac_Bonneville</v>
      </c>
      <c r="AH24" t="s">
        <v>324</v>
      </c>
      <c r="AJ24" t="s">
        <v>325</v>
      </c>
      <c r="AL24" t="s">
        <v>326</v>
      </c>
      <c r="AN24" t="s">
        <v>327</v>
      </c>
    </row>
    <row r="25" spans="1:40">
      <c r="A25" s="17">
        <v>11</v>
      </c>
      <c r="B25" t="s">
        <v>294</v>
      </c>
      <c r="C25" s="61">
        <v>3.8</v>
      </c>
      <c r="D25" s="61">
        <v>240</v>
      </c>
      <c r="E25" s="61">
        <v>109</v>
      </c>
      <c r="F25" s="62">
        <v>72.7</v>
      </c>
      <c r="G25" s="62">
        <v>196.2</v>
      </c>
      <c r="H25" s="61">
        <v>3.5430000000000001</v>
      </c>
      <c r="I25" s="61">
        <v>17.5</v>
      </c>
      <c r="J25" s="61">
        <v>23</v>
      </c>
      <c r="K25" s="63">
        <v>95.636702529999994</v>
      </c>
      <c r="L25" s="64">
        <v>39.35</v>
      </c>
      <c r="M25" s="64">
        <v>25.3</v>
      </c>
      <c r="N25" s="9">
        <f t="shared" si="3"/>
        <v>0.71931982196121191</v>
      </c>
      <c r="O25" s="9">
        <f t="shared" si="3"/>
        <v>0.97220721755354023</v>
      </c>
      <c r="P25" s="9">
        <f t="shared" si="3"/>
        <v>0.20110855837339273</v>
      </c>
      <c r="Q25" s="9">
        <f t="shared" si="3"/>
        <v>0.45810121051387825</v>
      </c>
      <c r="R25" s="9">
        <f t="shared" si="3"/>
        <v>0.66933196323252164</v>
      </c>
      <c r="S25" s="9">
        <f t="shared" si="3"/>
        <v>0.2617219455177231</v>
      </c>
      <c r="T25" s="9">
        <f t="shared" si="3"/>
        <v>-0.11538803341896743</v>
      </c>
      <c r="U25" s="9">
        <f t="shared" si="3"/>
        <v>-0.19650696966029815</v>
      </c>
      <c r="V25" s="9">
        <f t="shared" si="3"/>
        <v>0.75320312376288479</v>
      </c>
      <c r="W25" s="9">
        <f t="shared" si="3"/>
        <v>-0.2070089110583162</v>
      </c>
      <c r="X25" s="9">
        <f t="shared" si="3"/>
        <v>-0.13913542155753342</v>
      </c>
      <c r="Z25" s="9">
        <f t="shared" si="4"/>
        <v>2.9223161944656377</v>
      </c>
      <c r="AA25" s="9">
        <f t="shared" si="5"/>
        <v>1.4853900216555809</v>
      </c>
      <c r="AB25" s="9">
        <f t="shared" si="6"/>
        <v>1.0554456620487558</v>
      </c>
      <c r="AC25" s="9">
        <f t="shared" si="7"/>
        <v>3.399107278278378</v>
      </c>
      <c r="AD25" s="9">
        <f t="shared" si="8"/>
        <v>1.0554456620487558</v>
      </c>
      <c r="AE25" s="17">
        <f t="shared" si="9"/>
        <v>3</v>
      </c>
      <c r="AF25" t="str" cm="1">
        <f t="array" ref="AF25">INDEX(Cluster_center,AE25,1)</f>
        <v>Pontiac_Bonneville</v>
      </c>
      <c r="AH25" t="s">
        <v>328</v>
      </c>
      <c r="AJ25" t="s">
        <v>329</v>
      </c>
      <c r="AL25" s="68" t="s">
        <v>330</v>
      </c>
      <c r="AM25" s="69">
        <v>0.19</v>
      </c>
      <c r="AN25" t="s">
        <v>331</v>
      </c>
    </row>
    <row r="26" spans="1:40">
      <c r="A26" s="17">
        <v>12</v>
      </c>
      <c r="B26" t="s">
        <v>298</v>
      </c>
      <c r="C26" s="61">
        <v>3.8</v>
      </c>
      <c r="D26" s="61">
        <v>205</v>
      </c>
      <c r="E26" s="61">
        <v>113.8</v>
      </c>
      <c r="F26" s="62">
        <v>74.7</v>
      </c>
      <c r="G26" s="62">
        <v>206.8</v>
      </c>
      <c r="H26" s="61">
        <v>3.778</v>
      </c>
      <c r="I26" s="61">
        <v>18.5</v>
      </c>
      <c r="J26" s="61">
        <v>24</v>
      </c>
      <c r="K26" s="63">
        <v>85.828408249999995</v>
      </c>
      <c r="L26" s="64">
        <v>27.850999999999999</v>
      </c>
      <c r="M26" s="64">
        <v>31.965</v>
      </c>
      <c r="N26" s="9">
        <f t="shared" si="3"/>
        <v>0.71931982196121191</v>
      </c>
      <c r="O26" s="9">
        <f t="shared" si="3"/>
        <v>0.35441089027227685</v>
      </c>
      <c r="P26" s="9">
        <f t="shared" si="3"/>
        <v>0.82402768646034408</v>
      </c>
      <c r="Q26" s="9">
        <f t="shared" si="3"/>
        <v>1.0352068935819909</v>
      </c>
      <c r="R26" s="9">
        <f t="shared" si="3"/>
        <v>1.4548610014918133</v>
      </c>
      <c r="S26" s="9">
        <f t="shared" si="3"/>
        <v>0.63205695343152501</v>
      </c>
      <c r="T26" s="9">
        <f t="shared" si="3"/>
        <v>0.13936476763589165</v>
      </c>
      <c r="U26" s="9">
        <f t="shared" si="3"/>
        <v>3.6559436215869275E-2</v>
      </c>
      <c r="V26" s="9">
        <f t="shared" si="3"/>
        <v>0.3624380445772053</v>
      </c>
      <c r="W26" s="9">
        <f t="shared" si="3"/>
        <v>-0.37422239842054605</v>
      </c>
      <c r="X26" s="9">
        <f t="shared" si="3"/>
        <v>0.32446973870213136</v>
      </c>
      <c r="Z26" s="9">
        <f t="shared" si="4"/>
        <v>3.0983402034982297</v>
      </c>
      <c r="AA26" s="9">
        <f t="shared" si="5"/>
        <v>2.3059607183556152</v>
      </c>
      <c r="AB26" s="9">
        <f t="shared" si="6"/>
        <v>1.0101569265456227</v>
      </c>
      <c r="AC26" s="9">
        <f t="shared" si="7"/>
        <v>3.9669177515318115</v>
      </c>
      <c r="AD26" s="9">
        <f t="shared" si="8"/>
        <v>1.0101569265456227</v>
      </c>
      <c r="AE26" s="17">
        <f t="shared" si="9"/>
        <v>3</v>
      </c>
      <c r="AF26" t="str" cm="1">
        <f t="array" ref="AF26">INDEX(Cluster_center,AE26,1)</f>
        <v>Pontiac_Bonneville</v>
      </c>
      <c r="AH26" s="68" t="s">
        <v>332</v>
      </c>
      <c r="AI26" s="70">
        <v>0.17</v>
      </c>
      <c r="AJ26" s="65" t="s">
        <v>333</v>
      </c>
      <c r="AK26" s="71">
        <v>0.09</v>
      </c>
      <c r="AL26" s="68" t="s">
        <v>334</v>
      </c>
      <c r="AM26" s="70"/>
      <c r="AN26" t="s">
        <v>335</v>
      </c>
    </row>
    <row r="27" spans="1:40">
      <c r="A27" s="17">
        <v>13</v>
      </c>
      <c r="B27" t="s">
        <v>302</v>
      </c>
      <c r="C27" s="61">
        <v>3.8</v>
      </c>
      <c r="D27" s="61">
        <v>205</v>
      </c>
      <c r="E27" s="61">
        <v>112.2</v>
      </c>
      <c r="F27" s="62">
        <v>73.5</v>
      </c>
      <c r="G27" s="62">
        <v>200</v>
      </c>
      <c r="H27" s="61">
        <v>3.5910000000000002</v>
      </c>
      <c r="I27" s="61">
        <v>17.5</v>
      </c>
      <c r="J27" s="61">
        <v>25</v>
      </c>
      <c r="K27" s="63">
        <v>84.254525810000004</v>
      </c>
      <c r="L27" s="64">
        <v>83.257000000000005</v>
      </c>
      <c r="M27" s="64">
        <v>27.885000000000002</v>
      </c>
      <c r="N27" s="9">
        <f t="shared" si="3"/>
        <v>0.71931982196121191</v>
      </c>
      <c r="O27" s="9">
        <f t="shared" si="3"/>
        <v>0.35441089027227685</v>
      </c>
      <c r="P27" s="9">
        <f t="shared" si="3"/>
        <v>0.61638797709802751</v>
      </c>
      <c r="Q27" s="9">
        <f t="shared" si="3"/>
        <v>0.68894348374112246</v>
      </c>
      <c r="R27" s="9">
        <f t="shared" si="3"/>
        <v>0.95093671279717362</v>
      </c>
      <c r="S27" s="9">
        <f t="shared" si="3"/>
        <v>0.33736484075118062</v>
      </c>
      <c r="T27" s="9">
        <f t="shared" si="3"/>
        <v>-0.11538803341896743</v>
      </c>
      <c r="U27" s="9">
        <f t="shared" si="3"/>
        <v>0.26962584209203672</v>
      </c>
      <c r="V27" s="9">
        <f t="shared" si="3"/>
        <v>0.2997341453324992</v>
      </c>
      <c r="W27" s="9">
        <f t="shared" si="3"/>
        <v>0.43146770339628199</v>
      </c>
      <c r="X27" s="9">
        <f t="shared" si="3"/>
        <v>4.067243129636515E-2</v>
      </c>
      <c r="Z27" s="9">
        <f t="shared" si="4"/>
        <v>3.4616533299960208</v>
      </c>
      <c r="AA27" s="9">
        <f t="shared" si="5"/>
        <v>1.983902444664877</v>
      </c>
      <c r="AB27" s="9">
        <f t="shared" si="6"/>
        <v>0.84615351673097772</v>
      </c>
      <c r="AC27" s="9">
        <f t="shared" si="7"/>
        <v>3.2827064061986828</v>
      </c>
      <c r="AD27" s="9">
        <f t="shared" si="8"/>
        <v>0.84615351673097772</v>
      </c>
      <c r="AE27" s="17">
        <f t="shared" si="9"/>
        <v>3</v>
      </c>
      <c r="AF27" t="str" cm="1">
        <f t="array" ref="AF27">INDEX(Cluster_center,AE27,1)</f>
        <v>Pontiac_Bonneville</v>
      </c>
      <c r="AH27" s="68" t="s">
        <v>336</v>
      </c>
      <c r="AI27" s="68"/>
      <c r="AJ27" s="65" t="s">
        <v>337</v>
      </c>
      <c r="AK27" s="66"/>
      <c r="AL27" s="68" t="s">
        <v>338</v>
      </c>
      <c r="AM27" s="68"/>
      <c r="AN27" t="s">
        <v>339</v>
      </c>
    </row>
    <row r="28" spans="1:40">
      <c r="A28" s="17">
        <v>14</v>
      </c>
      <c r="B28" t="s">
        <v>288</v>
      </c>
      <c r="C28" s="61">
        <v>4.5999999999999996</v>
      </c>
      <c r="D28" s="61">
        <v>275</v>
      </c>
      <c r="E28" s="61">
        <v>115.3</v>
      </c>
      <c r="F28" s="62">
        <v>74.5</v>
      </c>
      <c r="G28" s="62">
        <v>207.2</v>
      </c>
      <c r="H28" s="61">
        <v>3.9780000000000002</v>
      </c>
      <c r="I28" s="61">
        <v>18.5</v>
      </c>
      <c r="J28" s="61">
        <v>22</v>
      </c>
      <c r="K28" s="63">
        <v>113.85459760000001</v>
      </c>
      <c r="L28" s="64">
        <v>63.728999999999999</v>
      </c>
      <c r="M28" s="64">
        <v>39.895000000000003</v>
      </c>
      <c r="N28" s="9">
        <f t="shared" si="3"/>
        <v>1.4835971327949979</v>
      </c>
      <c r="O28" s="9">
        <f t="shared" si="3"/>
        <v>1.5900035448348036</v>
      </c>
      <c r="P28" s="9">
        <f t="shared" si="3"/>
        <v>1.0186899139875165</v>
      </c>
      <c r="Q28" s="9">
        <f t="shared" si="3"/>
        <v>0.97749632527517882</v>
      </c>
      <c r="R28" s="9">
        <f t="shared" si="3"/>
        <v>1.4845036067091433</v>
      </c>
      <c r="S28" s="9">
        <f t="shared" si="3"/>
        <v>0.94723568357093135</v>
      </c>
      <c r="T28" s="9">
        <f t="shared" si="3"/>
        <v>0.13936476763589165</v>
      </c>
      <c r="U28" s="9">
        <f t="shared" si="3"/>
        <v>-0.42957337553646557</v>
      </c>
      <c r="V28" s="9">
        <f t="shared" si="3"/>
        <v>1.4790089577233394</v>
      </c>
      <c r="W28" s="9">
        <f t="shared" si="3"/>
        <v>0.14749996870547197</v>
      </c>
      <c r="X28" s="9">
        <f t="shared" si="3"/>
        <v>0.87606597589029989</v>
      </c>
      <c r="Z28" s="9">
        <f t="shared" si="4"/>
        <v>2.1403108720284933</v>
      </c>
      <c r="AA28" s="9">
        <f t="shared" si="5"/>
        <v>3.3298031749505634</v>
      </c>
      <c r="AB28" s="9">
        <f t="shared" si="6"/>
        <v>2.5136892609405321</v>
      </c>
      <c r="AC28" s="9">
        <f t="shared" si="7"/>
        <v>5.3788958998612415</v>
      </c>
      <c r="AD28" s="9">
        <f t="shared" si="8"/>
        <v>2.1403108720284933</v>
      </c>
      <c r="AE28" s="17">
        <f t="shared" si="9"/>
        <v>1</v>
      </c>
      <c r="AF28" t="str" cm="1">
        <f t="array" ref="AF28">INDEX(Cluster_center,AE28,1)</f>
        <v>Lexus_LS400</v>
      </c>
      <c r="AH28" s="68" t="s">
        <v>340</v>
      </c>
      <c r="AI28" s="68"/>
      <c r="AJ28" s="65" t="s">
        <v>341</v>
      </c>
      <c r="AK28" s="65"/>
      <c r="AL28" s="68" t="s">
        <v>342</v>
      </c>
      <c r="AM28" s="68"/>
      <c r="AN28" t="s">
        <v>343</v>
      </c>
    </row>
    <row r="29" spans="1:40">
      <c r="A29" s="17">
        <v>15</v>
      </c>
      <c r="B29" t="s">
        <v>292</v>
      </c>
      <c r="C29" s="61">
        <v>4.5999999999999996</v>
      </c>
      <c r="D29" s="61">
        <v>275</v>
      </c>
      <c r="E29" s="61">
        <v>108</v>
      </c>
      <c r="F29" s="62">
        <v>75.5</v>
      </c>
      <c r="G29" s="62">
        <v>200.6</v>
      </c>
      <c r="H29" s="61">
        <v>3.843</v>
      </c>
      <c r="I29" s="61">
        <v>19</v>
      </c>
      <c r="J29" s="61">
        <v>22</v>
      </c>
      <c r="K29" s="63">
        <v>113.7658739</v>
      </c>
      <c r="L29" s="64">
        <v>6.5359999999999996</v>
      </c>
      <c r="M29" s="64">
        <v>39.664999999999999</v>
      </c>
      <c r="N29" s="9">
        <f t="shared" si="3"/>
        <v>1.4835971327949979</v>
      </c>
      <c r="O29" s="9">
        <f t="shared" si="3"/>
        <v>1.5900035448348036</v>
      </c>
      <c r="P29" s="9">
        <f t="shared" si="3"/>
        <v>7.1333740021944453E-2</v>
      </c>
      <c r="Q29" s="9">
        <f t="shared" si="3"/>
        <v>1.2660491668092351</v>
      </c>
      <c r="R29" s="9">
        <f t="shared" si="3"/>
        <v>0.9954006206231707</v>
      </c>
      <c r="S29" s="9">
        <f t="shared" si="3"/>
        <v>0.73449004072683199</v>
      </c>
      <c r="T29" s="9">
        <f t="shared" si="3"/>
        <v>0.26674116816332116</v>
      </c>
      <c r="U29" s="9">
        <f t="shared" si="3"/>
        <v>-0.42957337553646557</v>
      </c>
      <c r="V29" s="9">
        <f t="shared" si="3"/>
        <v>1.475474181679064</v>
      </c>
      <c r="W29" s="9">
        <f t="shared" si="3"/>
        <v>-0.68417591465029892</v>
      </c>
      <c r="X29" s="9">
        <f t="shared" si="3"/>
        <v>0.86006759826693535</v>
      </c>
      <c r="Z29" s="9">
        <f t="shared" si="4"/>
        <v>1.9431328922523321</v>
      </c>
      <c r="AA29" s="9">
        <f t="shared" si="5"/>
        <v>2.9318332557002265</v>
      </c>
      <c r="AB29" s="9">
        <f t="shared" si="6"/>
        <v>2.5677766408931397</v>
      </c>
      <c r="AC29" s="9">
        <f t="shared" si="7"/>
        <v>5.1472843242645894</v>
      </c>
      <c r="AD29" s="9">
        <f t="shared" si="8"/>
        <v>1.9431328922523321</v>
      </c>
      <c r="AE29" s="17">
        <f t="shared" si="9"/>
        <v>1</v>
      </c>
      <c r="AF29" t="str" cm="1">
        <f t="array" ref="AF29">INDEX(Cluster_center,AE29,1)</f>
        <v>Lexus_LS400</v>
      </c>
      <c r="AH29" t="s">
        <v>344</v>
      </c>
      <c r="AJ29" s="68" t="s">
        <v>345</v>
      </c>
      <c r="AK29" s="69">
        <v>0.11</v>
      </c>
      <c r="AL29" s="68" t="s">
        <v>346</v>
      </c>
      <c r="AM29" s="68"/>
      <c r="AN29" t="s">
        <v>347</v>
      </c>
    </row>
    <row r="30" spans="1:40">
      <c r="A30" s="17">
        <v>16</v>
      </c>
      <c r="B30" t="s">
        <v>301</v>
      </c>
      <c r="C30" s="61">
        <v>3</v>
      </c>
      <c r="D30" s="61">
        <v>200</v>
      </c>
      <c r="E30" s="61">
        <v>107.4</v>
      </c>
      <c r="F30" s="62">
        <v>70.3</v>
      </c>
      <c r="G30" s="62">
        <v>194.8</v>
      </c>
      <c r="H30" s="61">
        <v>3.77</v>
      </c>
      <c r="I30" s="61">
        <v>18</v>
      </c>
      <c r="J30" s="61">
        <v>22</v>
      </c>
      <c r="K30" s="63">
        <v>83.483093580000002</v>
      </c>
      <c r="L30" s="64">
        <v>11.185</v>
      </c>
      <c r="M30" s="64">
        <v>31.01</v>
      </c>
      <c r="N30" s="9">
        <f t="shared" si="3"/>
        <v>-4.4957488872574232E-2</v>
      </c>
      <c r="O30" s="9">
        <f t="shared" si="3"/>
        <v>0.2661542720892392</v>
      </c>
      <c r="P30" s="9">
        <f t="shared" si="3"/>
        <v>-6.5311509889237705E-3</v>
      </c>
      <c r="Q30" s="9">
        <f t="shared" si="3"/>
        <v>-0.23442560916785862</v>
      </c>
      <c r="R30" s="9">
        <f t="shared" si="3"/>
        <v>0.5655828449718624</v>
      </c>
      <c r="S30" s="9">
        <f t="shared" si="3"/>
        <v>0.61944980422594875</v>
      </c>
      <c r="T30" s="9">
        <f t="shared" si="3"/>
        <v>1.1988367108462104E-2</v>
      </c>
      <c r="U30" s="9">
        <f t="shared" si="3"/>
        <v>-0.42957337553646557</v>
      </c>
      <c r="V30" s="9">
        <f t="shared" si="3"/>
        <v>0.2690000780383503</v>
      </c>
      <c r="W30" s="9">
        <f t="shared" si="3"/>
        <v>-0.61657216625939482</v>
      </c>
      <c r="X30" s="9">
        <f t="shared" si="3"/>
        <v>0.25804169248337977</v>
      </c>
      <c r="Z30" s="9">
        <f t="shared" si="4"/>
        <v>3.2652009154290957</v>
      </c>
      <c r="AA30" s="9">
        <f t="shared" si="5"/>
        <v>0.87183939160840551</v>
      </c>
      <c r="AB30" s="9">
        <f t="shared" si="6"/>
        <v>1.5637601637417553</v>
      </c>
      <c r="AC30" s="9">
        <f t="shared" si="7"/>
        <v>2.7940061781984991</v>
      </c>
      <c r="AD30" s="9">
        <f t="shared" si="8"/>
        <v>0.87183939160840551</v>
      </c>
      <c r="AE30" s="17">
        <f t="shared" si="9"/>
        <v>2</v>
      </c>
      <c r="AF30" t="str" cm="1">
        <f t="array" ref="AF30">INDEX(Cluster_center,AE30,1)</f>
        <v>Lexus_ES300</v>
      </c>
      <c r="AH30" t="s">
        <v>348</v>
      </c>
      <c r="AI30" s="67"/>
      <c r="AJ30" s="68" t="s">
        <v>349</v>
      </c>
      <c r="AK30" s="70"/>
      <c r="AL30" s="68" t="s">
        <v>350</v>
      </c>
      <c r="AM30" s="68"/>
      <c r="AN30" t="s">
        <v>351</v>
      </c>
    </row>
    <row r="31" spans="1:40">
      <c r="A31" s="17">
        <v>17</v>
      </c>
      <c r="B31" t="s">
        <v>296</v>
      </c>
      <c r="C31" s="61">
        <v>5.7</v>
      </c>
      <c r="D31" s="61">
        <v>255</v>
      </c>
      <c r="E31" s="61">
        <v>117.5</v>
      </c>
      <c r="F31" s="62">
        <v>77</v>
      </c>
      <c r="G31" s="62">
        <v>201.2</v>
      </c>
      <c r="H31" s="61">
        <v>5.5720000000000001</v>
      </c>
      <c r="I31" s="61">
        <v>30</v>
      </c>
      <c r="J31" s="61">
        <v>15</v>
      </c>
      <c r="K31" s="63">
        <v>109.5091165</v>
      </c>
      <c r="L31" s="64">
        <v>14.785</v>
      </c>
      <c r="M31" s="64">
        <v>46.225000000000001</v>
      </c>
      <c r="N31" s="9">
        <f t="shared" si="3"/>
        <v>2.5344784351914544</v>
      </c>
      <c r="O31" s="9">
        <f t="shared" si="3"/>
        <v>1.2369770721026532</v>
      </c>
      <c r="P31" s="9">
        <f t="shared" si="3"/>
        <v>1.304194514360703</v>
      </c>
      <c r="Q31" s="9">
        <f t="shared" si="3"/>
        <v>1.6988784291103196</v>
      </c>
      <c r="R31" s="9">
        <f t="shared" si="3"/>
        <v>1.0398645284491679</v>
      </c>
      <c r="S31" s="9">
        <f t="shared" si="3"/>
        <v>3.4592101627819978</v>
      </c>
      <c r="T31" s="9">
        <f t="shared" si="3"/>
        <v>3.069021979766771</v>
      </c>
      <c r="U31" s="9">
        <f t="shared" si="3"/>
        <v>-2.0610382166696377</v>
      </c>
      <c r="V31" s="9">
        <f t="shared" si="3"/>
        <v>1.3058838232538448</v>
      </c>
      <c r="W31" s="9">
        <f t="shared" si="3"/>
        <v>-0.56422252242045001</v>
      </c>
      <c r="X31" s="9">
        <f t="shared" si="3"/>
        <v>1.3163691513507165</v>
      </c>
      <c r="Z31" s="9">
        <f t="shared" si="4"/>
        <v>4.4368208282843611</v>
      </c>
      <c r="AA31" s="9">
        <f t="shared" si="5"/>
        <v>6.3230063607166</v>
      </c>
      <c r="AB31" s="9">
        <f t="shared" si="6"/>
        <v>5.8434445453458919</v>
      </c>
      <c r="AC31" s="9">
        <f t="shared" si="7"/>
        <v>8.4543837738991705</v>
      </c>
      <c r="AD31" s="9">
        <f t="shared" si="8"/>
        <v>4.4368208282843611</v>
      </c>
      <c r="AE31" s="17">
        <f t="shared" si="9"/>
        <v>1</v>
      </c>
      <c r="AF31" t="str" cm="1">
        <f t="array" ref="AF31">INDEX(Cluster_center,AE31,1)</f>
        <v>Lexus_LS400</v>
      </c>
      <c r="AH31" t="s">
        <v>352</v>
      </c>
      <c r="AJ31" s="68" t="s">
        <v>353</v>
      </c>
      <c r="AK31" s="68"/>
      <c r="AL31" s="68" t="s">
        <v>354</v>
      </c>
      <c r="AM31" s="68"/>
      <c r="AN31" t="s">
        <v>355</v>
      </c>
    </row>
    <row r="32" spans="1:40">
      <c r="A32" s="17">
        <v>18</v>
      </c>
      <c r="B32" t="s">
        <v>299</v>
      </c>
      <c r="C32" s="61">
        <v>2.2000000000000002</v>
      </c>
      <c r="D32" s="61">
        <v>115</v>
      </c>
      <c r="E32" s="61">
        <v>104.1</v>
      </c>
      <c r="F32" s="62">
        <v>67.900000000000006</v>
      </c>
      <c r="G32" s="62">
        <v>180.9</v>
      </c>
      <c r="H32" s="61">
        <v>2.6760000000000002</v>
      </c>
      <c r="I32" s="61">
        <v>14.3</v>
      </c>
      <c r="J32" s="61">
        <v>27</v>
      </c>
      <c r="K32" s="63">
        <v>46.363347470000001</v>
      </c>
      <c r="L32" s="64">
        <v>145.51900000000001</v>
      </c>
      <c r="M32" s="64">
        <v>13.26</v>
      </c>
      <c r="N32" s="9">
        <f t="shared" si="3"/>
        <v>-0.80923479970636036</v>
      </c>
      <c r="O32" s="9">
        <f t="shared" si="3"/>
        <v>-1.2342082370224003</v>
      </c>
      <c r="P32" s="9">
        <f t="shared" si="3"/>
        <v>-0.43478805154870453</v>
      </c>
      <c r="Q32" s="9">
        <f t="shared" si="3"/>
        <v>-0.92695242884959139</v>
      </c>
      <c r="R32" s="9">
        <f t="shared" si="3"/>
        <v>-0.46449768633041449</v>
      </c>
      <c r="S32" s="9">
        <f t="shared" si="3"/>
        <v>-1.1045778496366023</v>
      </c>
      <c r="T32" s="9">
        <f t="shared" si="3"/>
        <v>-0.93059699679451624</v>
      </c>
      <c r="U32" s="9">
        <f t="shared" si="3"/>
        <v>0.73575865384437156</v>
      </c>
      <c r="V32" s="9">
        <f t="shared" si="3"/>
        <v>-1.2098605794771653</v>
      </c>
      <c r="W32" s="9">
        <f t="shared" si="3"/>
        <v>1.3368547935908339</v>
      </c>
      <c r="X32" s="9">
        <f t="shared" si="3"/>
        <v>-0.97661571105886347</v>
      </c>
      <c r="Z32" s="9">
        <f t="shared" si="4"/>
        <v>6.8963961987053537</v>
      </c>
      <c r="AA32" s="9">
        <f t="shared" si="5"/>
        <v>3.8792971563380036</v>
      </c>
      <c r="AB32" s="9">
        <f t="shared" si="6"/>
        <v>4.331029999206617</v>
      </c>
      <c r="AC32" s="9">
        <f t="shared" si="7"/>
        <v>1.7881025596555618</v>
      </c>
      <c r="AD32" s="9">
        <f t="shared" si="8"/>
        <v>1.7881025596555618</v>
      </c>
      <c r="AE32" s="17">
        <f t="shared" si="9"/>
        <v>4</v>
      </c>
      <c r="AF32" t="str" cm="1">
        <f t="array" ref="AF32">INDEX(Cluster_center,AE32,1)</f>
        <v>Pontiac_Sunfire</v>
      </c>
      <c r="AJ32" s="68" t="s">
        <v>356</v>
      </c>
      <c r="AK32" s="68"/>
      <c r="AL32" s="65" t="s">
        <v>357</v>
      </c>
      <c r="AM32" s="71">
        <v>0.14000000000000001</v>
      </c>
      <c r="AN32" t="s">
        <v>358</v>
      </c>
    </row>
    <row r="33" spans="1:40">
      <c r="A33" s="17">
        <v>19</v>
      </c>
      <c r="B33" t="s">
        <v>303</v>
      </c>
      <c r="C33" s="61">
        <v>3.1</v>
      </c>
      <c r="D33" s="61">
        <v>170</v>
      </c>
      <c r="E33" s="61">
        <v>107</v>
      </c>
      <c r="F33" s="62">
        <v>69.400000000000006</v>
      </c>
      <c r="G33" s="62">
        <v>190.4</v>
      </c>
      <c r="H33" s="61">
        <v>3.0510000000000002</v>
      </c>
      <c r="I33" s="61">
        <v>15</v>
      </c>
      <c r="J33" s="61">
        <v>25</v>
      </c>
      <c r="K33" s="63">
        <v>67.314462160000005</v>
      </c>
      <c r="L33" s="64">
        <v>135.126</v>
      </c>
      <c r="M33" s="64">
        <v>16.535</v>
      </c>
      <c r="N33" s="9">
        <f t="shared" si="3"/>
        <v>5.0577174981649139E-2</v>
      </c>
      <c r="O33" s="9">
        <f t="shared" si="3"/>
        <v>-0.26338543700898653</v>
      </c>
      <c r="P33" s="9">
        <f t="shared" si="3"/>
        <v>-5.8441078329503814E-2</v>
      </c>
      <c r="Q33" s="9">
        <f t="shared" si="3"/>
        <v>-0.49412316654850685</v>
      </c>
      <c r="R33" s="9">
        <f t="shared" si="3"/>
        <v>0.23951418758121329</v>
      </c>
      <c r="S33" s="9">
        <f t="shared" si="3"/>
        <v>-0.51361773062521587</v>
      </c>
      <c r="T33" s="9">
        <f t="shared" si="3"/>
        <v>-0.75227003605611509</v>
      </c>
      <c r="U33" s="9">
        <f t="shared" si="3"/>
        <v>0.26962584209203672</v>
      </c>
      <c r="V33" s="9">
        <f t="shared" si="3"/>
        <v>-0.37516254155633477</v>
      </c>
      <c r="W33" s="9">
        <f t="shared" si="3"/>
        <v>1.1857242801413466</v>
      </c>
      <c r="X33" s="9">
        <f t="shared" si="3"/>
        <v>-0.74881272533487209</v>
      </c>
      <c r="Z33" s="9">
        <f t="shared" si="4"/>
        <v>5.2753131981559038</v>
      </c>
      <c r="AA33" s="9">
        <f t="shared" si="5"/>
        <v>2.5019414788348828</v>
      </c>
      <c r="AB33" s="9">
        <f t="shared" si="6"/>
        <v>2.6131411296267939</v>
      </c>
      <c r="AC33" s="9">
        <f t="shared" si="7"/>
        <v>1.7623442178597259</v>
      </c>
      <c r="AD33" s="9">
        <f t="shared" si="8"/>
        <v>1.7623442178597259</v>
      </c>
      <c r="AE33" s="17">
        <f t="shared" si="9"/>
        <v>4</v>
      </c>
      <c r="AF33" t="str" cm="1">
        <f t="array" ref="AF33">INDEX(Cluster_center,AE33,1)</f>
        <v>Pontiac_Sunfire</v>
      </c>
      <c r="AJ33" t="s">
        <v>359</v>
      </c>
      <c r="AL33" s="65" t="s">
        <v>360</v>
      </c>
      <c r="AM33" s="65"/>
      <c r="AN33" t="s">
        <v>361</v>
      </c>
    </row>
    <row r="34" spans="1:40">
      <c r="A34" s="17">
        <v>20</v>
      </c>
      <c r="B34" t="s">
        <v>306</v>
      </c>
      <c r="C34" s="61">
        <v>3.1</v>
      </c>
      <c r="D34" s="61">
        <v>175</v>
      </c>
      <c r="E34" s="61">
        <v>107.5</v>
      </c>
      <c r="F34" s="62">
        <v>72.5</v>
      </c>
      <c r="G34" s="62">
        <v>200.9</v>
      </c>
      <c r="H34" s="61">
        <v>3.33</v>
      </c>
      <c r="I34" s="61">
        <v>16.600000000000001</v>
      </c>
      <c r="J34" s="61">
        <v>25</v>
      </c>
      <c r="K34" s="63">
        <v>69.991395599999905</v>
      </c>
      <c r="L34" s="64">
        <v>24.629000000000001</v>
      </c>
      <c r="M34" s="64">
        <v>18.89</v>
      </c>
      <c r="N34" s="9">
        <f t="shared" si="3"/>
        <v>5.0577174981649139E-2</v>
      </c>
      <c r="O34" s="9">
        <f t="shared" si="3"/>
        <v>-0.17512881882594891</v>
      </c>
      <c r="P34" s="9">
        <f t="shared" si="3"/>
        <v>6.4463308462203188E-3</v>
      </c>
      <c r="Q34" s="9">
        <f t="shared" si="3"/>
        <v>0.40039064220706616</v>
      </c>
      <c r="R34" s="9">
        <f t="shared" si="3"/>
        <v>1.0176325745361703</v>
      </c>
      <c r="S34" s="9">
        <f t="shared" si="3"/>
        <v>-7.3943402080744486E-2</v>
      </c>
      <c r="T34" s="9">
        <f t="shared" si="3"/>
        <v>-0.34466555436834023</v>
      </c>
      <c r="U34" s="9">
        <f t="shared" si="3"/>
        <v>0.26962584209203672</v>
      </c>
      <c r="V34" s="9">
        <f t="shared" si="3"/>
        <v>-0.26851279412885909</v>
      </c>
      <c r="W34" s="9">
        <f t="shared" si="3"/>
        <v>-0.42107532965640171</v>
      </c>
      <c r="X34" s="9">
        <f t="shared" si="3"/>
        <v>-0.58500325010433785</v>
      </c>
      <c r="Z34" s="9">
        <f t="shared" si="4"/>
        <v>4.4293960358163424</v>
      </c>
      <c r="AA34" s="9">
        <f t="shared" si="5"/>
        <v>1.7738207292307797</v>
      </c>
      <c r="AB34" s="9">
        <f t="shared" si="6"/>
        <v>1.3363038250531254</v>
      </c>
      <c r="AC34" s="9">
        <f t="shared" si="7"/>
        <v>2.3107988489673419</v>
      </c>
      <c r="AD34" s="9">
        <f t="shared" si="8"/>
        <v>1.3363038250531254</v>
      </c>
      <c r="AE34" s="17">
        <f t="shared" si="9"/>
        <v>3</v>
      </c>
      <c r="AF34" t="str" cm="1">
        <f t="array" ref="AF34">INDEX(Cluster_center,AE34,1)</f>
        <v>Pontiac_Bonneville</v>
      </c>
      <c r="AJ34" t="s">
        <v>362</v>
      </c>
      <c r="AL34" s="65" t="s">
        <v>363</v>
      </c>
      <c r="AM34" s="65"/>
      <c r="AN34" t="s">
        <v>364</v>
      </c>
    </row>
    <row r="35" spans="1:40">
      <c r="A35" s="17">
        <v>21</v>
      </c>
      <c r="B35" t="s">
        <v>310</v>
      </c>
      <c r="C35" s="61">
        <v>3.4</v>
      </c>
      <c r="D35" s="61">
        <v>180</v>
      </c>
      <c r="E35" s="61">
        <v>110.5</v>
      </c>
      <c r="F35" s="62">
        <v>72.7</v>
      </c>
      <c r="G35" s="62">
        <v>197.9</v>
      </c>
      <c r="H35" s="61">
        <v>3.34</v>
      </c>
      <c r="I35" s="61">
        <v>17</v>
      </c>
      <c r="J35" s="61">
        <v>27</v>
      </c>
      <c r="K35" s="63">
        <v>72.030917189999997</v>
      </c>
      <c r="L35" s="64">
        <v>42.593000000000004</v>
      </c>
      <c r="M35" s="64">
        <v>19.39</v>
      </c>
      <c r="N35" s="9">
        <f t="shared" si="3"/>
        <v>0.33718116654431884</v>
      </c>
      <c r="O35" s="9">
        <f t="shared" si="3"/>
        <v>-8.6872200642911304E-2</v>
      </c>
      <c r="P35" s="9">
        <f t="shared" si="3"/>
        <v>0.39577078590056514</v>
      </c>
      <c r="Q35" s="9">
        <f t="shared" si="3"/>
        <v>0.45810121051387825</v>
      </c>
      <c r="R35" s="9">
        <f t="shared" si="3"/>
        <v>0.79531303540618259</v>
      </c>
      <c r="S35" s="9">
        <f t="shared" si="3"/>
        <v>-5.8184465573774519E-2</v>
      </c>
      <c r="T35" s="9">
        <f t="shared" si="3"/>
        <v>-0.24276443394639696</v>
      </c>
      <c r="U35" s="9">
        <f t="shared" si="3"/>
        <v>0.73575865384437156</v>
      </c>
      <c r="V35" s="9">
        <f t="shared" si="3"/>
        <v>-0.18725770605076272</v>
      </c>
      <c r="W35" s="9">
        <f t="shared" si="3"/>
        <v>-0.15985060690006667</v>
      </c>
      <c r="X35" s="9">
        <f t="shared" si="3"/>
        <v>-0.55022416831441545</v>
      </c>
      <c r="Z35" s="9">
        <f t="shared" si="4"/>
        <v>4.3247961173850484</v>
      </c>
      <c r="AA35" s="9">
        <f t="shared" si="5"/>
        <v>1.9525412157947351</v>
      </c>
      <c r="AB35" s="9">
        <f t="shared" si="6"/>
        <v>1.2032002622669002</v>
      </c>
      <c r="AC35" s="9">
        <f t="shared" si="7"/>
        <v>2.3991855936057953</v>
      </c>
      <c r="AD35" s="9">
        <f t="shared" si="8"/>
        <v>1.2032002622669002</v>
      </c>
      <c r="AE35" s="17">
        <f t="shared" si="9"/>
        <v>3</v>
      </c>
      <c r="AF35" t="str" cm="1">
        <f t="array" ref="AF35">INDEX(Cluster_center,AE35,1)</f>
        <v>Pontiac_Bonneville</v>
      </c>
      <c r="AJ35" t="s">
        <v>365</v>
      </c>
      <c r="AL35" s="65" t="s">
        <v>366</v>
      </c>
      <c r="AM35" s="65"/>
      <c r="AN35" t="s">
        <v>367</v>
      </c>
    </row>
    <row r="36" spans="1:40">
      <c r="A36" s="17">
        <v>22</v>
      </c>
      <c r="B36" t="s">
        <v>305</v>
      </c>
      <c r="C36" s="61">
        <v>3.8</v>
      </c>
      <c r="D36" s="61">
        <v>200</v>
      </c>
      <c r="E36" s="61">
        <v>101.1</v>
      </c>
      <c r="F36" s="62">
        <v>74.099999999999994</v>
      </c>
      <c r="G36" s="62">
        <v>193.2</v>
      </c>
      <c r="H36" s="61">
        <v>3.5</v>
      </c>
      <c r="I36" s="61">
        <v>16.8</v>
      </c>
      <c r="J36" s="61">
        <v>25</v>
      </c>
      <c r="K36" s="63">
        <v>81.118543329999994</v>
      </c>
      <c r="L36" s="64">
        <v>26.401999999999902</v>
      </c>
      <c r="M36" s="64">
        <v>24.34</v>
      </c>
      <c r="N36" s="9">
        <f t="shared" si="3"/>
        <v>0.71931982196121191</v>
      </c>
      <c r="O36" s="9">
        <f t="shared" si="3"/>
        <v>0.2661542720892392</v>
      </c>
      <c r="P36" s="9">
        <f t="shared" si="3"/>
        <v>-0.82411250660304936</v>
      </c>
      <c r="Q36" s="9">
        <f t="shared" si="3"/>
        <v>0.86207518866155464</v>
      </c>
      <c r="R36" s="9">
        <f t="shared" si="3"/>
        <v>0.44701242410253389</v>
      </c>
      <c r="S36" s="9">
        <f t="shared" si="3"/>
        <v>0.19395851853775056</v>
      </c>
      <c r="T36" s="9">
        <f t="shared" si="3"/>
        <v>-0.29371499415736863</v>
      </c>
      <c r="U36" s="9">
        <f t="shared" si="3"/>
        <v>0.26962584209203672</v>
      </c>
      <c r="V36" s="9">
        <f t="shared" si="3"/>
        <v>0.17479576082451445</v>
      </c>
      <c r="W36" s="9">
        <f t="shared" si="3"/>
        <v>-0.39529313006572281</v>
      </c>
      <c r="X36" s="9">
        <f t="shared" si="3"/>
        <v>-0.20591125859418435</v>
      </c>
      <c r="Z36" s="9">
        <f t="shared" si="4"/>
        <v>3.9201144499887204</v>
      </c>
      <c r="AA36" s="9">
        <f t="shared" si="5"/>
        <v>1.6633086098239813</v>
      </c>
      <c r="AB36" s="9">
        <f t="shared" si="6"/>
        <v>1.6959018404184352</v>
      </c>
      <c r="AC36" s="9">
        <f t="shared" si="7"/>
        <v>2.8600039136619357</v>
      </c>
      <c r="AD36" s="9">
        <f t="shared" si="8"/>
        <v>1.6633086098239813</v>
      </c>
      <c r="AE36" s="17">
        <f t="shared" si="9"/>
        <v>2</v>
      </c>
      <c r="AF36" t="str" cm="1">
        <f t="array" ref="AF36">INDEX(Cluster_center,AE36,1)</f>
        <v>Lexus_ES300</v>
      </c>
      <c r="AJ36" t="s">
        <v>368</v>
      </c>
      <c r="AL36" s="65" t="s">
        <v>369</v>
      </c>
      <c r="AM36" s="65"/>
      <c r="AN36" t="s">
        <v>370</v>
      </c>
    </row>
    <row r="37" spans="1:40">
      <c r="A37" s="17">
        <v>23</v>
      </c>
      <c r="B37" t="s">
        <v>300</v>
      </c>
      <c r="C37" s="61">
        <v>5.7</v>
      </c>
      <c r="D37" s="61">
        <v>345</v>
      </c>
      <c r="E37" s="61">
        <v>104.5</v>
      </c>
      <c r="F37" s="62">
        <v>73.599999999999994</v>
      </c>
      <c r="G37" s="62">
        <v>179.7</v>
      </c>
      <c r="H37" s="61">
        <v>3.21</v>
      </c>
      <c r="I37" s="61">
        <v>19.100000000000001</v>
      </c>
      <c r="J37" s="61">
        <v>22</v>
      </c>
      <c r="K37" s="63">
        <v>141.14115000000001</v>
      </c>
      <c r="L37" s="64">
        <v>17.946999999999999</v>
      </c>
      <c r="M37" s="64">
        <v>45.704999999999998</v>
      </c>
      <c r="N37" s="9">
        <f t="shared" si="3"/>
        <v>2.5344784351914544</v>
      </c>
      <c r="O37" s="9">
        <f t="shared" si="3"/>
        <v>2.8255961993973302</v>
      </c>
      <c r="P37" s="9">
        <f t="shared" si="3"/>
        <v>-0.3828781242081245</v>
      </c>
      <c r="Q37" s="9">
        <f t="shared" si="3"/>
        <v>0.71779876789452646</v>
      </c>
      <c r="R37" s="9">
        <f t="shared" si="3"/>
        <v>-0.55342550198241081</v>
      </c>
      <c r="S37" s="9">
        <f t="shared" si="3"/>
        <v>-0.26305064016438828</v>
      </c>
      <c r="T37" s="9">
        <f t="shared" si="3"/>
        <v>0.29221644826880744</v>
      </c>
      <c r="U37" s="9">
        <f t="shared" si="3"/>
        <v>-0.42957337553646557</v>
      </c>
      <c r="V37" s="9">
        <f t="shared" si="3"/>
        <v>2.5661125360725605</v>
      </c>
      <c r="W37" s="9">
        <f t="shared" si="3"/>
        <v>-0.51824208524857662</v>
      </c>
      <c r="X37" s="9">
        <f t="shared" si="3"/>
        <v>1.2801989062891972</v>
      </c>
      <c r="Z37" s="9">
        <f t="shared" si="4"/>
        <v>3.0135607757148133</v>
      </c>
      <c r="AA37" s="9">
        <f t="shared" si="5"/>
        <v>4.414427764427586</v>
      </c>
      <c r="AB37" s="9">
        <f t="shared" si="6"/>
        <v>4.6806038408093249</v>
      </c>
      <c r="AC37" s="9">
        <f t="shared" si="7"/>
        <v>6.3033566889720705</v>
      </c>
      <c r="AD37" s="9">
        <f t="shared" si="8"/>
        <v>3.0135607757148133</v>
      </c>
      <c r="AE37" s="17">
        <f t="shared" si="9"/>
        <v>1</v>
      </c>
      <c r="AF37" t="str" cm="1">
        <f t="array" ref="AF37">INDEX(Cluster_center,AE37,1)</f>
        <v>Lexus_LS400</v>
      </c>
      <c r="AJ37" t="s">
        <v>371</v>
      </c>
      <c r="AL37" t="s">
        <v>372</v>
      </c>
      <c r="AN37" t="s">
        <v>373</v>
      </c>
    </row>
    <row r="38" spans="1:40">
      <c r="A38" s="17">
        <v>24</v>
      </c>
      <c r="B38" t="s">
        <v>307</v>
      </c>
      <c r="C38" s="61">
        <v>1.8</v>
      </c>
      <c r="D38" s="61">
        <v>120</v>
      </c>
      <c r="E38" s="61">
        <v>97.1</v>
      </c>
      <c r="F38" s="62">
        <v>66.7</v>
      </c>
      <c r="G38" s="62">
        <v>174.3</v>
      </c>
      <c r="H38" s="61">
        <v>2.3980000000000001</v>
      </c>
      <c r="I38" s="61">
        <v>13.2</v>
      </c>
      <c r="J38" s="61">
        <v>33</v>
      </c>
      <c r="K38" s="63">
        <v>48.297636099999998</v>
      </c>
      <c r="L38" s="64">
        <v>32.298999999999999</v>
      </c>
      <c r="M38" s="64">
        <v>13.96</v>
      </c>
      <c r="N38" s="9">
        <f t="shared" si="3"/>
        <v>-1.1913734551232535</v>
      </c>
      <c r="O38" s="9">
        <f t="shared" si="3"/>
        <v>-1.1459516188393628</v>
      </c>
      <c r="P38" s="9">
        <f t="shared" ref="P38:X66" si="10">(E38-AVERAGE(E$15:E$167))/STDEV(E$15:E$167)</f>
        <v>-1.3432117800088423</v>
      </c>
      <c r="Q38" s="9">
        <f t="shared" si="10"/>
        <v>-1.2732158386904597</v>
      </c>
      <c r="R38" s="9">
        <f t="shared" si="10"/>
        <v>-0.95360067241638702</v>
      </c>
      <c r="S38" s="9">
        <f t="shared" si="10"/>
        <v>-1.5426762845303768</v>
      </c>
      <c r="T38" s="9">
        <f t="shared" si="10"/>
        <v>-1.2108250779548617</v>
      </c>
      <c r="U38" s="9">
        <f t="shared" si="10"/>
        <v>2.1341570891013761</v>
      </c>
      <c r="V38" s="9">
        <f t="shared" si="10"/>
        <v>-1.1327980007970824</v>
      </c>
      <c r="W38" s="9">
        <f t="shared" si="10"/>
        <v>-0.30954150514398304</v>
      </c>
      <c r="X38" s="9">
        <f t="shared" si="10"/>
        <v>-0.92792499655297211</v>
      </c>
      <c r="Z38" s="9">
        <f t="shared" si="4"/>
        <v>7.5614243281714106</v>
      </c>
      <c r="AA38" s="9">
        <f t="shared" si="5"/>
        <v>4.5857962061261084</v>
      </c>
      <c r="AB38" s="9">
        <f t="shared" si="6"/>
        <v>5.3364209600025809</v>
      </c>
      <c r="AC38" s="9">
        <f t="shared" si="7"/>
        <v>2.336604884157647</v>
      </c>
      <c r="AD38" s="9">
        <f t="shared" si="8"/>
        <v>2.336604884157647</v>
      </c>
      <c r="AE38" s="17">
        <f t="shared" si="9"/>
        <v>4</v>
      </c>
      <c r="AF38" t="str" cm="1">
        <f t="array" ref="AF38">INDEX(Cluster_center,AE38,1)</f>
        <v>Pontiac_Sunfire</v>
      </c>
      <c r="AJ38" t="s">
        <v>374</v>
      </c>
      <c r="AL38" t="s">
        <v>375</v>
      </c>
      <c r="AN38" t="s">
        <v>376</v>
      </c>
    </row>
    <row r="39" spans="1:40">
      <c r="A39" s="17">
        <v>25</v>
      </c>
      <c r="B39" t="s">
        <v>311</v>
      </c>
      <c r="C39" s="61">
        <v>1</v>
      </c>
      <c r="D39" s="61">
        <v>55</v>
      </c>
      <c r="E39" s="61">
        <v>93.1</v>
      </c>
      <c r="F39" s="62">
        <v>62.6</v>
      </c>
      <c r="G39" s="62">
        <v>149.4</v>
      </c>
      <c r="H39" s="61">
        <v>1.895</v>
      </c>
      <c r="I39" s="61">
        <v>10.3</v>
      </c>
      <c r="J39" s="61">
        <v>45</v>
      </c>
      <c r="K39" s="63">
        <v>23.276272330000001</v>
      </c>
      <c r="L39" s="64">
        <v>21.855</v>
      </c>
      <c r="M39" s="64">
        <v>9.2349999999999994</v>
      </c>
      <c r="N39" s="9">
        <f t="shared" ref="N39:R70" si="11">(C39-AVERAGE(C$15:C$167))/STDEV(C$15:C$167)</f>
        <v>-1.9556507659570399</v>
      </c>
      <c r="O39" s="9">
        <f t="shared" si="11"/>
        <v>-2.2932876552188519</v>
      </c>
      <c r="P39" s="9">
        <f t="shared" si="10"/>
        <v>-1.8623110534146354</v>
      </c>
      <c r="Q39" s="9">
        <f t="shared" si="10"/>
        <v>-2.4562824889800914</v>
      </c>
      <c r="R39" s="9">
        <f t="shared" si="10"/>
        <v>-2.7988528471952856</v>
      </c>
      <c r="S39" s="9">
        <f t="shared" si="10"/>
        <v>-2.335350790830983</v>
      </c>
      <c r="T39" s="9">
        <f t="shared" si="10"/>
        <v>-1.9496082010139526</v>
      </c>
      <c r="U39" s="9">
        <f t="shared" si="10"/>
        <v>4.9309539596153851</v>
      </c>
      <c r="V39" s="9">
        <f t="shared" si="10"/>
        <v>-2.1296558555674987</v>
      </c>
      <c r="W39" s="9">
        <f t="shared" si="10"/>
        <v>-0.46141363854785539</v>
      </c>
      <c r="X39" s="9">
        <f t="shared" si="10"/>
        <v>-1.2565873194677384</v>
      </c>
      <c r="Z39" s="9">
        <f t="shared" si="4"/>
        <v>11.201871239180115</v>
      </c>
      <c r="AA39" s="9">
        <f t="shared" si="5"/>
        <v>8.5362796040581799</v>
      </c>
      <c r="AB39" s="9">
        <f t="shared" si="6"/>
        <v>9.2322655451786506</v>
      </c>
      <c r="AC39" s="9">
        <f t="shared" si="7"/>
        <v>6.3342387434122891</v>
      </c>
      <c r="AD39" s="9">
        <f t="shared" si="8"/>
        <v>6.3342387434122891</v>
      </c>
      <c r="AE39" s="17">
        <f t="shared" si="9"/>
        <v>4</v>
      </c>
      <c r="AF39" t="str" cm="1">
        <f t="array" ref="AF39">INDEX(Cluster_center,AE39,1)</f>
        <v>Pontiac_Sunfire</v>
      </c>
      <c r="AJ39" t="s">
        <v>377</v>
      </c>
      <c r="AL39" t="s">
        <v>378</v>
      </c>
      <c r="AN39" t="s">
        <v>379</v>
      </c>
    </row>
    <row r="40" spans="1:40">
      <c r="A40" s="17">
        <v>26</v>
      </c>
      <c r="B40" t="s">
        <v>314</v>
      </c>
      <c r="C40" s="61">
        <v>3.4</v>
      </c>
      <c r="D40" s="61">
        <v>180</v>
      </c>
      <c r="E40" s="61">
        <v>110.5</v>
      </c>
      <c r="F40" s="62">
        <v>73</v>
      </c>
      <c r="G40" s="62">
        <v>200</v>
      </c>
      <c r="H40" s="61">
        <v>3.3889999999999998</v>
      </c>
      <c r="I40" s="61">
        <v>17</v>
      </c>
      <c r="J40" s="61">
        <v>27</v>
      </c>
      <c r="K40" s="63">
        <v>71.838039440000003</v>
      </c>
      <c r="L40" s="64">
        <v>107.995</v>
      </c>
      <c r="M40" s="64">
        <v>18.89</v>
      </c>
      <c r="N40" s="9">
        <f t="shared" si="11"/>
        <v>0.33718116654431884</v>
      </c>
      <c r="O40" s="9">
        <f t="shared" si="11"/>
        <v>-8.6872200642911304E-2</v>
      </c>
      <c r="P40" s="9">
        <f t="shared" si="10"/>
        <v>0.39577078590056514</v>
      </c>
      <c r="Q40" s="9">
        <f t="shared" si="10"/>
        <v>0.54466706297409428</v>
      </c>
      <c r="R40" s="9">
        <f t="shared" si="10"/>
        <v>0.95093671279717362</v>
      </c>
      <c r="S40" s="9">
        <f t="shared" si="10"/>
        <v>1.9034323310379863E-2</v>
      </c>
      <c r="T40" s="9">
        <f t="shared" si="10"/>
        <v>-0.24276443394639696</v>
      </c>
      <c r="U40" s="9">
        <f t="shared" si="10"/>
        <v>0.73575865384437156</v>
      </c>
      <c r="V40" s="9">
        <f t="shared" si="10"/>
        <v>-0.19494200742879023</v>
      </c>
      <c r="W40" s="9">
        <f t="shared" si="10"/>
        <v>0.79119700597623166</v>
      </c>
      <c r="X40" s="9">
        <f t="shared" si="10"/>
        <v>-0.58500325010433785</v>
      </c>
      <c r="Z40" s="9">
        <f t="shared" si="4"/>
        <v>4.558226711096272</v>
      </c>
      <c r="AA40" s="9">
        <f t="shared" si="5"/>
        <v>2.3697095971195523</v>
      </c>
      <c r="AB40" s="9">
        <f t="shared" si="6"/>
        <v>1.5622691188821802</v>
      </c>
      <c r="AC40" s="9">
        <f t="shared" si="7"/>
        <v>2.6726865504938586</v>
      </c>
      <c r="AD40" s="9">
        <f t="shared" si="8"/>
        <v>1.5622691188821802</v>
      </c>
      <c r="AE40" s="17">
        <f t="shared" si="9"/>
        <v>3</v>
      </c>
      <c r="AF40" t="str" cm="1">
        <f t="array" ref="AF40">INDEX(Cluster_center,AE40,1)</f>
        <v>Pontiac_Bonneville</v>
      </c>
      <c r="AJ40" t="s">
        <v>380</v>
      </c>
      <c r="AL40" t="s">
        <v>381</v>
      </c>
      <c r="AN40" t="s">
        <v>382</v>
      </c>
    </row>
    <row r="41" spans="1:40">
      <c r="A41" s="17">
        <v>27</v>
      </c>
      <c r="B41" t="s">
        <v>315</v>
      </c>
      <c r="C41" s="61">
        <v>2.5</v>
      </c>
      <c r="D41" s="61">
        <v>163</v>
      </c>
      <c r="E41" s="61">
        <v>103.7</v>
      </c>
      <c r="F41" s="62">
        <v>69.7</v>
      </c>
      <c r="G41" s="62">
        <v>190.9</v>
      </c>
      <c r="H41" s="61">
        <v>2.9670000000000001</v>
      </c>
      <c r="I41" s="61">
        <v>15.9</v>
      </c>
      <c r="J41" s="61">
        <v>24</v>
      </c>
      <c r="K41" s="63">
        <v>65.957183959999995</v>
      </c>
      <c r="L41" s="64">
        <v>7.8540000000000001</v>
      </c>
      <c r="M41" s="64">
        <v>19.84</v>
      </c>
      <c r="N41" s="9">
        <f t="shared" si="11"/>
        <v>-0.52263080814369067</v>
      </c>
      <c r="O41" s="9">
        <f t="shared" si="11"/>
        <v>-0.38694470246523921</v>
      </c>
      <c r="P41" s="9">
        <f t="shared" si="10"/>
        <v>-0.48669797888928273</v>
      </c>
      <c r="Q41" s="9">
        <f t="shared" si="10"/>
        <v>-0.40755731408829077</v>
      </c>
      <c r="R41" s="9">
        <f t="shared" si="10"/>
        <v>0.27656744410287792</v>
      </c>
      <c r="S41" s="9">
        <f t="shared" si="10"/>
        <v>-0.64599279728376646</v>
      </c>
      <c r="T41" s="9">
        <f t="shared" si="10"/>
        <v>-0.52299251510674183</v>
      </c>
      <c r="U41" s="9">
        <f t="shared" si="10"/>
        <v>3.6559436215869275E-2</v>
      </c>
      <c r="V41" s="9">
        <f t="shared" si="10"/>
        <v>-0.42923686968711766</v>
      </c>
      <c r="W41" s="9">
        <f t="shared" si="10"/>
        <v>-0.66501012837815188</v>
      </c>
      <c r="X41" s="9">
        <f t="shared" si="10"/>
        <v>-0.51892299470348546</v>
      </c>
      <c r="Z41" s="9">
        <f t="shared" si="4"/>
        <v>5.0158603185007262</v>
      </c>
      <c r="AA41" s="9">
        <f t="shared" si="5"/>
        <v>1.8272368895753595</v>
      </c>
      <c r="AB41" s="9">
        <f t="shared" si="6"/>
        <v>2.5616413553806989</v>
      </c>
      <c r="AC41" s="9">
        <f t="shared" si="7"/>
        <v>1.2829764786842284</v>
      </c>
      <c r="AD41" s="9">
        <f t="shared" si="8"/>
        <v>1.2829764786842284</v>
      </c>
      <c r="AE41" s="17">
        <f t="shared" si="9"/>
        <v>4</v>
      </c>
      <c r="AF41" t="str" cm="1">
        <f t="array" ref="AF41">INDEX(Cluster_center,AE41,1)</f>
        <v>Pontiac_Sunfire</v>
      </c>
      <c r="AJ41" t="s">
        <v>383</v>
      </c>
      <c r="AL41" t="s">
        <v>384</v>
      </c>
      <c r="AN41" t="s">
        <v>385</v>
      </c>
    </row>
    <row r="42" spans="1:40">
      <c r="A42" s="17">
        <v>28</v>
      </c>
      <c r="B42" t="s">
        <v>319</v>
      </c>
      <c r="C42" s="61">
        <v>2.5</v>
      </c>
      <c r="D42" s="61">
        <v>168</v>
      </c>
      <c r="E42" s="61">
        <v>106</v>
      </c>
      <c r="F42" s="62">
        <v>69.2</v>
      </c>
      <c r="G42" s="62">
        <v>193</v>
      </c>
      <c r="H42" s="61">
        <v>3.3319999999999999</v>
      </c>
      <c r="I42" s="61">
        <v>16</v>
      </c>
      <c r="J42" s="61">
        <v>24</v>
      </c>
      <c r="K42" s="63">
        <v>69.521355049999997</v>
      </c>
      <c r="L42" s="64">
        <v>32.774999999999999</v>
      </c>
      <c r="M42" s="64">
        <v>24.495000000000001</v>
      </c>
      <c r="N42" s="9">
        <f t="shared" si="11"/>
        <v>-0.52263080814369067</v>
      </c>
      <c r="O42" s="9">
        <f t="shared" si="11"/>
        <v>-0.29868808428220162</v>
      </c>
      <c r="P42" s="9">
        <f t="shared" si="10"/>
        <v>-0.18821589668095209</v>
      </c>
      <c r="Q42" s="9">
        <f t="shared" si="10"/>
        <v>-0.55183373485531895</v>
      </c>
      <c r="R42" s="9">
        <f t="shared" si="10"/>
        <v>0.4321911214938689</v>
      </c>
      <c r="S42" s="9">
        <f t="shared" si="10"/>
        <v>-7.0791614779350781E-2</v>
      </c>
      <c r="T42" s="9">
        <f t="shared" si="10"/>
        <v>-0.49751723500125605</v>
      </c>
      <c r="U42" s="9">
        <f t="shared" si="10"/>
        <v>3.6559436215869275E-2</v>
      </c>
      <c r="V42" s="9">
        <f t="shared" si="10"/>
        <v>-0.28723933592071021</v>
      </c>
      <c r="W42" s="9">
        <f t="shared" si="10"/>
        <v>-0.30261971890305589</v>
      </c>
      <c r="X42" s="9">
        <f t="shared" si="10"/>
        <v>-0.19512974323930837</v>
      </c>
      <c r="Z42" s="9">
        <f t="shared" si="4"/>
        <v>4.5768989294488875</v>
      </c>
      <c r="AA42" s="9">
        <f t="shared" si="5"/>
        <v>1.479785135167542</v>
      </c>
      <c r="AB42" s="9">
        <f t="shared" si="6"/>
        <v>2.1597859557127186</v>
      </c>
      <c r="AC42" s="9">
        <f t="shared" si="7"/>
        <v>1.4526683132900555</v>
      </c>
      <c r="AD42" s="9">
        <f t="shared" si="8"/>
        <v>1.4526683132900555</v>
      </c>
      <c r="AE42" s="17">
        <f t="shared" si="9"/>
        <v>4</v>
      </c>
      <c r="AF42" t="str" cm="1">
        <f t="array" ref="AF42">INDEX(Cluster_center,AE42,1)</f>
        <v>Pontiac_Sunfire</v>
      </c>
      <c r="AJ42" t="s">
        <v>386</v>
      </c>
      <c r="AL42" t="s">
        <v>387</v>
      </c>
      <c r="AN42" t="s">
        <v>388</v>
      </c>
    </row>
    <row r="43" spans="1:40">
      <c r="A43" s="17">
        <v>29</v>
      </c>
      <c r="B43" t="s">
        <v>318</v>
      </c>
      <c r="C43" s="61">
        <v>2.7</v>
      </c>
      <c r="D43" s="61">
        <v>200</v>
      </c>
      <c r="E43" s="61">
        <v>113</v>
      </c>
      <c r="F43" s="62">
        <v>74.400000000000006</v>
      </c>
      <c r="G43" s="62">
        <v>209.1</v>
      </c>
      <c r="H43" s="61">
        <v>3.452</v>
      </c>
      <c r="I43" s="61">
        <v>17</v>
      </c>
      <c r="J43" s="61">
        <v>26</v>
      </c>
      <c r="K43" s="63">
        <v>80.02378204</v>
      </c>
      <c r="L43" s="64">
        <v>31.148</v>
      </c>
      <c r="M43" s="64">
        <v>22.245000000000001</v>
      </c>
      <c r="N43" s="9">
        <f t="shared" si="11"/>
        <v>-0.33156148043524392</v>
      </c>
      <c r="O43" s="9">
        <f t="shared" si="11"/>
        <v>0.2661542720892392</v>
      </c>
      <c r="P43" s="9">
        <f t="shared" si="10"/>
        <v>0.72020783177918579</v>
      </c>
      <c r="Q43" s="9">
        <f t="shared" si="10"/>
        <v>0.94864104112177483</v>
      </c>
      <c r="R43" s="9">
        <f t="shared" si="10"/>
        <v>1.6253059814914692</v>
      </c>
      <c r="S43" s="9">
        <f t="shared" si="10"/>
        <v>0.11831562330429304</v>
      </c>
      <c r="T43" s="9">
        <f t="shared" si="10"/>
        <v>-0.24276443394639696</v>
      </c>
      <c r="U43" s="9">
        <f t="shared" si="10"/>
        <v>0.50269224796820411</v>
      </c>
      <c r="V43" s="9">
        <f t="shared" si="10"/>
        <v>0.13118017691523309</v>
      </c>
      <c r="W43" s="9">
        <f t="shared" si="10"/>
        <v>-0.32627884960471237</v>
      </c>
      <c r="X43" s="9">
        <f t="shared" si="10"/>
        <v>-0.35163561129395887</v>
      </c>
      <c r="Z43" s="9">
        <f t="shared" si="4"/>
        <v>4.105136604738683</v>
      </c>
      <c r="AA43" s="9">
        <f t="shared" si="5"/>
        <v>2.355923661709403</v>
      </c>
      <c r="AB43" s="9">
        <f t="shared" si="6"/>
        <v>1.3927136978947905</v>
      </c>
      <c r="AC43" s="9">
        <f t="shared" si="7"/>
        <v>3.3038392097009068</v>
      </c>
      <c r="AD43" s="9">
        <f t="shared" si="8"/>
        <v>1.3927136978947905</v>
      </c>
      <c r="AE43" s="17">
        <f t="shared" si="9"/>
        <v>3</v>
      </c>
      <c r="AF43" t="str" cm="1">
        <f t="array" ref="AF43">INDEX(Cluster_center,AE43,1)</f>
        <v>Pontiac_Bonneville</v>
      </c>
      <c r="AJ43" t="s">
        <v>389</v>
      </c>
      <c r="AL43" t="s">
        <v>390</v>
      </c>
      <c r="AN43" t="s">
        <v>391</v>
      </c>
    </row>
    <row r="44" spans="1:40">
      <c r="A44" s="17">
        <v>30</v>
      </c>
      <c r="B44" t="s">
        <v>323</v>
      </c>
      <c r="C44" s="61">
        <v>2</v>
      </c>
      <c r="D44" s="61">
        <v>132</v>
      </c>
      <c r="E44" s="61">
        <v>108</v>
      </c>
      <c r="F44" s="62">
        <v>71</v>
      </c>
      <c r="G44" s="62">
        <v>186</v>
      </c>
      <c r="H44" s="61">
        <v>2.911</v>
      </c>
      <c r="I44" s="61">
        <v>16</v>
      </c>
      <c r="J44" s="61">
        <v>27</v>
      </c>
      <c r="K44" s="63">
        <v>53.566199869999998</v>
      </c>
      <c r="L44" s="64">
        <v>32.305999999999997</v>
      </c>
      <c r="M44" s="64">
        <v>16.48</v>
      </c>
      <c r="N44" s="9">
        <f t="shared" si="11"/>
        <v>-1.000304127414807</v>
      </c>
      <c r="O44" s="9">
        <f t="shared" si="11"/>
        <v>-0.93413573520007254</v>
      </c>
      <c r="P44" s="9">
        <f t="shared" si="10"/>
        <v>7.1333740021944453E-2</v>
      </c>
      <c r="Q44" s="9">
        <f t="shared" si="10"/>
        <v>-3.2438620094018371E-2</v>
      </c>
      <c r="R44" s="9">
        <f t="shared" si="10"/>
        <v>-8.6554469809435777E-2</v>
      </c>
      <c r="S44" s="9">
        <f t="shared" si="10"/>
        <v>-0.7342428417228003</v>
      </c>
      <c r="T44" s="9">
        <f t="shared" si="10"/>
        <v>-0.49751723500125605</v>
      </c>
      <c r="U44" s="9">
        <f t="shared" si="10"/>
        <v>0.73575865384437156</v>
      </c>
      <c r="V44" s="9">
        <f t="shared" si="10"/>
        <v>-0.92289700476183156</v>
      </c>
      <c r="W44" s="9">
        <f t="shared" si="10"/>
        <v>-0.30943971416985178</v>
      </c>
      <c r="X44" s="9">
        <f t="shared" si="10"/>
        <v>-0.75263842433176353</v>
      </c>
      <c r="Z44" s="9">
        <f t="shared" si="4"/>
        <v>5.8178737944516596</v>
      </c>
      <c r="AA44" s="9">
        <f t="shared" si="5"/>
        <v>2.7884995994140378</v>
      </c>
      <c r="AB44" s="9">
        <f t="shared" si="6"/>
        <v>3.163103416052754</v>
      </c>
      <c r="AC44" s="9">
        <f t="shared" si="7"/>
        <v>1.2421797650925386</v>
      </c>
      <c r="AD44" s="9">
        <f t="shared" si="8"/>
        <v>1.2421797650925386</v>
      </c>
      <c r="AE44" s="17">
        <f t="shared" si="9"/>
        <v>4</v>
      </c>
      <c r="AF44" t="str" cm="1">
        <f t="array" ref="AF44">INDEX(Cluster_center,AE44,1)</f>
        <v>Pontiac_Sunfire</v>
      </c>
      <c r="AJ44" s="36" t="s">
        <v>392</v>
      </c>
      <c r="AK44" s="36"/>
      <c r="AL44" t="s">
        <v>393</v>
      </c>
      <c r="AN44" t="s">
        <v>394</v>
      </c>
    </row>
    <row r="45" spans="1:40">
      <c r="A45" s="17">
        <v>31</v>
      </c>
      <c r="B45" t="s">
        <v>322</v>
      </c>
      <c r="C45" s="61">
        <v>3.5</v>
      </c>
      <c r="D45" s="61">
        <v>253</v>
      </c>
      <c r="E45" s="61">
        <v>113</v>
      </c>
      <c r="F45" s="62">
        <v>74.400000000000006</v>
      </c>
      <c r="G45" s="62">
        <v>207.7</v>
      </c>
      <c r="H45" s="61">
        <v>3.5639999999999898</v>
      </c>
      <c r="I45" s="61">
        <v>17</v>
      </c>
      <c r="J45" s="61">
        <v>23</v>
      </c>
      <c r="K45" s="63">
        <v>101.3292807</v>
      </c>
      <c r="L45" s="64">
        <v>13.462</v>
      </c>
      <c r="M45" s="64">
        <v>28.34</v>
      </c>
      <c r="N45" s="9">
        <f t="shared" si="11"/>
        <v>0.43271583039854222</v>
      </c>
      <c r="O45" s="9">
        <f t="shared" si="11"/>
        <v>1.201674424829438</v>
      </c>
      <c r="P45" s="9">
        <f t="shared" si="10"/>
        <v>0.72020783177918579</v>
      </c>
      <c r="Q45" s="9">
        <f t="shared" si="10"/>
        <v>0.94864104112177483</v>
      </c>
      <c r="R45" s="9">
        <f t="shared" si="10"/>
        <v>1.5215568632308079</v>
      </c>
      <c r="S45" s="9">
        <f t="shared" si="10"/>
        <v>0.29481571218234448</v>
      </c>
      <c r="T45" s="9">
        <f t="shared" si="10"/>
        <v>-0.24276443394639696</v>
      </c>
      <c r="U45" s="9">
        <f t="shared" si="10"/>
        <v>-0.19650696966029815</v>
      </c>
      <c r="V45" s="9">
        <f t="shared" si="10"/>
        <v>0.97999696740872644</v>
      </c>
      <c r="W45" s="9">
        <f t="shared" si="10"/>
        <v>-0.58346101653126214</v>
      </c>
      <c r="X45" s="9">
        <f t="shared" si="10"/>
        <v>7.232139572519436E-2</v>
      </c>
      <c r="Z45" s="9">
        <f t="shared" si="4"/>
        <v>2.8525212640502069</v>
      </c>
      <c r="AA45" s="9">
        <f t="shared" si="5"/>
        <v>2.3299990053085571</v>
      </c>
      <c r="AB45" s="9">
        <f t="shared" si="6"/>
        <v>1.4363186994934261</v>
      </c>
      <c r="AC45" s="9">
        <f t="shared" si="7"/>
        <v>4.1930131882804202</v>
      </c>
      <c r="AD45" s="9">
        <f t="shared" si="8"/>
        <v>1.4363186994934261</v>
      </c>
      <c r="AE45" s="17">
        <f t="shared" si="9"/>
        <v>3</v>
      </c>
      <c r="AF45" t="str" cm="1">
        <f t="array" ref="AF45">INDEX(Cluster_center,AE45,1)</f>
        <v>Pontiac_Bonneville</v>
      </c>
      <c r="AJ45" t="s">
        <v>395</v>
      </c>
      <c r="AL45" t="s">
        <v>396</v>
      </c>
      <c r="AN45" t="s">
        <v>397</v>
      </c>
    </row>
    <row r="46" spans="1:40">
      <c r="A46" s="17">
        <v>32</v>
      </c>
      <c r="B46" t="s">
        <v>326</v>
      </c>
      <c r="C46" s="61">
        <v>3.5</v>
      </c>
      <c r="D46" s="61">
        <v>253</v>
      </c>
      <c r="E46" s="61">
        <v>113</v>
      </c>
      <c r="F46" s="62">
        <v>74.400000000000006</v>
      </c>
      <c r="G46" s="62">
        <v>197.8</v>
      </c>
      <c r="H46" s="61">
        <v>3.56699999999999</v>
      </c>
      <c r="I46" s="61">
        <v>17</v>
      </c>
      <c r="J46" s="61">
        <v>23</v>
      </c>
      <c r="K46" s="63">
        <v>101.6552441</v>
      </c>
      <c r="L46" s="64">
        <v>30.695999999999898</v>
      </c>
      <c r="M46" s="64">
        <v>29.184999999999999</v>
      </c>
      <c r="N46" s="9">
        <f t="shared" si="11"/>
        <v>0.43271583039854222</v>
      </c>
      <c r="O46" s="9">
        <f t="shared" si="11"/>
        <v>1.201674424829438</v>
      </c>
      <c r="P46" s="9">
        <f t="shared" si="10"/>
        <v>0.72020783177918579</v>
      </c>
      <c r="Q46" s="9">
        <f t="shared" si="10"/>
        <v>0.94864104112177483</v>
      </c>
      <c r="R46" s="9">
        <f t="shared" si="10"/>
        <v>0.7879023841018501</v>
      </c>
      <c r="S46" s="9">
        <f t="shared" si="10"/>
        <v>0.29954339313443579</v>
      </c>
      <c r="T46" s="9">
        <f t="shared" si="10"/>
        <v>-0.24276443394639696</v>
      </c>
      <c r="U46" s="9">
        <f t="shared" si="10"/>
        <v>-0.19650696966029815</v>
      </c>
      <c r="V46" s="9">
        <f t="shared" si="10"/>
        <v>0.99298343683719426</v>
      </c>
      <c r="W46" s="9">
        <f t="shared" si="10"/>
        <v>-0.33285163822004804</v>
      </c>
      <c r="X46" s="9">
        <f t="shared" si="10"/>
        <v>0.13109804395016303</v>
      </c>
      <c r="Z46" s="9">
        <f t="shared" si="4"/>
        <v>2.712652951775937</v>
      </c>
      <c r="AA46" s="9">
        <f t="shared" si="5"/>
        <v>2.011203485801214</v>
      </c>
      <c r="AB46" s="9">
        <f t="shared" si="6"/>
        <v>1.4123847000898702</v>
      </c>
      <c r="AC46" s="9">
        <f t="shared" si="7"/>
        <v>3.8997254319017025</v>
      </c>
      <c r="AD46" s="9">
        <f t="shared" si="8"/>
        <v>1.4123847000898702</v>
      </c>
      <c r="AE46" s="17">
        <f t="shared" si="9"/>
        <v>3</v>
      </c>
      <c r="AF46" t="str" cm="1">
        <f t="array" ref="AF46">INDEX(Cluster_center,AE46,1)</f>
        <v>Pontiac_Bonneville</v>
      </c>
      <c r="AJ46" t="s">
        <v>398</v>
      </c>
      <c r="AL46" t="s">
        <v>399</v>
      </c>
      <c r="AN46" t="s">
        <v>400</v>
      </c>
    </row>
    <row r="47" spans="1:40">
      <c r="A47" s="17">
        <v>33</v>
      </c>
      <c r="B47" t="s">
        <v>327</v>
      </c>
      <c r="C47" s="61">
        <v>2</v>
      </c>
      <c r="D47" s="61">
        <v>132</v>
      </c>
      <c r="E47" s="61">
        <v>105</v>
      </c>
      <c r="F47" s="62">
        <v>74.400000000000006</v>
      </c>
      <c r="G47" s="62">
        <v>174.4</v>
      </c>
      <c r="H47" s="61">
        <v>2.56699999999999</v>
      </c>
      <c r="I47" s="61">
        <v>12.5</v>
      </c>
      <c r="J47" s="61">
        <v>29</v>
      </c>
      <c r="K47" s="63">
        <v>52.084898750000001</v>
      </c>
      <c r="L47" s="64">
        <v>76.033999999999907</v>
      </c>
      <c r="M47" s="64">
        <v>12.64</v>
      </c>
      <c r="N47" s="9">
        <f t="shared" si="11"/>
        <v>-1.000304127414807</v>
      </c>
      <c r="O47" s="9">
        <f t="shared" si="11"/>
        <v>-0.93413573520007254</v>
      </c>
      <c r="P47" s="9">
        <f t="shared" si="10"/>
        <v>-0.31799071503240034</v>
      </c>
      <c r="Q47" s="9">
        <f t="shared" si="10"/>
        <v>0.94864104112177483</v>
      </c>
      <c r="R47" s="9">
        <f t="shared" si="10"/>
        <v>-0.94619002111205452</v>
      </c>
      <c r="S47" s="9">
        <f t="shared" si="10"/>
        <v>-1.2763502575625947</v>
      </c>
      <c r="T47" s="9">
        <f t="shared" si="10"/>
        <v>-1.3891520386932628</v>
      </c>
      <c r="U47" s="9">
        <f t="shared" si="10"/>
        <v>1.2018914655967063</v>
      </c>
      <c r="V47" s="9">
        <f t="shared" si="10"/>
        <v>-0.98191243934508465</v>
      </c>
      <c r="W47" s="9">
        <f t="shared" si="10"/>
        <v>0.32643395966053085</v>
      </c>
      <c r="X47" s="9">
        <f t="shared" si="10"/>
        <v>-1.0197417724783671</v>
      </c>
      <c r="Z47" s="9">
        <f t="shared" si="4"/>
        <v>6.8283824321110096</v>
      </c>
      <c r="AA47" s="9">
        <f t="shared" si="5"/>
        <v>3.9499767571142157</v>
      </c>
      <c r="AB47" s="9">
        <f t="shared" si="6"/>
        <v>4.254133507366606</v>
      </c>
      <c r="AC47" s="9">
        <f t="shared" si="7"/>
        <v>2.2686795135820814</v>
      </c>
      <c r="AD47" s="9">
        <f t="shared" si="8"/>
        <v>2.2686795135820814</v>
      </c>
      <c r="AE47" s="17">
        <f t="shared" si="9"/>
        <v>4</v>
      </c>
      <c r="AF47" t="str" cm="1">
        <f t="array" ref="AF47">INDEX(Cluster_center,AE47,1)</f>
        <v>Pontiac_Sunfire</v>
      </c>
      <c r="AJ47" t="s">
        <v>401</v>
      </c>
      <c r="AK47" s="67"/>
      <c r="AL47" t="s">
        <v>402</v>
      </c>
      <c r="AN47" t="s">
        <v>403</v>
      </c>
    </row>
    <row r="48" spans="1:40">
      <c r="A48" s="17">
        <v>34</v>
      </c>
      <c r="B48" t="s">
        <v>331</v>
      </c>
      <c r="C48" s="61">
        <v>2.5</v>
      </c>
      <c r="D48" s="61">
        <v>163</v>
      </c>
      <c r="E48" s="61">
        <v>103.7</v>
      </c>
      <c r="F48" s="62">
        <v>69.099999999999994</v>
      </c>
      <c r="G48" s="62">
        <v>190.2</v>
      </c>
      <c r="H48" s="61">
        <v>2.8789999999999898</v>
      </c>
      <c r="I48" s="61">
        <v>15.9</v>
      </c>
      <c r="J48" s="61">
        <v>24</v>
      </c>
      <c r="K48" s="63">
        <v>65.650508340000002</v>
      </c>
      <c r="L48" s="64">
        <v>4.734</v>
      </c>
      <c r="M48" s="64">
        <v>19.045000000000002</v>
      </c>
      <c r="N48" s="9">
        <f t="shared" si="11"/>
        <v>-0.52263080814369067</v>
      </c>
      <c r="O48" s="9">
        <f t="shared" si="11"/>
        <v>-0.38694470246523921</v>
      </c>
      <c r="P48" s="9">
        <f t="shared" si="10"/>
        <v>-0.48669797888928273</v>
      </c>
      <c r="Q48" s="9">
        <f t="shared" si="10"/>
        <v>-0.58068901900872705</v>
      </c>
      <c r="R48" s="9">
        <f t="shared" si="10"/>
        <v>0.22469288497254619</v>
      </c>
      <c r="S48" s="9">
        <f t="shared" si="10"/>
        <v>-0.78467143854512145</v>
      </c>
      <c r="T48" s="9">
        <f t="shared" si="10"/>
        <v>-0.52299251510674183</v>
      </c>
      <c r="U48" s="9">
        <f t="shared" si="10"/>
        <v>3.6559436215869275E-2</v>
      </c>
      <c r="V48" s="9">
        <f t="shared" si="10"/>
        <v>-0.44145490877858079</v>
      </c>
      <c r="W48" s="9">
        <f t="shared" si="10"/>
        <v>-0.71037981970523745</v>
      </c>
      <c r="X48" s="9">
        <f t="shared" si="10"/>
        <v>-0.57422173474946181</v>
      </c>
      <c r="Z48" s="9">
        <f t="shared" si="4"/>
        <v>5.1197330334511539</v>
      </c>
      <c r="AA48" s="9">
        <f t="shared" si="5"/>
        <v>1.9441692254853922</v>
      </c>
      <c r="AB48" s="9">
        <f t="shared" si="6"/>
        <v>2.7118002264644359</v>
      </c>
      <c r="AC48" s="9">
        <f t="shared" si="7"/>
        <v>1.2429821245876336</v>
      </c>
      <c r="AD48" s="9">
        <f t="shared" si="8"/>
        <v>1.2429821245876336</v>
      </c>
      <c r="AE48" s="17">
        <f t="shared" si="9"/>
        <v>4</v>
      </c>
      <c r="AF48" t="str" cm="1">
        <f t="array" ref="AF48">INDEX(Cluster_center,AE48,1)</f>
        <v>Pontiac_Sunfire</v>
      </c>
      <c r="AJ48" t="s">
        <v>404</v>
      </c>
      <c r="AL48" t="s">
        <v>405</v>
      </c>
      <c r="AN48" t="s">
        <v>406</v>
      </c>
    </row>
    <row r="49" spans="1:41">
      <c r="A49" s="17">
        <v>35</v>
      </c>
      <c r="B49" t="s">
        <v>335</v>
      </c>
      <c r="C49" s="61">
        <v>2.5</v>
      </c>
      <c r="D49" s="61">
        <v>168</v>
      </c>
      <c r="E49" s="61">
        <v>108</v>
      </c>
      <c r="F49" s="62">
        <v>71</v>
      </c>
      <c r="G49" s="62">
        <v>186</v>
      </c>
      <c r="H49" s="61">
        <v>3.0579999999999998</v>
      </c>
      <c r="I49" s="61">
        <v>16</v>
      </c>
      <c r="J49" s="61">
        <v>24</v>
      </c>
      <c r="K49" s="63">
        <v>67.876107840000003</v>
      </c>
      <c r="L49" s="64">
        <v>71.186000000000007</v>
      </c>
      <c r="M49" s="64">
        <v>20.23</v>
      </c>
      <c r="N49" s="9">
        <f t="shared" si="11"/>
        <v>-0.52263080814369067</v>
      </c>
      <c r="O49" s="9">
        <f t="shared" si="11"/>
        <v>-0.29868808428220162</v>
      </c>
      <c r="P49" s="9">
        <f t="shared" si="10"/>
        <v>7.1333740021944453E-2</v>
      </c>
      <c r="Q49" s="9">
        <f t="shared" si="10"/>
        <v>-3.2438620094018371E-2</v>
      </c>
      <c r="R49" s="9">
        <f t="shared" si="10"/>
        <v>-8.6554469809435777E-2</v>
      </c>
      <c r="S49" s="9">
        <f t="shared" si="10"/>
        <v>-0.50258647507033716</v>
      </c>
      <c r="T49" s="9">
        <f t="shared" si="10"/>
        <v>-0.49751723500125605</v>
      </c>
      <c r="U49" s="9">
        <f t="shared" si="10"/>
        <v>3.6559436215869275E-2</v>
      </c>
      <c r="V49" s="9">
        <f t="shared" si="10"/>
        <v>-0.35278642677488736</v>
      </c>
      <c r="W49" s="9">
        <f t="shared" si="10"/>
        <v>0.25593643929075321</v>
      </c>
      <c r="X49" s="9">
        <f t="shared" si="10"/>
        <v>-0.49179531090734596</v>
      </c>
      <c r="Z49" s="9">
        <f t="shared" si="4"/>
        <v>4.8852348519814051</v>
      </c>
      <c r="AA49" s="9">
        <f t="shared" si="5"/>
        <v>1.849673869705011</v>
      </c>
      <c r="AB49" s="9">
        <f t="shared" si="6"/>
        <v>2.3437064889519585</v>
      </c>
      <c r="AC49" s="9">
        <f t="shared" si="7"/>
        <v>1.333053806807851</v>
      </c>
      <c r="AD49" s="9">
        <f t="shared" si="8"/>
        <v>1.333053806807851</v>
      </c>
      <c r="AE49" s="17">
        <f t="shared" si="9"/>
        <v>4</v>
      </c>
      <c r="AF49" t="str" cm="1">
        <f t="array" ref="AF49">INDEX(Cluster_center,AE49,1)</f>
        <v>Pontiac_Sunfire</v>
      </c>
      <c r="AL49" t="s">
        <v>407</v>
      </c>
      <c r="AN49" t="s">
        <v>408</v>
      </c>
    </row>
    <row r="50" spans="1:41">
      <c r="A50" s="17">
        <v>36</v>
      </c>
      <c r="B50" t="s">
        <v>330</v>
      </c>
      <c r="C50" s="61">
        <v>2.7</v>
      </c>
      <c r="D50" s="61">
        <v>202</v>
      </c>
      <c r="E50" s="61">
        <v>113</v>
      </c>
      <c r="F50" s="62">
        <v>74.7</v>
      </c>
      <c r="G50" s="62">
        <v>203.7</v>
      </c>
      <c r="H50" s="61">
        <v>3.4889999999999999</v>
      </c>
      <c r="I50" s="61">
        <v>17</v>
      </c>
      <c r="J50" s="61">
        <v>24</v>
      </c>
      <c r="K50" s="63">
        <v>80.831470170000003</v>
      </c>
      <c r="L50" s="64">
        <v>88.027999999999906</v>
      </c>
      <c r="M50" s="64">
        <v>22.504999999999999</v>
      </c>
      <c r="N50" s="9">
        <f t="shared" si="11"/>
        <v>-0.33156148043524392</v>
      </c>
      <c r="O50" s="9">
        <f t="shared" si="11"/>
        <v>0.30145691936245428</v>
      </c>
      <c r="P50" s="9">
        <f t="shared" si="10"/>
        <v>0.72020783177918579</v>
      </c>
      <c r="Q50" s="9">
        <f t="shared" si="10"/>
        <v>1.0352068935819909</v>
      </c>
      <c r="R50" s="9">
        <f t="shared" si="10"/>
        <v>1.225130811057491</v>
      </c>
      <c r="S50" s="9">
        <f t="shared" si="10"/>
        <v>0.17662368838008305</v>
      </c>
      <c r="T50" s="9">
        <f t="shared" si="10"/>
        <v>-0.24276443394639696</v>
      </c>
      <c r="U50" s="9">
        <f t="shared" si="10"/>
        <v>3.6559436215869275E-2</v>
      </c>
      <c r="V50" s="9">
        <f t="shared" si="10"/>
        <v>0.16335868900579656</v>
      </c>
      <c r="W50" s="9">
        <f t="shared" si="10"/>
        <v>0.50084552305061558</v>
      </c>
      <c r="X50" s="9">
        <f t="shared" si="10"/>
        <v>-0.33355048876319943</v>
      </c>
      <c r="Z50" s="9">
        <f t="shared" si="4"/>
        <v>4.0806841382000529</v>
      </c>
      <c r="AA50" s="9">
        <f t="shared" si="5"/>
        <v>2.2755204131157227</v>
      </c>
      <c r="AB50" s="9">
        <f t="shared" si="6"/>
        <v>1.4563897645132342</v>
      </c>
      <c r="AC50" s="9">
        <f t="shared" si="7"/>
        <v>3.2575349660331807</v>
      </c>
      <c r="AD50" s="9">
        <f t="shared" si="8"/>
        <v>1.4563897645132342</v>
      </c>
      <c r="AE50" s="17">
        <f t="shared" si="9"/>
        <v>3</v>
      </c>
      <c r="AF50" t="str" cm="1">
        <f t="array" ref="AF50">INDEX(Cluster_center,AE50,1)</f>
        <v>Pontiac_Bonneville</v>
      </c>
      <c r="AL50" t="s">
        <v>409</v>
      </c>
      <c r="AN50" t="s">
        <v>410</v>
      </c>
    </row>
    <row r="51" spans="1:41">
      <c r="A51" s="17">
        <v>37</v>
      </c>
      <c r="B51" t="s">
        <v>304</v>
      </c>
      <c r="C51" s="61">
        <v>8</v>
      </c>
      <c r="D51" s="61">
        <v>450</v>
      </c>
      <c r="E51" s="61">
        <v>96.2</v>
      </c>
      <c r="F51" s="62">
        <v>75.7</v>
      </c>
      <c r="G51" s="62">
        <v>176.7</v>
      </c>
      <c r="H51" s="61">
        <v>3.375</v>
      </c>
      <c r="I51" s="61">
        <v>19</v>
      </c>
      <c r="J51" s="61">
        <v>16</v>
      </c>
      <c r="K51" s="63">
        <v>188.14432299999899</v>
      </c>
      <c r="L51" s="64">
        <v>0.91599999999999904</v>
      </c>
      <c r="M51" s="64">
        <v>69.724999999999994</v>
      </c>
      <c r="N51" s="9">
        <f t="shared" si="11"/>
        <v>4.7317757038385908</v>
      </c>
      <c r="O51" s="9">
        <f t="shared" si="11"/>
        <v>4.6789851812411207</v>
      </c>
      <c r="P51" s="9">
        <f t="shared" si="10"/>
        <v>-1.4600091165251448</v>
      </c>
      <c r="Q51" s="9">
        <f t="shared" si="10"/>
        <v>1.3237597351160473</v>
      </c>
      <c r="R51" s="9">
        <f t="shared" si="10"/>
        <v>-0.7757450411123985</v>
      </c>
      <c r="S51" s="9">
        <f t="shared" si="10"/>
        <v>-3.0281877993782328E-3</v>
      </c>
      <c r="T51" s="9">
        <f t="shared" si="10"/>
        <v>0.26674116816332116</v>
      </c>
      <c r="U51" s="9">
        <f t="shared" si="10"/>
        <v>-1.8279718107934702</v>
      </c>
      <c r="V51" s="9">
        <f t="shared" si="10"/>
        <v>4.438731576141044</v>
      </c>
      <c r="W51" s="9">
        <f t="shared" si="10"/>
        <v>-0.76589952530998517</v>
      </c>
      <c r="X51" s="9">
        <f t="shared" si="10"/>
        <v>2.9509859954770663</v>
      </c>
      <c r="Z51" s="9">
        <f t="shared" si="4"/>
        <v>6.4248258356513741</v>
      </c>
      <c r="AA51" s="9">
        <f t="shared" si="5"/>
        <v>8.4486096943618101</v>
      </c>
      <c r="AB51" s="9">
        <f t="shared" si="6"/>
        <v>8.6862510482965583</v>
      </c>
      <c r="AC51" s="9">
        <f t="shared" si="7"/>
        <v>10.365945494767297</v>
      </c>
      <c r="AD51" s="9">
        <f t="shared" si="8"/>
        <v>6.4248258356513741</v>
      </c>
      <c r="AE51" s="17">
        <f t="shared" si="9"/>
        <v>1</v>
      </c>
      <c r="AF51" t="str" cm="1">
        <f t="array" ref="AF51">INDEX(Cluster_center,AE51,1)</f>
        <v>Lexus_LS400</v>
      </c>
      <c r="AN51" t="s">
        <v>411</v>
      </c>
    </row>
    <row r="52" spans="1:41">
      <c r="A52" s="17">
        <v>38</v>
      </c>
      <c r="B52" t="s">
        <v>334</v>
      </c>
      <c r="C52" s="61">
        <v>5.2</v>
      </c>
      <c r="D52" s="61">
        <v>230</v>
      </c>
      <c r="E52" s="61">
        <v>138.69999999999999</v>
      </c>
      <c r="F52" s="62">
        <v>79.3</v>
      </c>
      <c r="G52" s="62">
        <v>224.2</v>
      </c>
      <c r="H52" s="61">
        <v>4.47</v>
      </c>
      <c r="I52" s="61">
        <v>26</v>
      </c>
      <c r="J52" s="61">
        <v>17</v>
      </c>
      <c r="K52" s="63">
        <v>90.211700050000005</v>
      </c>
      <c r="L52" s="64">
        <v>227.06099999999901</v>
      </c>
      <c r="M52" s="64">
        <v>19.46</v>
      </c>
      <c r="N52" s="9">
        <f t="shared" si="11"/>
        <v>2.0568051159203384</v>
      </c>
      <c r="O52" s="9">
        <f t="shared" si="11"/>
        <v>0.79569398118746493</v>
      </c>
      <c r="P52" s="9">
        <f t="shared" si="10"/>
        <v>4.0554206634114047</v>
      </c>
      <c r="Q52" s="9">
        <f t="shared" si="10"/>
        <v>2.3625499646386485</v>
      </c>
      <c r="R52" s="9">
        <f t="shared" si="10"/>
        <v>2.7443143284457405</v>
      </c>
      <c r="S52" s="9">
        <f t="shared" si="10"/>
        <v>1.7225753597138695</v>
      </c>
      <c r="T52" s="9">
        <f t="shared" si="10"/>
        <v>2.0500107755473347</v>
      </c>
      <c r="U52" s="9">
        <f t="shared" si="10"/>
        <v>-1.5949054049173028</v>
      </c>
      <c r="V52" s="9">
        <f t="shared" si="10"/>
        <v>0.5370695674928232</v>
      </c>
      <c r="W52" s="9">
        <f t="shared" si="10"/>
        <v>2.5226033096783875</v>
      </c>
      <c r="X52" s="9">
        <f t="shared" si="10"/>
        <v>-0.54535509686382633</v>
      </c>
      <c r="Z52" s="9">
        <f t="shared" si="4"/>
        <v>6.6162044890727385</v>
      </c>
      <c r="AA52" s="9">
        <f t="shared" si="5"/>
        <v>7.3739881143787516</v>
      </c>
      <c r="AB52" s="9">
        <f t="shared" si="6"/>
        <v>6.1082990392983092</v>
      </c>
      <c r="AC52" s="9">
        <f t="shared" si="7"/>
        <v>8.7281586148414938</v>
      </c>
      <c r="AD52" s="9">
        <f t="shared" si="8"/>
        <v>6.1082990392983092</v>
      </c>
      <c r="AE52" s="17">
        <f t="shared" si="9"/>
        <v>3</v>
      </c>
      <c r="AF52" t="str" cm="1">
        <f t="array" ref="AF52">INDEX(Cluster_center,AE52,1)</f>
        <v>Pontiac_Bonneville</v>
      </c>
      <c r="AN52" t="s">
        <v>412</v>
      </c>
    </row>
    <row r="53" spans="1:41">
      <c r="A53" s="17">
        <v>39</v>
      </c>
      <c r="B53" t="s">
        <v>338</v>
      </c>
      <c r="C53" s="61">
        <v>3.9</v>
      </c>
      <c r="D53" s="61">
        <v>175</v>
      </c>
      <c r="E53" s="61">
        <v>109.6</v>
      </c>
      <c r="F53" s="62">
        <v>78.8</v>
      </c>
      <c r="G53" s="62">
        <v>192.6</v>
      </c>
      <c r="H53" s="61">
        <v>4.2450000000000001</v>
      </c>
      <c r="I53" s="61">
        <v>32</v>
      </c>
      <c r="J53" s="61">
        <v>15</v>
      </c>
      <c r="K53" s="63">
        <v>71.135291609999996</v>
      </c>
      <c r="L53" s="64">
        <v>16.766999999999999</v>
      </c>
      <c r="M53" s="64">
        <v>21.315000000000001</v>
      </c>
      <c r="N53" s="9">
        <f t="shared" si="11"/>
        <v>0.81485448581543529</v>
      </c>
      <c r="O53" s="9">
        <f t="shared" si="11"/>
        <v>-0.17512881882594891</v>
      </c>
      <c r="P53" s="9">
        <f t="shared" si="10"/>
        <v>0.27897344938426094</v>
      </c>
      <c r="Q53" s="9">
        <f t="shared" si="10"/>
        <v>2.2182735438716201</v>
      </c>
      <c r="R53" s="9">
        <f t="shared" si="10"/>
        <v>0.40254851627653676</v>
      </c>
      <c r="S53" s="9">
        <f t="shared" si="10"/>
        <v>1.3679992883070384</v>
      </c>
      <c r="T53" s="9">
        <f t="shared" si="10"/>
        <v>3.578527581876489</v>
      </c>
      <c r="U53" s="9">
        <f t="shared" si="10"/>
        <v>-2.0610382166696377</v>
      </c>
      <c r="V53" s="9">
        <f t="shared" si="10"/>
        <v>-0.22293966977436955</v>
      </c>
      <c r="W53" s="9">
        <f t="shared" si="10"/>
        <v>-0.53540113517356425</v>
      </c>
      <c r="X53" s="9">
        <f t="shared" si="10"/>
        <v>-0.41632470342321443</v>
      </c>
      <c r="Z53" s="9">
        <f t="shared" si="4"/>
        <v>5.1693362829476603</v>
      </c>
      <c r="AA53" s="9">
        <f t="shared" si="5"/>
        <v>5.0344956571538733</v>
      </c>
      <c r="AB53" s="9">
        <f t="shared" si="6"/>
        <v>4.8549034698869873</v>
      </c>
      <c r="AC53" s="9">
        <f t="shared" si="7"/>
        <v>6.6190885245913815</v>
      </c>
      <c r="AD53" s="9">
        <f t="shared" si="8"/>
        <v>4.8549034698869873</v>
      </c>
      <c r="AE53" s="17">
        <f t="shared" si="9"/>
        <v>3</v>
      </c>
      <c r="AF53" t="str" cm="1">
        <f t="array" ref="AF53">INDEX(Cluster_center,AE53,1)</f>
        <v>Pontiac_Bonneville</v>
      </c>
      <c r="AN53" t="s">
        <v>413</v>
      </c>
    </row>
    <row r="54" spans="1:41">
      <c r="A54" s="17">
        <v>40</v>
      </c>
      <c r="B54" t="s">
        <v>342</v>
      </c>
      <c r="C54" s="61">
        <v>3.9</v>
      </c>
      <c r="D54" s="61">
        <v>175</v>
      </c>
      <c r="E54" s="61">
        <v>127.2</v>
      </c>
      <c r="F54" s="62">
        <v>78.8</v>
      </c>
      <c r="G54" s="62">
        <v>208.5</v>
      </c>
      <c r="H54" s="61">
        <v>4.298</v>
      </c>
      <c r="I54" s="61">
        <v>32</v>
      </c>
      <c r="J54" s="61">
        <v>16</v>
      </c>
      <c r="K54" s="63">
        <v>70.078321540000005</v>
      </c>
      <c r="L54" s="64">
        <v>31.038</v>
      </c>
      <c r="M54" s="64">
        <v>18.574999999999999</v>
      </c>
      <c r="N54" s="9">
        <f t="shared" si="11"/>
        <v>0.81485448581543529</v>
      </c>
      <c r="O54" s="9">
        <f t="shared" si="11"/>
        <v>-0.17512881882594891</v>
      </c>
      <c r="P54" s="9">
        <f t="shared" si="10"/>
        <v>2.5630102523697516</v>
      </c>
      <c r="Q54" s="9">
        <f t="shared" si="10"/>
        <v>2.2182735438716201</v>
      </c>
      <c r="R54" s="9">
        <f t="shared" si="10"/>
        <v>1.580842073665472</v>
      </c>
      <c r="S54" s="9">
        <f t="shared" si="10"/>
        <v>1.4515216517939808</v>
      </c>
      <c r="T54" s="9">
        <f t="shared" si="10"/>
        <v>3.578527581876489</v>
      </c>
      <c r="U54" s="9">
        <f t="shared" si="10"/>
        <v>-1.8279718107934702</v>
      </c>
      <c r="V54" s="9">
        <f t="shared" si="10"/>
        <v>-0.26504964132596126</v>
      </c>
      <c r="W54" s="9">
        <f t="shared" si="10"/>
        <v>-0.32787842205534679</v>
      </c>
      <c r="X54" s="9">
        <f t="shared" si="10"/>
        <v>-0.60691407163198896</v>
      </c>
      <c r="Z54" s="9">
        <f t="shared" si="4"/>
        <v>5.6261586401977945</v>
      </c>
      <c r="AA54" s="9">
        <f t="shared" si="5"/>
        <v>5.9009398949451599</v>
      </c>
      <c r="AB54" s="9">
        <f t="shared" si="6"/>
        <v>5.121501635383769</v>
      </c>
      <c r="AC54" s="9">
        <f t="shared" si="7"/>
        <v>7.3827274157482448</v>
      </c>
      <c r="AD54" s="9">
        <f t="shared" si="8"/>
        <v>5.121501635383769</v>
      </c>
      <c r="AE54" s="17">
        <f t="shared" si="9"/>
        <v>3</v>
      </c>
      <c r="AF54" t="str" cm="1">
        <f t="array" ref="AF54">INDEX(Cluster_center,AE54,1)</f>
        <v>Pontiac_Bonneville</v>
      </c>
      <c r="AN54" s="36" t="s">
        <v>414</v>
      </c>
      <c r="AO54" s="36"/>
    </row>
    <row r="55" spans="1:41">
      <c r="A55" s="17">
        <v>41</v>
      </c>
      <c r="B55" t="s">
        <v>346</v>
      </c>
      <c r="C55" s="61">
        <v>2.5</v>
      </c>
      <c r="D55" s="61">
        <v>120</v>
      </c>
      <c r="E55" s="61">
        <v>131</v>
      </c>
      <c r="F55" s="62">
        <v>71.5</v>
      </c>
      <c r="G55" s="62">
        <v>215</v>
      </c>
      <c r="H55" s="61">
        <v>3.5569999999999999</v>
      </c>
      <c r="I55" s="61">
        <v>22</v>
      </c>
      <c r="J55" s="61">
        <v>19</v>
      </c>
      <c r="K55" s="63">
        <v>49.64500177</v>
      </c>
      <c r="L55" s="64">
        <v>111.31299999999899</v>
      </c>
      <c r="M55" s="64">
        <v>16.98</v>
      </c>
      <c r="N55" s="9">
        <f t="shared" si="11"/>
        <v>-0.52263080814369067</v>
      </c>
      <c r="O55" s="9">
        <f t="shared" si="11"/>
        <v>-1.1459516188393628</v>
      </c>
      <c r="P55" s="9">
        <f t="shared" si="10"/>
        <v>3.0561545621052546</v>
      </c>
      <c r="Q55" s="9">
        <f t="shared" si="10"/>
        <v>0.1118378006730098</v>
      </c>
      <c r="R55" s="9">
        <f t="shared" si="10"/>
        <v>2.062534408447112</v>
      </c>
      <c r="S55" s="9">
        <f t="shared" si="10"/>
        <v>0.2837844566274812</v>
      </c>
      <c r="T55" s="9">
        <f t="shared" si="10"/>
        <v>1.0309995713278983</v>
      </c>
      <c r="U55" s="9">
        <f t="shared" si="10"/>
        <v>-1.1287725931649679</v>
      </c>
      <c r="V55" s="9">
        <f t="shared" si="10"/>
        <v>-1.0791185905245739</v>
      </c>
      <c r="W55" s="9">
        <f t="shared" si="10"/>
        <v>0.83944592771444448</v>
      </c>
      <c r="X55" s="9">
        <f t="shared" si="10"/>
        <v>-0.71785934254184114</v>
      </c>
      <c r="Z55" s="9">
        <f t="shared" si="4"/>
        <v>6.1231629348972367</v>
      </c>
      <c r="AA55" s="9">
        <f t="shared" si="5"/>
        <v>4.9120837840657439</v>
      </c>
      <c r="AB55" s="9">
        <f t="shared" si="6"/>
        <v>4.0661027660243612</v>
      </c>
      <c r="AC55" s="9">
        <f t="shared" si="7"/>
        <v>5.3011040139951131</v>
      </c>
      <c r="AD55" s="9">
        <f t="shared" si="8"/>
        <v>4.0661027660243612</v>
      </c>
      <c r="AE55" s="17">
        <f t="shared" si="9"/>
        <v>3</v>
      </c>
      <c r="AF55" t="str" cm="1">
        <f t="array" ref="AF55">INDEX(Cluster_center,AE55,1)</f>
        <v>Pontiac_Bonneville</v>
      </c>
      <c r="AN55" t="s">
        <v>415</v>
      </c>
    </row>
    <row r="56" spans="1:41">
      <c r="A56" s="17">
        <v>42</v>
      </c>
      <c r="B56" t="s">
        <v>350</v>
      </c>
      <c r="C56" s="61">
        <v>5.2</v>
      </c>
      <c r="D56" s="61">
        <v>230</v>
      </c>
      <c r="E56" s="61">
        <v>115.7</v>
      </c>
      <c r="F56" s="62">
        <v>71.7</v>
      </c>
      <c r="G56" s="62">
        <v>193.5</v>
      </c>
      <c r="H56" s="61">
        <v>4.3940000000000001</v>
      </c>
      <c r="I56" s="61">
        <v>25</v>
      </c>
      <c r="J56" s="61">
        <v>17</v>
      </c>
      <c r="K56" s="63">
        <v>92.85412522</v>
      </c>
      <c r="L56" s="64">
        <v>101.32299999999999</v>
      </c>
      <c r="M56" s="64">
        <v>26.31</v>
      </c>
      <c r="N56" s="9">
        <f t="shared" si="11"/>
        <v>2.0568051159203384</v>
      </c>
      <c r="O56" s="9">
        <f t="shared" si="11"/>
        <v>0.79569398118746493</v>
      </c>
      <c r="P56" s="9">
        <f t="shared" si="10"/>
        <v>1.0705998413280964</v>
      </c>
      <c r="Q56" s="9">
        <f t="shared" si="10"/>
        <v>0.1695483689798219</v>
      </c>
      <c r="R56" s="9">
        <f t="shared" si="10"/>
        <v>0.46924437801553354</v>
      </c>
      <c r="S56" s="9">
        <f t="shared" si="10"/>
        <v>1.602807442260896</v>
      </c>
      <c r="T56" s="9">
        <f t="shared" si="10"/>
        <v>1.7952579744924757</v>
      </c>
      <c r="U56" s="9">
        <f t="shared" si="10"/>
        <v>-1.5949054049173028</v>
      </c>
      <c r="V56" s="9">
        <f t="shared" si="10"/>
        <v>0.64234449617260181</v>
      </c>
      <c r="W56" s="9">
        <f t="shared" si="10"/>
        <v>0.69417566606138692</v>
      </c>
      <c r="X56" s="9">
        <f t="shared" si="10"/>
        <v>-6.8881676341890422E-2</v>
      </c>
      <c r="Z56" s="9">
        <f t="shared" si="4"/>
        <v>3.5074216852279489</v>
      </c>
      <c r="AA56" s="9">
        <f t="shared" si="5"/>
        <v>3.9170689768844484</v>
      </c>
      <c r="AB56" s="9">
        <f t="shared" si="6"/>
        <v>3.4234602478861453</v>
      </c>
      <c r="AC56" s="9">
        <f t="shared" si="7"/>
        <v>5.7114097171638258</v>
      </c>
      <c r="AD56" s="9">
        <f t="shared" si="8"/>
        <v>3.4234602478861453</v>
      </c>
      <c r="AE56" s="17">
        <f t="shared" si="9"/>
        <v>3</v>
      </c>
      <c r="AF56" t="str" cm="1">
        <f t="array" ref="AF56">INDEX(Cluster_center,AE56,1)</f>
        <v>Pontiac_Bonneville</v>
      </c>
      <c r="AN56" t="s">
        <v>416</v>
      </c>
      <c r="AO56" s="67"/>
    </row>
    <row r="57" spans="1:41">
      <c r="A57" s="17">
        <v>43</v>
      </c>
      <c r="B57" t="s">
        <v>354</v>
      </c>
      <c r="C57" s="61">
        <v>2.4</v>
      </c>
      <c r="D57" s="61">
        <v>150</v>
      </c>
      <c r="E57" s="61">
        <v>113.3</v>
      </c>
      <c r="F57" s="62">
        <v>76.8</v>
      </c>
      <c r="G57" s="62">
        <v>186.3</v>
      </c>
      <c r="H57" s="61">
        <v>3.5329999999999999</v>
      </c>
      <c r="I57" s="61">
        <v>20</v>
      </c>
      <c r="J57" s="61">
        <v>24</v>
      </c>
      <c r="K57" s="63">
        <v>61.227000310000001</v>
      </c>
      <c r="L57" s="64">
        <v>181.749</v>
      </c>
      <c r="M57" s="64">
        <v>19.565000000000001</v>
      </c>
      <c r="N57" s="9">
        <f t="shared" si="11"/>
        <v>-0.61816547199791405</v>
      </c>
      <c r="O57" s="9">
        <f t="shared" si="11"/>
        <v>-0.61641190974113702</v>
      </c>
      <c r="P57" s="9">
        <f t="shared" si="10"/>
        <v>0.75914027728461986</v>
      </c>
      <c r="Q57" s="9">
        <f t="shared" si="10"/>
        <v>1.6411678608035076</v>
      </c>
      <c r="R57" s="9">
        <f t="shared" si="10"/>
        <v>-6.4322515896436158E-2</v>
      </c>
      <c r="S57" s="9">
        <f t="shared" si="10"/>
        <v>0.24596300901075244</v>
      </c>
      <c r="T57" s="9">
        <f t="shared" si="10"/>
        <v>0.52149396921818025</v>
      </c>
      <c r="U57" s="9">
        <f t="shared" si="10"/>
        <v>3.6559436215869275E-2</v>
      </c>
      <c r="V57" s="9">
        <f t="shared" si="10"/>
        <v>-0.61768865710178467</v>
      </c>
      <c r="W57" s="9">
        <f t="shared" si="10"/>
        <v>1.863695792558882</v>
      </c>
      <c r="X57" s="9">
        <f t="shared" si="10"/>
        <v>-0.53805148968794259</v>
      </c>
      <c r="Z57" s="9">
        <f t="shared" si="4"/>
        <v>5.5228249085788859</v>
      </c>
      <c r="AA57" s="9">
        <f t="shared" si="5"/>
        <v>3.6405318778386646</v>
      </c>
      <c r="AB57" s="9">
        <f t="shared" si="6"/>
        <v>3.3741587061375848</v>
      </c>
      <c r="AC57" s="9">
        <f t="shared" si="7"/>
        <v>3.7543361684537389</v>
      </c>
      <c r="AD57" s="9">
        <f t="shared" si="8"/>
        <v>3.3741587061375848</v>
      </c>
      <c r="AE57" s="17">
        <f t="shared" si="9"/>
        <v>3</v>
      </c>
      <c r="AF57" t="str" cm="1">
        <f t="array" ref="AF57">INDEX(Cluster_center,AE57,1)</f>
        <v>Pontiac_Bonneville</v>
      </c>
      <c r="AN57" t="s">
        <v>417</v>
      </c>
    </row>
    <row r="58" spans="1:41">
      <c r="A58" s="17">
        <v>44</v>
      </c>
      <c r="B58" t="s">
        <v>339</v>
      </c>
      <c r="C58" s="61">
        <v>2</v>
      </c>
      <c r="D58" s="61">
        <v>110</v>
      </c>
      <c r="E58" s="61">
        <v>98.4</v>
      </c>
      <c r="F58" s="62">
        <v>67</v>
      </c>
      <c r="G58" s="62">
        <v>174.7</v>
      </c>
      <c r="H58" s="61">
        <v>2.468</v>
      </c>
      <c r="I58" s="61">
        <v>12.7</v>
      </c>
      <c r="J58" s="61">
        <v>30</v>
      </c>
      <c r="K58" s="63">
        <v>44.083709460000001</v>
      </c>
      <c r="L58" s="64">
        <v>70.227000000000004</v>
      </c>
      <c r="M58" s="64">
        <v>12.07</v>
      </c>
      <c r="N58" s="9">
        <f t="shared" si="11"/>
        <v>-1.000304127414807</v>
      </c>
      <c r="O58" s="9">
        <f t="shared" si="11"/>
        <v>-1.3224648552054381</v>
      </c>
      <c r="P58" s="9">
        <f t="shared" si="10"/>
        <v>-1.1745045161519583</v>
      </c>
      <c r="Q58" s="9">
        <f t="shared" si="10"/>
        <v>-1.1866499862302438</v>
      </c>
      <c r="R58" s="9">
        <f t="shared" si="10"/>
        <v>-0.92395806719905704</v>
      </c>
      <c r="S58" s="9">
        <f t="shared" si="10"/>
        <v>-1.4323637289815849</v>
      </c>
      <c r="T58" s="9">
        <f t="shared" si="10"/>
        <v>-1.3382014784822911</v>
      </c>
      <c r="U58" s="9">
        <f t="shared" si="10"/>
        <v>1.4349578714728739</v>
      </c>
      <c r="V58" s="9">
        <f t="shared" si="10"/>
        <v>-1.3006819702371024</v>
      </c>
      <c r="W58" s="9">
        <f t="shared" si="10"/>
        <v>0.24199107583476756</v>
      </c>
      <c r="X58" s="9">
        <f t="shared" si="10"/>
        <v>-1.0593899257188786</v>
      </c>
      <c r="Z58" s="9">
        <f t="shared" si="4"/>
        <v>7.4863151904071454</v>
      </c>
      <c r="AA58" s="9">
        <f t="shared" si="5"/>
        <v>4.3855284910800378</v>
      </c>
      <c r="AB58" s="9">
        <f t="shared" si="6"/>
        <v>5.0675623413671396</v>
      </c>
      <c r="AC58" s="9">
        <f t="shared" si="7"/>
        <v>1.9929867611666319</v>
      </c>
      <c r="AD58" s="9">
        <f t="shared" si="8"/>
        <v>1.9929867611666319</v>
      </c>
      <c r="AE58" s="17">
        <f t="shared" si="9"/>
        <v>4</v>
      </c>
      <c r="AF58" t="str" cm="1">
        <f t="array" ref="AF58">INDEX(Cluster_center,AE58,1)</f>
        <v>Pontiac_Sunfire</v>
      </c>
      <c r="AN58" t="s">
        <v>418</v>
      </c>
    </row>
    <row r="59" spans="1:41">
      <c r="A59" s="17">
        <v>45</v>
      </c>
      <c r="B59" t="s">
        <v>309</v>
      </c>
      <c r="C59" s="61">
        <v>3.8</v>
      </c>
      <c r="D59" s="61">
        <v>190</v>
      </c>
      <c r="E59" s="61">
        <v>101.3</v>
      </c>
      <c r="F59" s="62">
        <v>73.099999999999994</v>
      </c>
      <c r="G59" s="62">
        <v>183.2</v>
      </c>
      <c r="H59" s="61">
        <v>3.2029999999999998</v>
      </c>
      <c r="I59" s="61">
        <v>15.7</v>
      </c>
      <c r="J59" s="61">
        <v>24</v>
      </c>
      <c r="K59" s="63">
        <v>76.509184559999994</v>
      </c>
      <c r="L59" s="64">
        <v>113.369</v>
      </c>
      <c r="M59" s="64">
        <v>21.56</v>
      </c>
      <c r="N59" s="9">
        <f t="shared" si="11"/>
        <v>0.71931982196121191</v>
      </c>
      <c r="O59" s="9">
        <f t="shared" si="11"/>
        <v>8.9641035723163953E-2</v>
      </c>
      <c r="P59" s="9">
        <f t="shared" si="10"/>
        <v>-0.79815754293275931</v>
      </c>
      <c r="Q59" s="9">
        <f t="shared" si="10"/>
        <v>0.57352234712749828</v>
      </c>
      <c r="R59" s="9">
        <f t="shared" si="10"/>
        <v>-0.29405270633075847</v>
      </c>
      <c r="S59" s="9">
        <f t="shared" si="10"/>
        <v>-0.27408189571926772</v>
      </c>
      <c r="T59" s="9">
        <f t="shared" si="10"/>
        <v>-0.57394307531771394</v>
      </c>
      <c r="U59" s="9">
        <f t="shared" si="10"/>
        <v>3.6559436215869275E-2</v>
      </c>
      <c r="V59" s="9">
        <f t="shared" si="10"/>
        <v>-8.8423309104591202E-3</v>
      </c>
      <c r="W59" s="9">
        <f t="shared" si="10"/>
        <v>0.86934339097358992</v>
      </c>
      <c r="X59" s="9">
        <f t="shared" si="10"/>
        <v>-0.39928295334615266</v>
      </c>
      <c r="Z59" s="9">
        <f t="shared" si="4"/>
        <v>4.6697427817035351</v>
      </c>
      <c r="AA59" s="9">
        <f t="shared" si="5"/>
        <v>2.1829460052211656</v>
      </c>
      <c r="AB59" s="9">
        <f t="shared" si="6"/>
        <v>2.463872282864747</v>
      </c>
      <c r="AC59" s="9">
        <f t="shared" si="7"/>
        <v>2.4792651668554915</v>
      </c>
      <c r="AD59" s="9">
        <f t="shared" si="8"/>
        <v>2.1829460052211656</v>
      </c>
      <c r="AE59" s="17">
        <f t="shared" si="9"/>
        <v>2</v>
      </c>
      <c r="AF59" t="str" cm="1">
        <f t="array" ref="AF59">INDEX(Cluster_center,AE59,1)</f>
        <v>Lexus_ES300</v>
      </c>
      <c r="AN59" t="s">
        <v>419</v>
      </c>
    </row>
    <row r="60" spans="1:41">
      <c r="A60" s="17">
        <v>46</v>
      </c>
      <c r="B60" t="s">
        <v>343</v>
      </c>
      <c r="C60" s="61">
        <v>2.5</v>
      </c>
      <c r="D60" s="61">
        <v>170</v>
      </c>
      <c r="E60" s="61">
        <v>106.5</v>
      </c>
      <c r="F60" s="62">
        <v>69.099999999999994</v>
      </c>
      <c r="G60" s="62">
        <v>184.6</v>
      </c>
      <c r="H60" s="61">
        <v>2.7689999999999899</v>
      </c>
      <c r="I60" s="61">
        <v>15</v>
      </c>
      <c r="J60" s="61">
        <v>25</v>
      </c>
      <c r="K60" s="63">
        <v>67.351010720000005</v>
      </c>
      <c r="L60" s="64">
        <v>35.067999999999998</v>
      </c>
      <c r="M60" s="64">
        <v>17.035</v>
      </c>
      <c r="N60" s="9">
        <f t="shared" si="11"/>
        <v>-0.52263080814369067</v>
      </c>
      <c r="O60" s="9">
        <f t="shared" si="11"/>
        <v>-0.26338543700898653</v>
      </c>
      <c r="P60" s="9">
        <f t="shared" si="10"/>
        <v>-0.12332848750522794</v>
      </c>
      <c r="Q60" s="9">
        <f t="shared" si="10"/>
        <v>-0.58068901900872705</v>
      </c>
      <c r="R60" s="9">
        <f t="shared" si="10"/>
        <v>-0.19030358807009712</v>
      </c>
      <c r="S60" s="9">
        <f t="shared" si="10"/>
        <v>-0.95801974012179458</v>
      </c>
      <c r="T60" s="9">
        <f t="shared" si="10"/>
        <v>-0.75227003605611509</v>
      </c>
      <c r="U60" s="9">
        <f t="shared" si="10"/>
        <v>0.26962584209203672</v>
      </c>
      <c r="V60" s="9">
        <f t="shared" si="10"/>
        <v>-0.373706437106895</v>
      </c>
      <c r="W60" s="9">
        <f t="shared" si="10"/>
        <v>-0.26927590409119462</v>
      </c>
      <c r="X60" s="9">
        <f t="shared" si="10"/>
        <v>-0.7140336435449498</v>
      </c>
      <c r="Z60" s="9">
        <f t="shared" si="4"/>
        <v>5.2738213090146386</v>
      </c>
      <c r="AA60" s="9">
        <f t="shared" si="5"/>
        <v>2.1628833395804747</v>
      </c>
      <c r="AB60" s="9">
        <f t="shared" si="6"/>
        <v>2.824088790653474</v>
      </c>
      <c r="AC60" s="9">
        <f t="shared" si="7"/>
        <v>0.88320048345676827</v>
      </c>
      <c r="AD60" s="9">
        <f t="shared" si="8"/>
        <v>0.88320048345676827</v>
      </c>
      <c r="AE60" s="17">
        <f t="shared" si="9"/>
        <v>4</v>
      </c>
      <c r="AF60" t="str" cm="1">
        <f t="array" ref="AF60">INDEX(Cluster_center,AE60,1)</f>
        <v>Pontiac_Sunfire</v>
      </c>
      <c r="AN60" t="s">
        <v>420</v>
      </c>
    </row>
    <row r="61" spans="1:41">
      <c r="A61" s="17">
        <v>47</v>
      </c>
      <c r="B61" t="s">
        <v>357</v>
      </c>
      <c r="C61" s="61">
        <v>3</v>
      </c>
      <c r="D61" s="61">
        <v>155</v>
      </c>
      <c r="E61" s="61">
        <v>108.5</v>
      </c>
      <c r="F61" s="62">
        <v>73</v>
      </c>
      <c r="G61" s="62">
        <v>197.6</v>
      </c>
      <c r="H61" s="61">
        <v>3.3679999999999999</v>
      </c>
      <c r="I61" s="61">
        <v>16</v>
      </c>
      <c r="J61" s="61">
        <v>24</v>
      </c>
      <c r="K61" s="63">
        <v>62.503739500000002</v>
      </c>
      <c r="L61" s="64">
        <v>245.815</v>
      </c>
      <c r="M61" s="64">
        <v>17.885000000000002</v>
      </c>
      <c r="N61" s="9">
        <f t="shared" si="11"/>
        <v>-4.4957488872574232E-2</v>
      </c>
      <c r="O61" s="9">
        <f t="shared" si="11"/>
        <v>-0.52815529155809948</v>
      </c>
      <c r="P61" s="9">
        <f t="shared" si="10"/>
        <v>0.13622114919766859</v>
      </c>
      <c r="Q61" s="9">
        <f t="shared" si="10"/>
        <v>0.54466706297409428</v>
      </c>
      <c r="R61" s="9">
        <f t="shared" si="10"/>
        <v>0.773081081493183</v>
      </c>
      <c r="S61" s="9">
        <f t="shared" si="10"/>
        <v>-1.405944335425763E-2</v>
      </c>
      <c r="T61" s="9">
        <f t="shared" si="10"/>
        <v>-0.49751723500125605</v>
      </c>
      <c r="U61" s="9">
        <f t="shared" si="10"/>
        <v>3.6559436215869275E-2</v>
      </c>
      <c r="V61" s="9">
        <f t="shared" si="10"/>
        <v>-0.56682302476680024</v>
      </c>
      <c r="W61" s="9">
        <f t="shared" si="10"/>
        <v>2.7953158709438384</v>
      </c>
      <c r="X61" s="9">
        <f t="shared" si="10"/>
        <v>-0.65490920450208168</v>
      </c>
      <c r="Z61" s="9">
        <f t="shared" si="4"/>
        <v>5.922072866259481</v>
      </c>
      <c r="AA61" s="9">
        <f t="shared" si="5"/>
        <v>3.8317247327740236</v>
      </c>
      <c r="AB61" s="9">
        <f t="shared" si="6"/>
        <v>3.4831851544953212</v>
      </c>
      <c r="AC61" s="9">
        <f t="shared" si="7"/>
        <v>3.5918851576829867</v>
      </c>
      <c r="AD61" s="9">
        <f t="shared" si="8"/>
        <v>3.4831851544953212</v>
      </c>
      <c r="AE61" s="17">
        <f t="shared" si="9"/>
        <v>3</v>
      </c>
      <c r="AF61" t="str" cm="1">
        <f t="array" ref="AF61">INDEX(Cluster_center,AE61,1)</f>
        <v>Pontiac_Bonneville</v>
      </c>
      <c r="AN61" t="s">
        <v>421</v>
      </c>
    </row>
    <row r="62" spans="1:41">
      <c r="A62" s="17">
        <v>48</v>
      </c>
      <c r="B62" t="s">
        <v>347</v>
      </c>
      <c r="C62" s="61">
        <v>2</v>
      </c>
      <c r="D62" s="61">
        <v>107</v>
      </c>
      <c r="E62" s="61">
        <v>103</v>
      </c>
      <c r="F62" s="62">
        <v>66.900000000000006</v>
      </c>
      <c r="G62" s="62">
        <v>174.8</v>
      </c>
      <c r="H62" s="61">
        <v>2.5639999999999898</v>
      </c>
      <c r="I62" s="61">
        <v>13.2</v>
      </c>
      <c r="J62" s="61">
        <v>30</v>
      </c>
      <c r="K62" s="63">
        <v>43.117132009999999</v>
      </c>
      <c r="L62" s="64">
        <v>175.67</v>
      </c>
      <c r="M62" s="64">
        <v>12.315</v>
      </c>
      <c r="N62" s="9">
        <f t="shared" si="11"/>
        <v>-1.000304127414807</v>
      </c>
      <c r="O62" s="9">
        <f t="shared" si="11"/>
        <v>-1.3754188261152607</v>
      </c>
      <c r="P62" s="9">
        <f t="shared" si="10"/>
        <v>-0.57754035173529694</v>
      </c>
      <c r="Q62" s="9">
        <f t="shared" si="10"/>
        <v>-1.2155052703836478</v>
      </c>
      <c r="R62" s="9">
        <f t="shared" si="10"/>
        <v>-0.91654741589472244</v>
      </c>
      <c r="S62" s="9">
        <f t="shared" si="10"/>
        <v>-1.281077938514686</v>
      </c>
      <c r="T62" s="9">
        <f t="shared" si="10"/>
        <v>-1.2108250779548617</v>
      </c>
      <c r="U62" s="9">
        <f t="shared" si="10"/>
        <v>1.4349578714728739</v>
      </c>
      <c r="V62" s="9">
        <f t="shared" si="10"/>
        <v>-1.3391906755232517</v>
      </c>
      <c r="W62" s="9">
        <f t="shared" si="10"/>
        <v>1.7752976023097302</v>
      </c>
      <c r="X62" s="9">
        <f t="shared" si="10"/>
        <v>-1.0423481756418167</v>
      </c>
      <c r="Z62" s="9">
        <f t="shared" si="4"/>
        <v>7.6638617276545178</v>
      </c>
      <c r="AA62" s="9">
        <f t="shared" si="5"/>
        <v>4.7446230819265214</v>
      </c>
      <c r="AB62" s="9">
        <f t="shared" si="6"/>
        <v>5.2256280046115808</v>
      </c>
      <c r="AC62" s="9">
        <f t="shared" si="7"/>
        <v>2.5365146269041978</v>
      </c>
      <c r="AD62" s="9">
        <f t="shared" si="8"/>
        <v>2.5365146269041978</v>
      </c>
      <c r="AE62" s="17">
        <f t="shared" si="9"/>
        <v>4</v>
      </c>
      <c r="AF62" t="str" cm="1">
        <f t="array" ref="AF62">INDEX(Cluster_center,AE62,1)</f>
        <v>Pontiac_Sunfire</v>
      </c>
      <c r="AN62" s="68" t="s">
        <v>422</v>
      </c>
      <c r="AO62" s="69">
        <v>0.1</v>
      </c>
    </row>
    <row r="63" spans="1:41">
      <c r="A63" s="17">
        <v>49</v>
      </c>
      <c r="B63" t="s">
        <v>360</v>
      </c>
      <c r="C63" s="61">
        <v>4.5999999999999996</v>
      </c>
      <c r="D63" s="61">
        <v>200</v>
      </c>
      <c r="E63" s="61">
        <v>114.7</v>
      </c>
      <c r="F63" s="62">
        <v>78.2</v>
      </c>
      <c r="G63" s="62">
        <v>212</v>
      </c>
      <c r="H63" s="61">
        <v>3.9079999999999999</v>
      </c>
      <c r="I63" s="61">
        <v>19</v>
      </c>
      <c r="J63" s="61">
        <v>21</v>
      </c>
      <c r="K63" s="63">
        <v>80.499536710000001</v>
      </c>
      <c r="L63" s="64">
        <v>63.402999999999999</v>
      </c>
      <c r="M63" s="64">
        <v>22.195</v>
      </c>
      <c r="N63" s="9">
        <f t="shared" si="11"/>
        <v>1.4835971327949979</v>
      </c>
      <c r="O63" s="9">
        <f t="shared" si="11"/>
        <v>0.2661542720892392</v>
      </c>
      <c r="P63" s="9">
        <f t="shared" si="10"/>
        <v>0.94082502297664827</v>
      </c>
      <c r="Q63" s="9">
        <f t="shared" si="10"/>
        <v>2.0451418389511882</v>
      </c>
      <c r="R63" s="9">
        <f t="shared" si="10"/>
        <v>1.8402148693171245</v>
      </c>
      <c r="S63" s="9">
        <f t="shared" si="10"/>
        <v>0.83692312802213886</v>
      </c>
      <c r="T63" s="9">
        <f t="shared" si="10"/>
        <v>0.26674116816332116</v>
      </c>
      <c r="U63" s="9">
        <f t="shared" si="10"/>
        <v>-0.66263978141263302</v>
      </c>
      <c r="V63" s="9">
        <f t="shared" si="10"/>
        <v>0.15013437078302833</v>
      </c>
      <c r="W63" s="9">
        <f t="shared" si="10"/>
        <v>0.14275941762450084</v>
      </c>
      <c r="X63" s="9">
        <f t="shared" si="10"/>
        <v>-0.35511351947295117</v>
      </c>
      <c r="Z63" s="9">
        <f t="shared" si="4"/>
        <v>4.1161753216574199</v>
      </c>
      <c r="AA63" s="9">
        <f t="shared" si="5"/>
        <v>3.6371154200886364</v>
      </c>
      <c r="AB63" s="9">
        <f t="shared" si="6"/>
        <v>2.206485309049012</v>
      </c>
      <c r="AC63" s="9">
        <f t="shared" si="7"/>
        <v>5.1108952636626794</v>
      </c>
      <c r="AD63" s="9">
        <f t="shared" si="8"/>
        <v>2.206485309049012</v>
      </c>
      <c r="AE63" s="17">
        <f t="shared" si="9"/>
        <v>3</v>
      </c>
      <c r="AF63" t="str" cm="1">
        <f t="array" ref="AF63">INDEX(Cluster_center,AE63,1)</f>
        <v>Pontiac_Bonneville</v>
      </c>
      <c r="AN63" s="68" t="s">
        <v>423</v>
      </c>
      <c r="AO63" s="70"/>
    </row>
    <row r="64" spans="1:41">
      <c r="A64" s="17">
        <v>50</v>
      </c>
      <c r="B64" t="s">
        <v>363</v>
      </c>
      <c r="C64" s="61">
        <v>4</v>
      </c>
      <c r="D64" s="61">
        <v>210</v>
      </c>
      <c r="E64" s="61">
        <v>111.6</v>
      </c>
      <c r="F64" s="62">
        <v>70.2</v>
      </c>
      <c r="G64" s="62">
        <v>190.7</v>
      </c>
      <c r="H64" s="61">
        <v>3.8759999999999999</v>
      </c>
      <c r="I64" s="61">
        <v>21</v>
      </c>
      <c r="J64" s="61">
        <v>19</v>
      </c>
      <c r="K64" s="63">
        <v>87.635495779999999</v>
      </c>
      <c r="L64" s="64">
        <v>276.74700000000001</v>
      </c>
      <c r="M64" s="64">
        <v>31.93</v>
      </c>
      <c r="N64" s="9">
        <f t="shared" si="11"/>
        <v>0.91038914966965867</v>
      </c>
      <c r="O64" s="9">
        <f t="shared" si="11"/>
        <v>0.44266750845531444</v>
      </c>
      <c r="P64" s="9">
        <f t="shared" si="10"/>
        <v>0.53852308608715749</v>
      </c>
      <c r="Q64" s="9">
        <f t="shared" si="10"/>
        <v>-0.26328089332126264</v>
      </c>
      <c r="R64" s="9">
        <f t="shared" si="10"/>
        <v>0.26174614149421083</v>
      </c>
      <c r="S64" s="9">
        <f t="shared" si="10"/>
        <v>0.78649453119983381</v>
      </c>
      <c r="T64" s="9">
        <f t="shared" si="10"/>
        <v>0.77624677027303934</v>
      </c>
      <c r="U64" s="9">
        <f t="shared" si="10"/>
        <v>-1.1287725931649679</v>
      </c>
      <c r="V64" s="9">
        <f t="shared" si="10"/>
        <v>0.43443289725977652</v>
      </c>
      <c r="W64" s="9">
        <f t="shared" si="10"/>
        <v>3.2451156440622397</v>
      </c>
      <c r="X64" s="9">
        <f t="shared" si="10"/>
        <v>0.32203520297683674</v>
      </c>
      <c r="Z64" s="9">
        <f t="shared" si="4"/>
        <v>4.8030490383625413</v>
      </c>
      <c r="AA64" s="9">
        <f t="shared" si="5"/>
        <v>4.1276809002940764</v>
      </c>
      <c r="AB64" s="9">
        <f t="shared" si="6"/>
        <v>4.0342122535037168</v>
      </c>
      <c r="AC64" s="9">
        <f t="shared" si="7"/>
        <v>5.0519168636620035</v>
      </c>
      <c r="AD64" s="9">
        <f t="shared" si="8"/>
        <v>4.0342122535037168</v>
      </c>
      <c r="AE64" s="17">
        <f t="shared" si="9"/>
        <v>3</v>
      </c>
      <c r="AF64" t="str" cm="1">
        <f t="array" ref="AF64">INDEX(Cluster_center,AE64,1)</f>
        <v>Pontiac_Bonneville</v>
      </c>
      <c r="AN64" s="68" t="s">
        <v>424</v>
      </c>
      <c r="AO64" s="68"/>
    </row>
    <row r="65" spans="1:41">
      <c r="A65" s="17">
        <v>51</v>
      </c>
      <c r="B65" t="s">
        <v>366</v>
      </c>
      <c r="C65" s="61">
        <v>3</v>
      </c>
      <c r="D65" s="61">
        <v>150</v>
      </c>
      <c r="E65" s="61">
        <v>120.7</v>
      </c>
      <c r="F65" s="62">
        <v>76.599999999999994</v>
      </c>
      <c r="G65" s="62">
        <v>200.9</v>
      </c>
      <c r="H65" s="61">
        <v>3.7610000000000001</v>
      </c>
      <c r="I65" s="61">
        <v>26</v>
      </c>
      <c r="J65" s="61">
        <v>21</v>
      </c>
      <c r="K65" s="63">
        <v>62.095048390000002</v>
      </c>
      <c r="L65" s="64">
        <v>155.78700000000001</v>
      </c>
      <c r="M65" s="64">
        <v>21.41</v>
      </c>
      <c r="N65" s="9">
        <f t="shared" si="11"/>
        <v>-4.4957488872574232E-2</v>
      </c>
      <c r="O65" s="9">
        <f t="shared" si="11"/>
        <v>-0.61641190974113702</v>
      </c>
      <c r="P65" s="9">
        <f t="shared" si="10"/>
        <v>1.7194739330853379</v>
      </c>
      <c r="Q65" s="9">
        <f t="shared" si="10"/>
        <v>1.5834572924966954</v>
      </c>
      <c r="R65" s="9">
        <f t="shared" si="10"/>
        <v>1.0176325745361703</v>
      </c>
      <c r="S65" s="9">
        <f t="shared" si="10"/>
        <v>0.60526676136967572</v>
      </c>
      <c r="T65" s="9">
        <f t="shared" si="10"/>
        <v>2.0500107755473347</v>
      </c>
      <c r="U65" s="9">
        <f t="shared" si="10"/>
        <v>-0.66263978141263302</v>
      </c>
      <c r="V65" s="9">
        <f t="shared" si="10"/>
        <v>-0.58310538838707626</v>
      </c>
      <c r="W65" s="9">
        <f t="shared" si="10"/>
        <v>1.4861676110736912</v>
      </c>
      <c r="X65" s="9">
        <f t="shared" si="10"/>
        <v>-0.40971667788312927</v>
      </c>
      <c r="Z65" s="9">
        <f t="shared" si="4"/>
        <v>5.1978244705221419</v>
      </c>
      <c r="AA65" s="9">
        <f t="shared" si="5"/>
        <v>4.2838922884998558</v>
      </c>
      <c r="AB65" s="9">
        <f t="shared" si="6"/>
        <v>3.6159462320079006</v>
      </c>
      <c r="AC65" s="9">
        <f t="shared" si="7"/>
        <v>5.1446921520260647</v>
      </c>
      <c r="AD65" s="9">
        <f t="shared" si="8"/>
        <v>3.6159462320079006</v>
      </c>
      <c r="AE65" s="17">
        <f t="shared" si="9"/>
        <v>3</v>
      </c>
      <c r="AF65" t="str" cm="1">
        <f t="array" ref="AF65">INDEX(Cluster_center,AE65,1)</f>
        <v>Pontiac_Bonneville</v>
      </c>
      <c r="AN65" s="68" t="s">
        <v>425</v>
      </c>
      <c r="AO65" s="68"/>
    </row>
    <row r="66" spans="1:41">
      <c r="A66" s="17">
        <v>52</v>
      </c>
      <c r="B66" t="s">
        <v>308</v>
      </c>
      <c r="C66" s="61">
        <v>4.5999999999999996</v>
      </c>
      <c r="D66" s="61">
        <v>240</v>
      </c>
      <c r="E66" s="61">
        <v>119</v>
      </c>
      <c r="F66" s="62">
        <v>78.7</v>
      </c>
      <c r="G66" s="62">
        <v>204.6</v>
      </c>
      <c r="H66" s="61">
        <v>4.8079999999999998</v>
      </c>
      <c r="I66" s="61">
        <v>26</v>
      </c>
      <c r="J66" s="61">
        <v>16</v>
      </c>
      <c r="K66" s="63">
        <v>100.024802299999</v>
      </c>
      <c r="L66" s="64">
        <v>125.33799999999999</v>
      </c>
      <c r="M66" s="64">
        <v>36.134999999999998</v>
      </c>
      <c r="N66" s="9">
        <f t="shared" si="11"/>
        <v>1.4835971327949979</v>
      </c>
      <c r="O66" s="9">
        <f t="shared" si="11"/>
        <v>0.97220721755354023</v>
      </c>
      <c r="P66" s="9">
        <f t="shared" si="10"/>
        <v>1.4988567418878753</v>
      </c>
      <c r="Q66" s="9">
        <f t="shared" si="10"/>
        <v>2.1894182597182161</v>
      </c>
      <c r="R66" s="9">
        <f t="shared" si="10"/>
        <v>1.2918266727964876</v>
      </c>
      <c r="S66" s="9">
        <f t="shared" ref="S66:X97" si="12">(H66-AVERAGE(H$15:H$167))/STDEV(H$15:H$167)</f>
        <v>2.2552274136494659</v>
      </c>
      <c r="T66" s="9">
        <f t="shared" si="12"/>
        <v>2.0500107755473347</v>
      </c>
      <c r="U66" s="9">
        <f t="shared" si="12"/>
        <v>-1.8279718107934702</v>
      </c>
      <c r="V66" s="9">
        <f t="shared" si="12"/>
        <v>0.92802619749495907</v>
      </c>
      <c r="W66" s="9">
        <f t="shared" si="12"/>
        <v>1.0433914151703485</v>
      </c>
      <c r="X66" s="9">
        <f t="shared" si="12"/>
        <v>0.61452728083008357</v>
      </c>
      <c r="Z66" s="9">
        <f t="shared" si="4"/>
        <v>4.0366271423847024</v>
      </c>
      <c r="AA66" s="9">
        <f t="shared" si="5"/>
        <v>5.154337515659118</v>
      </c>
      <c r="AB66" s="9">
        <f t="shared" si="6"/>
        <v>4.4301807757249643</v>
      </c>
      <c r="AC66" s="9">
        <f t="shared" si="7"/>
        <v>7.0862601295937306</v>
      </c>
      <c r="AD66" s="9">
        <f t="shared" si="8"/>
        <v>4.0366271423847024</v>
      </c>
      <c r="AE66" s="17">
        <f t="shared" si="9"/>
        <v>1</v>
      </c>
      <c r="AF66" t="str" cm="1">
        <f t="array" ref="AF66">INDEX(Cluster_center,AE66,1)</f>
        <v>Lexus_LS400</v>
      </c>
      <c r="AN66" s="68" t="s">
        <v>426</v>
      </c>
      <c r="AO66" s="68"/>
    </row>
    <row r="67" spans="1:41">
      <c r="A67" s="17">
        <v>53</v>
      </c>
      <c r="B67" t="s">
        <v>351</v>
      </c>
      <c r="C67" s="61">
        <v>2.5</v>
      </c>
      <c r="D67" s="61">
        <v>119</v>
      </c>
      <c r="E67" s="61">
        <v>117.5</v>
      </c>
      <c r="F67" s="62">
        <v>69.400000000000006</v>
      </c>
      <c r="G67" s="62">
        <v>200.7</v>
      </c>
      <c r="H67" s="61">
        <v>3.0859999999999999</v>
      </c>
      <c r="I67" s="61">
        <v>20</v>
      </c>
      <c r="J67" s="61">
        <v>23</v>
      </c>
      <c r="K67" s="63">
        <v>47.389531310000002</v>
      </c>
      <c r="L67" s="64">
        <v>220.65</v>
      </c>
      <c r="M67" s="64">
        <v>12.05</v>
      </c>
      <c r="N67" s="9">
        <f t="shared" si="11"/>
        <v>-0.52263080814369067</v>
      </c>
      <c r="O67" s="9">
        <f t="shared" si="11"/>
        <v>-1.1636029424759704</v>
      </c>
      <c r="P67" s="9">
        <f t="shared" si="11"/>
        <v>1.304194514360703</v>
      </c>
      <c r="Q67" s="9">
        <f t="shared" si="11"/>
        <v>-0.49412316654850685</v>
      </c>
      <c r="R67" s="9">
        <f t="shared" si="11"/>
        <v>1.0028112719275033</v>
      </c>
      <c r="S67" s="9">
        <f t="shared" si="12"/>
        <v>-0.45846145285082024</v>
      </c>
      <c r="T67" s="9">
        <f t="shared" si="12"/>
        <v>0.52149396921818025</v>
      </c>
      <c r="U67" s="9">
        <f t="shared" si="12"/>
        <v>-0.19650696966029815</v>
      </c>
      <c r="V67" s="9">
        <f t="shared" si="12"/>
        <v>-1.1689771395997206</v>
      </c>
      <c r="W67" s="9">
        <f t="shared" si="12"/>
        <v>2.429377318941881</v>
      </c>
      <c r="X67" s="9">
        <f t="shared" si="12"/>
        <v>-1.0607810889904754</v>
      </c>
      <c r="Z67" s="9">
        <f t="shared" si="4"/>
        <v>6.4809981470290365</v>
      </c>
      <c r="AA67" s="9">
        <f t="shared" si="5"/>
        <v>4.3559404791063852</v>
      </c>
      <c r="AB67" s="9">
        <f t="shared" si="6"/>
        <v>4.0165538024492182</v>
      </c>
      <c r="AC67" s="9">
        <f t="shared" si="7"/>
        <v>3.8406350084410703</v>
      </c>
      <c r="AD67" s="9">
        <f t="shared" si="8"/>
        <v>3.8406350084410703</v>
      </c>
      <c r="AE67" s="17">
        <f t="shared" si="9"/>
        <v>4</v>
      </c>
      <c r="AF67" t="str" cm="1">
        <f t="array" ref="AF67">INDEX(Cluster_center,AE67,1)</f>
        <v>Pontiac_Sunfire</v>
      </c>
      <c r="AN67" s="68" t="s">
        <v>427</v>
      </c>
      <c r="AO67" s="68"/>
    </row>
    <row r="68" spans="1:41">
      <c r="A68" s="17">
        <v>54</v>
      </c>
      <c r="B68" t="s">
        <v>369</v>
      </c>
      <c r="C68" s="61">
        <v>4.5999999999999996</v>
      </c>
      <c r="D68" s="61">
        <v>220</v>
      </c>
      <c r="E68" s="61">
        <v>138.5</v>
      </c>
      <c r="F68" s="62">
        <v>79.099999999999994</v>
      </c>
      <c r="G68" s="62">
        <v>224.5</v>
      </c>
      <c r="H68" s="61">
        <v>4.2409999999999997</v>
      </c>
      <c r="I68" s="61">
        <v>25.1</v>
      </c>
      <c r="J68" s="61">
        <v>18</v>
      </c>
      <c r="K68" s="63">
        <v>89.401934729999994</v>
      </c>
      <c r="L68" s="64">
        <v>540.56100000000004</v>
      </c>
      <c r="M68" s="64">
        <v>26.934999999999999</v>
      </c>
      <c r="N68" s="9">
        <f t="shared" si="11"/>
        <v>1.4835971327949979</v>
      </c>
      <c r="O68" s="9">
        <f t="shared" si="11"/>
        <v>0.61918074482138974</v>
      </c>
      <c r="P68" s="9">
        <f t="shared" si="11"/>
        <v>4.0294656997411167</v>
      </c>
      <c r="Q68" s="9">
        <f t="shared" si="11"/>
        <v>2.3048393963318365</v>
      </c>
      <c r="R68" s="9">
        <f t="shared" si="11"/>
        <v>2.7665462823587399</v>
      </c>
      <c r="S68" s="9">
        <f t="shared" si="12"/>
        <v>1.3616957137042496</v>
      </c>
      <c r="T68" s="9">
        <f t="shared" si="12"/>
        <v>1.820733254597962</v>
      </c>
      <c r="U68" s="9">
        <f t="shared" si="12"/>
        <v>-1.3618389990411353</v>
      </c>
      <c r="V68" s="9">
        <f t="shared" si="12"/>
        <v>0.50480829959460694</v>
      </c>
      <c r="W68" s="9">
        <f t="shared" si="12"/>
        <v>7.0813847939865209</v>
      </c>
      <c r="X68" s="9">
        <f t="shared" si="12"/>
        <v>-2.5407824104487494E-2</v>
      </c>
      <c r="Z68" s="9">
        <f t="shared" si="4"/>
        <v>9.4548829038031847</v>
      </c>
      <c r="AA68" s="9">
        <f t="shared" si="5"/>
        <v>9.8156881051713967</v>
      </c>
      <c r="AB68" s="9">
        <f t="shared" si="6"/>
        <v>8.8995334435797879</v>
      </c>
      <c r="AC68" s="9">
        <f t="shared" si="7"/>
        <v>10.615699852007209</v>
      </c>
      <c r="AD68" s="9">
        <f t="shared" si="8"/>
        <v>8.8995334435797879</v>
      </c>
      <c r="AE68" s="17">
        <f t="shared" si="9"/>
        <v>3</v>
      </c>
      <c r="AF68" t="str" cm="1">
        <f t="array" ref="AF68">INDEX(Cluster_center,AE68,1)</f>
        <v>Pontiac_Bonneville</v>
      </c>
      <c r="AN68" s="65" t="s">
        <v>428</v>
      </c>
      <c r="AO68" s="71">
        <v>0.1</v>
      </c>
    </row>
    <row r="69" spans="1:41">
      <c r="A69" s="17">
        <v>55</v>
      </c>
      <c r="B69" t="s">
        <v>355</v>
      </c>
      <c r="C69" s="61">
        <v>1.6</v>
      </c>
      <c r="D69" s="61">
        <v>106</v>
      </c>
      <c r="E69" s="61">
        <v>103.2</v>
      </c>
      <c r="F69" s="62">
        <v>67.099999999999994</v>
      </c>
      <c r="G69" s="62">
        <v>175.1</v>
      </c>
      <c r="H69" s="61">
        <v>2.339</v>
      </c>
      <c r="I69" s="61">
        <v>11.9</v>
      </c>
      <c r="J69" s="61">
        <v>32</v>
      </c>
      <c r="K69" s="63">
        <v>42.879097340000001</v>
      </c>
      <c r="L69" s="64">
        <v>199.685</v>
      </c>
      <c r="M69" s="64">
        <v>12.885</v>
      </c>
      <c r="N69" s="9">
        <f t="shared" si="11"/>
        <v>-1.3824427828317001</v>
      </c>
      <c r="O69" s="9">
        <f t="shared" si="11"/>
        <v>-1.3930701497518683</v>
      </c>
      <c r="P69" s="9">
        <f t="shared" si="11"/>
        <v>-0.5515853880650069</v>
      </c>
      <c r="Q69" s="9">
        <f t="shared" si="11"/>
        <v>-1.1577947020768398</v>
      </c>
      <c r="R69" s="9">
        <f t="shared" si="11"/>
        <v>-0.89431546198172496</v>
      </c>
      <c r="S69" s="9">
        <f t="shared" si="12"/>
        <v>-1.6356540099215018</v>
      </c>
      <c r="T69" s="9">
        <f t="shared" si="12"/>
        <v>-1.5420037193261782</v>
      </c>
      <c r="U69" s="9">
        <f t="shared" si="12"/>
        <v>1.9010906832252088</v>
      </c>
      <c r="V69" s="9">
        <f t="shared" si="12"/>
        <v>-1.3486740407258182</v>
      </c>
      <c r="W69" s="9">
        <f t="shared" si="12"/>
        <v>2.1245133514186918</v>
      </c>
      <c r="X69" s="9">
        <f t="shared" si="12"/>
        <v>-1.0027000224013052</v>
      </c>
      <c r="Z69" s="9">
        <f t="shared" si="4"/>
        <v>8.1897822117834522</v>
      </c>
      <c r="AA69" s="9">
        <f t="shared" si="5"/>
        <v>5.3511342574443699</v>
      </c>
      <c r="AB69" s="9">
        <f t="shared" si="6"/>
        <v>5.7989909435889242</v>
      </c>
      <c r="AC69" s="9">
        <f t="shared" si="7"/>
        <v>3.1558753644385558</v>
      </c>
      <c r="AD69" s="9">
        <f t="shared" si="8"/>
        <v>3.1558753644385558</v>
      </c>
      <c r="AE69" s="17">
        <f t="shared" si="9"/>
        <v>4</v>
      </c>
      <c r="AF69" t="str" cm="1">
        <f t="array" ref="AF69">INDEX(Cluster_center,AE69,1)</f>
        <v>Pontiac_Sunfire</v>
      </c>
      <c r="AN69" s="65" t="s">
        <v>429</v>
      </c>
      <c r="AO69" s="66"/>
    </row>
    <row r="70" spans="1:41">
      <c r="A70" s="17">
        <v>56</v>
      </c>
      <c r="B70" t="s">
        <v>358</v>
      </c>
      <c r="C70" s="61">
        <v>2.2999999999999998</v>
      </c>
      <c r="D70" s="61">
        <v>135</v>
      </c>
      <c r="E70" s="61">
        <v>106.9</v>
      </c>
      <c r="F70" s="62">
        <v>70.3</v>
      </c>
      <c r="G70" s="62">
        <v>188.8</v>
      </c>
      <c r="H70" s="61">
        <v>2.9319999999999999</v>
      </c>
      <c r="I70" s="61">
        <v>17.100000000000001</v>
      </c>
      <c r="J70" s="61">
        <v>27</v>
      </c>
      <c r="K70" s="63">
        <v>54.269548290000003</v>
      </c>
      <c r="L70" s="64">
        <v>230.90199999999999</v>
      </c>
      <c r="M70" s="64">
        <v>15.35</v>
      </c>
      <c r="N70" s="9">
        <f t="shared" si="11"/>
        <v>-0.71370013585213743</v>
      </c>
      <c r="O70" s="9">
        <f t="shared" si="11"/>
        <v>-0.88118176429024997</v>
      </c>
      <c r="P70" s="9">
        <f t="shared" si="11"/>
        <v>-7.1418560164647898E-2</v>
      </c>
      <c r="Q70" s="9">
        <f t="shared" si="11"/>
        <v>-0.23442560916785862</v>
      </c>
      <c r="R70" s="9">
        <f t="shared" si="11"/>
        <v>0.12094376671188693</v>
      </c>
      <c r="S70" s="9">
        <f t="shared" si="12"/>
        <v>-0.70114907505816282</v>
      </c>
      <c r="T70" s="9">
        <f t="shared" si="12"/>
        <v>-0.21728915384091071</v>
      </c>
      <c r="U70" s="9">
        <f t="shared" si="12"/>
        <v>0.73575865384437156</v>
      </c>
      <c r="V70" s="9">
        <f t="shared" si="12"/>
        <v>-0.89487541474929944</v>
      </c>
      <c r="W70" s="9">
        <f t="shared" si="12"/>
        <v>2.5784574713410091</v>
      </c>
      <c r="X70" s="9">
        <f t="shared" si="12"/>
        <v>-0.83123914917698805</v>
      </c>
      <c r="Z70" s="9">
        <f t="shared" si="4"/>
        <v>6.5127343188694571</v>
      </c>
      <c r="AA70" s="9">
        <f t="shared" si="5"/>
        <v>3.9722441774064636</v>
      </c>
      <c r="AB70" s="9">
        <f t="shared" si="6"/>
        <v>4.0935819759543843</v>
      </c>
      <c r="AC70" s="9">
        <f t="shared" si="7"/>
        <v>2.8532101592769576</v>
      </c>
      <c r="AD70" s="9">
        <f t="shared" si="8"/>
        <v>2.8532101592769576</v>
      </c>
      <c r="AE70" s="17">
        <f t="shared" si="9"/>
        <v>4</v>
      </c>
      <c r="AF70" t="str" cm="1">
        <f t="array" ref="AF70">INDEX(Cluster_center,AE70,1)</f>
        <v>Pontiac_Sunfire</v>
      </c>
      <c r="AN70" s="65" t="s">
        <v>430</v>
      </c>
      <c r="AO70" s="65"/>
    </row>
    <row r="71" spans="1:41">
      <c r="A71" s="17">
        <v>57</v>
      </c>
      <c r="B71" t="s">
        <v>361</v>
      </c>
      <c r="C71" s="61">
        <v>2</v>
      </c>
      <c r="D71" s="61">
        <v>146</v>
      </c>
      <c r="E71" s="61">
        <v>103.2</v>
      </c>
      <c r="F71" s="62">
        <v>68.900000000000006</v>
      </c>
      <c r="G71" s="62">
        <v>177.6</v>
      </c>
      <c r="H71" s="61">
        <v>3.2189999999999999</v>
      </c>
      <c r="I71" s="61">
        <v>15.3</v>
      </c>
      <c r="J71" s="61">
        <v>24</v>
      </c>
      <c r="K71" s="63">
        <v>60.087966620000003</v>
      </c>
      <c r="L71" s="64">
        <v>73.203000000000003</v>
      </c>
      <c r="M71" s="64">
        <v>20.55</v>
      </c>
      <c r="N71" s="9">
        <f t="shared" ref="N71:X102" si="13">(C71-AVERAGE(C$15:C$167))/STDEV(C$15:C$167)</f>
        <v>-1.000304127414807</v>
      </c>
      <c r="O71" s="9">
        <f t="shared" si="13"/>
        <v>-0.68701720428756718</v>
      </c>
      <c r="P71" s="9">
        <f t="shared" si="13"/>
        <v>-0.5515853880650069</v>
      </c>
      <c r="Q71" s="9">
        <f t="shared" si="13"/>
        <v>-0.63839958731553503</v>
      </c>
      <c r="R71" s="9">
        <f t="shared" si="13"/>
        <v>-0.70904917937340184</v>
      </c>
      <c r="S71" s="9">
        <f t="shared" si="12"/>
        <v>-0.2488675973081152</v>
      </c>
      <c r="T71" s="9">
        <f t="shared" si="12"/>
        <v>-0.67584419573965726</v>
      </c>
      <c r="U71" s="9">
        <f t="shared" si="12"/>
        <v>3.6559436215869275E-2</v>
      </c>
      <c r="V71" s="9">
        <f t="shared" si="12"/>
        <v>-0.66306806532117235</v>
      </c>
      <c r="W71" s="9">
        <f t="shared" si="12"/>
        <v>0.28526678140829531</v>
      </c>
      <c r="X71" s="9">
        <f t="shared" si="12"/>
        <v>-0.46953669856179564</v>
      </c>
      <c r="Z71" s="9">
        <f t="shared" si="4"/>
        <v>5.6491658909584839</v>
      </c>
      <c r="AA71" s="9">
        <f t="shared" si="5"/>
        <v>2.5241316637255737</v>
      </c>
      <c r="AB71" s="9">
        <f t="shared" si="6"/>
        <v>3.4290855310648016</v>
      </c>
      <c r="AC71" s="9">
        <f t="shared" si="7"/>
        <v>1.0651976264663665</v>
      </c>
      <c r="AD71" s="9">
        <f t="shared" si="8"/>
        <v>1.0651976264663665</v>
      </c>
      <c r="AE71" s="17">
        <f t="shared" si="9"/>
        <v>4</v>
      </c>
      <c r="AF71" t="str" cm="1">
        <f t="array" ref="AF71">INDEX(Cluster_center,AE71,1)</f>
        <v>Pontiac_Sunfire</v>
      </c>
      <c r="AN71" s="65" t="s">
        <v>431</v>
      </c>
      <c r="AO71" s="65"/>
    </row>
    <row r="72" spans="1:41">
      <c r="A72" s="17">
        <v>58</v>
      </c>
      <c r="B72" t="s">
        <v>313</v>
      </c>
      <c r="C72" s="61">
        <v>3.2</v>
      </c>
      <c r="D72" s="61">
        <v>205</v>
      </c>
      <c r="E72" s="61">
        <v>106.4</v>
      </c>
      <c r="F72" s="62">
        <v>70.400000000000006</v>
      </c>
      <c r="G72" s="62">
        <v>178.2</v>
      </c>
      <c r="H72" s="61">
        <v>3.85699999999999</v>
      </c>
      <c r="I72" s="61">
        <v>21.1</v>
      </c>
      <c r="J72" s="61">
        <v>19</v>
      </c>
      <c r="K72" s="63">
        <v>83.602500799999902</v>
      </c>
      <c r="L72" s="64">
        <v>12.855</v>
      </c>
      <c r="M72" s="64">
        <v>26.6</v>
      </c>
      <c r="N72" s="9">
        <f t="shared" si="13"/>
        <v>0.1461118388358725</v>
      </c>
      <c r="O72" s="9">
        <f t="shared" si="13"/>
        <v>0.35441089027227685</v>
      </c>
      <c r="P72" s="9">
        <f t="shared" si="13"/>
        <v>-0.13630596934037204</v>
      </c>
      <c r="Q72" s="9">
        <f t="shared" si="13"/>
        <v>-0.20557032501445052</v>
      </c>
      <c r="R72" s="9">
        <f t="shared" si="13"/>
        <v>-0.66458527154740465</v>
      </c>
      <c r="S72" s="9">
        <f t="shared" si="12"/>
        <v>0.75655255183657466</v>
      </c>
      <c r="T72" s="9">
        <f t="shared" si="12"/>
        <v>0.80172205037852562</v>
      </c>
      <c r="U72" s="9">
        <f t="shared" si="12"/>
        <v>-1.1287725931649679</v>
      </c>
      <c r="V72" s="9">
        <f t="shared" si="12"/>
        <v>0.27375729376277519</v>
      </c>
      <c r="W72" s="9">
        <f t="shared" si="12"/>
        <v>-0.59228774814521756</v>
      </c>
      <c r="X72" s="9">
        <f t="shared" si="12"/>
        <v>-4.8709808903735274E-2</v>
      </c>
      <c r="Z72" s="9">
        <f t="shared" si="4"/>
        <v>3.5219050005943529</v>
      </c>
      <c r="AA72" s="9">
        <f t="shared" si="5"/>
        <v>1.7081229016592507</v>
      </c>
      <c r="AB72" s="9">
        <f t="shared" si="6"/>
        <v>2.6590191463524562</v>
      </c>
      <c r="AC72" s="9">
        <f t="shared" si="7"/>
        <v>3.3674341600283988</v>
      </c>
      <c r="AD72" s="9">
        <f t="shared" si="8"/>
        <v>1.7081229016592507</v>
      </c>
      <c r="AE72" s="17">
        <f t="shared" si="9"/>
        <v>2</v>
      </c>
      <c r="AF72" t="str" cm="1">
        <f t="array" ref="AF72">INDEX(Cluster_center,AE72,1)</f>
        <v>Lexus_ES300</v>
      </c>
      <c r="AN72" s="65" t="s">
        <v>432</v>
      </c>
      <c r="AO72" s="65"/>
    </row>
    <row r="73" spans="1:41">
      <c r="A73" s="17">
        <v>59</v>
      </c>
      <c r="B73" t="s">
        <v>372</v>
      </c>
      <c r="C73" s="61">
        <v>3.5</v>
      </c>
      <c r="D73" s="61">
        <v>210</v>
      </c>
      <c r="E73" s="61">
        <v>118.1</v>
      </c>
      <c r="F73" s="62">
        <v>75.599999999999994</v>
      </c>
      <c r="G73" s="62">
        <v>201.2</v>
      </c>
      <c r="H73" s="61">
        <v>4.2880000000000003</v>
      </c>
      <c r="I73" s="61">
        <v>20</v>
      </c>
      <c r="J73" s="61">
        <v>23</v>
      </c>
      <c r="K73" s="63">
        <v>85.217691340000002</v>
      </c>
      <c r="L73" s="64">
        <v>76.028999999999996</v>
      </c>
      <c r="M73" s="64">
        <v>26</v>
      </c>
      <c r="N73" s="9">
        <f t="shared" si="13"/>
        <v>0.43271583039854222</v>
      </c>
      <c r="O73" s="9">
        <f t="shared" si="13"/>
        <v>0.44266750845531444</v>
      </c>
      <c r="P73" s="9">
        <f t="shared" si="13"/>
        <v>1.3820594053715711</v>
      </c>
      <c r="Q73" s="9">
        <f t="shared" si="13"/>
        <v>1.2949044509626391</v>
      </c>
      <c r="R73" s="9">
        <f t="shared" si="13"/>
        <v>1.0398645284491679</v>
      </c>
      <c r="S73" s="9">
        <f t="shared" si="12"/>
        <v>1.4357627152870109</v>
      </c>
      <c r="T73" s="9">
        <f t="shared" si="12"/>
        <v>0.52149396921818025</v>
      </c>
      <c r="U73" s="9">
        <f t="shared" si="12"/>
        <v>-0.19650696966029815</v>
      </c>
      <c r="V73" s="9">
        <f t="shared" si="12"/>
        <v>0.33810691880921084</v>
      </c>
      <c r="W73" s="9">
        <f t="shared" si="12"/>
        <v>0.32636125182186698</v>
      </c>
      <c r="X73" s="9">
        <f t="shared" si="12"/>
        <v>-9.0444707051642176E-2</v>
      </c>
      <c r="Z73" s="9">
        <f t="shared" si="4"/>
        <v>3.4806984536094521</v>
      </c>
      <c r="AA73" s="9">
        <f t="shared" si="5"/>
        <v>2.9754904832570666</v>
      </c>
      <c r="AB73" s="9">
        <f t="shared" si="6"/>
        <v>1.8652673490626681</v>
      </c>
      <c r="AC73" s="9">
        <f t="shared" si="7"/>
        <v>4.4941196523623086</v>
      </c>
      <c r="AD73" s="9">
        <f t="shared" si="8"/>
        <v>1.8652673490626681</v>
      </c>
      <c r="AE73" s="17">
        <f t="shared" si="9"/>
        <v>3</v>
      </c>
      <c r="AF73" t="str" cm="1">
        <f t="array" ref="AF73">INDEX(Cluster_center,AE73,1)</f>
        <v>Pontiac_Bonneville</v>
      </c>
      <c r="AN73" s="65" t="s">
        <v>433</v>
      </c>
      <c r="AO73" s="65"/>
    </row>
    <row r="74" spans="1:41">
      <c r="A74" s="17">
        <v>60</v>
      </c>
      <c r="B74" t="s">
        <v>364</v>
      </c>
      <c r="C74" s="61">
        <v>1.5</v>
      </c>
      <c r="D74" s="61">
        <v>92</v>
      </c>
      <c r="E74" s="61">
        <v>96.1</v>
      </c>
      <c r="F74" s="62">
        <v>65.7</v>
      </c>
      <c r="G74" s="62">
        <v>166.7</v>
      </c>
      <c r="H74" s="61">
        <v>2.2400000000000002</v>
      </c>
      <c r="I74" s="61">
        <v>11.9</v>
      </c>
      <c r="J74" s="61">
        <v>31</v>
      </c>
      <c r="K74" s="63">
        <v>36.672283579999998</v>
      </c>
      <c r="L74" s="64">
        <v>41.183999999999997</v>
      </c>
      <c r="M74" s="64">
        <v>9.6989999999999998</v>
      </c>
      <c r="N74" s="9">
        <f t="shared" si="13"/>
        <v>-1.4779774466859235</v>
      </c>
      <c r="O74" s="9">
        <f t="shared" si="13"/>
        <v>-1.6401886806643735</v>
      </c>
      <c r="P74" s="9">
        <f t="shared" si="13"/>
        <v>-1.4729865983602908</v>
      </c>
      <c r="Q74" s="9">
        <f t="shared" si="13"/>
        <v>-1.5617686802245161</v>
      </c>
      <c r="R74" s="9">
        <f t="shared" si="13"/>
        <v>-1.516810171545691</v>
      </c>
      <c r="S74" s="9">
        <f t="shared" si="12"/>
        <v>-1.7916674813405074</v>
      </c>
      <c r="T74" s="9">
        <f t="shared" si="12"/>
        <v>-1.5420037193261782</v>
      </c>
      <c r="U74" s="9">
        <f t="shared" si="12"/>
        <v>1.6680242773490412</v>
      </c>
      <c r="V74" s="9">
        <f t="shared" si="12"/>
        <v>-1.5959551684304376</v>
      </c>
      <c r="W74" s="9">
        <f t="shared" si="12"/>
        <v>-0.18033967583592045</v>
      </c>
      <c r="X74" s="9">
        <f t="shared" si="12"/>
        <v>-1.2243123315666902</v>
      </c>
      <c r="Z74" s="9">
        <f t="shared" si="4"/>
        <v>8.4242303590342349</v>
      </c>
      <c r="AA74" s="9">
        <f t="shared" si="5"/>
        <v>5.3493260689547126</v>
      </c>
      <c r="AB74" s="9">
        <f t="shared" si="6"/>
        <v>6.141365198879865</v>
      </c>
      <c r="AC74" s="9">
        <f t="shared" si="7"/>
        <v>3.0107224475196523</v>
      </c>
      <c r="AD74" s="9">
        <f t="shared" si="8"/>
        <v>3.0107224475196523</v>
      </c>
      <c r="AE74" s="17">
        <f t="shared" si="9"/>
        <v>4</v>
      </c>
      <c r="AF74" t="str" cm="1">
        <f t="array" ref="AF74">INDEX(Cluster_center,AE74,1)</f>
        <v>Pontiac_Sunfire</v>
      </c>
      <c r="AN74" t="s">
        <v>434</v>
      </c>
    </row>
    <row r="75" spans="1:41">
      <c r="A75" s="17">
        <v>61</v>
      </c>
      <c r="B75" t="s">
        <v>367</v>
      </c>
      <c r="C75" s="61">
        <v>2</v>
      </c>
      <c r="D75" s="61">
        <v>140</v>
      </c>
      <c r="E75" s="61">
        <v>100.4</v>
      </c>
      <c r="F75" s="62">
        <v>66.900000000000006</v>
      </c>
      <c r="G75" s="62">
        <v>174</v>
      </c>
      <c r="H75" s="61">
        <v>2.6259999999999999</v>
      </c>
      <c r="I75" s="61">
        <v>14.5</v>
      </c>
      <c r="J75" s="61">
        <v>27</v>
      </c>
      <c r="K75" s="63">
        <v>54.590045160000003</v>
      </c>
      <c r="L75" s="64">
        <v>66.691999999999993</v>
      </c>
      <c r="M75" s="64">
        <v>11.798999999999999</v>
      </c>
      <c r="N75" s="9">
        <f t="shared" si="13"/>
        <v>-1.000304127414807</v>
      </c>
      <c r="O75" s="9">
        <f t="shared" si="13"/>
        <v>-0.79292514610721232</v>
      </c>
      <c r="P75" s="9">
        <f t="shared" si="13"/>
        <v>-0.91495487944906162</v>
      </c>
      <c r="Q75" s="9">
        <f t="shared" si="13"/>
        <v>-1.2155052703836478</v>
      </c>
      <c r="R75" s="9">
        <f t="shared" si="13"/>
        <v>-0.97583262632938661</v>
      </c>
      <c r="S75" s="9">
        <f t="shared" si="12"/>
        <v>-1.1833725321714541</v>
      </c>
      <c r="T75" s="9">
        <f t="shared" si="12"/>
        <v>-0.87964643658354469</v>
      </c>
      <c r="U75" s="9">
        <f t="shared" si="12"/>
        <v>0.73575865384437156</v>
      </c>
      <c r="V75" s="9">
        <f t="shared" si="12"/>
        <v>-0.88210673334465539</v>
      </c>
      <c r="W75" s="9">
        <f t="shared" si="12"/>
        <v>0.19058663389847014</v>
      </c>
      <c r="X75" s="9">
        <f t="shared" si="12"/>
        <v>-1.0782401880490164</v>
      </c>
      <c r="Z75" s="9">
        <f t="shared" si="4"/>
        <v>6.6794210949950772</v>
      </c>
      <c r="AA75" s="9">
        <f t="shared" si="5"/>
        <v>3.5464106200634675</v>
      </c>
      <c r="AB75" s="9">
        <f t="shared" si="6"/>
        <v>4.3940296351494865</v>
      </c>
      <c r="AC75" s="9">
        <f t="shared" si="7"/>
        <v>1.322828791758087</v>
      </c>
      <c r="AD75" s="9">
        <f t="shared" si="8"/>
        <v>1.322828791758087</v>
      </c>
      <c r="AE75" s="17">
        <f t="shared" si="9"/>
        <v>4</v>
      </c>
      <c r="AF75" t="str" cm="1">
        <f t="array" ref="AF75">INDEX(Cluster_center,AE75,1)</f>
        <v>Pontiac_Sunfire</v>
      </c>
      <c r="AN75" t="s">
        <v>435</v>
      </c>
    </row>
    <row r="76" spans="1:41">
      <c r="A76" s="17">
        <v>62</v>
      </c>
      <c r="B76" t="s">
        <v>370</v>
      </c>
      <c r="C76" s="61">
        <v>2.4</v>
      </c>
      <c r="D76" s="61">
        <v>148</v>
      </c>
      <c r="E76" s="61">
        <v>106.3</v>
      </c>
      <c r="F76" s="62">
        <v>71.599999999999994</v>
      </c>
      <c r="G76" s="62">
        <v>185.4</v>
      </c>
      <c r="H76" s="61">
        <v>3.0720000000000001</v>
      </c>
      <c r="I76" s="61">
        <v>17.2</v>
      </c>
      <c r="J76" s="61">
        <v>25</v>
      </c>
      <c r="K76" s="63">
        <v>58.758248999999999</v>
      </c>
      <c r="L76" s="64">
        <v>29.45</v>
      </c>
      <c r="M76" s="64">
        <v>14.999000000000001</v>
      </c>
      <c r="N76" s="9">
        <f t="shared" si="13"/>
        <v>-0.61816547199791405</v>
      </c>
      <c r="O76" s="9">
        <f t="shared" si="13"/>
        <v>-0.6517145570143521</v>
      </c>
      <c r="P76" s="9">
        <f t="shared" si="13"/>
        <v>-0.14928345117551797</v>
      </c>
      <c r="Q76" s="9">
        <f t="shared" si="13"/>
        <v>0.14069308482641379</v>
      </c>
      <c r="R76" s="9">
        <f t="shared" si="13"/>
        <v>-0.13101837763543289</v>
      </c>
      <c r="S76" s="9">
        <f t="shared" si="12"/>
        <v>-0.48052396396057834</v>
      </c>
      <c r="T76" s="9">
        <f t="shared" si="12"/>
        <v>-0.19181387373542533</v>
      </c>
      <c r="U76" s="9">
        <f t="shared" si="12"/>
        <v>0.26962584209203672</v>
      </c>
      <c r="V76" s="9">
        <f t="shared" si="12"/>
        <v>-0.71604437254040221</v>
      </c>
      <c r="W76" s="9">
        <f t="shared" si="12"/>
        <v>-0.35097043161541469</v>
      </c>
      <c r="X76" s="9">
        <f t="shared" si="12"/>
        <v>-0.85565406459351345</v>
      </c>
      <c r="Z76" s="9">
        <f t="shared" si="4"/>
        <v>5.3119018981743462</v>
      </c>
      <c r="AA76" s="9">
        <f t="shared" si="5"/>
        <v>2.2223890117572256</v>
      </c>
      <c r="AB76" s="9">
        <f t="shared" si="6"/>
        <v>2.6626677050157319</v>
      </c>
      <c r="AC76" s="9">
        <f t="shared" si="7"/>
        <v>1.3910216564825262</v>
      </c>
      <c r="AD76" s="9">
        <f t="shared" si="8"/>
        <v>1.3910216564825262</v>
      </c>
      <c r="AE76" s="17">
        <f t="shared" si="9"/>
        <v>4</v>
      </c>
      <c r="AF76" t="str" cm="1">
        <f t="array" ref="AF76">INDEX(Cluster_center,AE76,1)</f>
        <v>Pontiac_Sunfire</v>
      </c>
      <c r="AN76" t="s">
        <v>436</v>
      </c>
    </row>
    <row r="77" spans="1:41">
      <c r="A77" s="17">
        <v>63</v>
      </c>
      <c r="B77" t="s">
        <v>317</v>
      </c>
      <c r="C77" s="61">
        <v>3</v>
      </c>
      <c r="D77" s="61">
        <v>227</v>
      </c>
      <c r="E77" s="61">
        <v>108.3</v>
      </c>
      <c r="F77" s="62">
        <v>70.2</v>
      </c>
      <c r="G77" s="62">
        <v>193.7</v>
      </c>
      <c r="H77" s="61">
        <v>3.3420000000000001</v>
      </c>
      <c r="I77" s="61">
        <v>18.5</v>
      </c>
      <c r="J77" s="61">
        <v>25</v>
      </c>
      <c r="K77" s="63">
        <v>92.436889230000006</v>
      </c>
      <c r="L77" s="64">
        <v>23.713000000000001</v>
      </c>
      <c r="M77" s="64">
        <v>29.465</v>
      </c>
      <c r="N77" s="9">
        <f t="shared" si="13"/>
        <v>-4.4957488872574232E-2</v>
      </c>
      <c r="O77" s="9">
        <f t="shared" si="13"/>
        <v>0.74274001027764236</v>
      </c>
      <c r="P77" s="9">
        <f t="shared" si="13"/>
        <v>0.11026618552737856</v>
      </c>
      <c r="Q77" s="9">
        <f t="shared" si="13"/>
        <v>-0.26328089332126264</v>
      </c>
      <c r="R77" s="9">
        <f t="shared" si="13"/>
        <v>0.48406568062419852</v>
      </c>
      <c r="S77" s="9">
        <f t="shared" si="12"/>
        <v>-5.5032678272380106E-2</v>
      </c>
      <c r="T77" s="9">
        <f t="shared" si="12"/>
        <v>0.13936476763589165</v>
      </c>
      <c r="U77" s="9">
        <f t="shared" si="12"/>
        <v>0.26962584209203672</v>
      </c>
      <c r="V77" s="9">
        <f t="shared" si="12"/>
        <v>0.62572170223748114</v>
      </c>
      <c r="W77" s="9">
        <f t="shared" si="12"/>
        <v>-0.43439540569986657</v>
      </c>
      <c r="X77" s="9">
        <f t="shared" si="12"/>
        <v>0.15057432975251964</v>
      </c>
      <c r="Z77" s="9">
        <f t="shared" si="4"/>
        <v>3.0985997849359164</v>
      </c>
      <c r="AA77" s="9">
        <f t="shared" si="5"/>
        <v>0.78768320419561622</v>
      </c>
      <c r="AB77" s="9">
        <f t="shared" si="6"/>
        <v>1.5839768969710681</v>
      </c>
      <c r="AC77" s="9">
        <f t="shared" si="7"/>
        <v>2.6313844341734498</v>
      </c>
      <c r="AD77" s="9">
        <f t="shared" si="8"/>
        <v>0.78768320419561622</v>
      </c>
      <c r="AE77" s="17">
        <f t="shared" si="9"/>
        <v>2</v>
      </c>
      <c r="AF77" t="str" cm="1">
        <f t="array" ref="AF77">INDEX(Cluster_center,AE77,1)</f>
        <v>Lexus_ES300</v>
      </c>
    </row>
    <row r="78" spans="1:41">
      <c r="A78" s="17">
        <v>64</v>
      </c>
      <c r="B78" t="s">
        <v>321</v>
      </c>
      <c r="C78" s="61">
        <v>3</v>
      </c>
      <c r="D78" s="61">
        <v>240</v>
      </c>
      <c r="E78" s="61">
        <v>114.5</v>
      </c>
      <c r="F78" s="62">
        <v>71.599999999999994</v>
      </c>
      <c r="G78" s="62">
        <v>191.3</v>
      </c>
      <c r="H78" s="61">
        <v>3.65</v>
      </c>
      <c r="I78" s="61">
        <v>18.399999999999999</v>
      </c>
      <c r="J78" s="61">
        <v>21</v>
      </c>
      <c r="K78" s="63">
        <v>102.17898479999999</v>
      </c>
      <c r="L78" s="64">
        <v>15.467000000000001</v>
      </c>
      <c r="M78" s="64">
        <v>42.8</v>
      </c>
      <c r="N78" s="9">
        <f t="shared" si="13"/>
        <v>-4.4957488872574232E-2</v>
      </c>
      <c r="O78" s="9">
        <f t="shared" si="13"/>
        <v>0.97220721755354023</v>
      </c>
      <c r="P78" s="9">
        <f t="shared" si="13"/>
        <v>0.91487005930635823</v>
      </c>
      <c r="Q78" s="9">
        <f t="shared" si="13"/>
        <v>0.14069308482641379</v>
      </c>
      <c r="R78" s="9">
        <f t="shared" si="13"/>
        <v>0.30621004932021001</v>
      </c>
      <c r="S78" s="9">
        <f t="shared" si="12"/>
        <v>0.43034256614230498</v>
      </c>
      <c r="T78" s="9">
        <f t="shared" si="12"/>
        <v>0.11388948753040537</v>
      </c>
      <c r="U78" s="9">
        <f t="shared" si="12"/>
        <v>-0.66263978141263302</v>
      </c>
      <c r="V78" s="9">
        <f t="shared" si="12"/>
        <v>1.0138494070319894</v>
      </c>
      <c r="W78" s="9">
        <f t="shared" si="12"/>
        <v>-0.55430517322651651</v>
      </c>
      <c r="X78" s="9">
        <f t="shared" si="12"/>
        <v>1.0781324410897484</v>
      </c>
      <c r="Z78" s="9">
        <f t="shared" si="4"/>
        <v>2.157420847725851</v>
      </c>
      <c r="AA78" s="9">
        <f t="shared" si="5"/>
        <v>1.8091233388710093</v>
      </c>
      <c r="AB78" s="9">
        <f t="shared" si="6"/>
        <v>2.1967391612091114</v>
      </c>
      <c r="AC78" s="9">
        <f t="shared" si="7"/>
        <v>3.886097004171789</v>
      </c>
      <c r="AD78" s="9">
        <f t="shared" si="8"/>
        <v>1.8091233388710093</v>
      </c>
      <c r="AE78" s="17">
        <f t="shared" si="9"/>
        <v>2</v>
      </c>
      <c r="AF78" t="str" cm="1">
        <f t="array" ref="AF78">INDEX(Cluster_center,AE78,1)</f>
        <v>Lexus_ES300</v>
      </c>
    </row>
    <row r="79" spans="1:41">
      <c r="A79" s="17">
        <v>65</v>
      </c>
      <c r="B79" t="s">
        <v>373</v>
      </c>
      <c r="C79" s="61">
        <v>2.5</v>
      </c>
      <c r="D79" s="61">
        <v>120</v>
      </c>
      <c r="E79" s="61">
        <v>93.4</v>
      </c>
      <c r="F79" s="62">
        <v>66.7</v>
      </c>
      <c r="G79" s="62">
        <v>152</v>
      </c>
      <c r="H79" s="61">
        <v>3.0449999999999999</v>
      </c>
      <c r="I79" s="61">
        <v>19</v>
      </c>
      <c r="J79" s="61">
        <v>17</v>
      </c>
      <c r="K79" s="63">
        <v>48.672897910000003</v>
      </c>
      <c r="L79" s="64">
        <v>55.556999999999903</v>
      </c>
      <c r="M79" s="64">
        <v>14.46</v>
      </c>
      <c r="N79" s="9">
        <f t="shared" si="13"/>
        <v>-0.52263080814369067</v>
      </c>
      <c r="O79" s="9">
        <f t="shared" si="13"/>
        <v>-1.1459516188393628</v>
      </c>
      <c r="P79" s="9">
        <f t="shared" si="13"/>
        <v>-1.8233786079091996</v>
      </c>
      <c r="Q79" s="9">
        <f t="shared" si="13"/>
        <v>-1.2732158386904597</v>
      </c>
      <c r="R79" s="9">
        <f t="shared" si="13"/>
        <v>-2.6061759132826299</v>
      </c>
      <c r="S79" s="9">
        <f t="shared" si="12"/>
        <v>-0.52307309252939838</v>
      </c>
      <c r="T79" s="9">
        <f t="shared" si="12"/>
        <v>0.26674116816332116</v>
      </c>
      <c r="U79" s="9">
        <f t="shared" si="12"/>
        <v>-1.5949054049173028</v>
      </c>
      <c r="V79" s="9">
        <f t="shared" si="12"/>
        <v>-1.1178474694698337</v>
      </c>
      <c r="W79" s="9">
        <f t="shared" si="12"/>
        <v>2.866627719106565E-2</v>
      </c>
      <c r="X79" s="9">
        <f t="shared" si="12"/>
        <v>-0.89314591476304972</v>
      </c>
      <c r="Z79" s="9">
        <f t="shared" ref="Z79:Z142" si="14">SQRT(SUMXMY2($N79:$X79,$C$6:$M$6))</f>
        <v>7.1721464776280071</v>
      </c>
      <c r="AA79" s="9">
        <f t="shared" ref="AA79:AA142" si="15">SQRT(SUMXMY2($N79:$X79,$C$7:$M$7))</f>
        <v>4.5260398122056236</v>
      </c>
      <c r="AB79" s="9">
        <f t="shared" ref="AB79:AB142" si="16">SQRT(SUMXMY2($N79:$X79,$C$8:$M$8))</f>
        <v>5.7033387680215446</v>
      </c>
      <c r="AC79" s="9">
        <f t="shared" ref="AC79:AC142" si="17">SQRT(SUMXMY2($N79:$X79,$C$9:$M$9))</f>
        <v>3.7973128664501075</v>
      </c>
      <c r="AD79" s="9">
        <f t="shared" ref="AD79:AD142" si="18">MIN(Z79:AC79)</f>
        <v>3.7973128664501075</v>
      </c>
      <c r="AE79" s="17">
        <f t="shared" ref="AE79:AE142" si="19">MATCH(AD79,Z79:AC79,0)</f>
        <v>4</v>
      </c>
      <c r="AF79" t="str" cm="1">
        <f t="array" ref="AF79">INDEX(Cluster_center,AE79,1)</f>
        <v>Pontiac_Sunfire</v>
      </c>
    </row>
    <row r="80" spans="1:41">
      <c r="A80" s="17">
        <v>66</v>
      </c>
      <c r="B80" t="s">
        <v>325</v>
      </c>
      <c r="C80" s="61">
        <v>4</v>
      </c>
      <c r="D80" s="61">
        <v>190</v>
      </c>
      <c r="E80" s="61">
        <v>101.4</v>
      </c>
      <c r="F80" s="62">
        <v>69.400000000000006</v>
      </c>
      <c r="G80" s="62">
        <v>167.5</v>
      </c>
      <c r="H80" s="61">
        <v>3.194</v>
      </c>
      <c r="I80" s="61">
        <v>20</v>
      </c>
      <c r="J80" s="61">
        <v>20</v>
      </c>
      <c r="K80" s="63">
        <v>76.584439619999998</v>
      </c>
      <c r="L80" s="64">
        <v>80.555999999999997</v>
      </c>
      <c r="M80" s="64">
        <v>21.62</v>
      </c>
      <c r="N80" s="9">
        <f t="shared" si="13"/>
        <v>0.91038914966965867</v>
      </c>
      <c r="O80" s="9">
        <f t="shared" si="13"/>
        <v>8.9641035723163953E-2</v>
      </c>
      <c r="P80" s="9">
        <f t="shared" si="13"/>
        <v>-0.7851800610976134</v>
      </c>
      <c r="Q80" s="9">
        <f t="shared" si="13"/>
        <v>-0.49412316654850685</v>
      </c>
      <c r="R80" s="9">
        <f t="shared" si="13"/>
        <v>-1.4575249611110268</v>
      </c>
      <c r="S80" s="9">
        <f t="shared" si="12"/>
        <v>-0.28826493857554081</v>
      </c>
      <c r="T80" s="9">
        <f t="shared" si="12"/>
        <v>0.52149396921818025</v>
      </c>
      <c r="U80" s="9">
        <f t="shared" si="12"/>
        <v>-0.89570618728880047</v>
      </c>
      <c r="V80" s="9">
        <f t="shared" si="12"/>
        <v>-5.8441491022329876E-3</v>
      </c>
      <c r="W80" s="9">
        <f t="shared" si="12"/>
        <v>0.39219092894934021</v>
      </c>
      <c r="X80" s="9">
        <f t="shared" si="12"/>
        <v>-0.39510946353136184</v>
      </c>
      <c r="Z80" s="9">
        <f t="shared" si="14"/>
        <v>4.6931258426100451</v>
      </c>
      <c r="AA80" s="9">
        <f t="shared" si="15"/>
        <v>2.4979198606381212</v>
      </c>
      <c r="AB80" s="9">
        <f t="shared" si="16"/>
        <v>3.4375455025169068</v>
      </c>
      <c r="AC80" s="9">
        <f t="shared" si="17"/>
        <v>3.0304404164977243</v>
      </c>
      <c r="AD80" s="9">
        <f t="shared" si="18"/>
        <v>2.4979198606381212</v>
      </c>
      <c r="AE80" s="17">
        <f t="shared" si="19"/>
        <v>2</v>
      </c>
      <c r="AF80" t="str" cm="1">
        <f t="array" ref="AF80">INDEX(Cluster_center,AE80,1)</f>
        <v>Lexus_ES300</v>
      </c>
    </row>
    <row r="81" spans="1:32">
      <c r="A81" s="17">
        <v>67</v>
      </c>
      <c r="B81" t="s">
        <v>329</v>
      </c>
      <c r="C81" s="61">
        <v>4</v>
      </c>
      <c r="D81" s="61">
        <v>195</v>
      </c>
      <c r="E81" s="61">
        <v>105.9</v>
      </c>
      <c r="F81" s="62">
        <v>72.3</v>
      </c>
      <c r="G81" s="62">
        <v>181.5</v>
      </c>
      <c r="H81" s="61">
        <v>3.88</v>
      </c>
      <c r="I81" s="61">
        <v>20.5</v>
      </c>
      <c r="J81" s="61">
        <v>19</v>
      </c>
      <c r="K81" s="63">
        <v>80.387779120000005</v>
      </c>
      <c r="L81" s="64">
        <v>157.04</v>
      </c>
      <c r="M81" s="64">
        <v>26.895</v>
      </c>
      <c r="N81" s="9">
        <f t="shared" si="13"/>
        <v>0.91038914966965867</v>
      </c>
      <c r="O81" s="9">
        <f t="shared" si="13"/>
        <v>0.17789765390620157</v>
      </c>
      <c r="P81" s="9">
        <f t="shared" si="13"/>
        <v>-0.20119337851609617</v>
      </c>
      <c r="Q81" s="9">
        <f t="shared" si="13"/>
        <v>0.34268007390025407</v>
      </c>
      <c r="R81" s="9">
        <f t="shared" si="13"/>
        <v>-0.42003377850441737</v>
      </c>
      <c r="S81" s="9">
        <f t="shared" si="12"/>
        <v>0.79279810580262189</v>
      </c>
      <c r="T81" s="9">
        <f t="shared" si="12"/>
        <v>0.64887036974560974</v>
      </c>
      <c r="U81" s="9">
        <f t="shared" si="12"/>
        <v>-1.1287725931649679</v>
      </c>
      <c r="V81" s="9">
        <f t="shared" si="12"/>
        <v>0.14568191837292901</v>
      </c>
      <c r="W81" s="9">
        <f t="shared" si="12"/>
        <v>1.5043881954431904</v>
      </c>
      <c r="X81" s="9">
        <f t="shared" si="12"/>
        <v>-2.8190150647681222E-2</v>
      </c>
      <c r="Z81" s="9">
        <f t="shared" si="14"/>
        <v>4.1161328368904773</v>
      </c>
      <c r="AA81" s="9">
        <f t="shared" si="15"/>
        <v>2.7132050360891391</v>
      </c>
      <c r="AB81" s="9">
        <f t="shared" si="16"/>
        <v>2.9108648370003514</v>
      </c>
      <c r="AC81" s="9">
        <f t="shared" si="17"/>
        <v>3.8864763817712884</v>
      </c>
      <c r="AD81" s="9">
        <f t="shared" si="18"/>
        <v>2.7132050360891391</v>
      </c>
      <c r="AE81" s="17">
        <f t="shared" si="19"/>
        <v>2</v>
      </c>
      <c r="AF81" t="str" cm="1">
        <f t="array" ref="AF81">INDEX(Cluster_center,AE81,1)</f>
        <v>Lexus_ES300</v>
      </c>
    </row>
    <row r="82" spans="1:32">
      <c r="A82" s="17">
        <v>68</v>
      </c>
      <c r="B82" t="s">
        <v>333</v>
      </c>
      <c r="C82" s="61">
        <v>3</v>
      </c>
      <c r="D82" s="61">
        <v>210</v>
      </c>
      <c r="E82" s="61">
        <v>105.1</v>
      </c>
      <c r="F82" s="62">
        <v>70.5</v>
      </c>
      <c r="G82" s="62">
        <v>190.2</v>
      </c>
      <c r="H82" s="61">
        <v>3.3730000000000002</v>
      </c>
      <c r="I82" s="61">
        <v>18.5</v>
      </c>
      <c r="J82" s="61">
        <v>23</v>
      </c>
      <c r="K82" s="63">
        <v>87.211001039999999</v>
      </c>
      <c r="L82" s="64">
        <v>24.071999999999999</v>
      </c>
      <c r="M82" s="64">
        <v>31.504999999999999</v>
      </c>
      <c r="N82" s="9">
        <f t="shared" si="13"/>
        <v>-4.4957488872574232E-2</v>
      </c>
      <c r="O82" s="9">
        <f t="shared" si="13"/>
        <v>0.44266750845531444</v>
      </c>
      <c r="P82" s="9">
        <f t="shared" si="13"/>
        <v>-0.30501323319725626</v>
      </c>
      <c r="Q82" s="9">
        <f t="shared" si="13"/>
        <v>-0.17671504086104653</v>
      </c>
      <c r="R82" s="9">
        <f t="shared" si="13"/>
        <v>0.22469288497254619</v>
      </c>
      <c r="S82" s="9">
        <f t="shared" si="12"/>
        <v>-6.1799751007719462E-3</v>
      </c>
      <c r="T82" s="9">
        <f t="shared" si="12"/>
        <v>0.13936476763589165</v>
      </c>
      <c r="U82" s="9">
        <f t="shared" si="12"/>
        <v>-0.19650696966029815</v>
      </c>
      <c r="V82" s="9">
        <f t="shared" si="12"/>
        <v>0.4175209127745389</v>
      </c>
      <c r="W82" s="9">
        <f t="shared" si="12"/>
        <v>-0.42917498288370515</v>
      </c>
      <c r="X82" s="9">
        <f t="shared" si="12"/>
        <v>0.29247298345540274</v>
      </c>
      <c r="Z82" s="9">
        <f t="shared" si="14"/>
        <v>3.2631163825908898</v>
      </c>
      <c r="AA82" s="9">
        <f t="shared" si="15"/>
        <v>0</v>
      </c>
      <c r="AB82" s="9">
        <f t="shared" si="16"/>
        <v>1.7967627988193646</v>
      </c>
      <c r="AC82" s="9">
        <f t="shared" si="17"/>
        <v>2.4617849746120548</v>
      </c>
      <c r="AD82" s="9">
        <f t="shared" si="18"/>
        <v>0</v>
      </c>
      <c r="AE82" s="17">
        <f t="shared" si="19"/>
        <v>2</v>
      </c>
      <c r="AF82" t="str" cm="1">
        <f t="array" ref="AF82">INDEX(Cluster_center,AE82,1)</f>
        <v>Lexus_ES300</v>
      </c>
    </row>
    <row r="83" spans="1:32">
      <c r="A83" s="17">
        <v>69</v>
      </c>
      <c r="B83" t="s">
        <v>337</v>
      </c>
      <c r="C83" s="61">
        <v>3</v>
      </c>
      <c r="D83" s="61">
        <v>225</v>
      </c>
      <c r="E83" s="61">
        <v>110.2</v>
      </c>
      <c r="F83" s="62">
        <v>70.900000000000006</v>
      </c>
      <c r="G83" s="62">
        <v>189.2</v>
      </c>
      <c r="H83" s="61">
        <v>3.6379999999999999</v>
      </c>
      <c r="I83" s="61">
        <v>19.8</v>
      </c>
      <c r="J83" s="61">
        <v>23</v>
      </c>
      <c r="K83" s="63">
        <v>94.946698400000002</v>
      </c>
      <c r="L83" s="64">
        <v>12.698</v>
      </c>
      <c r="M83" s="64">
        <v>37.805</v>
      </c>
      <c r="N83" s="9">
        <f t="shared" si="13"/>
        <v>-4.4957488872574232E-2</v>
      </c>
      <c r="O83" s="9">
        <f t="shared" si="13"/>
        <v>0.70743736300442728</v>
      </c>
      <c r="P83" s="9">
        <f t="shared" si="13"/>
        <v>0.35683834039513102</v>
      </c>
      <c r="Q83" s="9">
        <f t="shared" si="13"/>
        <v>-6.1293904247422364E-2</v>
      </c>
      <c r="R83" s="9">
        <f t="shared" si="13"/>
        <v>0.15058637192921695</v>
      </c>
      <c r="S83" s="9">
        <f t="shared" si="12"/>
        <v>0.41143184233394059</v>
      </c>
      <c r="T83" s="9">
        <f t="shared" si="12"/>
        <v>0.47054340900720865</v>
      </c>
      <c r="U83" s="9">
        <f t="shared" si="12"/>
        <v>-0.19650696966029815</v>
      </c>
      <c r="V83" s="9">
        <f t="shared" si="12"/>
        <v>0.72571317384899492</v>
      </c>
      <c r="W83" s="9">
        <f t="shared" si="12"/>
        <v>-0.59457077427930494</v>
      </c>
      <c r="X83" s="9">
        <f t="shared" si="12"/>
        <v>0.73068941400842424</v>
      </c>
      <c r="Z83" s="9">
        <f t="shared" si="14"/>
        <v>2.4598305731130217</v>
      </c>
      <c r="AA83" s="9">
        <f t="shared" si="15"/>
        <v>1.0608558787899363</v>
      </c>
      <c r="AB83" s="9">
        <f t="shared" si="16"/>
        <v>1.9236630221866478</v>
      </c>
      <c r="AC83" s="9">
        <f t="shared" si="17"/>
        <v>3.2445277643671679</v>
      </c>
      <c r="AD83" s="9">
        <f t="shared" si="18"/>
        <v>1.0608558787899363</v>
      </c>
      <c r="AE83" s="17">
        <f t="shared" si="19"/>
        <v>2</v>
      </c>
      <c r="AF83" t="str" cm="1">
        <f t="array" ref="AF83">INDEX(Cluster_center,AE83,1)</f>
        <v>Lexus_ES300</v>
      </c>
    </row>
    <row r="84" spans="1:32">
      <c r="A84" s="17">
        <v>70</v>
      </c>
      <c r="B84" t="s">
        <v>312</v>
      </c>
      <c r="C84" s="61">
        <v>4</v>
      </c>
      <c r="D84" s="61">
        <v>300</v>
      </c>
      <c r="E84" s="61">
        <v>110.2</v>
      </c>
      <c r="F84" s="62">
        <v>70.900000000000006</v>
      </c>
      <c r="G84" s="62">
        <v>189.2</v>
      </c>
      <c r="H84" s="61">
        <v>3.6930000000000001</v>
      </c>
      <c r="I84" s="61">
        <v>19.8</v>
      </c>
      <c r="J84" s="61">
        <v>21</v>
      </c>
      <c r="K84" s="63">
        <v>125.0133574</v>
      </c>
      <c r="L84" s="64">
        <v>3.3339999999999899</v>
      </c>
      <c r="M84" s="64">
        <v>46.305</v>
      </c>
      <c r="N84" s="9">
        <f t="shared" si="13"/>
        <v>0.91038914966965867</v>
      </c>
      <c r="O84" s="9">
        <f t="shared" si="13"/>
        <v>2.0312866357499919</v>
      </c>
      <c r="P84" s="9">
        <f t="shared" si="13"/>
        <v>0.35683834039513102</v>
      </c>
      <c r="Q84" s="9">
        <f t="shared" si="13"/>
        <v>-6.1293904247422364E-2</v>
      </c>
      <c r="R84" s="9">
        <f t="shared" si="13"/>
        <v>0.15058637192921695</v>
      </c>
      <c r="S84" s="9">
        <f t="shared" si="12"/>
        <v>0.49810599312227755</v>
      </c>
      <c r="T84" s="9">
        <f t="shared" si="12"/>
        <v>0.47054340900720865</v>
      </c>
      <c r="U84" s="9">
        <f t="shared" si="12"/>
        <v>-0.66263978141263302</v>
      </c>
      <c r="V84" s="9">
        <f t="shared" si="12"/>
        <v>1.9235769460383245</v>
      </c>
      <c r="W84" s="9">
        <f t="shared" si="12"/>
        <v>-0.73073801453149401</v>
      </c>
      <c r="X84" s="9">
        <f t="shared" si="12"/>
        <v>1.3219338044371041</v>
      </c>
      <c r="Z84" s="9">
        <f t="shared" si="14"/>
        <v>1.1921941303801116</v>
      </c>
      <c r="AA84" s="9">
        <f t="shared" si="15"/>
        <v>2.8095297290938759</v>
      </c>
      <c r="AB84" s="9">
        <f t="shared" si="16"/>
        <v>3.2432416733981864</v>
      </c>
      <c r="AC84" s="9">
        <f t="shared" si="17"/>
        <v>5.0516238793107568</v>
      </c>
      <c r="AD84" s="9">
        <f t="shared" si="18"/>
        <v>1.1921941303801116</v>
      </c>
      <c r="AE84" s="17">
        <f t="shared" si="19"/>
        <v>1</v>
      </c>
      <c r="AF84" t="str" cm="1">
        <f t="array" ref="AF84">INDEX(Cluster_center,AE84,1)</f>
        <v>Lexus_LS400</v>
      </c>
    </row>
    <row r="85" spans="1:32">
      <c r="A85" s="17">
        <v>71</v>
      </c>
      <c r="B85" t="s">
        <v>316</v>
      </c>
      <c r="C85" s="61">
        <v>4</v>
      </c>
      <c r="D85" s="61">
        <v>290</v>
      </c>
      <c r="E85" s="61">
        <v>112.2</v>
      </c>
      <c r="F85" s="62">
        <v>72</v>
      </c>
      <c r="G85" s="62">
        <v>196.7</v>
      </c>
      <c r="H85" s="61">
        <v>3.89</v>
      </c>
      <c r="I85" s="61">
        <v>22.5</v>
      </c>
      <c r="J85" s="61">
        <v>22</v>
      </c>
      <c r="K85" s="63">
        <v>124.446716299999</v>
      </c>
      <c r="L85" s="64">
        <v>6.375</v>
      </c>
      <c r="M85" s="64">
        <v>54.005000000000003</v>
      </c>
      <c r="N85" s="9">
        <f t="shared" si="13"/>
        <v>0.91038914966965867</v>
      </c>
      <c r="O85" s="9">
        <f t="shared" si="13"/>
        <v>1.8547733993839164</v>
      </c>
      <c r="P85" s="9">
        <f t="shared" si="13"/>
        <v>0.61638797709802751</v>
      </c>
      <c r="Q85" s="9">
        <f t="shared" si="13"/>
        <v>0.25611422144003798</v>
      </c>
      <c r="R85" s="9">
        <f t="shared" si="13"/>
        <v>0.70638521975418622</v>
      </c>
      <c r="S85" s="9">
        <f t="shared" si="12"/>
        <v>0.80855704230959258</v>
      </c>
      <c r="T85" s="9">
        <f t="shared" si="12"/>
        <v>1.1583759718553279</v>
      </c>
      <c r="U85" s="9">
        <f t="shared" si="12"/>
        <v>-0.42957337553646557</v>
      </c>
      <c r="V85" s="9">
        <f t="shared" si="12"/>
        <v>1.9010018123819807</v>
      </c>
      <c r="W85" s="9">
        <f t="shared" si="12"/>
        <v>-0.68651710705531843</v>
      </c>
      <c r="X85" s="9">
        <f t="shared" si="12"/>
        <v>1.8575316640019084</v>
      </c>
      <c r="Z85" s="9">
        <f t="shared" si="14"/>
        <v>0</v>
      </c>
      <c r="AA85" s="9">
        <f t="shared" si="15"/>
        <v>3.2631163825908898</v>
      </c>
      <c r="AB85" s="9">
        <f t="shared" si="16"/>
        <v>3.4567634100070261</v>
      </c>
      <c r="AC85" s="9">
        <f t="shared" si="17"/>
        <v>5.5624397235707654</v>
      </c>
      <c r="AD85" s="9">
        <f t="shared" si="18"/>
        <v>0</v>
      </c>
      <c r="AE85" s="17">
        <f t="shared" si="19"/>
        <v>1</v>
      </c>
      <c r="AF85" t="str" cm="1">
        <f t="array" ref="AF85">INDEX(Cluster_center,AE85,1)</f>
        <v>Lexus_LS400</v>
      </c>
    </row>
    <row r="86" spans="1:32">
      <c r="A86" s="17">
        <v>72</v>
      </c>
      <c r="B86" t="s">
        <v>320</v>
      </c>
      <c r="C86" s="61">
        <v>4.7</v>
      </c>
      <c r="D86" s="61">
        <v>230</v>
      </c>
      <c r="E86" s="61">
        <v>112.2</v>
      </c>
      <c r="F86" s="62">
        <v>76.400000000000006</v>
      </c>
      <c r="G86" s="62">
        <v>192.5</v>
      </c>
      <c r="H86" s="61">
        <v>5.4009999999999998</v>
      </c>
      <c r="I86" s="61">
        <v>25.4</v>
      </c>
      <c r="J86" s="61">
        <v>15</v>
      </c>
      <c r="K86" s="63">
        <v>105.760458</v>
      </c>
      <c r="L86" s="64">
        <v>9.1259999999999994</v>
      </c>
      <c r="M86" s="64">
        <v>60.104999999999997</v>
      </c>
      <c r="N86" s="9">
        <f t="shared" si="13"/>
        <v>1.5791317966492218</v>
      </c>
      <c r="O86" s="9">
        <f t="shared" si="13"/>
        <v>0.79569398118746493</v>
      </c>
      <c r="P86" s="9">
        <f t="shared" si="13"/>
        <v>0.61638797709802751</v>
      </c>
      <c r="Q86" s="9">
        <f t="shared" si="13"/>
        <v>1.5257467241898874</v>
      </c>
      <c r="R86" s="9">
        <f t="shared" si="13"/>
        <v>0.39513786497220427</v>
      </c>
      <c r="S86" s="9">
        <f t="shared" si="12"/>
        <v>3.1897323485128051</v>
      </c>
      <c r="T86" s="9">
        <f t="shared" si="12"/>
        <v>1.8971590949144188</v>
      </c>
      <c r="U86" s="9">
        <f t="shared" si="12"/>
        <v>-2.0610382166696377</v>
      </c>
      <c r="V86" s="9">
        <f t="shared" si="12"/>
        <v>1.1565362615091361</v>
      </c>
      <c r="W86" s="9">
        <f t="shared" si="12"/>
        <v>-0.64651325422172468</v>
      </c>
      <c r="X86" s="9">
        <f t="shared" si="12"/>
        <v>2.2818364618389602</v>
      </c>
      <c r="Z86" s="9">
        <f t="shared" si="14"/>
        <v>3.5904101779075699</v>
      </c>
      <c r="AA86" s="9">
        <f t="shared" si="15"/>
        <v>5.2791875651551905</v>
      </c>
      <c r="AB86" s="9">
        <f t="shared" si="16"/>
        <v>5.1645673812146917</v>
      </c>
      <c r="AC86" s="9">
        <f t="shared" si="17"/>
        <v>7.4002309274269962</v>
      </c>
      <c r="AD86" s="9">
        <f t="shared" si="18"/>
        <v>3.5904101779075699</v>
      </c>
      <c r="AE86" s="17">
        <f t="shared" si="19"/>
        <v>1</v>
      </c>
      <c r="AF86" t="str" cm="1">
        <f t="array" ref="AF86">INDEX(Cluster_center,AE86,1)</f>
        <v>Lexus_LS400</v>
      </c>
    </row>
    <row r="87" spans="1:32">
      <c r="A87" s="17">
        <v>73</v>
      </c>
      <c r="B87" t="s">
        <v>341</v>
      </c>
      <c r="C87" s="61">
        <v>3</v>
      </c>
      <c r="D87" s="61">
        <v>220</v>
      </c>
      <c r="E87" s="61">
        <v>103</v>
      </c>
      <c r="F87" s="62">
        <v>71.5</v>
      </c>
      <c r="G87" s="62">
        <v>180.1</v>
      </c>
      <c r="H87" s="61">
        <v>3.9</v>
      </c>
      <c r="I87" s="61">
        <v>17.2</v>
      </c>
      <c r="J87" s="61">
        <v>21</v>
      </c>
      <c r="K87" s="63">
        <v>91.943801559999997</v>
      </c>
      <c r="L87" s="64">
        <v>51.238</v>
      </c>
      <c r="M87" s="64">
        <v>34.604999999999997</v>
      </c>
      <c r="N87" s="9">
        <f t="shared" si="13"/>
        <v>-4.4957488872574232E-2</v>
      </c>
      <c r="O87" s="9">
        <f t="shared" si="13"/>
        <v>0.61918074482138974</v>
      </c>
      <c r="P87" s="9">
        <f t="shared" si="13"/>
        <v>-0.57754035173529694</v>
      </c>
      <c r="Q87" s="9">
        <f t="shared" si="13"/>
        <v>0.1118378006730098</v>
      </c>
      <c r="R87" s="9">
        <f t="shared" si="13"/>
        <v>-0.52378289676507872</v>
      </c>
      <c r="S87" s="9">
        <f t="shared" si="12"/>
        <v>0.8243159788165626</v>
      </c>
      <c r="T87" s="9">
        <f t="shared" si="12"/>
        <v>-0.19181387373542533</v>
      </c>
      <c r="U87" s="9">
        <f t="shared" si="12"/>
        <v>-0.66263978141263302</v>
      </c>
      <c r="V87" s="9">
        <f t="shared" si="12"/>
        <v>0.60607695699304753</v>
      </c>
      <c r="W87" s="9">
        <f t="shared" si="12"/>
        <v>-3.4138753847933773E-2</v>
      </c>
      <c r="X87" s="9">
        <f t="shared" si="12"/>
        <v>0.50810329055292114</v>
      </c>
      <c r="Z87" s="9">
        <f t="shared" si="14"/>
        <v>3.3466305872226929</v>
      </c>
      <c r="AA87" s="9">
        <f t="shared" si="15"/>
        <v>1.4155185426984196</v>
      </c>
      <c r="AB87" s="9">
        <f t="shared" si="16"/>
        <v>2.5347913449506798</v>
      </c>
      <c r="AC87" s="9">
        <f t="shared" si="17"/>
        <v>3.10736121731399</v>
      </c>
      <c r="AD87" s="9">
        <f t="shared" si="18"/>
        <v>1.4155185426984196</v>
      </c>
      <c r="AE87" s="17">
        <f t="shared" si="19"/>
        <v>2</v>
      </c>
      <c r="AF87" t="str" cm="1">
        <f t="array" ref="AF87">INDEX(Cluster_center,AE87,1)</f>
        <v>Lexus_ES300</v>
      </c>
    </row>
    <row r="88" spans="1:32">
      <c r="A88" s="17">
        <v>74</v>
      </c>
      <c r="B88" t="s">
        <v>324</v>
      </c>
      <c r="C88" s="61">
        <v>4.5999999999999996</v>
      </c>
      <c r="D88" s="61">
        <v>275</v>
      </c>
      <c r="E88" s="61">
        <v>109</v>
      </c>
      <c r="F88" s="62">
        <v>73.599999999999994</v>
      </c>
      <c r="G88" s="62">
        <v>208.5</v>
      </c>
      <c r="H88" s="61">
        <v>3.8679999999999999</v>
      </c>
      <c r="I88" s="61">
        <v>20</v>
      </c>
      <c r="J88" s="61">
        <v>22</v>
      </c>
      <c r="K88" s="63">
        <v>113.5402069</v>
      </c>
      <c r="L88" s="64">
        <v>13.798</v>
      </c>
      <c r="M88" s="64">
        <v>39.08</v>
      </c>
      <c r="N88" s="9">
        <f t="shared" si="13"/>
        <v>1.4835971327949979</v>
      </c>
      <c r="O88" s="9">
        <f t="shared" si="13"/>
        <v>1.5900035448348036</v>
      </c>
      <c r="P88" s="9">
        <f t="shared" si="13"/>
        <v>0.20110855837339273</v>
      </c>
      <c r="Q88" s="9">
        <f t="shared" si="13"/>
        <v>0.71779876789452646</v>
      </c>
      <c r="R88" s="9">
        <f t="shared" si="13"/>
        <v>1.580842073665472</v>
      </c>
      <c r="S88" s="9">
        <f t="shared" si="12"/>
        <v>0.77388738199425755</v>
      </c>
      <c r="T88" s="9">
        <f t="shared" si="12"/>
        <v>0.52149396921818025</v>
      </c>
      <c r="U88" s="9">
        <f t="shared" si="12"/>
        <v>-0.42957337553646557</v>
      </c>
      <c r="V88" s="9">
        <f t="shared" si="12"/>
        <v>1.4664835477719627</v>
      </c>
      <c r="W88" s="9">
        <f t="shared" si="12"/>
        <v>-0.57857504977296059</v>
      </c>
      <c r="X88" s="9">
        <f t="shared" si="12"/>
        <v>0.81937607257272616</v>
      </c>
      <c r="Z88" s="9">
        <f t="shared" si="14"/>
        <v>1.798332612687477</v>
      </c>
      <c r="AA88" s="9">
        <f t="shared" si="15"/>
        <v>2.9592958061893144</v>
      </c>
      <c r="AB88" s="9">
        <f t="shared" si="16"/>
        <v>2.4763956415741704</v>
      </c>
      <c r="AC88" s="9">
        <f t="shared" si="17"/>
        <v>5.2056982830991299</v>
      </c>
      <c r="AD88" s="9">
        <f t="shared" si="18"/>
        <v>1.798332612687477</v>
      </c>
      <c r="AE88" s="17">
        <f t="shared" si="19"/>
        <v>1</v>
      </c>
      <c r="AF88" t="str" cm="1">
        <f t="array" ref="AF88">INDEX(Cluster_center,AE88,1)</f>
        <v>Lexus_LS400</v>
      </c>
    </row>
    <row r="89" spans="1:32">
      <c r="A89" s="17">
        <v>75</v>
      </c>
      <c r="B89" t="s">
        <v>375</v>
      </c>
      <c r="C89" s="61">
        <v>4.5999999999999996</v>
      </c>
      <c r="D89" s="61">
        <v>215</v>
      </c>
      <c r="E89" s="61">
        <v>117.7</v>
      </c>
      <c r="F89" s="62">
        <v>78.2</v>
      </c>
      <c r="G89" s="62">
        <v>215.3</v>
      </c>
      <c r="H89" s="61">
        <v>4.1210000000000004</v>
      </c>
      <c r="I89" s="61">
        <v>19</v>
      </c>
      <c r="J89" s="61">
        <v>21</v>
      </c>
      <c r="K89" s="63">
        <v>93.957916900000001</v>
      </c>
      <c r="L89" s="64">
        <v>48.911000000000001</v>
      </c>
      <c r="M89" s="64">
        <v>43.33</v>
      </c>
      <c r="N89" s="9">
        <f t="shared" si="13"/>
        <v>1.4835971327949979</v>
      </c>
      <c r="O89" s="9">
        <f t="shared" si="13"/>
        <v>0.53092412663835209</v>
      </c>
      <c r="P89" s="9">
        <f t="shared" si="13"/>
        <v>1.330149478030993</v>
      </c>
      <c r="Q89" s="9">
        <f t="shared" si="13"/>
        <v>2.0451418389511882</v>
      </c>
      <c r="R89" s="9">
        <f t="shared" si="13"/>
        <v>2.0847663623601118</v>
      </c>
      <c r="S89" s="9">
        <f t="shared" si="12"/>
        <v>1.1725884756206071</v>
      </c>
      <c r="T89" s="9">
        <f t="shared" si="12"/>
        <v>0.26674116816332116</v>
      </c>
      <c r="U89" s="9">
        <f t="shared" si="12"/>
        <v>-0.66263978141263302</v>
      </c>
      <c r="V89" s="9">
        <f t="shared" si="12"/>
        <v>0.68631985324556422</v>
      </c>
      <c r="W89" s="9">
        <f t="shared" si="12"/>
        <v>-6.7976981962718411E-2</v>
      </c>
      <c r="X89" s="9">
        <f t="shared" si="12"/>
        <v>1.114998267787066</v>
      </c>
      <c r="Z89" s="9">
        <f t="shared" si="14"/>
        <v>3.3290247234629677</v>
      </c>
      <c r="AA89" s="9">
        <f t="shared" si="15"/>
        <v>3.9895878490850953</v>
      </c>
      <c r="AB89" s="9">
        <f t="shared" si="16"/>
        <v>2.8395103872373273</v>
      </c>
      <c r="AC89" s="9">
        <f t="shared" si="17"/>
        <v>5.7909701176442034</v>
      </c>
      <c r="AD89" s="9">
        <f t="shared" si="18"/>
        <v>2.8395103872373273</v>
      </c>
      <c r="AE89" s="17">
        <f t="shared" si="19"/>
        <v>3</v>
      </c>
      <c r="AF89" t="str" cm="1">
        <f t="array" ref="AF89">INDEX(Cluster_center,AE89,1)</f>
        <v>Pontiac_Bonneville</v>
      </c>
    </row>
    <row r="90" spans="1:32">
      <c r="A90" s="17">
        <v>76</v>
      </c>
      <c r="B90" t="s">
        <v>328</v>
      </c>
      <c r="C90" s="61">
        <v>5.4</v>
      </c>
      <c r="D90" s="61">
        <v>300</v>
      </c>
      <c r="E90" s="61">
        <v>119</v>
      </c>
      <c r="F90" s="62">
        <v>79.900000000000006</v>
      </c>
      <c r="G90" s="62">
        <v>204.8</v>
      </c>
      <c r="H90" s="61">
        <v>5.3929999999999998</v>
      </c>
      <c r="I90" s="61">
        <v>30</v>
      </c>
      <c r="J90" s="61">
        <v>15</v>
      </c>
      <c r="K90" s="63">
        <v>123.972046699999</v>
      </c>
      <c r="L90" s="64">
        <v>22.925000000000001</v>
      </c>
      <c r="M90" s="64">
        <v>42.66</v>
      </c>
      <c r="N90" s="9">
        <f t="shared" si="13"/>
        <v>2.2478744436287847</v>
      </c>
      <c r="O90" s="9">
        <f t="shared" si="13"/>
        <v>2.0312866357499919</v>
      </c>
      <c r="P90" s="9">
        <f t="shared" si="13"/>
        <v>1.4988567418878753</v>
      </c>
      <c r="Q90" s="9">
        <f t="shared" si="13"/>
        <v>2.5356816695590849</v>
      </c>
      <c r="R90" s="9">
        <f t="shared" si="13"/>
        <v>1.3066479754051548</v>
      </c>
      <c r="S90" s="9">
        <f t="shared" si="12"/>
        <v>3.1771251993072287</v>
      </c>
      <c r="T90" s="9">
        <f t="shared" si="12"/>
        <v>3.069021979766771</v>
      </c>
      <c r="U90" s="9">
        <f t="shared" si="12"/>
        <v>-2.0610382166696377</v>
      </c>
      <c r="V90" s="9">
        <f t="shared" si="12"/>
        <v>1.8820908479944976</v>
      </c>
      <c r="W90" s="9">
        <f t="shared" si="12"/>
        <v>-0.44585416107350229</v>
      </c>
      <c r="X90" s="9">
        <f t="shared" si="12"/>
        <v>1.0683942981885699</v>
      </c>
      <c r="Z90" s="9">
        <f t="shared" si="14"/>
        <v>4.5561928132328946</v>
      </c>
      <c r="AA90" s="9">
        <f t="shared" si="15"/>
        <v>6.6710235933924711</v>
      </c>
      <c r="AB90" s="9">
        <f t="shared" si="16"/>
        <v>6.122144822675156</v>
      </c>
      <c r="AC90" s="9">
        <f t="shared" si="17"/>
        <v>8.8910524425585642</v>
      </c>
      <c r="AD90" s="9">
        <f t="shared" si="18"/>
        <v>4.5561928132328946</v>
      </c>
      <c r="AE90" s="17">
        <f t="shared" si="19"/>
        <v>1</v>
      </c>
      <c r="AF90" t="str" cm="1">
        <f t="array" ref="AF90">INDEX(Cluster_center,AE90,1)</f>
        <v>Lexus_LS400</v>
      </c>
    </row>
    <row r="91" spans="1:32">
      <c r="A91" s="17">
        <v>77</v>
      </c>
      <c r="B91" t="s">
        <v>376</v>
      </c>
      <c r="C91" s="61">
        <v>1.8</v>
      </c>
      <c r="D91" s="61">
        <v>113</v>
      </c>
      <c r="E91" s="61">
        <v>98.4</v>
      </c>
      <c r="F91" s="62">
        <v>66.5</v>
      </c>
      <c r="G91" s="62">
        <v>173.6</v>
      </c>
      <c r="H91" s="61">
        <v>2.25</v>
      </c>
      <c r="I91" s="61">
        <v>13.2</v>
      </c>
      <c r="J91" s="61">
        <v>30</v>
      </c>
      <c r="K91" s="63">
        <v>45.832180559999998</v>
      </c>
      <c r="L91" s="64">
        <v>26.231999999999999</v>
      </c>
      <c r="M91" s="64">
        <v>13.987</v>
      </c>
      <c r="N91" s="9">
        <f t="shared" si="13"/>
        <v>-1.1913734551232535</v>
      </c>
      <c r="O91" s="9">
        <f t="shared" si="13"/>
        <v>-1.2695108842956155</v>
      </c>
      <c r="P91" s="9">
        <f t="shared" si="13"/>
        <v>-1.1745045161519583</v>
      </c>
      <c r="Q91" s="9">
        <f t="shared" si="13"/>
        <v>-1.3309264069972719</v>
      </c>
      <c r="R91" s="9">
        <f t="shared" si="13"/>
        <v>-1.0054752315467188</v>
      </c>
      <c r="S91" s="9">
        <f t="shared" si="12"/>
        <v>-1.7759085448335374</v>
      </c>
      <c r="T91" s="9">
        <f t="shared" si="12"/>
        <v>-1.2108250779548617</v>
      </c>
      <c r="U91" s="9">
        <f t="shared" si="12"/>
        <v>1.4349578714728739</v>
      </c>
      <c r="V91" s="9">
        <f t="shared" si="12"/>
        <v>-1.2310224118734669</v>
      </c>
      <c r="W91" s="9">
        <f t="shared" si="12"/>
        <v>-0.39776519658033821</v>
      </c>
      <c r="X91" s="9">
        <f t="shared" si="12"/>
        <v>-0.92604692613631634</v>
      </c>
      <c r="Z91" s="9">
        <f t="shared" si="14"/>
        <v>7.4996889500028985</v>
      </c>
      <c r="AA91" s="9">
        <f t="shared" si="15"/>
        <v>4.4348008721404204</v>
      </c>
      <c r="AB91" s="9">
        <f t="shared" si="16"/>
        <v>5.2373125209562073</v>
      </c>
      <c r="AC91" s="9">
        <f t="shared" si="17"/>
        <v>2.1406769629064222</v>
      </c>
      <c r="AD91" s="9">
        <f t="shared" si="18"/>
        <v>2.1406769629064222</v>
      </c>
      <c r="AE91" s="17">
        <f t="shared" si="19"/>
        <v>4</v>
      </c>
      <c r="AF91" t="str" cm="1">
        <f t="array" ref="AF91">INDEX(Cluster_center,AE91,1)</f>
        <v>Pontiac_Sunfire</v>
      </c>
    </row>
    <row r="92" spans="1:32">
      <c r="A92" s="17">
        <v>78</v>
      </c>
      <c r="B92" t="s">
        <v>379</v>
      </c>
      <c r="C92" s="61">
        <v>2.4</v>
      </c>
      <c r="D92" s="61">
        <v>154</v>
      </c>
      <c r="E92" s="61">
        <v>100.8</v>
      </c>
      <c r="F92" s="62">
        <v>68.900000000000006</v>
      </c>
      <c r="G92" s="62">
        <v>175.4</v>
      </c>
      <c r="H92" s="61">
        <v>2.91</v>
      </c>
      <c r="I92" s="61">
        <v>15.9</v>
      </c>
      <c r="J92" s="61">
        <v>24</v>
      </c>
      <c r="K92" s="63">
        <v>62.441962349999997</v>
      </c>
      <c r="L92" s="64">
        <v>42.540999999999997</v>
      </c>
      <c r="M92" s="64">
        <v>19.047000000000001</v>
      </c>
      <c r="N92" s="9">
        <f t="shared" si="13"/>
        <v>-0.61816547199791405</v>
      </c>
      <c r="O92" s="9">
        <f t="shared" si="13"/>
        <v>-0.54580661519470697</v>
      </c>
      <c r="P92" s="9">
        <f t="shared" si="13"/>
        <v>-0.86304495210848342</v>
      </c>
      <c r="Q92" s="9">
        <f t="shared" si="13"/>
        <v>-0.63839958731553503</v>
      </c>
      <c r="R92" s="9">
        <f t="shared" si="13"/>
        <v>-0.87208350806872525</v>
      </c>
      <c r="S92" s="9">
        <f t="shared" si="12"/>
        <v>-0.73581873537349718</v>
      </c>
      <c r="T92" s="9">
        <f t="shared" si="12"/>
        <v>-0.52299251510674183</v>
      </c>
      <c r="U92" s="9">
        <f t="shared" si="12"/>
        <v>3.6559436215869275E-2</v>
      </c>
      <c r="V92" s="9">
        <f t="shared" si="12"/>
        <v>-0.56928424301968661</v>
      </c>
      <c r="W92" s="9">
        <f t="shared" si="12"/>
        <v>-0.16060676842218485</v>
      </c>
      <c r="X92" s="9">
        <f t="shared" si="12"/>
        <v>-0.57408261842230224</v>
      </c>
      <c r="Z92" s="9">
        <f t="shared" si="14"/>
        <v>5.5947049195398595</v>
      </c>
      <c r="AA92" s="9">
        <f t="shared" si="15"/>
        <v>2.4197852618842299</v>
      </c>
      <c r="AB92" s="9">
        <f t="shared" si="16"/>
        <v>3.4699990967152932</v>
      </c>
      <c r="AC92" s="9">
        <f t="shared" si="17"/>
        <v>1.0160300027442566</v>
      </c>
      <c r="AD92" s="9">
        <f t="shared" si="18"/>
        <v>1.0160300027442566</v>
      </c>
      <c r="AE92" s="17">
        <f t="shared" si="19"/>
        <v>4</v>
      </c>
      <c r="AF92" t="str" cm="1">
        <f t="array" ref="AF92">INDEX(Cluster_center,AE92,1)</f>
        <v>Pontiac_Sunfire</v>
      </c>
    </row>
    <row r="93" spans="1:32">
      <c r="A93" s="17">
        <v>79</v>
      </c>
      <c r="B93" t="s">
        <v>382</v>
      </c>
      <c r="C93" s="61">
        <v>2.4</v>
      </c>
      <c r="D93" s="61">
        <v>145</v>
      </c>
      <c r="E93" s="61">
        <v>103.7</v>
      </c>
      <c r="F93" s="62">
        <v>68.5</v>
      </c>
      <c r="G93" s="62">
        <v>187.8</v>
      </c>
      <c r="H93" s="61">
        <v>2.9449999999999998</v>
      </c>
      <c r="I93" s="61">
        <v>16.3</v>
      </c>
      <c r="J93" s="61">
        <v>25</v>
      </c>
      <c r="K93" s="63">
        <v>58.606772919999997</v>
      </c>
      <c r="L93" s="64">
        <v>55.616</v>
      </c>
      <c r="M93" s="64">
        <v>17.356999999999999</v>
      </c>
      <c r="N93" s="9">
        <f t="shared" si="13"/>
        <v>-0.61816547199791405</v>
      </c>
      <c r="O93" s="9">
        <f t="shared" si="13"/>
        <v>-0.70466852792417467</v>
      </c>
      <c r="P93" s="9">
        <f t="shared" si="13"/>
        <v>-0.48669797888928273</v>
      </c>
      <c r="Q93" s="9">
        <f t="shared" si="13"/>
        <v>-0.75382072392915922</v>
      </c>
      <c r="R93" s="9">
        <f t="shared" si="13"/>
        <v>4.6837253668557698E-2</v>
      </c>
      <c r="S93" s="9">
        <f t="shared" si="12"/>
        <v>-0.6806624575991016</v>
      </c>
      <c r="T93" s="9">
        <f t="shared" si="12"/>
        <v>-0.42109139468479817</v>
      </c>
      <c r="U93" s="9">
        <f t="shared" si="12"/>
        <v>0.26962584209203672</v>
      </c>
      <c r="V93" s="9">
        <f t="shared" si="12"/>
        <v>-0.72207922026276661</v>
      </c>
      <c r="W93" s="9">
        <f t="shared" si="12"/>
        <v>2.9524229687316435E-2</v>
      </c>
      <c r="X93" s="9">
        <f t="shared" si="12"/>
        <v>-0.69163591487223985</v>
      </c>
      <c r="Z93" s="9">
        <f t="shared" si="14"/>
        <v>5.5364148166624565</v>
      </c>
      <c r="AA93" s="9">
        <f t="shared" si="15"/>
        <v>2.3465978769271261</v>
      </c>
      <c r="AB93" s="9">
        <f t="shared" si="16"/>
        <v>3.015447253871804</v>
      </c>
      <c r="AC93" s="9">
        <f t="shared" si="17"/>
        <v>0.80157272643080935</v>
      </c>
      <c r="AD93" s="9">
        <f t="shared" si="18"/>
        <v>0.80157272643080935</v>
      </c>
      <c r="AE93" s="17">
        <f t="shared" si="19"/>
        <v>4</v>
      </c>
      <c r="AF93" t="str" cm="1">
        <f t="array" ref="AF93">INDEX(Cluster_center,AE93,1)</f>
        <v>Pontiac_Sunfire</v>
      </c>
    </row>
    <row r="94" spans="1:32">
      <c r="A94" s="17">
        <v>80</v>
      </c>
      <c r="B94" t="s">
        <v>345</v>
      </c>
      <c r="C94" s="61">
        <v>3.5</v>
      </c>
      <c r="D94" s="61">
        <v>210</v>
      </c>
      <c r="E94" s="61">
        <v>107.1</v>
      </c>
      <c r="F94" s="62">
        <v>70.3</v>
      </c>
      <c r="G94" s="62">
        <v>194.1</v>
      </c>
      <c r="H94" s="61">
        <v>3.4430000000000001</v>
      </c>
      <c r="I94" s="61">
        <v>19</v>
      </c>
      <c r="J94" s="61">
        <v>22</v>
      </c>
      <c r="K94" s="63">
        <v>84.83077858</v>
      </c>
      <c r="L94" s="64">
        <v>5.7110000000000003</v>
      </c>
      <c r="M94" s="64">
        <v>24.997</v>
      </c>
      <c r="N94" s="9">
        <f t="shared" si="13"/>
        <v>0.43271583039854222</v>
      </c>
      <c r="O94" s="9">
        <f t="shared" si="13"/>
        <v>0.44266750845531444</v>
      </c>
      <c r="P94" s="9">
        <f t="shared" si="13"/>
        <v>-4.5463596494359729E-2</v>
      </c>
      <c r="Q94" s="9">
        <f t="shared" si="13"/>
        <v>-0.23442560916785862</v>
      </c>
      <c r="R94" s="9">
        <f t="shared" si="13"/>
        <v>0.51370828584153061</v>
      </c>
      <c r="S94" s="9">
        <f t="shared" si="12"/>
        <v>0.10413258044801993</v>
      </c>
      <c r="T94" s="9">
        <f t="shared" si="12"/>
        <v>0.26674116816332116</v>
      </c>
      <c r="U94" s="9">
        <f t="shared" si="12"/>
        <v>-0.42957337553646557</v>
      </c>
      <c r="V94" s="9">
        <f t="shared" si="12"/>
        <v>0.32269221050384883</v>
      </c>
      <c r="W94" s="9">
        <f t="shared" si="12"/>
        <v>-0.69617270803005715</v>
      </c>
      <c r="X94" s="9">
        <f t="shared" si="12"/>
        <v>-0.16021154512222641</v>
      </c>
      <c r="Z94" s="9">
        <f t="shared" si="14"/>
        <v>3.2850699554928164</v>
      </c>
      <c r="AA94" s="9">
        <f t="shared" si="15"/>
        <v>0.86620744211887879</v>
      </c>
      <c r="AB94" s="9">
        <f t="shared" si="16"/>
        <v>1.4075265260134531</v>
      </c>
      <c r="AC94" s="9">
        <f t="shared" si="17"/>
        <v>2.8170795241824989</v>
      </c>
      <c r="AD94" s="9">
        <f t="shared" si="18"/>
        <v>0.86620744211887879</v>
      </c>
      <c r="AE94" s="17">
        <f t="shared" si="19"/>
        <v>2</v>
      </c>
      <c r="AF94" t="str" cm="1">
        <f t="array" ref="AF94">INDEX(Cluster_center,AE94,1)</f>
        <v>Lexus_ES300</v>
      </c>
    </row>
    <row r="95" spans="1:32">
      <c r="A95" s="17">
        <v>81</v>
      </c>
      <c r="B95" t="s">
        <v>349</v>
      </c>
      <c r="C95" s="61">
        <v>3</v>
      </c>
      <c r="D95" s="61">
        <v>161</v>
      </c>
      <c r="E95" s="61">
        <v>97.2</v>
      </c>
      <c r="F95" s="62">
        <v>72.400000000000006</v>
      </c>
      <c r="G95" s="62">
        <v>180.3</v>
      </c>
      <c r="H95" s="61">
        <v>3.1309999999999998</v>
      </c>
      <c r="I95" s="61">
        <v>19.8</v>
      </c>
      <c r="J95" s="61">
        <v>21</v>
      </c>
      <c r="K95" s="63">
        <v>67.544154939999999</v>
      </c>
      <c r="L95" s="64">
        <v>0.11</v>
      </c>
      <c r="M95" s="64">
        <v>25.45</v>
      </c>
      <c r="N95" s="9">
        <f t="shared" si="13"/>
        <v>-4.4957488872574232E-2</v>
      </c>
      <c r="O95" s="9">
        <f t="shared" si="13"/>
        <v>-0.42224734973845429</v>
      </c>
      <c r="P95" s="9">
        <f t="shared" si="13"/>
        <v>-1.3302342981736965</v>
      </c>
      <c r="Q95" s="9">
        <f t="shared" si="13"/>
        <v>0.37153535805366217</v>
      </c>
      <c r="R95" s="9">
        <f t="shared" si="13"/>
        <v>-0.50896159415641162</v>
      </c>
      <c r="S95" s="9">
        <f t="shared" si="12"/>
        <v>-0.38754623856945397</v>
      </c>
      <c r="T95" s="9">
        <f t="shared" si="12"/>
        <v>0.47054340900720865</v>
      </c>
      <c r="U95" s="9">
        <f t="shared" si="12"/>
        <v>-0.66263978141263302</v>
      </c>
      <c r="V95" s="9">
        <f t="shared" si="12"/>
        <v>-0.3660115194924784</v>
      </c>
      <c r="W95" s="9">
        <f t="shared" si="12"/>
        <v>-0.77762002890281556</v>
      </c>
      <c r="X95" s="9">
        <f t="shared" si="12"/>
        <v>-0.12870169702055681</v>
      </c>
      <c r="Z95" s="9">
        <f t="shared" si="14"/>
        <v>4.7358323120068118</v>
      </c>
      <c r="AA95" s="9">
        <f t="shared" si="15"/>
        <v>2.0057686282919578</v>
      </c>
      <c r="AB95" s="9">
        <f t="shared" si="16"/>
        <v>3.1128986723522751</v>
      </c>
      <c r="AC95" s="9">
        <f t="shared" si="17"/>
        <v>2.602368651653078</v>
      </c>
      <c r="AD95" s="9">
        <f t="shared" si="18"/>
        <v>2.0057686282919578</v>
      </c>
      <c r="AE95" s="17">
        <f t="shared" si="19"/>
        <v>2</v>
      </c>
      <c r="AF95" t="str" cm="1">
        <f t="array" ref="AF95">INDEX(Cluster_center,AE95,1)</f>
        <v>Lexus_ES300</v>
      </c>
    </row>
    <row r="96" spans="1:32">
      <c r="A96" s="17">
        <v>82</v>
      </c>
      <c r="B96" t="s">
        <v>353</v>
      </c>
      <c r="C96" s="61">
        <v>3.5</v>
      </c>
      <c r="D96" s="61">
        <v>200</v>
      </c>
      <c r="E96" s="61">
        <v>107.3</v>
      </c>
      <c r="F96" s="62">
        <v>69.900000000000006</v>
      </c>
      <c r="G96" s="62">
        <v>186.6</v>
      </c>
      <c r="H96" s="61">
        <v>4.5199999999999996</v>
      </c>
      <c r="I96" s="61">
        <v>24.3</v>
      </c>
      <c r="J96" s="61">
        <v>18</v>
      </c>
      <c r="K96" s="63">
        <v>83.920815039999994</v>
      </c>
      <c r="L96" s="64">
        <v>11.337</v>
      </c>
      <c r="M96" s="64">
        <v>31.806999999999999</v>
      </c>
      <c r="N96" s="9">
        <f t="shared" si="13"/>
        <v>0.43271583039854222</v>
      </c>
      <c r="O96" s="9">
        <f t="shared" si="13"/>
        <v>0.2661542720892392</v>
      </c>
      <c r="P96" s="9">
        <f t="shared" si="13"/>
        <v>-1.9508632824069703E-2</v>
      </c>
      <c r="Q96" s="9">
        <f t="shared" si="13"/>
        <v>-0.34984674578147873</v>
      </c>
      <c r="R96" s="9">
        <f t="shared" si="13"/>
        <v>-4.2090561983438655E-2</v>
      </c>
      <c r="S96" s="9">
        <f t="shared" si="12"/>
        <v>1.8013700422487209</v>
      </c>
      <c r="T96" s="9">
        <f t="shared" si="12"/>
        <v>1.6169310137540744</v>
      </c>
      <c r="U96" s="9">
        <f t="shared" si="12"/>
        <v>-1.3618389990411353</v>
      </c>
      <c r="V96" s="9">
        <f t="shared" si="12"/>
        <v>0.28643901860184323</v>
      </c>
      <c r="W96" s="9">
        <f t="shared" si="12"/>
        <v>-0.61436184796397264</v>
      </c>
      <c r="X96" s="9">
        <f t="shared" si="12"/>
        <v>0.3134795488565158</v>
      </c>
      <c r="Z96" s="9">
        <f t="shared" si="14"/>
        <v>3.3383884768747709</v>
      </c>
      <c r="AA96" s="9">
        <f t="shared" si="15"/>
        <v>2.7022852039644958</v>
      </c>
      <c r="AB96" s="9">
        <f t="shared" si="16"/>
        <v>3.1683261727163874</v>
      </c>
      <c r="AC96" s="9">
        <f t="shared" si="17"/>
        <v>4.5227224965814914</v>
      </c>
      <c r="AD96" s="9">
        <f t="shared" si="18"/>
        <v>2.7022852039644958</v>
      </c>
      <c r="AE96" s="17">
        <f t="shared" si="19"/>
        <v>2</v>
      </c>
      <c r="AF96" t="str" cm="1">
        <f t="array" ref="AF96">INDEX(Cluster_center,AE96,1)</f>
        <v>Lexus_ES300</v>
      </c>
    </row>
    <row r="97" spans="1:32">
      <c r="A97" s="17">
        <v>83</v>
      </c>
      <c r="B97" t="s">
        <v>356</v>
      </c>
      <c r="C97" s="61">
        <v>3</v>
      </c>
      <c r="D97" s="61">
        <v>173</v>
      </c>
      <c r="E97" s="61">
        <v>107.3</v>
      </c>
      <c r="F97" s="62">
        <v>66.7</v>
      </c>
      <c r="G97" s="62">
        <v>178.3</v>
      </c>
      <c r="H97" s="61">
        <v>3.51</v>
      </c>
      <c r="I97" s="61">
        <v>19.5</v>
      </c>
      <c r="J97" s="61">
        <v>20</v>
      </c>
      <c r="K97" s="63">
        <v>70.660941789999995</v>
      </c>
      <c r="L97" s="64">
        <v>39.347999999999999</v>
      </c>
      <c r="M97" s="64">
        <v>22.526999999999902</v>
      </c>
      <c r="N97" s="9">
        <f t="shared" si="13"/>
        <v>-4.4957488872574232E-2</v>
      </c>
      <c r="O97" s="9">
        <f t="shared" si="13"/>
        <v>-0.21043146609916397</v>
      </c>
      <c r="P97" s="9">
        <f t="shared" si="13"/>
        <v>-1.9508632824069703E-2</v>
      </c>
      <c r="Q97" s="9">
        <f t="shared" si="13"/>
        <v>-1.2732158386904597</v>
      </c>
      <c r="R97" s="9">
        <f t="shared" si="13"/>
        <v>-0.65717462024307005</v>
      </c>
      <c r="S97" s="9">
        <f t="shared" si="12"/>
        <v>0.20971745504472053</v>
      </c>
      <c r="T97" s="9">
        <f t="shared" si="12"/>
        <v>0.39411756869075071</v>
      </c>
      <c r="U97" s="9">
        <f t="shared" si="12"/>
        <v>-0.89570618728880047</v>
      </c>
      <c r="V97" s="9">
        <f t="shared" si="12"/>
        <v>-0.24183789404074149</v>
      </c>
      <c r="W97" s="9">
        <f t="shared" si="12"/>
        <v>-0.20703799419378233</v>
      </c>
      <c r="X97" s="9">
        <f t="shared" si="12"/>
        <v>-0.33202020916444963</v>
      </c>
      <c r="Z97" s="9">
        <f t="shared" si="14"/>
        <v>4.5338777986868397</v>
      </c>
      <c r="AA97" s="9">
        <f t="shared" si="15"/>
        <v>1.9906120428684204</v>
      </c>
      <c r="AB97" s="9">
        <f t="shared" si="16"/>
        <v>2.9673294273256241</v>
      </c>
      <c r="AC97" s="9">
        <f t="shared" si="17"/>
        <v>2.4523863891656288</v>
      </c>
      <c r="AD97" s="9">
        <f t="shared" si="18"/>
        <v>1.9906120428684204</v>
      </c>
      <c r="AE97" s="17">
        <f t="shared" si="19"/>
        <v>2</v>
      </c>
      <c r="AF97" t="str" cm="1">
        <f t="array" ref="AF97">INDEX(Cluster_center,AE97,1)</f>
        <v>Lexus_ES300</v>
      </c>
    </row>
    <row r="98" spans="1:32">
      <c r="A98" s="17">
        <v>84</v>
      </c>
      <c r="B98" t="s">
        <v>385</v>
      </c>
      <c r="C98" s="61">
        <v>2</v>
      </c>
      <c r="D98" s="61">
        <v>125</v>
      </c>
      <c r="E98" s="61">
        <v>106.5</v>
      </c>
      <c r="F98" s="62">
        <v>69.099999999999994</v>
      </c>
      <c r="G98" s="62">
        <v>184.8</v>
      </c>
      <c r="H98" s="61">
        <v>2.7689999999999899</v>
      </c>
      <c r="I98" s="61">
        <v>15</v>
      </c>
      <c r="J98" s="61">
        <v>28</v>
      </c>
      <c r="K98" s="63">
        <v>50.997747609999998</v>
      </c>
      <c r="L98" s="64">
        <v>14.3509999999999</v>
      </c>
      <c r="M98" s="64">
        <v>16.239999999999998</v>
      </c>
      <c r="N98" s="9">
        <f t="shared" si="13"/>
        <v>-1.000304127414807</v>
      </c>
      <c r="O98" s="9">
        <f t="shared" si="13"/>
        <v>-1.0576950006563253</v>
      </c>
      <c r="P98" s="9">
        <f t="shared" si="13"/>
        <v>-0.12332848750522794</v>
      </c>
      <c r="Q98" s="9">
        <f t="shared" si="13"/>
        <v>-0.58068901900872705</v>
      </c>
      <c r="R98" s="9">
        <f t="shared" si="13"/>
        <v>-0.17548228546143002</v>
      </c>
      <c r="S98" s="9">
        <f t="shared" si="13"/>
        <v>-0.95801974012179458</v>
      </c>
      <c r="T98" s="9">
        <f t="shared" si="13"/>
        <v>-0.75227003605611509</v>
      </c>
      <c r="U98" s="9">
        <f t="shared" si="13"/>
        <v>0.96882505972053901</v>
      </c>
      <c r="V98" s="9">
        <f t="shared" si="13"/>
        <v>-1.0252248328338436</v>
      </c>
      <c r="W98" s="9">
        <f t="shared" si="13"/>
        <v>-0.57053356281659084</v>
      </c>
      <c r="X98" s="9">
        <f t="shared" si="13"/>
        <v>-0.76933238359092637</v>
      </c>
      <c r="Z98" s="9">
        <f t="shared" si="14"/>
        <v>6.1936968406645878</v>
      </c>
      <c r="AA98" s="9">
        <f t="shared" si="15"/>
        <v>3.1317818920867331</v>
      </c>
      <c r="AB98" s="9">
        <f t="shared" si="16"/>
        <v>3.6263884450775961</v>
      </c>
      <c r="AC98" s="9">
        <f t="shared" si="17"/>
        <v>1.1189283060138366</v>
      </c>
      <c r="AD98" s="9">
        <f t="shared" si="18"/>
        <v>1.1189283060138366</v>
      </c>
      <c r="AE98" s="17">
        <f t="shared" si="19"/>
        <v>4</v>
      </c>
      <c r="AF98" t="str" cm="1">
        <f t="array" ref="AF98">INDEX(Cluster_center,AE98,1)</f>
        <v>Pontiac_Sunfire</v>
      </c>
    </row>
    <row r="99" spans="1:32">
      <c r="A99" s="17">
        <v>85</v>
      </c>
      <c r="B99" t="s">
        <v>388</v>
      </c>
      <c r="C99" s="61">
        <v>2</v>
      </c>
      <c r="D99" s="61">
        <v>125</v>
      </c>
      <c r="E99" s="61">
        <v>106.4</v>
      </c>
      <c r="F99" s="62">
        <v>69.599999999999994</v>
      </c>
      <c r="G99" s="62">
        <v>185</v>
      </c>
      <c r="H99" s="61">
        <v>2.8919999999999999</v>
      </c>
      <c r="I99" s="61">
        <v>16</v>
      </c>
      <c r="J99" s="61">
        <v>30</v>
      </c>
      <c r="K99" s="63">
        <v>51.113474259999997</v>
      </c>
      <c r="L99" s="64">
        <v>26.529</v>
      </c>
      <c r="M99" s="64">
        <v>16.54</v>
      </c>
      <c r="N99" s="9">
        <f t="shared" si="13"/>
        <v>-1.000304127414807</v>
      </c>
      <c r="O99" s="9">
        <f t="shared" si="13"/>
        <v>-1.0576950006563253</v>
      </c>
      <c r="P99" s="9">
        <f t="shared" si="13"/>
        <v>-0.13630596934037204</v>
      </c>
      <c r="Q99" s="9">
        <f t="shared" si="13"/>
        <v>-0.43641259824169887</v>
      </c>
      <c r="R99" s="9">
        <f t="shared" si="13"/>
        <v>-0.16066098285276501</v>
      </c>
      <c r="S99" s="9">
        <f t="shared" si="13"/>
        <v>-0.76418482108604402</v>
      </c>
      <c r="T99" s="9">
        <f t="shared" si="13"/>
        <v>-0.49751723500125605</v>
      </c>
      <c r="U99" s="9">
        <f t="shared" si="13"/>
        <v>1.4349578714728739</v>
      </c>
      <c r="V99" s="9">
        <f t="shared" si="13"/>
        <v>-1.0206142520070269</v>
      </c>
      <c r="W99" s="9">
        <f t="shared" si="13"/>
        <v>-0.39344635096362524</v>
      </c>
      <c r="X99" s="9">
        <f t="shared" si="13"/>
        <v>-0.74846493451697294</v>
      </c>
      <c r="Z99" s="9">
        <f t="shared" si="14"/>
        <v>6.1673379095438419</v>
      </c>
      <c r="AA99" s="9">
        <f t="shared" si="15"/>
        <v>3.1942301138496569</v>
      </c>
      <c r="AB99" s="9">
        <f t="shared" si="16"/>
        <v>3.6208773658337363</v>
      </c>
      <c r="AC99" s="9">
        <f t="shared" si="17"/>
        <v>1.2661811262596567</v>
      </c>
      <c r="AD99" s="9">
        <f t="shared" si="18"/>
        <v>1.2661811262596567</v>
      </c>
      <c r="AE99" s="17">
        <f t="shared" si="19"/>
        <v>4</v>
      </c>
      <c r="AF99" t="str" cm="1">
        <f t="array" ref="AF99">INDEX(Cluster_center,AE99,1)</f>
        <v>Pontiac_Sunfire</v>
      </c>
    </row>
    <row r="100" spans="1:32">
      <c r="A100" s="17">
        <v>86</v>
      </c>
      <c r="B100" t="s">
        <v>378</v>
      </c>
      <c r="C100" s="61">
        <v>3</v>
      </c>
      <c r="D100" s="61">
        <v>153</v>
      </c>
      <c r="E100" s="61">
        <v>108.5</v>
      </c>
      <c r="F100" s="62">
        <v>73</v>
      </c>
      <c r="G100" s="62">
        <v>199.7</v>
      </c>
      <c r="H100" s="61">
        <v>3.3789999999999898</v>
      </c>
      <c r="I100" s="61">
        <v>16</v>
      </c>
      <c r="J100" s="61">
        <v>24</v>
      </c>
      <c r="K100" s="63">
        <v>62.239966629999998</v>
      </c>
      <c r="L100" s="64">
        <v>67.956000000000003</v>
      </c>
      <c r="M100" s="64">
        <v>19.035</v>
      </c>
      <c r="N100" s="9">
        <f t="shared" si="13"/>
        <v>-4.4957488872574232E-2</v>
      </c>
      <c r="O100" s="9">
        <f t="shared" si="13"/>
        <v>-0.56345793883131445</v>
      </c>
      <c r="P100" s="9">
        <f t="shared" si="13"/>
        <v>0.13622114919766859</v>
      </c>
      <c r="Q100" s="9">
        <f t="shared" si="13"/>
        <v>0.54466706297409428</v>
      </c>
      <c r="R100" s="9">
        <f t="shared" si="13"/>
        <v>0.92870475888417392</v>
      </c>
      <c r="S100" s="9">
        <f t="shared" si="13"/>
        <v>3.275386803393798E-3</v>
      </c>
      <c r="T100" s="9">
        <f t="shared" si="13"/>
        <v>-0.49751723500125605</v>
      </c>
      <c r="U100" s="9">
        <f t="shared" si="13"/>
        <v>3.6559436215869275E-2</v>
      </c>
      <c r="V100" s="9">
        <f t="shared" si="13"/>
        <v>-0.57733180677212415</v>
      </c>
      <c r="W100" s="9">
        <f t="shared" si="13"/>
        <v>0.20896717551303315</v>
      </c>
      <c r="X100" s="9">
        <f t="shared" si="13"/>
        <v>-0.57491731638526034</v>
      </c>
      <c r="Z100" s="9">
        <f t="shared" si="14"/>
        <v>4.8571964375652081</v>
      </c>
      <c r="AA100" s="9">
        <f t="shared" si="15"/>
        <v>2.1982612158470878</v>
      </c>
      <c r="AB100" s="9">
        <f t="shared" si="16"/>
        <v>1.7194577054323967</v>
      </c>
      <c r="AC100" s="9">
        <f t="shared" si="17"/>
        <v>2.3145392246016852</v>
      </c>
      <c r="AD100" s="9">
        <f t="shared" si="18"/>
        <v>1.7194577054323967</v>
      </c>
      <c r="AE100" s="17">
        <f t="shared" si="19"/>
        <v>3</v>
      </c>
      <c r="AF100" t="str" cm="1">
        <f t="array" ref="AF100">INDEX(Cluster_center,AE100,1)</f>
        <v>Pontiac_Bonneville</v>
      </c>
    </row>
    <row r="101" spans="1:32">
      <c r="A101" s="17">
        <v>87</v>
      </c>
      <c r="B101" t="s">
        <v>381</v>
      </c>
      <c r="C101" s="61">
        <v>4.5999999999999996</v>
      </c>
      <c r="D101" s="61">
        <v>200</v>
      </c>
      <c r="E101" s="61">
        <v>114.7</v>
      </c>
      <c r="F101" s="62">
        <v>78.2</v>
      </c>
      <c r="G101" s="62">
        <v>212</v>
      </c>
      <c r="H101" s="61">
        <v>3.9580000000000002</v>
      </c>
      <c r="I101" s="61">
        <v>19</v>
      </c>
      <c r="J101" s="61">
        <v>21</v>
      </c>
      <c r="K101" s="63">
        <v>80.657696459999997</v>
      </c>
      <c r="L101" s="64">
        <v>81.173999999999893</v>
      </c>
      <c r="M101" s="64">
        <v>22.605</v>
      </c>
      <c r="N101" s="9">
        <f t="shared" si="13"/>
        <v>1.4835971327949979</v>
      </c>
      <c r="O101" s="9">
        <f t="shared" si="13"/>
        <v>0.2661542720892392</v>
      </c>
      <c r="P101" s="9">
        <f t="shared" si="13"/>
        <v>0.94082502297664827</v>
      </c>
      <c r="Q101" s="9">
        <f t="shared" si="13"/>
        <v>2.0451418389511882</v>
      </c>
      <c r="R101" s="9">
        <f t="shared" si="13"/>
        <v>1.8402148693171245</v>
      </c>
      <c r="S101" s="9">
        <f t="shared" si="13"/>
        <v>0.91571781055699075</v>
      </c>
      <c r="T101" s="9">
        <f t="shared" si="13"/>
        <v>0.26674116816332116</v>
      </c>
      <c r="U101" s="9">
        <f t="shared" si="13"/>
        <v>-0.66263978141263302</v>
      </c>
      <c r="V101" s="9">
        <f t="shared" si="13"/>
        <v>0.15643549771380957</v>
      </c>
      <c r="W101" s="9">
        <f t="shared" si="13"/>
        <v>0.40117761780835753</v>
      </c>
      <c r="X101" s="9">
        <f t="shared" si="13"/>
        <v>-0.32659467240521484</v>
      </c>
      <c r="Z101" s="9">
        <f t="shared" si="14"/>
        <v>4.1595122680215582</v>
      </c>
      <c r="AA101" s="9">
        <f t="shared" si="15"/>
        <v>3.7000816560746568</v>
      </c>
      <c r="AB101" s="9">
        <f t="shared" si="16"/>
        <v>2.284837301121355</v>
      </c>
      <c r="AC101" s="9">
        <f t="shared" si="17"/>
        <v>5.1520774935283491</v>
      </c>
      <c r="AD101" s="9">
        <f t="shared" si="18"/>
        <v>2.284837301121355</v>
      </c>
      <c r="AE101" s="17">
        <f t="shared" si="19"/>
        <v>3</v>
      </c>
      <c r="AF101" t="str" cm="1">
        <f t="array" ref="AF101">INDEX(Cluster_center,AE101,1)</f>
        <v>Pontiac_Bonneville</v>
      </c>
    </row>
    <row r="102" spans="1:32">
      <c r="A102" s="17">
        <v>88</v>
      </c>
      <c r="B102" t="s">
        <v>359</v>
      </c>
      <c r="C102" s="61">
        <v>4</v>
      </c>
      <c r="D102" s="61">
        <v>210</v>
      </c>
      <c r="E102" s="61">
        <v>111.6</v>
      </c>
      <c r="F102" s="62">
        <v>70.2</v>
      </c>
      <c r="G102" s="62">
        <v>190.1</v>
      </c>
      <c r="H102" s="61">
        <v>3.8759999999999999</v>
      </c>
      <c r="I102" s="61">
        <v>21</v>
      </c>
      <c r="J102" s="61">
        <v>18</v>
      </c>
      <c r="K102" s="63">
        <v>85.949744249999995</v>
      </c>
      <c r="L102" s="64">
        <v>27.609000000000002</v>
      </c>
      <c r="M102" s="64">
        <v>27.56</v>
      </c>
      <c r="N102" s="9">
        <f t="shared" si="13"/>
        <v>0.91038914966965867</v>
      </c>
      <c r="O102" s="9">
        <f t="shared" si="13"/>
        <v>0.44266750845531444</v>
      </c>
      <c r="P102" s="9">
        <f t="shared" si="13"/>
        <v>0.53852308608715749</v>
      </c>
      <c r="Q102" s="9">
        <f t="shared" si="13"/>
        <v>-0.26328089332126264</v>
      </c>
      <c r="R102" s="9">
        <f t="shared" si="13"/>
        <v>0.2172822336682137</v>
      </c>
      <c r="S102" s="9">
        <f t="shared" si="13"/>
        <v>0.78649453119983381</v>
      </c>
      <c r="T102" s="9">
        <f t="shared" si="13"/>
        <v>0.77624677027303934</v>
      </c>
      <c r="U102" s="9">
        <f t="shared" si="13"/>
        <v>-1.3618389990411353</v>
      </c>
      <c r="V102" s="9">
        <f t="shared" si="13"/>
        <v>0.36727210341501515</v>
      </c>
      <c r="W102" s="9">
        <f t="shared" si="13"/>
        <v>-0.37774145781194174</v>
      </c>
      <c r="X102" s="9">
        <f t="shared" si="13"/>
        <v>1.8066028132915433E-2</v>
      </c>
      <c r="Z102" s="9">
        <f t="shared" si="14"/>
        <v>3.058762940442906</v>
      </c>
      <c r="AA102" s="9">
        <f t="shared" si="15"/>
        <v>2.0258847723121733</v>
      </c>
      <c r="AB102" s="9">
        <f t="shared" si="16"/>
        <v>2.1047427289622966</v>
      </c>
      <c r="AC102" s="9">
        <f t="shared" si="17"/>
        <v>3.9140934778084655</v>
      </c>
      <c r="AD102" s="9">
        <f t="shared" si="18"/>
        <v>2.0258847723121733</v>
      </c>
      <c r="AE102" s="17">
        <f t="shared" si="19"/>
        <v>2</v>
      </c>
      <c r="AF102" t="str" cm="1">
        <f t="array" ref="AF102">INDEX(Cluster_center,AE102,1)</f>
        <v>Lexus_ES300</v>
      </c>
    </row>
    <row r="103" spans="1:32">
      <c r="A103" s="17">
        <v>89</v>
      </c>
      <c r="B103" t="s">
        <v>384</v>
      </c>
      <c r="C103" s="61">
        <v>3.3</v>
      </c>
      <c r="D103" s="61">
        <v>170</v>
      </c>
      <c r="E103" s="61">
        <v>112.2</v>
      </c>
      <c r="F103" s="62">
        <v>74.900000000000006</v>
      </c>
      <c r="G103" s="62">
        <v>194.7</v>
      </c>
      <c r="H103" s="61">
        <v>3.944</v>
      </c>
      <c r="I103" s="61">
        <v>20</v>
      </c>
      <c r="J103" s="61">
        <v>21</v>
      </c>
      <c r="K103" s="63">
        <v>69.671460999999994</v>
      </c>
      <c r="L103" s="64">
        <v>20.38</v>
      </c>
      <c r="M103" s="64">
        <v>22.51</v>
      </c>
      <c r="N103" s="9">
        <f t="shared" ref="N103:X126" si="20">(C103-AVERAGE(C$15:C$167))/STDEV(C$15:C$167)</f>
        <v>0.24164650269009547</v>
      </c>
      <c r="O103" s="9">
        <f t="shared" si="20"/>
        <v>-0.26338543700898653</v>
      </c>
      <c r="P103" s="9">
        <f t="shared" si="20"/>
        <v>0.61638797709802751</v>
      </c>
      <c r="Q103" s="9">
        <f t="shared" si="20"/>
        <v>1.0929174618888029</v>
      </c>
      <c r="R103" s="9">
        <f t="shared" si="20"/>
        <v>0.55817219366752779</v>
      </c>
      <c r="S103" s="9">
        <f t="shared" si="20"/>
        <v>0.89365529944723199</v>
      </c>
      <c r="T103" s="9">
        <f t="shared" si="20"/>
        <v>0.52149396921818025</v>
      </c>
      <c r="U103" s="9">
        <f t="shared" si="20"/>
        <v>-0.66263978141263302</v>
      </c>
      <c r="V103" s="9">
        <f t="shared" si="20"/>
        <v>-0.28125907454564164</v>
      </c>
      <c r="W103" s="9">
        <f t="shared" si="20"/>
        <v>-0.48286245095408981</v>
      </c>
      <c r="X103" s="9">
        <f t="shared" si="20"/>
        <v>-0.3332026979453</v>
      </c>
      <c r="Z103" s="9">
        <f t="shared" si="14"/>
        <v>3.9656343173302013</v>
      </c>
      <c r="AA103" s="9">
        <f t="shared" si="15"/>
        <v>2.2822050435700958</v>
      </c>
      <c r="AB103" s="9">
        <f t="shared" si="16"/>
        <v>1.7078330429173221</v>
      </c>
      <c r="AC103" s="9">
        <f t="shared" si="17"/>
        <v>3.5977637488236791</v>
      </c>
      <c r="AD103" s="9">
        <f t="shared" si="18"/>
        <v>1.7078330429173221</v>
      </c>
      <c r="AE103" s="17">
        <f t="shared" si="19"/>
        <v>3</v>
      </c>
      <c r="AF103" t="str" cm="1">
        <f t="array" ref="AF103">INDEX(Cluster_center,AE103,1)</f>
        <v>Pontiac_Bonneville</v>
      </c>
    </row>
    <row r="104" spans="1:32">
      <c r="A104" s="17">
        <v>90</v>
      </c>
      <c r="B104" t="s">
        <v>391</v>
      </c>
      <c r="C104" s="61">
        <v>2.2999999999999998</v>
      </c>
      <c r="D104" s="61">
        <v>185</v>
      </c>
      <c r="E104" s="61">
        <v>105.9</v>
      </c>
      <c r="F104" s="62">
        <v>67.7</v>
      </c>
      <c r="G104" s="62">
        <v>177.4</v>
      </c>
      <c r="H104" s="61">
        <v>3.25</v>
      </c>
      <c r="I104" s="61">
        <v>16.399999999999999</v>
      </c>
      <c r="J104" s="61">
        <v>26</v>
      </c>
      <c r="K104" s="63">
        <v>78.280730879999993</v>
      </c>
      <c r="L104" s="64">
        <v>18.391999999999999</v>
      </c>
      <c r="M104" s="64">
        <v>31.75</v>
      </c>
      <c r="N104" s="9">
        <f t="shared" si="20"/>
        <v>-0.71370013585213743</v>
      </c>
      <c r="O104" s="9">
        <f t="shared" si="20"/>
        <v>1.3844175401263262E-3</v>
      </c>
      <c r="P104" s="9">
        <f t="shared" si="20"/>
        <v>-0.20119337851609617</v>
      </c>
      <c r="Q104" s="9">
        <f t="shared" si="20"/>
        <v>-0.98466299715640349</v>
      </c>
      <c r="R104" s="9">
        <f t="shared" si="20"/>
        <v>-0.72387048198206683</v>
      </c>
      <c r="S104" s="9">
        <f t="shared" si="20"/>
        <v>-0.20001489413650703</v>
      </c>
      <c r="T104" s="9">
        <f t="shared" si="20"/>
        <v>-0.39561611457931278</v>
      </c>
      <c r="U104" s="9">
        <f t="shared" si="20"/>
        <v>0.50269224796820411</v>
      </c>
      <c r="V104" s="9">
        <f t="shared" si="20"/>
        <v>6.1736550417304095E-2</v>
      </c>
      <c r="W104" s="9">
        <f t="shared" si="20"/>
        <v>-0.51177108760737378</v>
      </c>
      <c r="X104" s="9">
        <f t="shared" si="20"/>
        <v>0.30951473353246473</v>
      </c>
      <c r="Z104" s="9">
        <f t="shared" si="14"/>
        <v>4.5207668284939304</v>
      </c>
      <c r="AA104" s="9">
        <f t="shared" si="15"/>
        <v>1.7752829447774916</v>
      </c>
      <c r="AB104" s="9">
        <f t="shared" si="16"/>
        <v>3.0485071189664907</v>
      </c>
      <c r="AC104" s="9">
        <f t="shared" si="17"/>
        <v>1.4912987399642024</v>
      </c>
      <c r="AD104" s="9">
        <f t="shared" si="18"/>
        <v>1.4912987399642024</v>
      </c>
      <c r="AE104" s="17">
        <f t="shared" si="19"/>
        <v>4</v>
      </c>
      <c r="AF104" t="str" cm="1">
        <f t="array" ref="AF104">INDEX(Cluster_center,AE104,1)</f>
        <v>Pontiac_Sunfire</v>
      </c>
    </row>
    <row r="105" spans="1:32">
      <c r="A105" s="17">
        <v>91</v>
      </c>
      <c r="B105" t="s">
        <v>362</v>
      </c>
      <c r="C105" s="61">
        <v>3.2</v>
      </c>
      <c r="D105" s="61">
        <v>221</v>
      </c>
      <c r="E105" s="61">
        <v>111.5</v>
      </c>
      <c r="F105" s="62">
        <v>70.8</v>
      </c>
      <c r="G105" s="62">
        <v>189.4</v>
      </c>
      <c r="H105" s="61">
        <v>3.823</v>
      </c>
      <c r="I105" s="61">
        <v>21.1</v>
      </c>
      <c r="J105" s="61">
        <v>25</v>
      </c>
      <c r="K105" s="63">
        <v>98.249737499999995</v>
      </c>
      <c r="L105" s="64">
        <v>27.601999999999901</v>
      </c>
      <c r="M105" s="64">
        <v>49.9</v>
      </c>
      <c r="N105" s="9">
        <f t="shared" si="20"/>
        <v>0.1461118388358725</v>
      </c>
      <c r="O105" s="9">
        <f t="shared" si="20"/>
        <v>0.63683206845799722</v>
      </c>
      <c r="P105" s="9">
        <f t="shared" si="20"/>
        <v>0.52554560425201335</v>
      </c>
      <c r="Q105" s="9">
        <f t="shared" si="20"/>
        <v>-9.0149188400830457E-2</v>
      </c>
      <c r="R105" s="9">
        <f t="shared" si="20"/>
        <v>0.16540767453788405</v>
      </c>
      <c r="S105" s="9">
        <f t="shared" si="20"/>
        <v>0.70297216771289128</v>
      </c>
      <c r="T105" s="9">
        <f t="shared" si="20"/>
        <v>0.80172205037852562</v>
      </c>
      <c r="U105" s="9">
        <f t="shared" si="20"/>
        <v>0.26962584209203672</v>
      </c>
      <c r="V105" s="9">
        <f t="shared" si="20"/>
        <v>0.85730713897877009</v>
      </c>
      <c r="W105" s="9">
        <f t="shared" si="20"/>
        <v>-0.3778432487860745</v>
      </c>
      <c r="X105" s="9">
        <f t="shared" si="20"/>
        <v>1.5719954025066456</v>
      </c>
      <c r="Z105" s="9">
        <f t="shared" si="14"/>
        <v>2.0932384225497431</v>
      </c>
      <c r="AA105" s="9">
        <f t="shared" si="15"/>
        <v>1.940917811808694</v>
      </c>
      <c r="AB105" s="9">
        <f t="shared" si="16"/>
        <v>2.5232411570704865</v>
      </c>
      <c r="AC105" s="9">
        <f t="shared" si="17"/>
        <v>3.82940158409047</v>
      </c>
      <c r="AD105" s="9">
        <f t="shared" si="18"/>
        <v>1.940917811808694</v>
      </c>
      <c r="AE105" s="17">
        <f t="shared" si="19"/>
        <v>2</v>
      </c>
      <c r="AF105" t="str" cm="1">
        <f t="array" ref="AF105">INDEX(Cluster_center,AE105,1)</f>
        <v>Lexus_ES300</v>
      </c>
    </row>
    <row r="106" spans="1:32">
      <c r="A106" s="17">
        <v>92</v>
      </c>
      <c r="B106" t="s">
        <v>332</v>
      </c>
      <c r="C106" s="61">
        <v>4.3</v>
      </c>
      <c r="D106" s="61">
        <v>275</v>
      </c>
      <c r="E106" s="61">
        <v>121.5</v>
      </c>
      <c r="F106" s="62">
        <v>73.099999999999994</v>
      </c>
      <c r="G106" s="62">
        <v>203.1</v>
      </c>
      <c r="H106" s="61">
        <v>4.133</v>
      </c>
      <c r="I106" s="61">
        <v>23.2</v>
      </c>
      <c r="J106" s="61">
        <v>21</v>
      </c>
      <c r="K106" s="63">
        <v>125.2738757</v>
      </c>
      <c r="L106" s="64">
        <v>16.774000000000001</v>
      </c>
      <c r="M106" s="64">
        <v>69.7</v>
      </c>
      <c r="N106" s="9">
        <f t="shared" si="20"/>
        <v>1.1969931412323283</v>
      </c>
      <c r="O106" s="9">
        <f t="shared" si="20"/>
        <v>1.5900035448348036</v>
      </c>
      <c r="P106" s="9">
        <f t="shared" si="20"/>
        <v>1.8232937877664961</v>
      </c>
      <c r="Q106" s="9">
        <f t="shared" si="20"/>
        <v>0.57352234712749828</v>
      </c>
      <c r="R106" s="9">
        <f t="shared" si="20"/>
        <v>1.1806669032314938</v>
      </c>
      <c r="S106" s="9">
        <f t="shared" si="20"/>
        <v>1.1914991994289708</v>
      </c>
      <c r="T106" s="9">
        <f t="shared" si="20"/>
        <v>1.3367029325937292</v>
      </c>
      <c r="U106" s="9">
        <f t="shared" si="20"/>
        <v>-0.66263978141263302</v>
      </c>
      <c r="V106" s="9">
        <f t="shared" si="20"/>
        <v>1.9339560651004843</v>
      </c>
      <c r="W106" s="9">
        <f t="shared" si="20"/>
        <v>-0.53529934419943281</v>
      </c>
      <c r="X106" s="9">
        <f t="shared" si="20"/>
        <v>2.9492470413875709</v>
      </c>
      <c r="Z106" s="9">
        <f t="shared" si="14"/>
        <v>1.8393254206873204</v>
      </c>
      <c r="AA106" s="9">
        <f t="shared" si="15"/>
        <v>4.6173449964382582</v>
      </c>
      <c r="AB106" s="9">
        <f t="shared" si="16"/>
        <v>4.4426682605754486</v>
      </c>
      <c r="AC106" s="9">
        <f t="shared" si="17"/>
        <v>6.7398598135043741</v>
      </c>
      <c r="AD106" s="9">
        <f t="shared" si="18"/>
        <v>1.8393254206873204</v>
      </c>
      <c r="AE106" s="17">
        <f t="shared" si="19"/>
        <v>1</v>
      </c>
      <c r="AF106" t="str" cm="1">
        <f t="array" ref="AF106">INDEX(Cluster_center,AE106,1)</f>
        <v>Lexus_LS400</v>
      </c>
    </row>
    <row r="107" spans="1:32">
      <c r="A107" s="17">
        <v>93</v>
      </c>
      <c r="B107" t="s">
        <v>336</v>
      </c>
      <c r="C107" s="61">
        <v>5</v>
      </c>
      <c r="D107" s="61">
        <v>302</v>
      </c>
      <c r="E107" s="61">
        <v>99</v>
      </c>
      <c r="F107" s="62">
        <v>71.3</v>
      </c>
      <c r="G107" s="62">
        <v>177.1</v>
      </c>
      <c r="H107" s="61">
        <v>4.125</v>
      </c>
      <c r="I107" s="61">
        <v>21.1</v>
      </c>
      <c r="J107" s="61">
        <v>20</v>
      </c>
      <c r="K107" s="63">
        <v>139.98229359999999</v>
      </c>
      <c r="L107" s="64">
        <v>3.3109999999999999</v>
      </c>
      <c r="M107" s="64">
        <v>82.6</v>
      </c>
      <c r="N107" s="9">
        <f t="shared" si="20"/>
        <v>1.8657357882118915</v>
      </c>
      <c r="O107" s="9">
        <f t="shared" si="20"/>
        <v>2.0665892830232067</v>
      </c>
      <c r="P107" s="9">
        <f t="shared" si="20"/>
        <v>-1.0966396251410899</v>
      </c>
      <c r="Q107" s="9">
        <f t="shared" si="20"/>
        <v>5.4127232366197715E-2</v>
      </c>
      <c r="R107" s="9">
        <f t="shared" si="20"/>
        <v>-0.74610243589506642</v>
      </c>
      <c r="S107" s="9">
        <f t="shared" si="20"/>
        <v>1.1788920502233946</v>
      </c>
      <c r="T107" s="9">
        <f t="shared" si="20"/>
        <v>0.80172205037852562</v>
      </c>
      <c r="U107" s="9">
        <f t="shared" si="20"/>
        <v>-0.89570618728880047</v>
      </c>
      <c r="V107" s="9">
        <f t="shared" si="20"/>
        <v>2.5199433857612545</v>
      </c>
      <c r="W107" s="9">
        <f t="shared" si="20"/>
        <v>-0.73107247058935376</v>
      </c>
      <c r="X107" s="9">
        <f t="shared" si="20"/>
        <v>3.8465473515675668</v>
      </c>
      <c r="Z107" s="9">
        <f t="shared" si="14"/>
        <v>3.296274102828844</v>
      </c>
      <c r="AA107" s="9">
        <f t="shared" si="15"/>
        <v>5.2330711983285267</v>
      </c>
      <c r="AB107" s="9">
        <f t="shared" si="16"/>
        <v>5.9564574613582089</v>
      </c>
      <c r="AC107" s="9">
        <f t="shared" si="17"/>
        <v>7.1791362475994536</v>
      </c>
      <c r="AD107" s="9">
        <f t="shared" si="18"/>
        <v>3.296274102828844</v>
      </c>
      <c r="AE107" s="17">
        <f t="shared" si="19"/>
        <v>1</v>
      </c>
      <c r="AF107" t="str" cm="1">
        <f t="array" ref="AF107">INDEX(Cluster_center,AE107,1)</f>
        <v>Lexus_LS400</v>
      </c>
    </row>
    <row r="108" spans="1:32">
      <c r="A108" s="17">
        <v>94</v>
      </c>
      <c r="B108" t="s">
        <v>394</v>
      </c>
      <c r="C108" s="61">
        <v>2.2999999999999998</v>
      </c>
      <c r="D108" s="61">
        <v>190</v>
      </c>
      <c r="E108" s="61">
        <v>94.5</v>
      </c>
      <c r="F108" s="62">
        <v>67.5</v>
      </c>
      <c r="G108" s="62">
        <v>157.9</v>
      </c>
      <c r="H108" s="61">
        <v>3.0550000000000002</v>
      </c>
      <c r="I108" s="61">
        <v>15.9</v>
      </c>
      <c r="J108" s="61">
        <v>26</v>
      </c>
      <c r="K108" s="63">
        <v>82.807361929999999</v>
      </c>
      <c r="L108" s="64">
        <v>7.9979999999999896</v>
      </c>
      <c r="M108" s="64">
        <v>38.9</v>
      </c>
      <c r="N108" s="9">
        <f t="shared" si="20"/>
        <v>-0.71370013585213743</v>
      </c>
      <c r="O108" s="9">
        <f t="shared" si="20"/>
        <v>8.9641035723163953E-2</v>
      </c>
      <c r="P108" s="9">
        <f t="shared" si="20"/>
        <v>-1.6806263077226071</v>
      </c>
      <c r="Q108" s="9">
        <f t="shared" si="20"/>
        <v>-1.0423735654632156</v>
      </c>
      <c r="R108" s="9">
        <f t="shared" si="20"/>
        <v>-2.1689474863269869</v>
      </c>
      <c r="S108" s="9">
        <f t="shared" si="20"/>
        <v>-0.50731415602242769</v>
      </c>
      <c r="T108" s="9">
        <f t="shared" si="20"/>
        <v>-0.52299251510674183</v>
      </c>
      <c r="U108" s="9">
        <f t="shared" si="20"/>
        <v>0.50269224796820411</v>
      </c>
      <c r="V108" s="9">
        <f t="shared" si="20"/>
        <v>0.24207874756206677</v>
      </c>
      <c r="W108" s="9">
        <f t="shared" si="20"/>
        <v>-0.6629161426245942</v>
      </c>
      <c r="X108" s="9">
        <f t="shared" si="20"/>
        <v>0.80685560312835414</v>
      </c>
      <c r="Z108" s="9">
        <f t="shared" si="14"/>
        <v>5.5015798380447123</v>
      </c>
      <c r="AA108" s="9">
        <f t="shared" si="15"/>
        <v>3.2360116197583393</v>
      </c>
      <c r="AB108" s="9">
        <f t="shared" si="16"/>
        <v>4.781089355807012</v>
      </c>
      <c r="AC108" s="9">
        <f t="shared" si="17"/>
        <v>2.8262793976331282</v>
      </c>
      <c r="AD108" s="9">
        <f t="shared" si="18"/>
        <v>2.8262793976331282</v>
      </c>
      <c r="AE108" s="17">
        <f t="shared" si="19"/>
        <v>4</v>
      </c>
      <c r="AF108" t="str" cm="1">
        <f t="array" ref="AF108">INDEX(Cluster_center,AE108,1)</f>
        <v>Pontiac_Sunfire</v>
      </c>
    </row>
    <row r="109" spans="1:32">
      <c r="A109" s="17">
        <v>95</v>
      </c>
      <c r="B109" t="s">
        <v>397</v>
      </c>
      <c r="C109" s="61">
        <v>2.2999999999999998</v>
      </c>
      <c r="D109" s="61">
        <v>185</v>
      </c>
      <c r="E109" s="61">
        <v>94.5</v>
      </c>
      <c r="F109" s="62">
        <v>67.5</v>
      </c>
      <c r="G109" s="62">
        <v>157.30000000000001</v>
      </c>
      <c r="H109" s="61">
        <v>2.9750000000000001</v>
      </c>
      <c r="I109" s="61">
        <v>14</v>
      </c>
      <c r="J109" s="61">
        <v>27</v>
      </c>
      <c r="K109" s="63">
        <v>81.848969240000002</v>
      </c>
      <c r="L109" s="64">
        <v>1.526</v>
      </c>
      <c r="M109" s="64">
        <v>41</v>
      </c>
      <c r="N109" s="9">
        <f t="shared" si="20"/>
        <v>-0.71370013585213743</v>
      </c>
      <c r="O109" s="9">
        <f t="shared" si="20"/>
        <v>1.3844175401263262E-3</v>
      </c>
      <c r="P109" s="9">
        <f t="shared" si="20"/>
        <v>-1.6806263077226071</v>
      </c>
      <c r="Q109" s="9">
        <f t="shared" si="20"/>
        <v>-1.0423735654632156</v>
      </c>
      <c r="R109" s="9">
        <f t="shared" si="20"/>
        <v>-2.2134113941529843</v>
      </c>
      <c r="S109" s="9">
        <f t="shared" si="20"/>
        <v>-0.6333856480781902</v>
      </c>
      <c r="T109" s="9">
        <f t="shared" si="20"/>
        <v>-1.0070228371109742</v>
      </c>
      <c r="U109" s="9">
        <f t="shared" si="20"/>
        <v>0.73575865384437156</v>
      </c>
      <c r="V109" s="9">
        <f t="shared" si="20"/>
        <v>0.20389612531321383</v>
      </c>
      <c r="W109" s="9">
        <f t="shared" si="20"/>
        <v>-0.75702916899283057</v>
      </c>
      <c r="X109" s="9">
        <f t="shared" si="20"/>
        <v>0.95292774664602808</v>
      </c>
      <c r="Z109" s="9">
        <f t="shared" si="14"/>
        <v>5.7783969683251364</v>
      </c>
      <c r="AA109" s="9">
        <f t="shared" si="15"/>
        <v>3.5205129005327946</v>
      </c>
      <c r="AB109" s="9">
        <f t="shared" si="16"/>
        <v>4.975303817430631</v>
      </c>
      <c r="AC109" s="9">
        <f t="shared" si="17"/>
        <v>2.8956984098078773</v>
      </c>
      <c r="AD109" s="9">
        <f t="shared" si="18"/>
        <v>2.8956984098078773</v>
      </c>
      <c r="AE109" s="17">
        <f t="shared" si="19"/>
        <v>4</v>
      </c>
      <c r="AF109" t="str" cm="1">
        <f t="array" ref="AF109">INDEX(Cluster_center,AE109,1)</f>
        <v>Pontiac_Sunfire</v>
      </c>
    </row>
    <row r="110" spans="1:32">
      <c r="A110" s="17">
        <v>96</v>
      </c>
      <c r="B110" t="s">
        <v>365</v>
      </c>
      <c r="C110" s="61">
        <v>3.2</v>
      </c>
      <c r="D110" s="61">
        <v>215</v>
      </c>
      <c r="E110" s="61">
        <v>105.9</v>
      </c>
      <c r="F110" s="62">
        <v>67.8</v>
      </c>
      <c r="G110" s="62">
        <v>180.3</v>
      </c>
      <c r="H110" s="61">
        <v>3.2130000000000001</v>
      </c>
      <c r="I110" s="61">
        <v>16.399999999999999</v>
      </c>
      <c r="J110" s="61">
        <v>26</v>
      </c>
      <c r="K110" s="63">
        <v>92.925791770000004</v>
      </c>
      <c r="L110" s="64">
        <v>11.592000000000001</v>
      </c>
      <c r="M110" s="64">
        <v>41.6</v>
      </c>
      <c r="N110" s="9">
        <f t="shared" si="20"/>
        <v>0.1461118388358725</v>
      </c>
      <c r="O110" s="9">
        <f t="shared" si="20"/>
        <v>0.53092412663835209</v>
      </c>
      <c r="P110" s="9">
        <f t="shared" si="20"/>
        <v>-0.20119337851609617</v>
      </c>
      <c r="Q110" s="9">
        <f t="shared" si="20"/>
        <v>-0.95580771300299949</v>
      </c>
      <c r="R110" s="9">
        <f t="shared" si="20"/>
        <v>-0.50896159415641162</v>
      </c>
      <c r="S110" s="9">
        <f t="shared" si="20"/>
        <v>-0.25832295921229703</v>
      </c>
      <c r="T110" s="9">
        <f t="shared" si="20"/>
        <v>-0.39561611457931278</v>
      </c>
      <c r="U110" s="9">
        <f t="shared" si="20"/>
        <v>0.50269224796820411</v>
      </c>
      <c r="V110" s="9">
        <f t="shared" si="20"/>
        <v>0.64519971077834837</v>
      </c>
      <c r="W110" s="9">
        <f t="shared" si="20"/>
        <v>-0.61065374819204743</v>
      </c>
      <c r="X110" s="9">
        <f t="shared" si="20"/>
        <v>0.99466264479393496</v>
      </c>
      <c r="Z110" s="9">
        <f t="shared" si="14"/>
        <v>3.5637815979876408</v>
      </c>
      <c r="AA110" s="9">
        <f t="shared" si="15"/>
        <v>1.6176564035403527</v>
      </c>
      <c r="AB110" s="9">
        <f t="shared" si="16"/>
        <v>2.8522375288583164</v>
      </c>
      <c r="AC110" s="9">
        <f t="shared" si="17"/>
        <v>2.4907439321256732</v>
      </c>
      <c r="AD110" s="9">
        <f t="shared" si="18"/>
        <v>1.6176564035403527</v>
      </c>
      <c r="AE110" s="17">
        <f t="shared" si="19"/>
        <v>2</v>
      </c>
      <c r="AF110" t="str" cm="1">
        <f t="array" ref="AF110">INDEX(Cluster_center,AE110,1)</f>
        <v>Lexus_ES300</v>
      </c>
    </row>
    <row r="111" spans="1:32">
      <c r="A111" s="17">
        <v>97</v>
      </c>
      <c r="B111" t="s">
        <v>340</v>
      </c>
      <c r="C111" s="61">
        <v>5</v>
      </c>
      <c r="D111" s="61">
        <v>302</v>
      </c>
      <c r="E111" s="61">
        <v>113.6</v>
      </c>
      <c r="F111" s="62">
        <v>73.099999999999994</v>
      </c>
      <c r="G111" s="62">
        <v>196.6</v>
      </c>
      <c r="H111" s="61">
        <v>4.1150000000000002</v>
      </c>
      <c r="I111" s="61">
        <v>23.2</v>
      </c>
      <c r="J111" s="61">
        <v>20</v>
      </c>
      <c r="K111" s="63">
        <v>141.10098450000001</v>
      </c>
      <c r="L111" s="64">
        <v>0.95399999999999996</v>
      </c>
      <c r="M111" s="64">
        <v>85.5</v>
      </c>
      <c r="N111" s="9">
        <f t="shared" si="20"/>
        <v>1.8657357882118915</v>
      </c>
      <c r="O111" s="9">
        <f t="shared" si="20"/>
        <v>2.0665892830232067</v>
      </c>
      <c r="P111" s="9">
        <f t="shared" si="20"/>
        <v>0.79807272279005403</v>
      </c>
      <c r="Q111" s="9">
        <f t="shared" si="20"/>
        <v>0.57352234712749828</v>
      </c>
      <c r="R111" s="9">
        <f t="shared" si="20"/>
        <v>0.69897456844985373</v>
      </c>
      <c r="S111" s="9">
        <f t="shared" si="20"/>
        <v>1.1631331137164247</v>
      </c>
      <c r="T111" s="9">
        <f t="shared" si="20"/>
        <v>1.3367029325937292</v>
      </c>
      <c r="U111" s="9">
        <f t="shared" si="20"/>
        <v>-0.89570618728880047</v>
      </c>
      <c r="V111" s="9">
        <f t="shared" si="20"/>
        <v>2.564512331761803</v>
      </c>
      <c r="W111" s="9">
        <f t="shared" si="20"/>
        <v>-0.7653469457361296</v>
      </c>
      <c r="X111" s="9">
        <f t="shared" si="20"/>
        <v>4.0482660259491166</v>
      </c>
      <c r="Z111" s="9">
        <f t="shared" si="14"/>
        <v>2.5907426043706456</v>
      </c>
      <c r="AA111" s="9">
        <f t="shared" si="15"/>
        <v>5.5146010785603705</v>
      </c>
      <c r="AB111" s="9">
        <f t="shared" si="16"/>
        <v>5.6814218557033023</v>
      </c>
      <c r="AC111" s="9">
        <f t="shared" si="17"/>
        <v>7.667474867089453</v>
      </c>
      <c r="AD111" s="9">
        <f t="shared" si="18"/>
        <v>2.5907426043706456</v>
      </c>
      <c r="AE111" s="17">
        <f t="shared" si="19"/>
        <v>1</v>
      </c>
      <c r="AF111" t="str" cm="1">
        <f t="array" ref="AF111">INDEX(Cluster_center,AE111,1)</f>
        <v>Lexus_LS400</v>
      </c>
    </row>
    <row r="112" spans="1:32">
      <c r="A112" s="17">
        <v>98</v>
      </c>
      <c r="B112" t="s">
        <v>368</v>
      </c>
      <c r="C112" s="61">
        <v>3.2</v>
      </c>
      <c r="D112" s="61">
        <v>215</v>
      </c>
      <c r="E112" s="61">
        <v>111</v>
      </c>
      <c r="F112" s="62">
        <v>72.2</v>
      </c>
      <c r="G112" s="62">
        <v>180.6</v>
      </c>
      <c r="H112" s="61">
        <v>4.3869999999999996</v>
      </c>
      <c r="I112" s="61">
        <v>19</v>
      </c>
      <c r="J112" s="61">
        <v>20</v>
      </c>
      <c r="K112" s="63">
        <v>90.495532130000001</v>
      </c>
      <c r="L112" s="64">
        <v>28.975999999999999</v>
      </c>
      <c r="M112" s="64">
        <v>35.299999999999997</v>
      </c>
      <c r="N112" s="9">
        <f t="shared" si="20"/>
        <v>0.1461118388358725</v>
      </c>
      <c r="O112" s="9">
        <f t="shared" si="20"/>
        <v>0.53092412663835209</v>
      </c>
      <c r="P112" s="9">
        <f t="shared" si="20"/>
        <v>0.46065819507628925</v>
      </c>
      <c r="Q112" s="9">
        <f t="shared" si="20"/>
        <v>0.31382478974685007</v>
      </c>
      <c r="R112" s="9">
        <f t="shared" si="20"/>
        <v>-0.48672964024341409</v>
      </c>
      <c r="S112" s="9">
        <f t="shared" si="20"/>
        <v>1.5917761867060158</v>
      </c>
      <c r="T112" s="9">
        <f t="shared" si="20"/>
        <v>0.26674116816332116</v>
      </c>
      <c r="U112" s="9">
        <f t="shared" si="20"/>
        <v>-0.89570618728880047</v>
      </c>
      <c r="V112" s="9">
        <f t="shared" si="20"/>
        <v>0.54837751381360123</v>
      </c>
      <c r="W112" s="9">
        <f t="shared" si="20"/>
        <v>-0.35786313472087578</v>
      </c>
      <c r="X112" s="9">
        <f t="shared" si="20"/>
        <v>0.55644621424091312</v>
      </c>
      <c r="Z112" s="9">
        <f t="shared" si="14"/>
        <v>3.007317072132381</v>
      </c>
      <c r="AA112" s="9">
        <f t="shared" si="15"/>
        <v>2.1278533018540404</v>
      </c>
      <c r="AB112" s="9">
        <f t="shared" si="16"/>
        <v>2.525159016708554</v>
      </c>
      <c r="AC112" s="9">
        <f t="shared" si="17"/>
        <v>3.9196825433291691</v>
      </c>
      <c r="AD112" s="9">
        <f t="shared" si="18"/>
        <v>2.1278533018540404</v>
      </c>
      <c r="AE112" s="17">
        <f t="shared" si="19"/>
        <v>2</v>
      </c>
      <c r="AF112" t="str" cm="1">
        <f t="array" ref="AF112">INDEX(Cluster_center,AE112,1)</f>
        <v>Lexus_ES300</v>
      </c>
    </row>
    <row r="113" spans="1:32">
      <c r="A113" s="17">
        <v>99</v>
      </c>
      <c r="B113" t="s">
        <v>400</v>
      </c>
      <c r="C113" s="61">
        <v>1.8</v>
      </c>
      <c r="D113" s="61">
        <v>126</v>
      </c>
      <c r="E113" s="61">
        <v>99.8</v>
      </c>
      <c r="F113" s="62">
        <v>67.3</v>
      </c>
      <c r="G113" s="62">
        <v>177.5</v>
      </c>
      <c r="H113" s="61">
        <v>2.593</v>
      </c>
      <c r="I113" s="61">
        <v>13.2</v>
      </c>
      <c r="J113" s="61">
        <v>30</v>
      </c>
      <c r="K113" s="63">
        <v>50.241977910000003</v>
      </c>
      <c r="L113" s="64">
        <v>42.643000000000001</v>
      </c>
      <c r="M113" s="64">
        <v>13.499000000000001</v>
      </c>
      <c r="N113" s="9">
        <f t="shared" si="20"/>
        <v>-1.1913734551232535</v>
      </c>
      <c r="O113" s="9">
        <f t="shared" si="20"/>
        <v>-1.0400436770197177</v>
      </c>
      <c r="P113" s="9">
        <f t="shared" si="20"/>
        <v>-0.99281977045993175</v>
      </c>
      <c r="Q113" s="9">
        <f t="shared" si="20"/>
        <v>-1.1000841337700276</v>
      </c>
      <c r="R113" s="9">
        <f t="shared" si="20"/>
        <v>-0.71645983067773433</v>
      </c>
      <c r="S113" s="9">
        <f t="shared" si="20"/>
        <v>-1.235377022644456</v>
      </c>
      <c r="T113" s="9">
        <f t="shared" si="20"/>
        <v>-1.2108250779548617</v>
      </c>
      <c r="U113" s="9">
        <f t="shared" si="20"/>
        <v>1.4349578714728739</v>
      </c>
      <c r="V113" s="9">
        <f t="shared" si="20"/>
        <v>-1.0553349007249382</v>
      </c>
      <c r="W113" s="9">
        <f t="shared" si="20"/>
        <v>-0.15912352851341469</v>
      </c>
      <c r="X113" s="9">
        <f t="shared" si="20"/>
        <v>-0.95999130996328053</v>
      </c>
      <c r="Z113" s="9">
        <f t="shared" si="14"/>
        <v>7.0338074218666105</v>
      </c>
      <c r="AA113" s="9">
        <f t="shared" si="15"/>
        <v>3.9408975051578841</v>
      </c>
      <c r="AB113" s="9">
        <f t="shared" si="16"/>
        <v>4.665480341359852</v>
      </c>
      <c r="AC113" s="9">
        <f t="shared" si="17"/>
        <v>1.588843923621255</v>
      </c>
      <c r="AD113" s="9">
        <f t="shared" si="18"/>
        <v>1.588843923621255</v>
      </c>
      <c r="AE113" s="17">
        <f t="shared" si="19"/>
        <v>4</v>
      </c>
      <c r="AF113" t="str" cm="1">
        <f t="array" ref="AF113">INDEX(Cluster_center,AE113,1)</f>
        <v>Pontiac_Sunfire</v>
      </c>
    </row>
    <row r="114" spans="1:32">
      <c r="A114" s="17">
        <v>100</v>
      </c>
      <c r="B114" t="s">
        <v>403</v>
      </c>
      <c r="C114" s="61">
        <v>2.4</v>
      </c>
      <c r="D114" s="61">
        <v>155</v>
      </c>
      <c r="E114" s="61">
        <v>103.1</v>
      </c>
      <c r="F114" s="62">
        <v>69.099999999999994</v>
      </c>
      <c r="G114" s="62">
        <v>183.5</v>
      </c>
      <c r="H114" s="61">
        <v>3.012</v>
      </c>
      <c r="I114" s="61">
        <v>15.9</v>
      </c>
      <c r="J114" s="61">
        <v>25</v>
      </c>
      <c r="K114" s="63">
        <v>63.313727829999998</v>
      </c>
      <c r="L114" s="64">
        <v>88.093999999999994</v>
      </c>
      <c r="M114" s="64">
        <v>20.39</v>
      </c>
      <c r="N114" s="9">
        <f t="shared" si="20"/>
        <v>-0.61816547199791405</v>
      </c>
      <c r="O114" s="9">
        <f t="shared" si="20"/>
        <v>-0.52815529155809948</v>
      </c>
      <c r="P114" s="9">
        <f t="shared" si="20"/>
        <v>-0.56456286990015281</v>
      </c>
      <c r="Q114" s="9">
        <f t="shared" si="20"/>
        <v>-0.58068901900872705</v>
      </c>
      <c r="R114" s="9">
        <f t="shared" si="20"/>
        <v>-0.27182075241775888</v>
      </c>
      <c r="S114" s="9">
        <f t="shared" si="20"/>
        <v>-0.57507758300240019</v>
      </c>
      <c r="T114" s="9">
        <f t="shared" si="20"/>
        <v>-0.52299251510674183</v>
      </c>
      <c r="U114" s="9">
        <f t="shared" si="20"/>
        <v>0.26962584209203672</v>
      </c>
      <c r="V114" s="9">
        <f t="shared" si="20"/>
        <v>-0.53455287209027136</v>
      </c>
      <c r="W114" s="9">
        <f t="shared" si="20"/>
        <v>0.50180526652099755</v>
      </c>
      <c r="X114" s="9">
        <f t="shared" si="20"/>
        <v>-0.48066600473457083</v>
      </c>
      <c r="Z114" s="9">
        <f t="shared" si="14"/>
        <v>5.3951950105353221</v>
      </c>
      <c r="AA114" s="9">
        <f t="shared" si="15"/>
        <v>2.2580312553484565</v>
      </c>
      <c r="AB114" s="9">
        <f t="shared" si="16"/>
        <v>3.0395848572495576</v>
      </c>
      <c r="AC114" s="9">
        <f t="shared" si="17"/>
        <v>0.8173386555469988</v>
      </c>
      <c r="AD114" s="9">
        <f t="shared" si="18"/>
        <v>0.8173386555469988</v>
      </c>
      <c r="AE114" s="17">
        <f t="shared" si="19"/>
        <v>4</v>
      </c>
      <c r="AF114" t="str" cm="1">
        <f t="array" ref="AF114">INDEX(Cluster_center,AE114,1)</f>
        <v>Pontiac_Sunfire</v>
      </c>
    </row>
    <row r="115" spans="1:32">
      <c r="A115" s="17">
        <v>101</v>
      </c>
      <c r="B115" t="s">
        <v>371</v>
      </c>
      <c r="C115" s="61">
        <v>3</v>
      </c>
      <c r="D115" s="61">
        <v>222</v>
      </c>
      <c r="E115" s="61">
        <v>108.3</v>
      </c>
      <c r="F115" s="62">
        <v>70.3</v>
      </c>
      <c r="G115" s="62">
        <v>190.5</v>
      </c>
      <c r="H115" s="61">
        <v>3.2939999999999898</v>
      </c>
      <c r="I115" s="61">
        <v>18.5</v>
      </c>
      <c r="J115" s="61">
        <v>25</v>
      </c>
      <c r="K115" s="63">
        <v>89.427820310000001</v>
      </c>
      <c r="L115" s="64">
        <v>79.852999999999994</v>
      </c>
      <c r="M115" s="64">
        <v>26.248999999999999</v>
      </c>
      <c r="N115" s="9">
        <f t="shared" si="20"/>
        <v>-4.4957488872574232E-2</v>
      </c>
      <c r="O115" s="9">
        <f t="shared" si="20"/>
        <v>0.65448339209460471</v>
      </c>
      <c r="P115" s="9">
        <f t="shared" si="20"/>
        <v>0.11026618552737856</v>
      </c>
      <c r="Q115" s="9">
        <f t="shared" si="20"/>
        <v>-0.23442560916785862</v>
      </c>
      <c r="R115" s="9">
        <f t="shared" si="20"/>
        <v>0.24692483888554581</v>
      </c>
      <c r="S115" s="9">
        <f t="shared" si="20"/>
        <v>-0.13067557350585374</v>
      </c>
      <c r="T115" s="9">
        <f t="shared" si="20"/>
        <v>0.13936476763589165</v>
      </c>
      <c r="U115" s="9">
        <f t="shared" si="20"/>
        <v>0.26962584209203672</v>
      </c>
      <c r="V115" s="9">
        <f t="shared" si="20"/>
        <v>0.50583958805615892</v>
      </c>
      <c r="W115" s="9">
        <f t="shared" si="20"/>
        <v>0.38196820683301286</v>
      </c>
      <c r="X115" s="9">
        <f t="shared" si="20"/>
        <v>-7.3124724320260945E-2</v>
      </c>
      <c r="Z115" s="9">
        <f t="shared" si="14"/>
        <v>3.505177543448347</v>
      </c>
      <c r="AA115" s="9">
        <f t="shared" si="15"/>
        <v>1.1195275040925781</v>
      </c>
      <c r="AB115" s="9">
        <f t="shared" si="16"/>
        <v>1.734601967523145</v>
      </c>
      <c r="AC115" s="9">
        <f t="shared" si="17"/>
        <v>2.4080686365788888</v>
      </c>
      <c r="AD115" s="9">
        <f t="shared" si="18"/>
        <v>1.1195275040925781</v>
      </c>
      <c r="AE115" s="17">
        <f t="shared" si="19"/>
        <v>2</v>
      </c>
      <c r="AF115" t="str" cm="1">
        <f t="array" ref="AF115">INDEX(Cluster_center,AE115,1)</f>
        <v>Lexus_ES300</v>
      </c>
    </row>
    <row r="116" spans="1:32">
      <c r="A116" s="17">
        <v>102</v>
      </c>
      <c r="B116" t="s">
        <v>387</v>
      </c>
      <c r="C116" s="61">
        <v>3.3</v>
      </c>
      <c r="D116" s="61">
        <v>170</v>
      </c>
      <c r="E116" s="61">
        <v>112.2</v>
      </c>
      <c r="F116" s="62">
        <v>74.900000000000006</v>
      </c>
      <c r="G116" s="62">
        <v>194.8</v>
      </c>
      <c r="H116" s="61">
        <v>3.9910000000000001</v>
      </c>
      <c r="I116" s="61">
        <v>20</v>
      </c>
      <c r="J116" s="61">
        <v>21</v>
      </c>
      <c r="K116" s="63">
        <v>71.171664129999996</v>
      </c>
      <c r="L116" s="64">
        <v>27.308</v>
      </c>
      <c r="M116" s="64">
        <v>26.399000000000001</v>
      </c>
      <c r="N116" s="9">
        <f t="shared" si="20"/>
        <v>0.24164650269009547</v>
      </c>
      <c r="O116" s="9">
        <f t="shared" si="20"/>
        <v>-0.26338543700898653</v>
      </c>
      <c r="P116" s="9">
        <f t="shared" si="20"/>
        <v>0.61638797709802751</v>
      </c>
      <c r="Q116" s="9">
        <f t="shared" si="20"/>
        <v>1.0929174618888029</v>
      </c>
      <c r="R116" s="9">
        <f t="shared" si="20"/>
        <v>0.5655828449718624</v>
      </c>
      <c r="S116" s="9">
        <f t="shared" si="20"/>
        <v>0.96772230102999268</v>
      </c>
      <c r="T116" s="9">
        <f t="shared" si="20"/>
        <v>0.52149396921818025</v>
      </c>
      <c r="U116" s="9">
        <f t="shared" si="20"/>
        <v>-0.66263978141263302</v>
      </c>
      <c r="V116" s="9">
        <f t="shared" si="20"/>
        <v>-0.22149057880582423</v>
      </c>
      <c r="W116" s="9">
        <f t="shared" si="20"/>
        <v>-0.3821184696995869</v>
      </c>
      <c r="X116" s="9">
        <f t="shared" si="20"/>
        <v>-6.2690999783284088E-2</v>
      </c>
      <c r="Z116" s="9">
        <f t="shared" si="14"/>
        <v>3.7978991995643576</v>
      </c>
      <c r="AA116" s="9">
        <f t="shared" si="15"/>
        <v>2.2374729232151132</v>
      </c>
      <c r="AB116" s="9">
        <f t="shared" si="16"/>
        <v>1.7113983739796839</v>
      </c>
      <c r="AC116" s="9">
        <f t="shared" si="17"/>
        <v>3.6429987044609966</v>
      </c>
      <c r="AD116" s="9">
        <f t="shared" si="18"/>
        <v>1.7113983739796839</v>
      </c>
      <c r="AE116" s="17">
        <f t="shared" si="19"/>
        <v>3</v>
      </c>
      <c r="AF116" t="str" cm="1">
        <f t="array" ref="AF116">INDEX(Cluster_center,AE116,1)</f>
        <v>Pontiac_Bonneville</v>
      </c>
    </row>
    <row r="117" spans="1:32">
      <c r="A117" s="17">
        <v>103</v>
      </c>
      <c r="B117" t="s">
        <v>374</v>
      </c>
      <c r="C117" s="61">
        <v>3.3</v>
      </c>
      <c r="D117" s="61">
        <v>170</v>
      </c>
      <c r="E117" s="61">
        <v>106.3</v>
      </c>
      <c r="F117" s="62">
        <v>71.7</v>
      </c>
      <c r="G117" s="62">
        <v>182.6</v>
      </c>
      <c r="H117" s="61">
        <v>3.9470000000000001</v>
      </c>
      <c r="I117" s="61">
        <v>21</v>
      </c>
      <c r="J117" s="61">
        <v>19</v>
      </c>
      <c r="K117" s="63">
        <v>72.290355079999998</v>
      </c>
      <c r="L117" s="64">
        <v>42.573999999999998</v>
      </c>
      <c r="M117" s="64">
        <v>29.298999999999999</v>
      </c>
      <c r="N117" s="9">
        <f t="shared" si="20"/>
        <v>0.24164650269009547</v>
      </c>
      <c r="O117" s="9">
        <f t="shared" si="20"/>
        <v>-0.26338543700898653</v>
      </c>
      <c r="P117" s="9">
        <f t="shared" si="20"/>
        <v>-0.14928345117551797</v>
      </c>
      <c r="Q117" s="9">
        <f t="shared" si="20"/>
        <v>0.1695483689798219</v>
      </c>
      <c r="R117" s="9">
        <f t="shared" si="20"/>
        <v>-0.3385166141567556</v>
      </c>
      <c r="S117" s="9">
        <f t="shared" si="20"/>
        <v>0.89838298039932329</v>
      </c>
      <c r="T117" s="9">
        <f t="shared" si="20"/>
        <v>0.77624677027303934</v>
      </c>
      <c r="U117" s="9">
        <f t="shared" si="20"/>
        <v>-1.1287725931649679</v>
      </c>
      <c r="V117" s="9">
        <f t="shared" si="20"/>
        <v>-0.1769216308132632</v>
      </c>
      <c r="W117" s="9">
        <f t="shared" si="20"/>
        <v>-0.16012689668699451</v>
      </c>
      <c r="X117" s="9">
        <f t="shared" si="20"/>
        <v>0.1390276745982654</v>
      </c>
      <c r="Z117" s="9">
        <f t="shared" si="14"/>
        <v>3.8484359462269579</v>
      </c>
      <c r="AA117" s="9">
        <f t="shared" si="15"/>
        <v>1.8932178837443261</v>
      </c>
      <c r="AB117" s="9">
        <f t="shared" si="16"/>
        <v>2.497315479653945</v>
      </c>
      <c r="AC117" s="9">
        <f t="shared" si="17"/>
        <v>3.2908875106920665</v>
      </c>
      <c r="AD117" s="9">
        <f t="shared" si="18"/>
        <v>1.8932178837443261</v>
      </c>
      <c r="AE117" s="17">
        <f t="shared" si="19"/>
        <v>2</v>
      </c>
      <c r="AF117" t="str" cm="1">
        <f t="array" ref="AF117">INDEX(Cluster_center,AE117,1)</f>
        <v>Lexus_ES300</v>
      </c>
    </row>
    <row r="118" spans="1:32">
      <c r="A118" s="17">
        <v>104</v>
      </c>
      <c r="B118" t="s">
        <v>377</v>
      </c>
      <c r="C118" s="61">
        <v>3.3</v>
      </c>
      <c r="D118" s="61">
        <v>170</v>
      </c>
      <c r="E118" s="61">
        <v>104.3</v>
      </c>
      <c r="F118" s="62">
        <v>70.400000000000006</v>
      </c>
      <c r="G118" s="62">
        <v>178</v>
      </c>
      <c r="H118" s="61">
        <v>3.8210000000000002</v>
      </c>
      <c r="I118" s="61">
        <v>19.399999999999999</v>
      </c>
      <c r="J118" s="61">
        <v>18</v>
      </c>
      <c r="K118" s="63">
        <v>69.78294434</v>
      </c>
      <c r="L118" s="64">
        <v>54.158000000000001</v>
      </c>
      <c r="M118" s="64">
        <v>22.798999999999999</v>
      </c>
      <c r="N118" s="9">
        <f t="shared" si="20"/>
        <v>0.24164650269009547</v>
      </c>
      <c r="O118" s="9">
        <f t="shared" si="20"/>
        <v>-0.26338543700898653</v>
      </c>
      <c r="P118" s="9">
        <f t="shared" si="20"/>
        <v>-0.40883308787841449</v>
      </c>
      <c r="Q118" s="9">
        <f t="shared" si="20"/>
        <v>-0.20557032501445052</v>
      </c>
      <c r="R118" s="9">
        <f t="shared" si="20"/>
        <v>-0.67940657415606964</v>
      </c>
      <c r="S118" s="9">
        <f t="shared" si="20"/>
        <v>0.69982038041149763</v>
      </c>
      <c r="T118" s="9">
        <f t="shared" si="20"/>
        <v>0.36864228858526443</v>
      </c>
      <c r="U118" s="9">
        <f t="shared" si="20"/>
        <v>-1.3618389990411353</v>
      </c>
      <c r="V118" s="9">
        <f t="shared" si="20"/>
        <v>-0.27681754832922117</v>
      </c>
      <c r="W118" s="9">
        <f t="shared" si="20"/>
        <v>8.3226239325437761E-3</v>
      </c>
      <c r="X118" s="9">
        <f t="shared" si="20"/>
        <v>-0.31310038867072504</v>
      </c>
      <c r="Z118" s="9">
        <f t="shared" si="14"/>
        <v>4.4227173101264476</v>
      </c>
      <c r="AA118" s="9">
        <f t="shared" si="15"/>
        <v>2.0877960190803626</v>
      </c>
      <c r="AB118" s="9">
        <f t="shared" si="16"/>
        <v>2.8320469770365766</v>
      </c>
      <c r="AC118" s="9">
        <f t="shared" si="17"/>
        <v>3.0200410468026386</v>
      </c>
      <c r="AD118" s="9">
        <f t="shared" si="18"/>
        <v>2.0877960190803626</v>
      </c>
      <c r="AE118" s="17">
        <f t="shared" si="19"/>
        <v>2</v>
      </c>
      <c r="AF118" t="str" cm="1">
        <f t="array" ref="AF118">INDEX(Cluster_center,AE118,1)</f>
        <v>Lexus_ES300</v>
      </c>
    </row>
    <row r="119" spans="1:32">
      <c r="A119" s="17">
        <v>105</v>
      </c>
      <c r="B119" t="s">
        <v>390</v>
      </c>
      <c r="C119" s="61">
        <v>3.3</v>
      </c>
      <c r="D119" s="61">
        <v>170</v>
      </c>
      <c r="E119" s="61">
        <v>116.1</v>
      </c>
      <c r="F119" s="62">
        <v>66.5</v>
      </c>
      <c r="G119" s="62">
        <v>196.1</v>
      </c>
      <c r="H119" s="61">
        <v>3.2170000000000001</v>
      </c>
      <c r="I119" s="61">
        <v>19.399999999999999</v>
      </c>
      <c r="J119" s="61">
        <v>18</v>
      </c>
      <c r="K119" s="63">
        <v>67.889270589999995</v>
      </c>
      <c r="L119" s="64">
        <v>65.004999999999995</v>
      </c>
      <c r="M119" s="64">
        <v>17.89</v>
      </c>
      <c r="N119" s="9">
        <f t="shared" si="20"/>
        <v>0.24164650269009547</v>
      </c>
      <c r="O119" s="9">
        <f t="shared" si="20"/>
        <v>-0.26338543700898653</v>
      </c>
      <c r="P119" s="9">
        <f t="shared" si="20"/>
        <v>1.1225097686686747</v>
      </c>
      <c r="Q119" s="9">
        <f t="shared" si="20"/>
        <v>-1.3309264069972719</v>
      </c>
      <c r="R119" s="9">
        <f t="shared" si="20"/>
        <v>0.66192131192818915</v>
      </c>
      <c r="S119" s="9">
        <f t="shared" si="20"/>
        <v>-0.2520193846095089</v>
      </c>
      <c r="T119" s="9">
        <f t="shared" si="20"/>
        <v>0.36864228858526443</v>
      </c>
      <c r="U119" s="9">
        <f t="shared" si="20"/>
        <v>-1.3618389990411353</v>
      </c>
      <c r="V119" s="9">
        <f t="shared" si="20"/>
        <v>-0.352262019278618</v>
      </c>
      <c r="W119" s="9">
        <f t="shared" si="20"/>
        <v>0.16605500913283125</v>
      </c>
      <c r="X119" s="9">
        <f t="shared" si="20"/>
        <v>-0.65456141368418252</v>
      </c>
      <c r="Z119" s="9">
        <f t="shared" si="14"/>
        <v>4.7373998593444862</v>
      </c>
      <c r="AA119" s="9">
        <f t="shared" si="15"/>
        <v>2.7306756849750573</v>
      </c>
      <c r="AB119" s="9">
        <f t="shared" si="16"/>
        <v>2.7232036241254161</v>
      </c>
      <c r="AC119" s="9">
        <f t="shared" si="17"/>
        <v>3.2791820442800437</v>
      </c>
      <c r="AD119" s="9">
        <f t="shared" si="18"/>
        <v>2.7232036241254161</v>
      </c>
      <c r="AE119" s="17">
        <f t="shared" si="19"/>
        <v>3</v>
      </c>
      <c r="AF119" t="str" cm="1">
        <f t="array" ref="AF119">INDEX(Cluster_center,AE119,1)</f>
        <v>Pontiac_Bonneville</v>
      </c>
    </row>
    <row r="120" spans="1:32">
      <c r="A120" s="17">
        <v>106</v>
      </c>
      <c r="B120" t="s">
        <v>406</v>
      </c>
      <c r="C120" s="61">
        <v>3.1</v>
      </c>
      <c r="D120" s="61">
        <v>150</v>
      </c>
      <c r="E120" s="61">
        <v>107</v>
      </c>
      <c r="F120" s="62">
        <v>69.400000000000006</v>
      </c>
      <c r="G120" s="62">
        <v>192</v>
      </c>
      <c r="H120" s="61">
        <v>3.1019999999999999</v>
      </c>
      <c r="I120" s="61">
        <v>15.2</v>
      </c>
      <c r="J120" s="61">
        <v>25</v>
      </c>
      <c r="K120" s="63">
        <v>60.861611549999999</v>
      </c>
      <c r="L120" s="64">
        <v>1.1120000000000001</v>
      </c>
      <c r="M120" s="64">
        <v>18.145</v>
      </c>
      <c r="N120" s="9">
        <f t="shared" si="20"/>
        <v>5.0577174981649139E-2</v>
      </c>
      <c r="O120" s="9">
        <f t="shared" si="20"/>
        <v>-0.61641190974113702</v>
      </c>
      <c r="P120" s="9">
        <f t="shared" si="20"/>
        <v>-5.8441078329503814E-2</v>
      </c>
      <c r="Q120" s="9">
        <f t="shared" si="20"/>
        <v>-0.49412316654850685</v>
      </c>
      <c r="R120" s="9">
        <f t="shared" si="20"/>
        <v>0.35808460845053969</v>
      </c>
      <c r="S120" s="9">
        <f t="shared" si="20"/>
        <v>-0.43324715443966771</v>
      </c>
      <c r="T120" s="9">
        <f t="shared" si="20"/>
        <v>-0.70131947584514354</v>
      </c>
      <c r="U120" s="9">
        <f t="shared" si="20"/>
        <v>0.26962584209203672</v>
      </c>
      <c r="V120" s="9">
        <f t="shared" si="20"/>
        <v>-0.63224584346456558</v>
      </c>
      <c r="W120" s="9">
        <f t="shared" si="20"/>
        <v>-0.76304937803430917</v>
      </c>
      <c r="X120" s="9">
        <f t="shared" si="20"/>
        <v>-0.63682408197132223</v>
      </c>
      <c r="Z120" s="9">
        <f t="shared" si="14"/>
        <v>5.1107761642522656</v>
      </c>
      <c r="AA120" s="9">
        <f t="shared" si="15"/>
        <v>2.1198129032762849</v>
      </c>
      <c r="AB120" s="9">
        <f t="shared" si="16"/>
        <v>2.3356767683385824</v>
      </c>
      <c r="AC120" s="9">
        <f t="shared" si="17"/>
        <v>1.4655342839762804</v>
      </c>
      <c r="AD120" s="9">
        <f t="shared" si="18"/>
        <v>1.4655342839762804</v>
      </c>
      <c r="AE120" s="17">
        <f t="shared" si="19"/>
        <v>4</v>
      </c>
      <c r="AF120" t="str" cm="1">
        <f t="array" ref="AF120">INDEX(Cluster_center,AE120,1)</f>
        <v>Pontiac_Sunfire</v>
      </c>
    </row>
    <row r="121" spans="1:32">
      <c r="A121" s="17">
        <v>107</v>
      </c>
      <c r="B121" t="s">
        <v>408</v>
      </c>
      <c r="C121" s="61">
        <v>2.4</v>
      </c>
      <c r="D121" s="61">
        <v>150</v>
      </c>
      <c r="E121" s="61">
        <v>107</v>
      </c>
      <c r="F121" s="62">
        <v>70.099999999999994</v>
      </c>
      <c r="G121" s="62">
        <v>186.7</v>
      </c>
      <c r="H121" s="61">
        <v>2.9580000000000002</v>
      </c>
      <c r="I121" s="61">
        <v>15</v>
      </c>
      <c r="J121" s="61">
        <v>27</v>
      </c>
      <c r="K121" s="63">
        <v>60.727446929999999</v>
      </c>
      <c r="L121" s="64">
        <v>80.254999999999995</v>
      </c>
      <c r="M121" s="64">
        <v>18.27</v>
      </c>
      <c r="N121" s="9">
        <f t="shared" si="20"/>
        <v>-0.61816547199791405</v>
      </c>
      <c r="O121" s="9">
        <f t="shared" si="20"/>
        <v>-0.61641190974113702</v>
      </c>
      <c r="P121" s="9">
        <f t="shared" si="20"/>
        <v>-5.8441078329503814E-2</v>
      </c>
      <c r="Q121" s="9">
        <f t="shared" si="20"/>
        <v>-0.29213617747467069</v>
      </c>
      <c r="R121" s="9">
        <f t="shared" si="20"/>
        <v>-3.4679910679106148E-2</v>
      </c>
      <c r="S121" s="9">
        <f t="shared" si="20"/>
        <v>-0.6601758401400396</v>
      </c>
      <c r="T121" s="9">
        <f t="shared" si="20"/>
        <v>-0.75227003605611509</v>
      </c>
      <c r="U121" s="9">
        <f t="shared" si="20"/>
        <v>0.73575865384437156</v>
      </c>
      <c r="V121" s="9">
        <f t="shared" si="20"/>
        <v>-0.63759099796967855</v>
      </c>
      <c r="W121" s="9">
        <f t="shared" si="20"/>
        <v>0.38781391706169505</v>
      </c>
      <c r="X121" s="9">
        <f t="shared" si="20"/>
        <v>-0.62812931152384166</v>
      </c>
      <c r="Z121" s="9">
        <f t="shared" si="14"/>
        <v>5.539971175249824</v>
      </c>
      <c r="AA121" s="9">
        <f t="shared" si="15"/>
        <v>2.5123084442768309</v>
      </c>
      <c r="AB121" s="9">
        <f t="shared" si="16"/>
        <v>2.8790471187014681</v>
      </c>
      <c r="AC121" s="9">
        <f t="shared" si="17"/>
        <v>0.86325317574926819</v>
      </c>
      <c r="AD121" s="9">
        <f t="shared" si="18"/>
        <v>0.86325317574926819</v>
      </c>
      <c r="AE121" s="17">
        <f t="shared" si="19"/>
        <v>4</v>
      </c>
      <c r="AF121" t="str" cm="1">
        <f t="array" ref="AF121">INDEX(Cluster_center,AE121,1)</f>
        <v>Pontiac_Sunfire</v>
      </c>
    </row>
    <row r="122" spans="1:32">
      <c r="A122" s="17">
        <v>108</v>
      </c>
      <c r="B122" t="s">
        <v>393</v>
      </c>
      <c r="C122" s="61">
        <v>4</v>
      </c>
      <c r="D122" s="61">
        <v>250</v>
      </c>
      <c r="E122" s="61">
        <v>113.8</v>
      </c>
      <c r="F122" s="62">
        <v>74.400000000000006</v>
      </c>
      <c r="G122" s="62">
        <v>205.4</v>
      </c>
      <c r="H122" s="61">
        <v>3.9670000000000001</v>
      </c>
      <c r="I122" s="61">
        <v>18.5</v>
      </c>
      <c r="J122" s="61">
        <v>22</v>
      </c>
      <c r="K122" s="63">
        <v>103.4416926</v>
      </c>
      <c r="L122" s="64">
        <v>14.69</v>
      </c>
      <c r="M122" s="64">
        <v>36.228999999999999</v>
      </c>
      <c r="N122" s="9">
        <f t="shared" si="20"/>
        <v>0.91038914966965867</v>
      </c>
      <c r="O122" s="9">
        <f t="shared" si="20"/>
        <v>1.1487204539196154</v>
      </c>
      <c r="P122" s="9">
        <f t="shared" si="20"/>
        <v>0.82402768646034408</v>
      </c>
      <c r="Q122" s="9">
        <f t="shared" si="20"/>
        <v>0.94864104112177483</v>
      </c>
      <c r="R122" s="9">
        <f t="shared" si="20"/>
        <v>1.3511118832311519</v>
      </c>
      <c r="S122" s="9">
        <f t="shared" si="20"/>
        <v>0.92990085341326389</v>
      </c>
      <c r="T122" s="9">
        <f t="shared" si="20"/>
        <v>0.13936476763589165</v>
      </c>
      <c r="U122" s="9">
        <f t="shared" si="20"/>
        <v>-0.42957337553646557</v>
      </c>
      <c r="V122" s="9">
        <f t="shared" si="20"/>
        <v>1.0641560250197375</v>
      </c>
      <c r="W122" s="9">
        <f t="shared" si="20"/>
        <v>-0.56560397135508877</v>
      </c>
      <c r="X122" s="9">
        <f t="shared" si="20"/>
        <v>0.621065748206589</v>
      </c>
      <c r="Z122" s="9">
        <f t="shared" si="14"/>
        <v>2.1757246726623722</v>
      </c>
      <c r="AA122" s="9">
        <f t="shared" si="15"/>
        <v>2.587753415632517</v>
      </c>
      <c r="AB122" s="9">
        <f t="shared" si="16"/>
        <v>1.7875801693315694</v>
      </c>
      <c r="AC122" s="9">
        <f t="shared" si="17"/>
        <v>4.6970664236169855</v>
      </c>
      <c r="AD122" s="9">
        <f t="shared" si="18"/>
        <v>1.7875801693315694</v>
      </c>
      <c r="AE122" s="17">
        <f t="shared" si="19"/>
        <v>3</v>
      </c>
      <c r="AF122" t="str" cm="1">
        <f t="array" ref="AF122">INDEX(Cluster_center,AE122,1)</f>
        <v>Pontiac_Bonneville</v>
      </c>
    </row>
    <row r="123" spans="1:32">
      <c r="A123" s="17">
        <v>109</v>
      </c>
      <c r="B123" t="s">
        <v>380</v>
      </c>
      <c r="C123" s="61">
        <v>4.3</v>
      </c>
      <c r="D123" s="61">
        <v>190</v>
      </c>
      <c r="E123" s="61">
        <v>107</v>
      </c>
      <c r="F123" s="62">
        <v>67.8</v>
      </c>
      <c r="G123" s="62">
        <v>181.2</v>
      </c>
      <c r="H123" s="61">
        <v>4.0679999999999996</v>
      </c>
      <c r="I123" s="61">
        <v>17.5</v>
      </c>
      <c r="J123" s="61">
        <v>19</v>
      </c>
      <c r="K123" s="63">
        <v>80.511672590000003</v>
      </c>
      <c r="L123" s="64">
        <v>20.016999999999999</v>
      </c>
      <c r="M123" s="64">
        <v>31.597999999999999</v>
      </c>
      <c r="N123" s="9">
        <f t="shared" si="20"/>
        <v>1.1969931412323283</v>
      </c>
      <c r="O123" s="9">
        <f t="shared" si="20"/>
        <v>8.9641035723163953E-2</v>
      </c>
      <c r="P123" s="9">
        <f t="shared" si="20"/>
        <v>-5.8441078329503814E-2</v>
      </c>
      <c r="Q123" s="9">
        <f t="shared" si="20"/>
        <v>-0.95580771300299949</v>
      </c>
      <c r="R123" s="9">
        <f t="shared" si="20"/>
        <v>-0.44226573241741696</v>
      </c>
      <c r="S123" s="9">
        <f t="shared" si="20"/>
        <v>1.0890661121336631</v>
      </c>
      <c r="T123" s="9">
        <f t="shared" si="20"/>
        <v>-0.11538803341896743</v>
      </c>
      <c r="U123" s="9">
        <f t="shared" si="20"/>
        <v>-1.1287725931649679</v>
      </c>
      <c r="V123" s="9">
        <f t="shared" si="20"/>
        <v>0.15061786750262196</v>
      </c>
      <c r="W123" s="9">
        <f t="shared" si="20"/>
        <v>-0.48814104004118342</v>
      </c>
      <c r="X123" s="9">
        <f t="shared" si="20"/>
        <v>0.29894189266832827</v>
      </c>
      <c r="Z123" s="9">
        <f t="shared" si="14"/>
        <v>3.763485202237379</v>
      </c>
      <c r="AA123" s="9">
        <f t="shared" si="15"/>
        <v>2.2333885302370766</v>
      </c>
      <c r="AB123" s="9">
        <f t="shared" si="16"/>
        <v>2.7290350465075148</v>
      </c>
      <c r="AC123" s="9">
        <f t="shared" si="17"/>
        <v>3.5270596538965546</v>
      </c>
      <c r="AD123" s="9">
        <f t="shared" si="18"/>
        <v>2.2333885302370766</v>
      </c>
      <c r="AE123" s="17">
        <f t="shared" si="19"/>
        <v>2</v>
      </c>
      <c r="AF123" t="str" cm="1">
        <f t="array" ref="AF123">INDEX(Cluster_center,AE123,1)</f>
        <v>Lexus_ES300</v>
      </c>
    </row>
    <row r="124" spans="1:32">
      <c r="A124" s="17">
        <v>110</v>
      </c>
      <c r="B124" t="s">
        <v>396</v>
      </c>
      <c r="C124" s="61">
        <v>3.4</v>
      </c>
      <c r="D124" s="61">
        <v>185</v>
      </c>
      <c r="E124" s="61">
        <v>120</v>
      </c>
      <c r="F124" s="62">
        <v>72.2</v>
      </c>
      <c r="G124" s="62">
        <v>201.4</v>
      </c>
      <c r="H124" s="61">
        <v>3.948</v>
      </c>
      <c r="I124" s="61">
        <v>25</v>
      </c>
      <c r="J124" s="61">
        <v>22</v>
      </c>
      <c r="K124" s="63">
        <v>76.096570420000006</v>
      </c>
      <c r="L124" s="64">
        <v>24.361000000000001</v>
      </c>
      <c r="M124" s="64">
        <v>25.344999999999999</v>
      </c>
      <c r="N124" s="9">
        <f t="shared" si="20"/>
        <v>0.33718116654431884</v>
      </c>
      <c r="O124" s="9">
        <f t="shared" si="20"/>
        <v>1.3844175401263262E-3</v>
      </c>
      <c r="P124" s="9">
        <f t="shared" si="20"/>
        <v>1.6286315602393238</v>
      </c>
      <c r="Q124" s="9">
        <f t="shared" si="20"/>
        <v>0.31382478974685007</v>
      </c>
      <c r="R124" s="9">
        <f t="shared" si="20"/>
        <v>1.0546858310578349</v>
      </c>
      <c r="S124" s="9">
        <f t="shared" si="20"/>
        <v>0.89995887405002006</v>
      </c>
      <c r="T124" s="9">
        <f t="shared" si="20"/>
        <v>1.7952579744924757</v>
      </c>
      <c r="U124" s="9">
        <f t="shared" si="20"/>
        <v>-0.42957337553646557</v>
      </c>
      <c r="V124" s="9">
        <f t="shared" si="20"/>
        <v>-2.5280989099885551E-2</v>
      </c>
      <c r="W124" s="9">
        <f t="shared" si="20"/>
        <v>-0.4249724698088565</v>
      </c>
      <c r="X124" s="9">
        <f t="shared" si="20"/>
        <v>-0.13600530419644052</v>
      </c>
      <c r="Z124" s="9">
        <f t="shared" si="14"/>
        <v>3.6166327791659167</v>
      </c>
      <c r="AA124" s="9">
        <f t="shared" si="15"/>
        <v>3.0010556852299484</v>
      </c>
      <c r="AB124" s="9">
        <f t="shared" si="16"/>
        <v>2.368630227721551</v>
      </c>
      <c r="AC124" s="9">
        <f t="shared" si="17"/>
        <v>4.4639170380490638</v>
      </c>
      <c r="AD124" s="9">
        <f t="shared" si="18"/>
        <v>2.368630227721551</v>
      </c>
      <c r="AE124" s="17">
        <f t="shared" si="19"/>
        <v>3</v>
      </c>
      <c r="AF124" t="str" cm="1">
        <f t="array" ref="AF124">INDEX(Cluster_center,AE124,1)</f>
        <v>Pontiac_Bonneville</v>
      </c>
    </row>
    <row r="125" spans="1:32">
      <c r="A125" s="17">
        <v>111</v>
      </c>
      <c r="B125" t="s">
        <v>410</v>
      </c>
      <c r="C125" s="61">
        <v>2</v>
      </c>
      <c r="D125" s="61">
        <v>132</v>
      </c>
      <c r="E125" s="61">
        <v>105</v>
      </c>
      <c r="F125" s="62">
        <v>74.400000000000006</v>
      </c>
      <c r="G125" s="62">
        <v>174.4</v>
      </c>
      <c r="H125" s="61">
        <v>2.5590000000000002</v>
      </c>
      <c r="I125" s="61">
        <v>12.5</v>
      </c>
      <c r="J125" s="61">
        <v>29</v>
      </c>
      <c r="K125" s="63">
        <v>52.084898750000001</v>
      </c>
      <c r="L125" s="64">
        <v>32.734000000000002</v>
      </c>
      <c r="M125" s="64">
        <v>12.64</v>
      </c>
      <c r="N125" s="9">
        <f t="shared" si="20"/>
        <v>-1.000304127414807</v>
      </c>
      <c r="O125" s="9">
        <f t="shared" si="20"/>
        <v>-0.93413573520007254</v>
      </c>
      <c r="P125" s="9">
        <f t="shared" si="20"/>
        <v>-0.31799071503240034</v>
      </c>
      <c r="Q125" s="9">
        <f t="shared" si="20"/>
        <v>0.94864104112177483</v>
      </c>
      <c r="R125" s="9">
        <f t="shared" si="20"/>
        <v>-0.94619002111205452</v>
      </c>
      <c r="S125" s="9">
        <f t="shared" si="20"/>
        <v>-1.2889574067681548</v>
      </c>
      <c r="T125" s="9">
        <f t="shared" si="20"/>
        <v>-1.3891520386932628</v>
      </c>
      <c r="U125" s="9">
        <f t="shared" si="20"/>
        <v>1.2018914655967063</v>
      </c>
      <c r="V125" s="9">
        <f t="shared" si="20"/>
        <v>-0.98191243934508465</v>
      </c>
      <c r="W125" s="9">
        <f t="shared" si="20"/>
        <v>-0.30321592318011048</v>
      </c>
      <c r="X125" s="9">
        <f t="shared" si="20"/>
        <v>-1.0197417724783671</v>
      </c>
      <c r="Z125" s="9">
        <f t="shared" si="14"/>
        <v>6.7675981698229712</v>
      </c>
      <c r="AA125" s="9">
        <f t="shared" si="15"/>
        <v>3.8832232211343651</v>
      </c>
      <c r="AB125" s="9">
        <f t="shared" si="16"/>
        <v>4.2190995809463141</v>
      </c>
      <c r="AC125" s="9">
        <f t="shared" si="17"/>
        <v>2.2606146868191614</v>
      </c>
      <c r="AD125" s="9">
        <f t="shared" si="18"/>
        <v>2.2606146868191614</v>
      </c>
      <c r="AE125" s="17">
        <f t="shared" si="19"/>
        <v>4</v>
      </c>
      <c r="AF125" t="str" cm="1">
        <f t="array" ref="AF125">INDEX(Cluster_center,AE125,1)</f>
        <v>Pontiac_Sunfire</v>
      </c>
    </row>
    <row r="126" spans="1:32">
      <c r="A126" s="17">
        <v>112</v>
      </c>
      <c r="B126" t="s">
        <v>411</v>
      </c>
      <c r="C126" s="61">
        <v>2</v>
      </c>
      <c r="D126" s="61">
        <v>132</v>
      </c>
      <c r="E126" s="61">
        <v>108</v>
      </c>
      <c r="F126" s="62">
        <v>71</v>
      </c>
      <c r="G126" s="62">
        <v>186.3</v>
      </c>
      <c r="H126" s="61">
        <v>2.94199999999999</v>
      </c>
      <c r="I126" s="61">
        <v>16</v>
      </c>
      <c r="J126" s="61">
        <v>27</v>
      </c>
      <c r="K126" s="63">
        <v>53.411897670000002</v>
      </c>
      <c r="L126" s="64">
        <v>5.24</v>
      </c>
      <c r="M126" s="64">
        <v>16.079999999999998</v>
      </c>
      <c r="N126" s="9">
        <f t="shared" si="20"/>
        <v>-1.000304127414807</v>
      </c>
      <c r="O126" s="9">
        <f t="shared" si="20"/>
        <v>-0.93413573520007254</v>
      </c>
      <c r="P126" s="9">
        <f t="shared" ref="P126:X154" si="21">(E126-AVERAGE(E$15:E$167))/STDEV(E$15:E$167)</f>
        <v>7.1333740021944453E-2</v>
      </c>
      <c r="Q126" s="9">
        <f t="shared" si="21"/>
        <v>-3.2438620094018371E-2</v>
      </c>
      <c r="R126" s="9">
        <f t="shared" si="21"/>
        <v>-6.4322515896436158E-2</v>
      </c>
      <c r="S126" s="9">
        <f t="shared" si="21"/>
        <v>-0.68539013855120823</v>
      </c>
      <c r="T126" s="9">
        <f t="shared" si="21"/>
        <v>-0.49751723500125605</v>
      </c>
      <c r="U126" s="9">
        <f t="shared" si="21"/>
        <v>0.73575865384437156</v>
      </c>
      <c r="V126" s="9">
        <f t="shared" si="21"/>
        <v>-0.92904444586425361</v>
      </c>
      <c r="W126" s="9">
        <f t="shared" si="21"/>
        <v>-0.70302178643231905</v>
      </c>
      <c r="X126" s="9">
        <f t="shared" si="21"/>
        <v>-0.78046168976370156</v>
      </c>
      <c r="Z126" s="9">
        <f t="shared" si="14"/>
        <v>5.8054631710784648</v>
      </c>
      <c r="AA126" s="9">
        <f t="shared" si="15"/>
        <v>2.7981673426326057</v>
      </c>
      <c r="AB126" s="9">
        <f t="shared" si="16"/>
        <v>3.1763141221971489</v>
      </c>
      <c r="AC126" s="9">
        <f t="shared" si="17"/>
        <v>1.4004467454326157</v>
      </c>
      <c r="AD126" s="9">
        <f t="shared" si="18"/>
        <v>1.4004467454326157</v>
      </c>
      <c r="AE126" s="17">
        <f t="shared" si="19"/>
        <v>4</v>
      </c>
      <c r="AF126" t="str" cm="1">
        <f t="array" ref="AF126">INDEX(Cluster_center,AE126,1)</f>
        <v>Pontiac_Sunfire</v>
      </c>
    </row>
    <row r="127" spans="1:32">
      <c r="A127" s="17">
        <v>113</v>
      </c>
      <c r="B127" t="s">
        <v>399</v>
      </c>
      <c r="C127" s="61">
        <v>2.4</v>
      </c>
      <c r="D127" s="61">
        <v>150</v>
      </c>
      <c r="E127" s="61">
        <v>113.3</v>
      </c>
      <c r="F127" s="62">
        <v>76.8</v>
      </c>
      <c r="G127" s="62">
        <v>186.3</v>
      </c>
      <c r="H127" s="61">
        <v>3.528</v>
      </c>
      <c r="I127" s="61">
        <v>20</v>
      </c>
      <c r="J127" s="61">
        <v>24</v>
      </c>
      <c r="K127" s="63">
        <v>60.951185119999998</v>
      </c>
      <c r="L127" s="64">
        <v>24.155000000000001</v>
      </c>
      <c r="M127" s="64">
        <v>18.850000000000001</v>
      </c>
      <c r="N127" s="9">
        <f t="shared" ref="N127:R158" si="22">(C127-AVERAGE(C$15:C$167))/STDEV(C$15:C$167)</f>
        <v>-0.61816547199791405</v>
      </c>
      <c r="O127" s="9">
        <f t="shared" si="22"/>
        <v>-0.61641190974113702</v>
      </c>
      <c r="P127" s="9">
        <f t="shared" si="21"/>
        <v>0.75914027728461986</v>
      </c>
      <c r="Q127" s="9">
        <f t="shared" si="21"/>
        <v>1.6411678608035076</v>
      </c>
      <c r="R127" s="9">
        <f t="shared" si="21"/>
        <v>-6.4322515896436158E-2</v>
      </c>
      <c r="S127" s="9">
        <f t="shared" si="21"/>
        <v>0.23808354075726745</v>
      </c>
      <c r="T127" s="9">
        <f t="shared" si="21"/>
        <v>0.52149396921818025</v>
      </c>
      <c r="U127" s="9">
        <f t="shared" si="21"/>
        <v>3.6559436215869275E-2</v>
      </c>
      <c r="V127" s="9">
        <f t="shared" si="21"/>
        <v>-0.62867720837116647</v>
      </c>
      <c r="W127" s="9">
        <f t="shared" si="21"/>
        <v>-0.42796803276186279</v>
      </c>
      <c r="X127" s="9">
        <f t="shared" si="21"/>
        <v>-0.58778557664753162</v>
      </c>
      <c r="Z127" s="9">
        <f t="shared" si="14"/>
        <v>4.9365997163121964</v>
      </c>
      <c r="AA127" s="9">
        <f t="shared" si="15"/>
        <v>2.8460959023584969</v>
      </c>
      <c r="AB127" s="9">
        <f t="shared" si="16"/>
        <v>2.6402352131193725</v>
      </c>
      <c r="AC127" s="9">
        <f t="shared" si="17"/>
        <v>3.2676316343928447</v>
      </c>
      <c r="AD127" s="9">
        <f t="shared" si="18"/>
        <v>2.6402352131193725</v>
      </c>
      <c r="AE127" s="17">
        <f t="shared" si="19"/>
        <v>3</v>
      </c>
      <c r="AF127" t="str" cm="1">
        <f t="array" ref="AF127">INDEX(Cluster_center,AE127,1)</f>
        <v>Pontiac_Bonneville</v>
      </c>
    </row>
    <row r="128" spans="1:32">
      <c r="A128" s="17">
        <v>114</v>
      </c>
      <c r="B128" t="s">
        <v>383</v>
      </c>
      <c r="C128" s="61">
        <v>3.5</v>
      </c>
      <c r="D128" s="61">
        <v>253</v>
      </c>
      <c r="E128" s="61">
        <v>113.3</v>
      </c>
      <c r="F128" s="62">
        <v>76.3</v>
      </c>
      <c r="G128" s="62">
        <v>165.4</v>
      </c>
      <c r="H128" s="61">
        <v>2.85</v>
      </c>
      <c r="I128" s="61">
        <v>12</v>
      </c>
      <c r="J128" s="61">
        <v>21</v>
      </c>
      <c r="K128" s="63">
        <v>106.98445630000001</v>
      </c>
      <c r="L128" s="64">
        <v>1.8719999999999899</v>
      </c>
      <c r="M128" s="64">
        <v>43</v>
      </c>
      <c r="N128" s="9">
        <f t="shared" si="22"/>
        <v>0.43271583039854222</v>
      </c>
      <c r="O128" s="9">
        <f t="shared" si="22"/>
        <v>1.201674424829438</v>
      </c>
      <c r="P128" s="9">
        <f t="shared" si="21"/>
        <v>0.75914027728461986</v>
      </c>
      <c r="Q128" s="9">
        <f t="shared" si="21"/>
        <v>1.4968914400364794</v>
      </c>
      <c r="R128" s="9">
        <f t="shared" si="21"/>
        <v>-1.6131486385020177</v>
      </c>
      <c r="S128" s="9">
        <f t="shared" si="21"/>
        <v>-0.83037235441531909</v>
      </c>
      <c r="T128" s="9">
        <f t="shared" si="21"/>
        <v>-1.5165284392206924</v>
      </c>
      <c r="U128" s="9">
        <f t="shared" si="21"/>
        <v>-0.66263978141263302</v>
      </c>
      <c r="V128" s="9">
        <f t="shared" si="21"/>
        <v>1.2053006826172923</v>
      </c>
      <c r="W128" s="9">
        <f t="shared" si="21"/>
        <v>-0.75199778655719873</v>
      </c>
      <c r="X128" s="9">
        <f t="shared" si="21"/>
        <v>1.0920440738057173</v>
      </c>
      <c r="Z128" s="9">
        <f t="shared" si="14"/>
        <v>4.3086698496148808</v>
      </c>
      <c r="AA128" s="9">
        <f t="shared" si="15"/>
        <v>3.6218761377113449</v>
      </c>
      <c r="AB128" s="9">
        <f t="shared" si="16"/>
        <v>4.0382781142031625</v>
      </c>
      <c r="AC128" s="9">
        <f t="shared" si="17"/>
        <v>4.584915812774379</v>
      </c>
      <c r="AD128" s="9">
        <f t="shared" si="18"/>
        <v>3.6218761377113449</v>
      </c>
      <c r="AE128" s="17">
        <f t="shared" si="19"/>
        <v>2</v>
      </c>
      <c r="AF128" t="str" cm="1">
        <f t="array" ref="AF128">INDEX(Cluster_center,AE128,1)</f>
        <v>Lexus_ES300</v>
      </c>
    </row>
    <row r="129" spans="1:32">
      <c r="A129" s="17">
        <v>115</v>
      </c>
      <c r="B129" t="s">
        <v>412</v>
      </c>
      <c r="C129" s="61">
        <v>2.4</v>
      </c>
      <c r="D129" s="61">
        <v>150</v>
      </c>
      <c r="E129" s="61">
        <v>104.1</v>
      </c>
      <c r="F129" s="62">
        <v>68.400000000000006</v>
      </c>
      <c r="G129" s="62">
        <v>181.9</v>
      </c>
      <c r="H129" s="61">
        <v>2.9060000000000001</v>
      </c>
      <c r="I129" s="61">
        <v>15</v>
      </c>
      <c r="J129" s="61">
        <v>27</v>
      </c>
      <c r="K129" s="63">
        <v>62.015870299999897</v>
      </c>
      <c r="L129" s="64">
        <v>51.645000000000003</v>
      </c>
      <c r="M129" s="64">
        <v>21.61</v>
      </c>
      <c r="N129" s="9">
        <f t="shared" si="22"/>
        <v>-0.61816547199791405</v>
      </c>
      <c r="O129" s="9">
        <f t="shared" si="22"/>
        <v>-0.61641190974113702</v>
      </c>
      <c r="P129" s="9">
        <f t="shared" si="21"/>
        <v>-0.43478805154870453</v>
      </c>
      <c r="Q129" s="9">
        <f t="shared" si="21"/>
        <v>-0.78267600808256321</v>
      </c>
      <c r="R129" s="9">
        <f t="shared" si="21"/>
        <v>-0.39039117328708522</v>
      </c>
      <c r="S129" s="9">
        <f t="shared" si="21"/>
        <v>-0.74212230997628525</v>
      </c>
      <c r="T129" s="9">
        <f t="shared" si="21"/>
        <v>-0.75227003605611509</v>
      </c>
      <c r="U129" s="9">
        <f t="shared" si="21"/>
        <v>0.73575865384437156</v>
      </c>
      <c r="V129" s="9">
        <f t="shared" si="21"/>
        <v>-0.58625986476445735</v>
      </c>
      <c r="W129" s="9">
        <f t="shared" si="21"/>
        <v>-2.8220335780586341E-2</v>
      </c>
      <c r="X129" s="9">
        <f t="shared" si="21"/>
        <v>-0.39580504516716036</v>
      </c>
      <c r="Z129" s="9">
        <f t="shared" si="14"/>
        <v>5.5624397235707654</v>
      </c>
      <c r="AA129" s="9">
        <f t="shared" si="15"/>
        <v>2.4617849746120548</v>
      </c>
      <c r="AB129" s="9">
        <f t="shared" si="16"/>
        <v>3.2315469388075595</v>
      </c>
      <c r="AC129" s="9">
        <f t="shared" si="17"/>
        <v>0</v>
      </c>
      <c r="AD129" s="9">
        <f t="shared" si="18"/>
        <v>0</v>
      </c>
      <c r="AE129" s="17">
        <f t="shared" si="19"/>
        <v>4</v>
      </c>
      <c r="AF129" t="str" cm="1">
        <f t="array" ref="AF129">INDEX(Cluster_center,AE129,1)</f>
        <v>Pontiac_Sunfire</v>
      </c>
    </row>
    <row r="130" spans="1:32">
      <c r="A130" s="17">
        <v>116</v>
      </c>
      <c r="B130" t="s">
        <v>413</v>
      </c>
      <c r="C130" s="61">
        <v>3.4</v>
      </c>
      <c r="D130" s="61">
        <v>175</v>
      </c>
      <c r="E130" s="61">
        <v>107</v>
      </c>
      <c r="F130" s="62">
        <v>70.400000000000006</v>
      </c>
      <c r="G130" s="62">
        <v>186.3</v>
      </c>
      <c r="H130" s="61">
        <v>3.0910000000000002</v>
      </c>
      <c r="I130" s="61">
        <v>15.2</v>
      </c>
      <c r="J130" s="61">
        <v>25</v>
      </c>
      <c r="K130" s="63">
        <v>70.389737260000004</v>
      </c>
      <c r="L130" s="64">
        <v>131.09700000000001</v>
      </c>
      <c r="M130" s="64">
        <v>19.72</v>
      </c>
      <c r="N130" s="9">
        <f t="shared" si="22"/>
        <v>0.33718116654431884</v>
      </c>
      <c r="O130" s="9">
        <f t="shared" si="22"/>
        <v>-0.17512881882594891</v>
      </c>
      <c r="P130" s="9">
        <f t="shared" si="21"/>
        <v>-5.8441078329503814E-2</v>
      </c>
      <c r="Q130" s="9">
        <f t="shared" si="21"/>
        <v>-0.20557032501445052</v>
      </c>
      <c r="R130" s="9">
        <f t="shared" si="21"/>
        <v>-6.4322515896436158E-2</v>
      </c>
      <c r="S130" s="9">
        <f t="shared" si="21"/>
        <v>-0.45058198459733456</v>
      </c>
      <c r="T130" s="9">
        <f t="shared" si="21"/>
        <v>-0.70131947584514354</v>
      </c>
      <c r="U130" s="9">
        <f t="shared" si="21"/>
        <v>0.26962584209203672</v>
      </c>
      <c r="V130" s="9">
        <f t="shared" si="21"/>
        <v>-0.25264275537703507</v>
      </c>
      <c r="W130" s="9">
        <f t="shared" si="21"/>
        <v>1.1271363037449276</v>
      </c>
      <c r="X130" s="9">
        <f t="shared" si="21"/>
        <v>-0.52726997433306688</v>
      </c>
      <c r="Z130" s="9">
        <f t="shared" si="14"/>
        <v>4.9858989121169026</v>
      </c>
      <c r="AA130" s="9">
        <f t="shared" si="15"/>
        <v>2.3103221057248793</v>
      </c>
      <c r="AB130" s="9">
        <f t="shared" si="16"/>
        <v>2.4442625089522751</v>
      </c>
      <c r="AC130" s="9">
        <f t="shared" si="17"/>
        <v>1.8592285055869899</v>
      </c>
      <c r="AD130" s="9">
        <f t="shared" si="18"/>
        <v>1.8592285055869899</v>
      </c>
      <c r="AE130" s="17">
        <f t="shared" si="19"/>
        <v>4</v>
      </c>
      <c r="AF130" t="str" cm="1">
        <f t="array" ref="AF130">INDEX(Cluster_center,AE130,1)</f>
        <v>Pontiac_Sunfire</v>
      </c>
    </row>
    <row r="131" spans="1:32">
      <c r="A131" s="17">
        <v>117</v>
      </c>
      <c r="B131" t="s">
        <v>386</v>
      </c>
      <c r="C131" s="61">
        <v>3.8</v>
      </c>
      <c r="D131" s="61">
        <v>200</v>
      </c>
      <c r="E131" s="61">
        <v>101.1</v>
      </c>
      <c r="F131" s="62">
        <v>74.5</v>
      </c>
      <c r="G131" s="62">
        <v>193.4</v>
      </c>
      <c r="H131" s="61">
        <v>3.492</v>
      </c>
      <c r="I131" s="61">
        <v>16.8</v>
      </c>
      <c r="J131" s="61">
        <v>25</v>
      </c>
      <c r="K131" s="63">
        <v>81.492726160000004</v>
      </c>
      <c r="L131" s="64">
        <v>19.910999999999898</v>
      </c>
      <c r="M131" s="64">
        <v>25.31</v>
      </c>
      <c r="N131" s="9">
        <f t="shared" si="22"/>
        <v>0.71931982196121191</v>
      </c>
      <c r="O131" s="9">
        <f t="shared" si="22"/>
        <v>0.2661542720892392</v>
      </c>
      <c r="P131" s="9">
        <f t="shared" si="21"/>
        <v>-0.82411250660304936</v>
      </c>
      <c r="Q131" s="9">
        <f t="shared" si="21"/>
        <v>0.97749632527517882</v>
      </c>
      <c r="R131" s="9">
        <f t="shared" si="21"/>
        <v>0.46183372671120104</v>
      </c>
      <c r="S131" s="9">
        <f t="shared" si="21"/>
        <v>0.1813513693321743</v>
      </c>
      <c r="T131" s="9">
        <f t="shared" si="21"/>
        <v>-0.29371499415736863</v>
      </c>
      <c r="U131" s="9">
        <f t="shared" si="21"/>
        <v>0.26962584209203672</v>
      </c>
      <c r="V131" s="9">
        <f t="shared" si="21"/>
        <v>0.18970330529868731</v>
      </c>
      <c r="W131" s="9">
        <f t="shared" si="21"/>
        <v>-0.48968244622088702</v>
      </c>
      <c r="X131" s="9">
        <f t="shared" si="21"/>
        <v>-0.13843983992173511</v>
      </c>
      <c r="Z131" s="9">
        <f t="shared" si="14"/>
        <v>3.8932609493679253</v>
      </c>
      <c r="AA131" s="9">
        <f t="shared" si="15"/>
        <v>1.7188467653676964</v>
      </c>
      <c r="AB131" s="9">
        <f t="shared" si="16"/>
        <v>1.7367743011368593</v>
      </c>
      <c r="AC131" s="9">
        <f t="shared" si="17"/>
        <v>2.9505112373997071</v>
      </c>
      <c r="AD131" s="9">
        <f t="shared" si="18"/>
        <v>1.7188467653676964</v>
      </c>
      <c r="AE131" s="17">
        <f t="shared" si="19"/>
        <v>2</v>
      </c>
      <c r="AF131" t="str" cm="1">
        <f t="array" ref="AF131">INDEX(Cluster_center,AE131,1)</f>
        <v>Lexus_ES300</v>
      </c>
    </row>
    <row r="132" spans="1:32">
      <c r="A132" s="17">
        <v>118</v>
      </c>
      <c r="B132" t="s">
        <v>402</v>
      </c>
      <c r="C132" s="61">
        <v>3.8</v>
      </c>
      <c r="D132" s="61">
        <v>195</v>
      </c>
      <c r="E132" s="61">
        <v>110.5</v>
      </c>
      <c r="F132" s="62">
        <v>72.7</v>
      </c>
      <c r="G132" s="62">
        <v>196.5</v>
      </c>
      <c r="H132" s="61">
        <v>3.3959999999999999</v>
      </c>
      <c r="I132" s="61">
        <v>18</v>
      </c>
      <c r="J132" s="61">
        <v>25</v>
      </c>
      <c r="K132" s="63">
        <v>78.318168130000004</v>
      </c>
      <c r="L132" s="64">
        <v>92.363999999999905</v>
      </c>
      <c r="M132" s="64">
        <v>21.664999999999999</v>
      </c>
      <c r="N132" s="9">
        <f t="shared" si="22"/>
        <v>0.71931982196121191</v>
      </c>
      <c r="O132" s="9">
        <f t="shared" si="22"/>
        <v>0.17789765390620157</v>
      </c>
      <c r="P132" s="9">
        <f t="shared" si="21"/>
        <v>0.39577078590056514</v>
      </c>
      <c r="Q132" s="9">
        <f t="shared" si="21"/>
        <v>0.45810121051387825</v>
      </c>
      <c r="R132" s="9">
        <f t="shared" si="21"/>
        <v>0.69156391714552123</v>
      </c>
      <c r="S132" s="9">
        <f t="shared" si="21"/>
        <v>3.0065578865259259E-2</v>
      </c>
      <c r="T132" s="9">
        <f t="shared" si="21"/>
        <v>1.1988367108462104E-2</v>
      </c>
      <c r="U132" s="9">
        <f t="shared" si="21"/>
        <v>0.26962584209203672</v>
      </c>
      <c r="V132" s="9">
        <f t="shared" si="21"/>
        <v>6.3228060515097398E-2</v>
      </c>
      <c r="W132" s="9">
        <f t="shared" si="21"/>
        <v>0.56389776074107811</v>
      </c>
      <c r="X132" s="9">
        <f t="shared" si="21"/>
        <v>-0.39197934617026892</v>
      </c>
      <c r="Z132" s="9">
        <f t="shared" si="14"/>
        <v>3.9177152331465681</v>
      </c>
      <c r="AA132" s="9">
        <f t="shared" si="15"/>
        <v>1.8924300609154645</v>
      </c>
      <c r="AB132" s="9">
        <f t="shared" si="16"/>
        <v>1.0800657602499564</v>
      </c>
      <c r="AC132" s="9">
        <f t="shared" si="17"/>
        <v>2.8266367617334835</v>
      </c>
      <c r="AD132" s="9">
        <f t="shared" si="18"/>
        <v>1.0800657602499564</v>
      </c>
      <c r="AE132" s="17">
        <f t="shared" si="19"/>
        <v>3</v>
      </c>
      <c r="AF132" t="str" cm="1">
        <f t="array" ref="AF132">INDEX(Cluster_center,AE132,1)</f>
        <v>Pontiac_Bonneville</v>
      </c>
    </row>
    <row r="133" spans="1:32">
      <c r="A133" s="17">
        <v>119</v>
      </c>
      <c r="B133" t="s">
        <v>405</v>
      </c>
      <c r="C133" s="61">
        <v>3.8</v>
      </c>
      <c r="D133" s="61">
        <v>205</v>
      </c>
      <c r="E133" s="61">
        <v>112.2</v>
      </c>
      <c r="F133" s="62">
        <v>72.599999999999994</v>
      </c>
      <c r="G133" s="62">
        <v>202.5</v>
      </c>
      <c r="H133" s="61">
        <v>3.59</v>
      </c>
      <c r="I133" s="61">
        <v>17.5</v>
      </c>
      <c r="J133" s="61">
        <v>24</v>
      </c>
      <c r="K133" s="63">
        <v>82.661355599999993</v>
      </c>
      <c r="L133" s="64">
        <v>35.945</v>
      </c>
      <c r="M133" s="64">
        <v>23.754999999999999</v>
      </c>
      <c r="N133" s="9">
        <f t="shared" si="22"/>
        <v>0.71931982196121191</v>
      </c>
      <c r="O133" s="9">
        <f t="shared" si="22"/>
        <v>0.35441089027227685</v>
      </c>
      <c r="P133" s="9">
        <f t="shared" si="21"/>
        <v>0.61638797709802751</v>
      </c>
      <c r="Q133" s="9">
        <f t="shared" si="21"/>
        <v>0.42924592636047015</v>
      </c>
      <c r="R133" s="9">
        <f t="shared" si="21"/>
        <v>1.1362029954054966</v>
      </c>
      <c r="S133" s="9">
        <f t="shared" si="21"/>
        <v>0.33578894710048307</v>
      </c>
      <c r="T133" s="9">
        <f t="shared" si="21"/>
        <v>-0.11538803341896743</v>
      </c>
      <c r="U133" s="9">
        <f t="shared" si="21"/>
        <v>3.6559436215869275E-2</v>
      </c>
      <c r="V133" s="9">
        <f t="shared" si="21"/>
        <v>0.2362618161491909</v>
      </c>
      <c r="W133" s="9">
        <f t="shared" si="21"/>
        <v>-0.25652294918931828</v>
      </c>
      <c r="X133" s="9">
        <f t="shared" si="21"/>
        <v>-0.24660278428839355</v>
      </c>
      <c r="Z133" s="9">
        <f t="shared" si="14"/>
        <v>3.4567634100070261</v>
      </c>
      <c r="AA133" s="9">
        <f t="shared" si="15"/>
        <v>1.7967627988193646</v>
      </c>
      <c r="AB133" s="9">
        <f t="shared" si="16"/>
        <v>0</v>
      </c>
      <c r="AC133" s="9">
        <f t="shared" si="17"/>
        <v>3.2315469388075595</v>
      </c>
      <c r="AD133" s="9">
        <f t="shared" si="18"/>
        <v>0</v>
      </c>
      <c r="AE133" s="17">
        <f t="shared" si="19"/>
        <v>3</v>
      </c>
      <c r="AF133" t="str" cm="1">
        <f t="array" ref="AF133">INDEX(Cluster_center,AE133,1)</f>
        <v>Pontiac_Bonneville</v>
      </c>
    </row>
    <row r="134" spans="1:32">
      <c r="A134" s="17">
        <v>120</v>
      </c>
      <c r="B134" t="s">
        <v>407</v>
      </c>
      <c r="C134" s="61">
        <v>3.4</v>
      </c>
      <c r="D134" s="61">
        <v>185</v>
      </c>
      <c r="E134" s="61">
        <v>120</v>
      </c>
      <c r="F134" s="62">
        <v>72.7</v>
      </c>
      <c r="G134" s="62">
        <v>201.3</v>
      </c>
      <c r="H134" s="61">
        <v>3.94199999999999</v>
      </c>
      <c r="I134" s="61">
        <v>25</v>
      </c>
      <c r="J134" s="61">
        <v>23</v>
      </c>
      <c r="K134" s="63">
        <v>76.208439519999999</v>
      </c>
      <c r="L134" s="64">
        <v>39.571999999999903</v>
      </c>
      <c r="M134" s="64">
        <v>25.635000000000002</v>
      </c>
      <c r="N134" s="9">
        <f t="shared" si="22"/>
        <v>0.33718116654431884</v>
      </c>
      <c r="O134" s="9">
        <f t="shared" si="22"/>
        <v>1.3844175401263262E-3</v>
      </c>
      <c r="P134" s="9">
        <f t="shared" si="21"/>
        <v>1.6286315602393238</v>
      </c>
      <c r="Q134" s="9">
        <f t="shared" si="21"/>
        <v>0.45810121051387825</v>
      </c>
      <c r="R134" s="9">
        <f t="shared" si="21"/>
        <v>1.0472751797535025</v>
      </c>
      <c r="S134" s="9">
        <f t="shared" si="21"/>
        <v>0.89050351214582213</v>
      </c>
      <c r="T134" s="9">
        <f t="shared" si="21"/>
        <v>1.7952579744924757</v>
      </c>
      <c r="U134" s="9">
        <f t="shared" si="21"/>
        <v>-0.19650696966029815</v>
      </c>
      <c r="V134" s="9">
        <f t="shared" si="21"/>
        <v>-2.0824094101428402E-2</v>
      </c>
      <c r="W134" s="9">
        <f t="shared" si="21"/>
        <v>-0.2037806830215827</v>
      </c>
      <c r="X134" s="9">
        <f t="shared" si="21"/>
        <v>-0.11583343675828538</v>
      </c>
      <c r="Z134" s="9">
        <f t="shared" si="14"/>
        <v>3.6376548543945817</v>
      </c>
      <c r="AA134" s="9">
        <f t="shared" si="15"/>
        <v>3.0191162394380151</v>
      </c>
      <c r="AB134" s="9">
        <f t="shared" si="16"/>
        <v>2.3243509626898495</v>
      </c>
      <c r="AC134" s="9">
        <f t="shared" si="17"/>
        <v>4.4285303459592988</v>
      </c>
      <c r="AD134" s="9">
        <f t="shared" si="18"/>
        <v>2.3243509626898495</v>
      </c>
      <c r="AE134" s="17">
        <f t="shared" si="19"/>
        <v>3</v>
      </c>
      <c r="AF134" t="str" cm="1">
        <f t="array" ref="AF134">INDEX(Cluster_center,AE134,1)</f>
        <v>Pontiac_Bonneville</v>
      </c>
    </row>
    <row r="135" spans="1:32">
      <c r="A135" s="17">
        <v>121</v>
      </c>
      <c r="B135" t="s">
        <v>389</v>
      </c>
      <c r="C135" s="61">
        <v>2.7</v>
      </c>
      <c r="D135" s="61">
        <v>217</v>
      </c>
      <c r="E135" s="61">
        <v>95.2</v>
      </c>
      <c r="F135" s="62">
        <v>70.099999999999994</v>
      </c>
      <c r="G135" s="62">
        <v>171</v>
      </c>
      <c r="H135" s="61">
        <v>2.778</v>
      </c>
      <c r="I135" s="61">
        <v>17</v>
      </c>
      <c r="J135" s="61">
        <v>22</v>
      </c>
      <c r="K135" s="63">
        <v>93.437330700000004</v>
      </c>
      <c r="L135" s="64">
        <v>8.9819999999999993</v>
      </c>
      <c r="M135" s="64">
        <v>41.43</v>
      </c>
      <c r="N135" s="9">
        <f t="shared" si="22"/>
        <v>-0.33156148043524392</v>
      </c>
      <c r="O135" s="9">
        <f t="shared" si="22"/>
        <v>0.56622677391156717</v>
      </c>
      <c r="P135" s="9">
        <f t="shared" si="21"/>
        <v>-1.589783934876593</v>
      </c>
      <c r="Q135" s="9">
        <f t="shared" si="21"/>
        <v>-0.29213617747467069</v>
      </c>
      <c r="R135" s="9">
        <f t="shared" si="21"/>
        <v>-1.1981521654593743</v>
      </c>
      <c r="S135" s="9">
        <f t="shared" si="21"/>
        <v>-0.94383669726550534</v>
      </c>
      <c r="T135" s="9">
        <f t="shared" si="21"/>
        <v>-0.24276443394639696</v>
      </c>
      <c r="U135" s="9">
        <f t="shared" si="21"/>
        <v>-0.42957337553646557</v>
      </c>
      <c r="V135" s="9">
        <f t="shared" si="21"/>
        <v>0.66557955917824851</v>
      </c>
      <c r="W135" s="9">
        <f t="shared" si="21"/>
        <v>-0.64860723997528247</v>
      </c>
      <c r="X135" s="9">
        <f t="shared" si="21"/>
        <v>0.98283775698536124</v>
      </c>
      <c r="Z135" s="9">
        <f t="shared" si="14"/>
        <v>4.3959870812347983</v>
      </c>
      <c r="AA135" s="9">
        <f t="shared" si="15"/>
        <v>2.3348842594824339</v>
      </c>
      <c r="AB135" s="9">
        <f t="shared" si="16"/>
        <v>3.9631467721590785</v>
      </c>
      <c r="AC135" s="9">
        <f t="shared" si="17"/>
        <v>3.0362509714985286</v>
      </c>
      <c r="AD135" s="9">
        <f t="shared" si="18"/>
        <v>2.3348842594824339</v>
      </c>
      <c r="AE135" s="17">
        <f t="shared" si="19"/>
        <v>2</v>
      </c>
      <c r="AF135" t="str" cm="1">
        <f t="array" ref="AF135">INDEX(Cluster_center,AE135,1)</f>
        <v>Lexus_ES300</v>
      </c>
    </row>
    <row r="136" spans="1:32">
      <c r="A136" s="17">
        <v>122</v>
      </c>
      <c r="B136" t="s">
        <v>344</v>
      </c>
      <c r="C136" s="61">
        <v>3.4</v>
      </c>
      <c r="D136" s="61">
        <v>300</v>
      </c>
      <c r="E136" s="61">
        <v>92.6</v>
      </c>
      <c r="F136" s="62">
        <v>69.5</v>
      </c>
      <c r="G136" s="62">
        <v>174.5</v>
      </c>
      <c r="H136" s="61">
        <v>3.032</v>
      </c>
      <c r="I136" s="61">
        <v>17</v>
      </c>
      <c r="J136" s="61">
        <v>21</v>
      </c>
      <c r="K136" s="63">
        <v>134.3909754</v>
      </c>
      <c r="L136" s="64">
        <v>1.28</v>
      </c>
      <c r="M136" s="64">
        <v>71.02</v>
      </c>
      <c r="N136" s="9">
        <f t="shared" si="22"/>
        <v>0.33718116654431884</v>
      </c>
      <c r="O136" s="9">
        <f t="shared" si="22"/>
        <v>2.0312866357499919</v>
      </c>
      <c r="P136" s="9">
        <f t="shared" si="21"/>
        <v>-1.9271984625903595</v>
      </c>
      <c r="Q136" s="9">
        <f t="shared" si="21"/>
        <v>-0.46526788239510286</v>
      </c>
      <c r="R136" s="9">
        <f t="shared" si="21"/>
        <v>-0.93877936980772203</v>
      </c>
      <c r="S136" s="9">
        <f t="shared" si="21"/>
        <v>-0.54355970998845959</v>
      </c>
      <c r="T136" s="9">
        <f t="shared" si="21"/>
        <v>-0.24276443394639696</v>
      </c>
      <c r="U136" s="9">
        <f t="shared" si="21"/>
        <v>-0.66263978141263302</v>
      </c>
      <c r="V136" s="9">
        <f t="shared" si="21"/>
        <v>2.2971837665244501</v>
      </c>
      <c r="W136" s="9">
        <f t="shared" si="21"/>
        <v>-0.76060639465515845</v>
      </c>
      <c r="X136" s="9">
        <f t="shared" si="21"/>
        <v>3.0410638173129652</v>
      </c>
      <c r="Z136" s="9">
        <f t="shared" si="14"/>
        <v>3.9326132248912171</v>
      </c>
      <c r="AA136" s="9">
        <f t="shared" si="15"/>
        <v>4.3113763849652766</v>
      </c>
      <c r="AB136" s="9">
        <f t="shared" si="16"/>
        <v>5.5787176310319051</v>
      </c>
      <c r="AC136" s="9">
        <f t="shared" si="17"/>
        <v>5.7852404008178482</v>
      </c>
      <c r="AD136" s="9">
        <f t="shared" si="18"/>
        <v>3.9326132248912171</v>
      </c>
      <c r="AE136" s="17">
        <f t="shared" si="19"/>
        <v>1</v>
      </c>
      <c r="AF136" t="str" cm="1">
        <f t="array" ref="AF136">INDEX(Cluster_center,AE136,1)</f>
        <v>Lexus_LS400</v>
      </c>
    </row>
    <row r="137" spans="1:32">
      <c r="A137" s="17">
        <v>123</v>
      </c>
      <c r="B137" t="s">
        <v>348</v>
      </c>
      <c r="C137" s="61">
        <v>3.4</v>
      </c>
      <c r="D137" s="61">
        <v>300</v>
      </c>
      <c r="E137" s="61">
        <v>92.6</v>
      </c>
      <c r="F137" s="62">
        <v>69.5</v>
      </c>
      <c r="G137" s="62">
        <v>174.5</v>
      </c>
      <c r="H137" s="61">
        <v>3.0750000000000002</v>
      </c>
      <c r="I137" s="61">
        <v>17</v>
      </c>
      <c r="J137" s="61">
        <v>23</v>
      </c>
      <c r="K137" s="63">
        <v>135.91470959999899</v>
      </c>
      <c r="L137" s="64">
        <v>1.8659999999999899</v>
      </c>
      <c r="M137" s="64">
        <v>74.97</v>
      </c>
      <c r="N137" s="9">
        <f t="shared" si="22"/>
        <v>0.33718116654431884</v>
      </c>
      <c r="O137" s="9">
        <f t="shared" si="22"/>
        <v>2.0312866357499919</v>
      </c>
      <c r="P137" s="9">
        <f t="shared" si="21"/>
        <v>-1.9271984625903595</v>
      </c>
      <c r="Q137" s="9">
        <f t="shared" si="21"/>
        <v>-0.46526788239510286</v>
      </c>
      <c r="R137" s="9">
        <f t="shared" si="21"/>
        <v>-0.93877936980772203</v>
      </c>
      <c r="S137" s="9">
        <f t="shared" si="21"/>
        <v>-0.47579628300848709</v>
      </c>
      <c r="T137" s="9">
        <f t="shared" si="21"/>
        <v>-0.24276443394639696</v>
      </c>
      <c r="U137" s="9">
        <f t="shared" si="21"/>
        <v>-0.19650696966029815</v>
      </c>
      <c r="V137" s="9">
        <f t="shared" si="21"/>
        <v>2.3578897464148225</v>
      </c>
      <c r="W137" s="9">
        <f t="shared" si="21"/>
        <v>-0.75208503596359699</v>
      </c>
      <c r="X137" s="9">
        <f t="shared" si="21"/>
        <v>3.3158185634533521</v>
      </c>
      <c r="Z137" s="9">
        <f t="shared" si="14"/>
        <v>4.0078971077650429</v>
      </c>
      <c r="AA137" s="9">
        <f t="shared" si="15"/>
        <v>4.4849346533057632</v>
      </c>
      <c r="AB137" s="9">
        <f t="shared" si="16"/>
        <v>5.7184288892815633</v>
      </c>
      <c r="AC137" s="9">
        <f t="shared" si="17"/>
        <v>5.8923299897517936</v>
      </c>
      <c r="AD137" s="9">
        <f t="shared" si="18"/>
        <v>4.0078971077650429</v>
      </c>
      <c r="AE137" s="17">
        <f t="shared" si="19"/>
        <v>1</v>
      </c>
      <c r="AF137" t="str" cm="1">
        <f t="array" ref="AF137">INDEX(Cluster_center,AE137,1)</f>
        <v>Lexus_LS400</v>
      </c>
    </row>
    <row r="138" spans="1:32">
      <c r="A138" s="17">
        <v>124</v>
      </c>
      <c r="B138" t="s">
        <v>392</v>
      </c>
      <c r="C138" s="61">
        <v>2.2999999999999998</v>
      </c>
      <c r="D138" s="61">
        <v>170</v>
      </c>
      <c r="E138" s="61">
        <v>106.4</v>
      </c>
      <c r="F138" s="62">
        <v>70.599999999999994</v>
      </c>
      <c r="G138" s="62">
        <v>189.2</v>
      </c>
      <c r="H138" s="61">
        <v>3.28</v>
      </c>
      <c r="I138" s="61">
        <v>18.5</v>
      </c>
      <c r="J138" s="61">
        <v>23</v>
      </c>
      <c r="K138" s="63">
        <v>73.503778190000006</v>
      </c>
      <c r="L138" s="64">
        <v>9.1910000000000007</v>
      </c>
      <c r="M138" s="64">
        <v>33.119999999999997</v>
      </c>
      <c r="N138" s="9">
        <f t="shared" si="22"/>
        <v>-0.71370013585213743</v>
      </c>
      <c r="O138" s="9">
        <f t="shared" si="22"/>
        <v>-0.26338543700898653</v>
      </c>
      <c r="P138" s="9">
        <f t="shared" si="21"/>
        <v>-0.13630596934037204</v>
      </c>
      <c r="Q138" s="9">
        <f t="shared" si="21"/>
        <v>-0.14785975670764254</v>
      </c>
      <c r="R138" s="9">
        <f t="shared" si="21"/>
        <v>0.15058637192921695</v>
      </c>
      <c r="S138" s="9">
        <f t="shared" si="21"/>
        <v>-0.15273808461559643</v>
      </c>
      <c r="T138" s="9">
        <f t="shared" si="21"/>
        <v>0.13936476763589165</v>
      </c>
      <c r="U138" s="9">
        <f t="shared" si="21"/>
        <v>-0.19650696966029815</v>
      </c>
      <c r="V138" s="9">
        <f t="shared" si="21"/>
        <v>-0.12857852811580961</v>
      </c>
      <c r="W138" s="9">
        <f t="shared" si="21"/>
        <v>-0.64556805231907699</v>
      </c>
      <c r="X138" s="9">
        <f t="shared" si="21"/>
        <v>0.4048094176368518</v>
      </c>
      <c r="Z138" s="9">
        <f t="shared" si="14"/>
        <v>4.0510474680545059</v>
      </c>
      <c r="AA138" s="9">
        <f t="shared" si="15"/>
        <v>1.1660460312589356</v>
      </c>
      <c r="AB138" s="9">
        <f t="shared" si="16"/>
        <v>2.3179598361924434</v>
      </c>
      <c r="AC138" s="9">
        <f t="shared" si="17"/>
        <v>2.0399936277829447</v>
      </c>
      <c r="AD138" s="9">
        <f t="shared" si="18"/>
        <v>1.1660460312589356</v>
      </c>
      <c r="AE138" s="17">
        <f t="shared" si="19"/>
        <v>2</v>
      </c>
      <c r="AF138" t="str" cm="1">
        <f t="array" ref="AF138">INDEX(Cluster_center,AE138,1)</f>
        <v>Lexus_ES300</v>
      </c>
    </row>
    <row r="139" spans="1:32">
      <c r="A139" s="17">
        <v>125</v>
      </c>
      <c r="B139" t="s">
        <v>414</v>
      </c>
      <c r="C139" s="61">
        <v>2</v>
      </c>
      <c r="D139" s="61">
        <v>185</v>
      </c>
      <c r="E139" s="61">
        <v>102.6</v>
      </c>
      <c r="F139" s="62">
        <v>67.400000000000006</v>
      </c>
      <c r="G139" s="62">
        <v>182.2</v>
      </c>
      <c r="H139" s="61">
        <v>2.99</v>
      </c>
      <c r="I139" s="61">
        <v>16.899999999999999</v>
      </c>
      <c r="J139" s="61">
        <v>23</v>
      </c>
      <c r="K139" s="63">
        <v>76.02304771</v>
      </c>
      <c r="L139" s="64">
        <v>12.115</v>
      </c>
      <c r="M139" s="64">
        <v>26.1</v>
      </c>
      <c r="N139" s="9">
        <f t="shared" si="22"/>
        <v>-1.000304127414807</v>
      </c>
      <c r="O139" s="9">
        <f t="shared" si="22"/>
        <v>1.3844175401263262E-3</v>
      </c>
      <c r="P139" s="9">
        <f t="shared" si="21"/>
        <v>-0.62945027907587692</v>
      </c>
      <c r="Q139" s="9">
        <f t="shared" si="21"/>
        <v>-1.0712288496166196</v>
      </c>
      <c r="R139" s="9">
        <f t="shared" si="21"/>
        <v>-0.36815921937408774</v>
      </c>
      <c r="S139" s="9">
        <f t="shared" si="21"/>
        <v>-0.60974724331773456</v>
      </c>
      <c r="T139" s="9">
        <f t="shared" si="21"/>
        <v>-0.26823971405188324</v>
      </c>
      <c r="U139" s="9">
        <f t="shared" si="21"/>
        <v>-0.19650696966029815</v>
      </c>
      <c r="V139" s="9">
        <f t="shared" si="21"/>
        <v>-2.8210153618703198E-2</v>
      </c>
      <c r="W139" s="9">
        <f t="shared" si="21"/>
        <v>-0.60304850826766732</v>
      </c>
      <c r="X139" s="9">
        <f t="shared" si="21"/>
        <v>-8.3488890693657614E-2</v>
      </c>
      <c r="Z139" s="9">
        <f t="shared" si="14"/>
        <v>4.8116446023738746</v>
      </c>
      <c r="AA139" s="9">
        <f t="shared" si="15"/>
        <v>1.8069300795738361</v>
      </c>
      <c r="AB139" s="9">
        <f t="shared" si="16"/>
        <v>3.2150787247353363</v>
      </c>
      <c r="AC139" s="9">
        <f t="shared" si="17"/>
        <v>1.5841933691708212</v>
      </c>
      <c r="AD139" s="9">
        <f t="shared" si="18"/>
        <v>1.5841933691708212</v>
      </c>
      <c r="AE139" s="17">
        <f t="shared" si="19"/>
        <v>4</v>
      </c>
      <c r="AF139" t="str" cm="1">
        <f t="array" ref="AF139">INDEX(Cluster_center,AE139,1)</f>
        <v>Pontiac_Sunfire</v>
      </c>
    </row>
    <row r="140" spans="1:32">
      <c r="A140" s="17">
        <v>126</v>
      </c>
      <c r="B140" t="s">
        <v>415</v>
      </c>
      <c r="C140" s="61">
        <v>1.9</v>
      </c>
      <c r="D140" s="61">
        <v>100</v>
      </c>
      <c r="E140" s="61">
        <v>102.4</v>
      </c>
      <c r="F140" s="62">
        <v>66.400000000000006</v>
      </c>
      <c r="G140" s="62">
        <v>176.9</v>
      </c>
      <c r="H140" s="61">
        <v>2.3319999999999999</v>
      </c>
      <c r="I140" s="61">
        <v>12.1</v>
      </c>
      <c r="J140" s="61">
        <v>33</v>
      </c>
      <c r="K140" s="63">
        <v>39.986424749999998</v>
      </c>
      <c r="L140" s="64">
        <v>80.62</v>
      </c>
      <c r="M140" s="64">
        <v>10.685</v>
      </c>
      <c r="N140" s="9">
        <f t="shared" si="22"/>
        <v>-1.0958387912690304</v>
      </c>
      <c r="O140" s="9">
        <f t="shared" si="22"/>
        <v>-1.4989780915715134</v>
      </c>
      <c r="P140" s="9">
        <f t="shared" si="21"/>
        <v>-0.65540524274616507</v>
      </c>
      <c r="Q140" s="9">
        <f t="shared" si="21"/>
        <v>-1.3597816911506759</v>
      </c>
      <c r="R140" s="9">
        <f t="shared" si="21"/>
        <v>-0.76092373850373141</v>
      </c>
      <c r="S140" s="9">
        <f t="shared" si="21"/>
        <v>-1.6466852654763811</v>
      </c>
      <c r="T140" s="9">
        <f t="shared" si="21"/>
        <v>-1.4910531591152065</v>
      </c>
      <c r="U140" s="9">
        <f t="shared" si="21"/>
        <v>2.1341570891013761</v>
      </c>
      <c r="V140" s="9">
        <f t="shared" si="21"/>
        <v>-1.4639188938492094</v>
      </c>
      <c r="W140" s="9">
        <f t="shared" si="21"/>
        <v>0.39312158928425489</v>
      </c>
      <c r="X140" s="9">
        <f t="shared" si="21"/>
        <v>-1.1557279822769635</v>
      </c>
      <c r="Z140" s="9">
        <f t="shared" si="14"/>
        <v>7.9273337864934996</v>
      </c>
      <c r="AA140" s="9">
        <f t="shared" si="15"/>
        <v>4.9460073948394907</v>
      </c>
      <c r="AB140" s="9">
        <f t="shared" si="16"/>
        <v>5.4321961228947835</v>
      </c>
      <c r="AC140" s="9">
        <f t="shared" si="17"/>
        <v>2.5240765139408334</v>
      </c>
      <c r="AD140" s="9">
        <f t="shared" si="18"/>
        <v>2.5240765139408334</v>
      </c>
      <c r="AE140" s="17">
        <f t="shared" si="19"/>
        <v>4</v>
      </c>
      <c r="AF140" t="str" cm="1">
        <f t="array" ref="AF140">INDEX(Cluster_center,AE140,1)</f>
        <v>Pontiac_Sunfire</v>
      </c>
    </row>
    <row r="141" spans="1:32">
      <c r="A141" s="17">
        <v>127</v>
      </c>
      <c r="B141" t="s">
        <v>416</v>
      </c>
      <c r="C141" s="61">
        <v>1.9</v>
      </c>
      <c r="D141" s="61">
        <v>100</v>
      </c>
      <c r="E141" s="61">
        <v>102.4</v>
      </c>
      <c r="F141" s="62">
        <v>66.400000000000006</v>
      </c>
      <c r="G141" s="62">
        <v>180</v>
      </c>
      <c r="H141" s="61">
        <v>2.367</v>
      </c>
      <c r="I141" s="61">
        <v>12.1</v>
      </c>
      <c r="J141" s="61">
        <v>33</v>
      </c>
      <c r="K141" s="63">
        <v>40.700072419999998</v>
      </c>
      <c r="L141" s="64">
        <v>24.545999999999999</v>
      </c>
      <c r="M141" s="64">
        <v>12.535</v>
      </c>
      <c r="N141" s="9">
        <f t="shared" si="22"/>
        <v>-1.0958387912690304</v>
      </c>
      <c r="O141" s="9">
        <f t="shared" si="22"/>
        <v>-1.4989780915715134</v>
      </c>
      <c r="P141" s="9">
        <f t="shared" si="21"/>
        <v>-0.65540524274616507</v>
      </c>
      <c r="Q141" s="9">
        <f t="shared" si="21"/>
        <v>-1.3597816911506759</v>
      </c>
      <c r="R141" s="9">
        <f t="shared" si="21"/>
        <v>-0.53119354806941121</v>
      </c>
      <c r="S141" s="9">
        <f t="shared" si="21"/>
        <v>-1.5915289877019849</v>
      </c>
      <c r="T141" s="9">
        <f t="shared" si="21"/>
        <v>-1.4910531591152065</v>
      </c>
      <c r="U141" s="9">
        <f t="shared" si="21"/>
        <v>2.1341570891013761</v>
      </c>
      <c r="V141" s="9">
        <f t="shared" si="21"/>
        <v>-1.435486978949708</v>
      </c>
      <c r="W141" s="9">
        <f t="shared" si="21"/>
        <v>-0.42228227977824406</v>
      </c>
      <c r="X141" s="9">
        <f t="shared" si="21"/>
        <v>-1.0270453796542509</v>
      </c>
      <c r="Z141" s="9">
        <f t="shared" si="14"/>
        <v>7.7400350258410402</v>
      </c>
      <c r="AA141" s="9">
        <f t="shared" si="15"/>
        <v>4.7693320534465418</v>
      </c>
      <c r="AB141" s="9">
        <f t="shared" si="16"/>
        <v>5.2693810130002392</v>
      </c>
      <c r="AC141" s="9">
        <f t="shared" si="17"/>
        <v>2.4303064305451354</v>
      </c>
      <c r="AD141" s="9">
        <f t="shared" si="18"/>
        <v>2.4303064305451354</v>
      </c>
      <c r="AE141" s="17">
        <f t="shared" si="19"/>
        <v>4</v>
      </c>
      <c r="AF141" t="str" cm="1">
        <f t="array" ref="AF141">INDEX(Cluster_center,AE141,1)</f>
        <v>Pontiac_Sunfire</v>
      </c>
    </row>
    <row r="142" spans="1:32">
      <c r="A142" s="17">
        <v>128</v>
      </c>
      <c r="B142" t="s">
        <v>417</v>
      </c>
      <c r="C142" s="61">
        <v>1.9</v>
      </c>
      <c r="D142" s="61">
        <v>124</v>
      </c>
      <c r="E142" s="61">
        <v>102.4</v>
      </c>
      <c r="F142" s="62">
        <v>66.400000000000006</v>
      </c>
      <c r="G142" s="62">
        <v>176.9</v>
      </c>
      <c r="H142" s="61">
        <v>2.452</v>
      </c>
      <c r="I142" s="61">
        <v>12.1</v>
      </c>
      <c r="J142" s="61">
        <v>31</v>
      </c>
      <c r="K142" s="63">
        <v>49.865773670000003</v>
      </c>
      <c r="L142" s="64">
        <v>5.2229999999999999</v>
      </c>
      <c r="M142" s="64">
        <v>14.29</v>
      </c>
      <c r="N142" s="9">
        <f t="shared" si="22"/>
        <v>-1.0958387912690304</v>
      </c>
      <c r="O142" s="9">
        <f t="shared" si="22"/>
        <v>-1.0753463242929326</v>
      </c>
      <c r="P142" s="9">
        <f t="shared" si="21"/>
        <v>-0.65540524274616507</v>
      </c>
      <c r="Q142" s="9">
        <f t="shared" si="21"/>
        <v>-1.3597816911506759</v>
      </c>
      <c r="R142" s="9">
        <f t="shared" si="21"/>
        <v>-0.76092373850373141</v>
      </c>
      <c r="S142" s="9">
        <f t="shared" si="21"/>
        <v>-1.4575780273927375</v>
      </c>
      <c r="T142" s="9">
        <f t="shared" si="21"/>
        <v>-1.4910531591152065</v>
      </c>
      <c r="U142" s="9">
        <f t="shared" si="21"/>
        <v>1.6680242773490412</v>
      </c>
      <c r="V142" s="9">
        <f t="shared" si="21"/>
        <v>-1.0703229787165773</v>
      </c>
      <c r="W142" s="9">
        <f t="shared" si="21"/>
        <v>-0.70326899308378077</v>
      </c>
      <c r="X142" s="9">
        <f t="shared" si="21"/>
        <v>-0.90497080257162343</v>
      </c>
      <c r="Z142" s="9">
        <f t="shared" si="14"/>
        <v>7.2116125537014435</v>
      </c>
      <c r="AA142" s="9">
        <f t="shared" si="15"/>
        <v>4.226884571609415</v>
      </c>
      <c r="AB142" s="9">
        <f t="shared" si="16"/>
        <v>4.8853521481136886</v>
      </c>
      <c r="AC142" s="9">
        <f t="shared" si="17"/>
        <v>1.958025543492576</v>
      </c>
      <c r="AD142" s="9">
        <f t="shared" si="18"/>
        <v>1.958025543492576</v>
      </c>
      <c r="AE142" s="17">
        <f t="shared" si="19"/>
        <v>4</v>
      </c>
      <c r="AF142" t="str" cm="1">
        <f t="array" ref="AF142">INDEX(Cluster_center,AE142,1)</f>
        <v>Pontiac_Sunfire</v>
      </c>
    </row>
    <row r="143" spans="1:32">
      <c r="A143" s="17">
        <v>129</v>
      </c>
      <c r="B143" t="s">
        <v>418</v>
      </c>
      <c r="C143" s="61">
        <v>2.2000000000000002</v>
      </c>
      <c r="D143" s="61">
        <v>137</v>
      </c>
      <c r="E143" s="61">
        <v>106.5</v>
      </c>
      <c r="F143" s="62">
        <v>69</v>
      </c>
      <c r="G143" s="62">
        <v>190.4</v>
      </c>
      <c r="H143" s="61">
        <v>3.0750000000000002</v>
      </c>
      <c r="I143" s="61">
        <v>13.1</v>
      </c>
      <c r="J143" s="61">
        <v>27</v>
      </c>
      <c r="K143" s="63">
        <v>56.295243040000003</v>
      </c>
      <c r="L143" s="64">
        <v>8.4719999999999995</v>
      </c>
      <c r="M143" s="64">
        <v>18.835000000000001</v>
      </c>
      <c r="N143" s="9">
        <f t="shared" si="22"/>
        <v>-0.80923479970636036</v>
      </c>
      <c r="O143" s="9">
        <f t="shared" si="22"/>
        <v>-0.84587911701703489</v>
      </c>
      <c r="P143" s="9">
        <f t="shared" si="21"/>
        <v>-0.12332848750522794</v>
      </c>
      <c r="Q143" s="9">
        <f t="shared" si="21"/>
        <v>-0.60954430316213104</v>
      </c>
      <c r="R143" s="9">
        <f t="shared" si="21"/>
        <v>0.23951418758121329</v>
      </c>
      <c r="S143" s="9">
        <f t="shared" si="21"/>
        <v>-0.47579628300848709</v>
      </c>
      <c r="T143" s="9">
        <f t="shared" si="21"/>
        <v>-1.2363003580603475</v>
      </c>
      <c r="U143" s="9">
        <f t="shared" si="21"/>
        <v>0.73575865384437156</v>
      </c>
      <c r="V143" s="9">
        <f t="shared" si="21"/>
        <v>-0.8141711916914891</v>
      </c>
      <c r="W143" s="9">
        <f t="shared" si="21"/>
        <v>-0.656023439519133</v>
      </c>
      <c r="X143" s="9">
        <f t="shared" si="21"/>
        <v>-0.58882894910122929</v>
      </c>
      <c r="Z143" s="9">
        <f t="shared" ref="Z143:Z167" si="23">SQRT(SUMXMY2($N143:$X143,$C$6:$M$6))</f>
        <v>5.819360421445003</v>
      </c>
      <c r="AA143" s="9">
        <f t="shared" ref="AA143:AA167" si="24">SQRT(SUMXMY2($N143:$X143,$C$7:$M$7))</f>
        <v>2.7914824678460648</v>
      </c>
      <c r="AB143" s="9">
        <f t="shared" ref="AB143:AB167" si="25">SQRT(SUMXMY2($N143:$X143,$C$8:$M$8))</f>
        <v>3.1609516296311351</v>
      </c>
      <c r="AC143" s="9">
        <f t="shared" ref="AC143:AC167" si="26">SQRT(SUMXMY2($N143:$X143,$C$9:$M$9))</f>
        <v>1.1838405893086712</v>
      </c>
      <c r="AD143" s="9">
        <f t="shared" ref="AD143:AD167" si="27">MIN(Z143:AC143)</f>
        <v>1.1838405893086712</v>
      </c>
      <c r="AE143" s="17">
        <f t="shared" ref="AE143:AE167" si="28">MATCH(AD143,Z143:AC143,0)</f>
        <v>4</v>
      </c>
      <c r="AF143" t="str" cm="1">
        <f t="array" ref="AF143">INDEX(Cluster_center,AE143,1)</f>
        <v>Pontiac_Sunfire</v>
      </c>
    </row>
    <row r="144" spans="1:32">
      <c r="A144" s="17">
        <v>130</v>
      </c>
      <c r="B144" t="s">
        <v>419</v>
      </c>
      <c r="C144" s="61">
        <v>2.2000000000000002</v>
      </c>
      <c r="D144" s="61">
        <v>137</v>
      </c>
      <c r="E144" s="61">
        <v>106.5</v>
      </c>
      <c r="F144" s="62">
        <v>69</v>
      </c>
      <c r="G144" s="62">
        <v>190.4</v>
      </c>
      <c r="H144" s="61">
        <v>2.91</v>
      </c>
      <c r="I144" s="61">
        <v>13.1</v>
      </c>
      <c r="J144" s="61">
        <v>28</v>
      </c>
      <c r="K144" s="63">
        <v>54.819728249999997</v>
      </c>
      <c r="L144" s="64">
        <v>49.988999999999997</v>
      </c>
      <c r="M144" s="64">
        <v>15.01</v>
      </c>
      <c r="N144" s="9">
        <f t="shared" si="22"/>
        <v>-0.80923479970636036</v>
      </c>
      <c r="O144" s="9">
        <f t="shared" si="22"/>
        <v>-0.84587911701703489</v>
      </c>
      <c r="P144" s="9">
        <f t="shared" si="21"/>
        <v>-0.12332848750522794</v>
      </c>
      <c r="Q144" s="9">
        <f t="shared" si="21"/>
        <v>-0.60954430316213104</v>
      </c>
      <c r="R144" s="9">
        <f t="shared" si="21"/>
        <v>0.23951418758121329</v>
      </c>
      <c r="S144" s="9">
        <f t="shared" si="21"/>
        <v>-0.73581873537349718</v>
      </c>
      <c r="T144" s="9">
        <f t="shared" si="21"/>
        <v>-1.2363003580603475</v>
      </c>
      <c r="U144" s="9">
        <f t="shared" si="21"/>
        <v>0.96882505972053901</v>
      </c>
      <c r="V144" s="9">
        <f t="shared" si="21"/>
        <v>-0.87295609733300228</v>
      </c>
      <c r="W144" s="9">
        <f t="shared" si="21"/>
        <v>-5.2301171946501079E-2</v>
      </c>
      <c r="X144" s="9">
        <f t="shared" si="21"/>
        <v>-0.85488892479413525</v>
      </c>
      <c r="Z144" s="9">
        <f t="shared" si="23"/>
        <v>6.1069248784258852</v>
      </c>
      <c r="AA144" s="9">
        <f t="shared" si="24"/>
        <v>3.0613187568011075</v>
      </c>
      <c r="AB144" s="9">
        <f t="shared" si="25"/>
        <v>3.3351883515199088</v>
      </c>
      <c r="AC144" s="9">
        <f t="shared" si="26"/>
        <v>1.0932075559254595</v>
      </c>
      <c r="AD144" s="9">
        <f t="shared" si="27"/>
        <v>1.0932075559254595</v>
      </c>
      <c r="AE144" s="17">
        <f t="shared" si="28"/>
        <v>4</v>
      </c>
      <c r="AF144" t="str" cm="1">
        <f t="array" ref="AF144">INDEX(Cluster_center,AE144,1)</f>
        <v>Pontiac_Sunfire</v>
      </c>
    </row>
    <row r="145" spans="1:32">
      <c r="A145" s="17">
        <v>131</v>
      </c>
      <c r="B145" t="s">
        <v>420</v>
      </c>
      <c r="C145" s="61">
        <v>2.5</v>
      </c>
      <c r="D145" s="61">
        <v>165</v>
      </c>
      <c r="E145" s="61">
        <v>103.5</v>
      </c>
      <c r="F145" s="62">
        <v>67.5</v>
      </c>
      <c r="G145" s="62">
        <v>185.8</v>
      </c>
      <c r="H145" s="61">
        <v>3.415</v>
      </c>
      <c r="I145" s="61">
        <v>16.899999999999999</v>
      </c>
      <c r="J145" s="61">
        <v>25</v>
      </c>
      <c r="K145" s="63">
        <v>67.765907599999906</v>
      </c>
      <c r="L145" s="64">
        <v>47.106999999999999</v>
      </c>
      <c r="M145" s="64">
        <v>22.695</v>
      </c>
      <c r="N145" s="9">
        <f t="shared" si="22"/>
        <v>-0.52263080814369067</v>
      </c>
      <c r="O145" s="9">
        <f t="shared" si="22"/>
        <v>-0.35164205519202418</v>
      </c>
      <c r="P145" s="9">
        <f t="shared" si="21"/>
        <v>-0.51265294255957272</v>
      </c>
      <c r="Q145" s="9">
        <f t="shared" si="21"/>
        <v>-1.0423735654632156</v>
      </c>
      <c r="R145" s="9">
        <f t="shared" si="21"/>
        <v>-0.10137577241810078</v>
      </c>
      <c r="S145" s="9">
        <f t="shared" si="21"/>
        <v>6.0007558228503038E-2</v>
      </c>
      <c r="T145" s="9">
        <f t="shared" si="21"/>
        <v>-0.26823971405188324</v>
      </c>
      <c r="U145" s="9">
        <f t="shared" si="21"/>
        <v>0.26962584209203672</v>
      </c>
      <c r="V145" s="9">
        <f t="shared" si="21"/>
        <v>-0.35717683394259714</v>
      </c>
      <c r="W145" s="9">
        <f t="shared" si="21"/>
        <v>-9.4209970153123046E-2</v>
      </c>
      <c r="X145" s="9">
        <f t="shared" si="21"/>
        <v>-0.32033443768302883</v>
      </c>
      <c r="Z145" s="9">
        <f t="shared" si="23"/>
        <v>4.8798396080704407</v>
      </c>
      <c r="AA145" s="9">
        <f t="shared" si="24"/>
        <v>1.798219196170193</v>
      </c>
      <c r="AB145" s="9">
        <f t="shared" si="25"/>
        <v>2.7478429566713611</v>
      </c>
      <c r="AC145" s="9">
        <f t="shared" si="26"/>
        <v>1.1805814533965171</v>
      </c>
      <c r="AD145" s="9">
        <f t="shared" si="27"/>
        <v>1.1805814533965171</v>
      </c>
      <c r="AE145" s="17">
        <f t="shared" si="28"/>
        <v>4</v>
      </c>
      <c r="AF145" t="str" cm="1">
        <f t="array" ref="AF145">INDEX(Cluster_center,AE145,1)</f>
        <v>Pontiac_Sunfire</v>
      </c>
    </row>
    <row r="146" spans="1:32">
      <c r="A146" s="17">
        <v>132</v>
      </c>
      <c r="B146" t="s">
        <v>421</v>
      </c>
      <c r="C146" s="61">
        <v>2.5</v>
      </c>
      <c r="D146" s="61">
        <v>165</v>
      </c>
      <c r="E146" s="61">
        <v>99.4</v>
      </c>
      <c r="F146" s="62">
        <v>68.3</v>
      </c>
      <c r="G146" s="62">
        <v>175.2</v>
      </c>
      <c r="H146" s="61">
        <v>3.125</v>
      </c>
      <c r="I146" s="61">
        <v>15.9</v>
      </c>
      <c r="J146" s="61">
        <v>24</v>
      </c>
      <c r="K146" s="63">
        <v>66.762943309999997</v>
      </c>
      <c r="L146" s="64">
        <v>33.027999999999999</v>
      </c>
      <c r="M146" s="64">
        <v>20.094999999999999</v>
      </c>
      <c r="N146" s="9">
        <f t="shared" si="22"/>
        <v>-0.52263080814369067</v>
      </c>
      <c r="O146" s="9">
        <f t="shared" si="22"/>
        <v>-0.35164205519202418</v>
      </c>
      <c r="P146" s="9">
        <f t="shared" si="21"/>
        <v>-1.0447296978005098</v>
      </c>
      <c r="Q146" s="9">
        <f t="shared" si="21"/>
        <v>-0.81153129223597131</v>
      </c>
      <c r="R146" s="9">
        <f t="shared" si="21"/>
        <v>-0.88690481067739235</v>
      </c>
      <c r="S146" s="9">
        <f t="shared" si="21"/>
        <v>-0.39700160047363581</v>
      </c>
      <c r="T146" s="9">
        <f t="shared" si="21"/>
        <v>-0.52299251510674183</v>
      </c>
      <c r="U146" s="9">
        <f t="shared" si="21"/>
        <v>3.6559436215869275E-2</v>
      </c>
      <c r="V146" s="9">
        <f t="shared" si="21"/>
        <v>-0.39713520070993513</v>
      </c>
      <c r="W146" s="9">
        <f t="shared" si="21"/>
        <v>-0.29894070226659669</v>
      </c>
      <c r="X146" s="9">
        <f t="shared" si="21"/>
        <v>-0.50118566299062506</v>
      </c>
      <c r="Z146" s="9">
        <f t="shared" si="23"/>
        <v>5.3714444434403124</v>
      </c>
      <c r="AA146" s="9">
        <f t="shared" si="24"/>
        <v>2.2363406049632881</v>
      </c>
      <c r="AB146" s="9">
        <f t="shared" si="25"/>
        <v>3.4064180966926179</v>
      </c>
      <c r="AC146" s="9">
        <f t="shared" si="26"/>
        <v>1.2162795488355915</v>
      </c>
      <c r="AD146" s="9">
        <f t="shared" si="27"/>
        <v>1.2162795488355915</v>
      </c>
      <c r="AE146" s="17">
        <f t="shared" si="28"/>
        <v>4</v>
      </c>
      <c r="AF146" t="str" cm="1">
        <f t="array" ref="AF146">INDEX(Cluster_center,AE146,1)</f>
        <v>Pontiac_Sunfire</v>
      </c>
    </row>
    <row r="147" spans="1:32">
      <c r="A147" s="17">
        <v>133</v>
      </c>
      <c r="B147" t="s">
        <v>422</v>
      </c>
      <c r="C147" s="61">
        <v>1.8</v>
      </c>
      <c r="D147" s="61">
        <v>120</v>
      </c>
      <c r="E147" s="61">
        <v>97</v>
      </c>
      <c r="F147" s="62">
        <v>66.7</v>
      </c>
      <c r="G147" s="62">
        <v>174</v>
      </c>
      <c r="H147" s="61">
        <v>2.42</v>
      </c>
      <c r="I147" s="61">
        <v>13.2</v>
      </c>
      <c r="J147" s="61">
        <v>33</v>
      </c>
      <c r="K147" s="63">
        <v>47.96897242</v>
      </c>
      <c r="L147" s="64">
        <v>142.535</v>
      </c>
      <c r="M147" s="64">
        <v>13.107999999999899</v>
      </c>
      <c r="N147" s="9">
        <f t="shared" si="22"/>
        <v>-1.1913734551232535</v>
      </c>
      <c r="O147" s="9">
        <f t="shared" si="22"/>
        <v>-1.1459516188393628</v>
      </c>
      <c r="P147" s="9">
        <f t="shared" si="21"/>
        <v>-1.3561892618439866</v>
      </c>
      <c r="Q147" s="9">
        <f t="shared" si="21"/>
        <v>-1.2732158386904597</v>
      </c>
      <c r="R147" s="9">
        <f t="shared" si="21"/>
        <v>-0.97583262632938661</v>
      </c>
      <c r="S147" s="9">
        <f t="shared" si="21"/>
        <v>-1.5080066242150423</v>
      </c>
      <c r="T147" s="9">
        <f t="shared" si="21"/>
        <v>-1.2108250779548617</v>
      </c>
      <c r="U147" s="9">
        <f t="shared" si="21"/>
        <v>2.1341570891013761</v>
      </c>
      <c r="V147" s="9">
        <f t="shared" si="21"/>
        <v>-1.1458920501062</v>
      </c>
      <c r="W147" s="9">
        <f t="shared" si="21"/>
        <v>1.2934627554754417</v>
      </c>
      <c r="X147" s="9">
        <f t="shared" si="21"/>
        <v>-0.98718855192300681</v>
      </c>
      <c r="Z147" s="9">
        <f t="shared" si="23"/>
        <v>7.831355901947834</v>
      </c>
      <c r="AA147" s="9">
        <f t="shared" si="24"/>
        <v>4.9138876888456755</v>
      </c>
      <c r="AB147" s="9">
        <f t="shared" si="25"/>
        <v>5.5689065861263005</v>
      </c>
      <c r="AC147" s="9">
        <f t="shared" si="26"/>
        <v>2.6839279848273585</v>
      </c>
      <c r="AD147" s="9">
        <f t="shared" si="27"/>
        <v>2.6839279848273585</v>
      </c>
      <c r="AE147" s="17">
        <f t="shared" si="28"/>
        <v>4</v>
      </c>
      <c r="AF147" t="str" cm="1">
        <f t="array" ref="AF147">INDEX(Cluster_center,AE147,1)</f>
        <v>Pontiac_Sunfire</v>
      </c>
    </row>
    <row r="148" spans="1:32">
      <c r="A148" s="17">
        <v>134</v>
      </c>
      <c r="B148" t="s">
        <v>423</v>
      </c>
      <c r="C148" s="61">
        <v>2.2000000000000002</v>
      </c>
      <c r="D148" s="61">
        <v>133</v>
      </c>
      <c r="E148" s="61">
        <v>105.2</v>
      </c>
      <c r="F148" s="62">
        <v>70.099999999999994</v>
      </c>
      <c r="G148" s="62">
        <v>188.5</v>
      </c>
      <c r="H148" s="61">
        <v>2.9980000000000002</v>
      </c>
      <c r="I148" s="61">
        <v>18.5</v>
      </c>
      <c r="J148" s="61">
        <v>27</v>
      </c>
      <c r="K148" s="63">
        <v>54.372419649999998</v>
      </c>
      <c r="L148" s="64">
        <v>247.994</v>
      </c>
      <c r="M148" s="64">
        <v>17.518000000000001</v>
      </c>
      <c r="N148" s="9">
        <f t="shared" si="22"/>
        <v>-0.80923479970636036</v>
      </c>
      <c r="O148" s="9">
        <f t="shared" si="22"/>
        <v>-0.91648441156346494</v>
      </c>
      <c r="P148" s="9">
        <f t="shared" si="21"/>
        <v>-0.29203575136211035</v>
      </c>
      <c r="Q148" s="9">
        <f t="shared" si="21"/>
        <v>-0.29213617747467069</v>
      </c>
      <c r="R148" s="9">
        <f t="shared" si="21"/>
        <v>9.8711812798887327E-2</v>
      </c>
      <c r="S148" s="9">
        <f t="shared" si="21"/>
        <v>-0.59714009411215829</v>
      </c>
      <c r="T148" s="9">
        <f t="shared" si="21"/>
        <v>0.13936476763589165</v>
      </c>
      <c r="U148" s="9">
        <f t="shared" si="21"/>
        <v>0.73575865384437156</v>
      </c>
      <c r="V148" s="9">
        <f t="shared" si="21"/>
        <v>-0.89077699212975125</v>
      </c>
      <c r="W148" s="9">
        <f t="shared" si="21"/>
        <v>2.8270019470341334</v>
      </c>
      <c r="X148" s="9">
        <f t="shared" si="21"/>
        <v>-0.68043705053588477</v>
      </c>
      <c r="Z148" s="9">
        <f t="shared" si="23"/>
        <v>6.563882446157745</v>
      </c>
      <c r="AA148" s="9">
        <f t="shared" si="24"/>
        <v>4.1158248298587239</v>
      </c>
      <c r="AB148" s="9">
        <f t="shared" si="25"/>
        <v>4.3317845545319607</v>
      </c>
      <c r="AC148" s="9">
        <f t="shared" si="26"/>
        <v>3.1255164500691648</v>
      </c>
      <c r="AD148" s="9">
        <f t="shared" si="27"/>
        <v>3.1255164500691648</v>
      </c>
      <c r="AE148" s="17">
        <f t="shared" si="28"/>
        <v>4</v>
      </c>
      <c r="AF148" t="str" cm="1">
        <f t="array" ref="AF148">INDEX(Cluster_center,AE148,1)</f>
        <v>Pontiac_Sunfire</v>
      </c>
    </row>
    <row r="149" spans="1:32">
      <c r="A149" s="17">
        <v>135</v>
      </c>
      <c r="B149" t="s">
        <v>395</v>
      </c>
      <c r="C149" s="61">
        <v>3</v>
      </c>
      <c r="D149" s="61">
        <v>210</v>
      </c>
      <c r="E149" s="61">
        <v>107.1</v>
      </c>
      <c r="F149" s="62">
        <v>71.7</v>
      </c>
      <c r="G149" s="62">
        <v>191.9</v>
      </c>
      <c r="H149" s="61">
        <v>3.4169999999999998</v>
      </c>
      <c r="I149" s="61">
        <v>18.5</v>
      </c>
      <c r="J149" s="61">
        <v>26</v>
      </c>
      <c r="K149" s="63">
        <v>84.911898260000001</v>
      </c>
      <c r="L149" s="64">
        <v>63.848999999999997</v>
      </c>
      <c r="M149" s="64">
        <v>25.545000000000002</v>
      </c>
      <c r="N149" s="9">
        <f t="shared" si="22"/>
        <v>-4.4957488872574232E-2</v>
      </c>
      <c r="O149" s="9">
        <f t="shared" si="22"/>
        <v>0.44266750845531444</v>
      </c>
      <c r="P149" s="9">
        <f t="shared" si="21"/>
        <v>-4.5463596494359729E-2</v>
      </c>
      <c r="Q149" s="9">
        <f t="shared" si="21"/>
        <v>0.1695483689798219</v>
      </c>
      <c r="R149" s="9">
        <f t="shared" si="21"/>
        <v>0.35067395714620714</v>
      </c>
      <c r="S149" s="9">
        <f t="shared" si="21"/>
        <v>6.3159345529896757E-2</v>
      </c>
      <c r="T149" s="9">
        <f t="shared" si="21"/>
        <v>0.13936476763589165</v>
      </c>
      <c r="U149" s="9">
        <f t="shared" si="21"/>
        <v>0.50269224796820411</v>
      </c>
      <c r="V149" s="9">
        <f t="shared" si="21"/>
        <v>0.32592404034844819</v>
      </c>
      <c r="W149" s="9">
        <f t="shared" si="21"/>
        <v>0.14924495683343675</v>
      </c>
      <c r="X149" s="9">
        <f t="shared" si="21"/>
        <v>-0.1220936714804714</v>
      </c>
      <c r="Z149" s="9">
        <f t="shared" si="23"/>
        <v>3.6111227255973253</v>
      </c>
      <c r="AA149" s="9">
        <f t="shared" si="24"/>
        <v>1.1007489295277249</v>
      </c>
      <c r="AB149" s="9">
        <f t="shared" si="25"/>
        <v>1.503047021853217</v>
      </c>
      <c r="AC149" s="9">
        <f t="shared" si="26"/>
        <v>2.3439286186652604</v>
      </c>
      <c r="AD149" s="9">
        <f t="shared" si="27"/>
        <v>1.1007489295277249</v>
      </c>
      <c r="AE149" s="17">
        <f t="shared" si="28"/>
        <v>2</v>
      </c>
      <c r="AF149" t="str" cm="1">
        <f t="array" ref="AF149">INDEX(Cluster_center,AE149,1)</f>
        <v>Lexus_ES300</v>
      </c>
    </row>
    <row r="150" spans="1:32">
      <c r="A150" s="17">
        <v>136</v>
      </c>
      <c r="B150" t="s">
        <v>424</v>
      </c>
      <c r="C150" s="61">
        <v>1.8</v>
      </c>
      <c r="D150" s="61">
        <v>140</v>
      </c>
      <c r="E150" s="61">
        <v>102.4</v>
      </c>
      <c r="F150" s="62">
        <v>68.3</v>
      </c>
      <c r="G150" s="62">
        <v>170.5</v>
      </c>
      <c r="H150" s="61">
        <v>2.4249999999999998</v>
      </c>
      <c r="I150" s="61">
        <v>14.5</v>
      </c>
      <c r="J150" s="61">
        <v>31</v>
      </c>
      <c r="K150" s="63">
        <v>56.496030339999997</v>
      </c>
      <c r="L150" s="64">
        <v>33.268999999999998</v>
      </c>
      <c r="M150" s="64">
        <v>16.875</v>
      </c>
      <c r="N150" s="9">
        <f t="shared" si="22"/>
        <v>-1.1913734551232535</v>
      </c>
      <c r="O150" s="9">
        <f t="shared" si="22"/>
        <v>-0.79292514610721232</v>
      </c>
      <c r="P150" s="9">
        <f t="shared" si="21"/>
        <v>-0.65540524274616507</v>
      </c>
      <c r="Q150" s="9">
        <f t="shared" si="21"/>
        <v>-0.81153129223597131</v>
      </c>
      <c r="R150" s="9">
        <f t="shared" si="21"/>
        <v>-1.2352054219810389</v>
      </c>
      <c r="S150" s="9">
        <f t="shared" si="21"/>
        <v>-1.5001271559615574</v>
      </c>
      <c r="T150" s="9">
        <f t="shared" si="21"/>
        <v>-0.87964643658354469</v>
      </c>
      <c r="U150" s="9">
        <f t="shared" si="21"/>
        <v>1.6680242773490412</v>
      </c>
      <c r="V150" s="9">
        <f t="shared" si="21"/>
        <v>-0.80617177171650267</v>
      </c>
      <c r="W150" s="9">
        <f t="shared" si="21"/>
        <v>-0.29543618444293401</v>
      </c>
      <c r="X150" s="9">
        <f t="shared" si="21"/>
        <v>-0.72516294971772488</v>
      </c>
      <c r="Z150" s="9">
        <f t="shared" si="23"/>
        <v>6.7816171625899644</v>
      </c>
      <c r="AA150" s="9">
        <f t="shared" si="24"/>
        <v>3.8465126549988082</v>
      </c>
      <c r="AB150" s="9">
        <f t="shared" si="25"/>
        <v>4.6563130254333336</v>
      </c>
      <c r="AC150" s="9">
        <f t="shared" si="26"/>
        <v>1.6766327786386017</v>
      </c>
      <c r="AD150" s="9">
        <f t="shared" si="27"/>
        <v>1.6766327786386017</v>
      </c>
      <c r="AE150" s="17">
        <f t="shared" si="28"/>
        <v>4</v>
      </c>
      <c r="AF150" t="str" cm="1">
        <f t="array" ref="AF150">INDEX(Cluster_center,AE150,1)</f>
        <v>Pontiac_Sunfire</v>
      </c>
    </row>
    <row r="151" spans="1:32">
      <c r="A151" s="17">
        <v>137</v>
      </c>
      <c r="B151" t="s">
        <v>425</v>
      </c>
      <c r="C151" s="61">
        <v>2.4</v>
      </c>
      <c r="D151" s="61">
        <v>142</v>
      </c>
      <c r="E151" s="61">
        <v>103.3</v>
      </c>
      <c r="F151" s="62">
        <v>66.5</v>
      </c>
      <c r="G151" s="62">
        <v>178.7</v>
      </c>
      <c r="H151" s="61">
        <v>2.58</v>
      </c>
      <c r="I151" s="61">
        <v>15.1</v>
      </c>
      <c r="J151" s="61">
        <v>23</v>
      </c>
      <c r="K151" s="63">
        <v>55.297116580000001</v>
      </c>
      <c r="L151" s="64">
        <v>84.087000000000003</v>
      </c>
      <c r="M151" s="64">
        <v>11.527999999999899</v>
      </c>
      <c r="N151" s="9">
        <f t="shared" si="22"/>
        <v>-0.61816547199791405</v>
      </c>
      <c r="O151" s="9">
        <f t="shared" si="22"/>
        <v>-0.75762249883399724</v>
      </c>
      <c r="P151" s="9">
        <f t="shared" si="21"/>
        <v>-0.53860790622986277</v>
      </c>
      <c r="Q151" s="9">
        <f t="shared" si="21"/>
        <v>-1.3309264069972719</v>
      </c>
      <c r="R151" s="9">
        <f t="shared" si="21"/>
        <v>-0.62753201502574008</v>
      </c>
      <c r="S151" s="9">
        <f t="shared" si="21"/>
        <v>-1.2558636401035173</v>
      </c>
      <c r="T151" s="9">
        <f t="shared" si="21"/>
        <v>-0.72679475595062926</v>
      </c>
      <c r="U151" s="9">
        <f t="shared" si="21"/>
        <v>-0.19650696966029815</v>
      </c>
      <c r="V151" s="9">
        <f t="shared" si="21"/>
        <v>-0.85393681801191212</v>
      </c>
      <c r="W151" s="9">
        <f t="shared" si="21"/>
        <v>0.44353720461470542</v>
      </c>
      <c r="X151" s="9">
        <f t="shared" si="21"/>
        <v>-1.0970904503791614</v>
      </c>
      <c r="Z151" s="9">
        <f t="shared" si="23"/>
        <v>6.3450502768973243</v>
      </c>
      <c r="AA151" s="9">
        <f t="shared" si="24"/>
        <v>3.2408919398200964</v>
      </c>
      <c r="AB151" s="9">
        <f t="shared" si="25"/>
        <v>3.9914798170589445</v>
      </c>
      <c r="AC151" s="9">
        <f t="shared" si="26"/>
        <v>1.5189598270387343</v>
      </c>
      <c r="AD151" s="9">
        <f t="shared" si="27"/>
        <v>1.5189598270387343</v>
      </c>
      <c r="AE151" s="17">
        <f t="shared" si="28"/>
        <v>4</v>
      </c>
      <c r="AF151" t="str" cm="1">
        <f t="array" ref="AF151">INDEX(Cluster_center,AE151,1)</f>
        <v>Pontiac_Sunfire</v>
      </c>
    </row>
    <row r="152" spans="1:32">
      <c r="A152" s="17">
        <v>138</v>
      </c>
      <c r="B152" t="s">
        <v>409</v>
      </c>
      <c r="C152" s="61">
        <v>3</v>
      </c>
      <c r="D152" s="61">
        <v>194</v>
      </c>
      <c r="E152" s="61">
        <v>114.2</v>
      </c>
      <c r="F152" s="62">
        <v>73.400000000000006</v>
      </c>
      <c r="G152" s="62">
        <v>193.5</v>
      </c>
      <c r="H152" s="61">
        <v>3.7589999999999999</v>
      </c>
      <c r="I152" s="61">
        <v>20.9</v>
      </c>
      <c r="J152" s="61">
        <v>22</v>
      </c>
      <c r="K152" s="63">
        <v>78.027219470000006</v>
      </c>
      <c r="L152" s="64">
        <v>65.119</v>
      </c>
      <c r="M152" s="64">
        <v>22.367999999999999</v>
      </c>
      <c r="N152" s="9">
        <f t="shared" si="22"/>
        <v>-4.4957488872574232E-2</v>
      </c>
      <c r="O152" s="9">
        <f t="shared" si="22"/>
        <v>0.16024633026959406</v>
      </c>
      <c r="P152" s="9">
        <f t="shared" si="21"/>
        <v>0.87593761380092405</v>
      </c>
      <c r="Q152" s="9">
        <f t="shared" si="21"/>
        <v>0.66008819958771847</v>
      </c>
      <c r="R152" s="9">
        <f t="shared" si="21"/>
        <v>0.46924437801553354</v>
      </c>
      <c r="S152" s="9">
        <f t="shared" si="21"/>
        <v>0.60211497406828129</v>
      </c>
      <c r="T152" s="9">
        <f t="shared" si="21"/>
        <v>0.75077149016755307</v>
      </c>
      <c r="U152" s="9">
        <f t="shared" si="21"/>
        <v>-0.42957337553646557</v>
      </c>
      <c r="V152" s="9">
        <f t="shared" si="21"/>
        <v>5.163658773519763E-2</v>
      </c>
      <c r="W152" s="9">
        <f t="shared" si="21"/>
        <v>0.16771274785439791</v>
      </c>
      <c r="X152" s="9">
        <f t="shared" si="21"/>
        <v>-0.34307995717363815</v>
      </c>
      <c r="Z152" s="9">
        <f t="shared" si="23"/>
        <v>3.6431054861100578</v>
      </c>
      <c r="AA152" s="9">
        <f t="shared" si="24"/>
        <v>1.9815868486482138</v>
      </c>
      <c r="AB152" s="9">
        <f t="shared" si="25"/>
        <v>1.5649663153504787</v>
      </c>
      <c r="AC152" s="9">
        <f t="shared" si="26"/>
        <v>3.3678623873084033</v>
      </c>
      <c r="AD152" s="9">
        <f t="shared" si="27"/>
        <v>1.5649663153504787</v>
      </c>
      <c r="AE152" s="17">
        <f t="shared" si="28"/>
        <v>3</v>
      </c>
      <c r="AF152" t="str" cm="1">
        <f t="array" ref="AF152">INDEX(Cluster_center,AE152,1)</f>
        <v>Pontiac_Bonneville</v>
      </c>
    </row>
    <row r="153" spans="1:32">
      <c r="A153" s="17">
        <v>139</v>
      </c>
      <c r="B153" t="s">
        <v>426</v>
      </c>
      <c r="C153" s="61">
        <v>2</v>
      </c>
      <c r="D153" s="61">
        <v>127</v>
      </c>
      <c r="E153" s="61">
        <v>94.9</v>
      </c>
      <c r="F153" s="62">
        <v>66.7</v>
      </c>
      <c r="G153" s="62">
        <v>163.80000000000001</v>
      </c>
      <c r="H153" s="61">
        <v>2.6680000000000001</v>
      </c>
      <c r="I153" s="61">
        <v>15.3</v>
      </c>
      <c r="J153" s="61">
        <v>27</v>
      </c>
      <c r="K153" s="63">
        <v>51.955108869999997</v>
      </c>
      <c r="L153" s="64">
        <v>25.105999999999899</v>
      </c>
      <c r="M153" s="64">
        <v>16.887999999999899</v>
      </c>
      <c r="N153" s="9">
        <f t="shared" si="22"/>
        <v>-1.000304127414807</v>
      </c>
      <c r="O153" s="9">
        <f t="shared" si="22"/>
        <v>-1.0223923533831101</v>
      </c>
      <c r="P153" s="9">
        <f t="shared" si="21"/>
        <v>-1.628716380382027</v>
      </c>
      <c r="Q153" s="9">
        <f t="shared" si="21"/>
        <v>-1.2732158386904597</v>
      </c>
      <c r="R153" s="9">
        <f t="shared" si="21"/>
        <v>-1.7317190593713441</v>
      </c>
      <c r="S153" s="9">
        <f t="shared" si="21"/>
        <v>-1.1171849988421785</v>
      </c>
      <c r="T153" s="9">
        <f t="shared" si="21"/>
        <v>-0.67584419573965726</v>
      </c>
      <c r="U153" s="9">
        <f t="shared" si="21"/>
        <v>0.73575865384437156</v>
      </c>
      <c r="V153" s="9">
        <f t="shared" si="21"/>
        <v>-0.98708330303329173</v>
      </c>
      <c r="W153" s="9">
        <f t="shared" si="21"/>
        <v>-0.41413900184774299</v>
      </c>
      <c r="X153" s="9">
        <f t="shared" si="21"/>
        <v>-0.72425869359119399</v>
      </c>
      <c r="Z153" s="9">
        <f t="shared" si="23"/>
        <v>6.9831396764126792</v>
      </c>
      <c r="AA153" s="9">
        <f t="shared" si="24"/>
        <v>3.9517133894601564</v>
      </c>
      <c r="AB153" s="9">
        <f t="shared" si="25"/>
        <v>5.0675670158862323</v>
      </c>
      <c r="AC153" s="9">
        <f t="shared" si="26"/>
        <v>2.0832887761108725</v>
      </c>
      <c r="AD153" s="9">
        <f t="shared" si="27"/>
        <v>2.0832887761108725</v>
      </c>
      <c r="AE153" s="17">
        <f t="shared" si="28"/>
        <v>4</v>
      </c>
      <c r="AF153" t="str" cm="1">
        <f t="array" ref="AF153">INDEX(Cluster_center,AE153,1)</f>
        <v>Pontiac_Sunfire</v>
      </c>
    </row>
    <row r="154" spans="1:32">
      <c r="A154" s="17">
        <v>140</v>
      </c>
      <c r="B154" t="s">
        <v>427</v>
      </c>
      <c r="C154" s="61">
        <v>2.7</v>
      </c>
      <c r="D154" s="61">
        <v>150</v>
      </c>
      <c r="E154" s="61">
        <v>105.3</v>
      </c>
      <c r="F154" s="62">
        <v>66.5</v>
      </c>
      <c r="G154" s="62">
        <v>183.3</v>
      </c>
      <c r="H154" s="61">
        <v>3.44</v>
      </c>
      <c r="I154" s="61">
        <v>18.5</v>
      </c>
      <c r="J154" s="61">
        <v>23</v>
      </c>
      <c r="K154" s="63">
        <v>62.35557713</v>
      </c>
      <c r="L154" s="64">
        <v>68.411000000000001</v>
      </c>
      <c r="M154" s="64">
        <v>22.288</v>
      </c>
      <c r="N154" s="9">
        <f t="shared" si="22"/>
        <v>-0.33156148043524392</v>
      </c>
      <c r="O154" s="9">
        <f t="shared" si="22"/>
        <v>-0.61641190974113702</v>
      </c>
      <c r="P154" s="9">
        <f t="shared" si="21"/>
        <v>-0.27905826952696622</v>
      </c>
      <c r="Q154" s="9">
        <f t="shared" si="21"/>
        <v>-1.3309264069972719</v>
      </c>
      <c r="R154" s="9">
        <f t="shared" si="21"/>
        <v>-0.28664205502642387</v>
      </c>
      <c r="S154" s="9">
        <f t="shared" ref="S154:X167" si="29">(H154-AVERAGE(H$15:H$167))/STDEV(H$15:H$167)</f>
        <v>9.9404899495928664E-2</v>
      </c>
      <c r="T154" s="9">
        <f t="shared" si="29"/>
        <v>0.13936476763589165</v>
      </c>
      <c r="U154" s="9">
        <f t="shared" si="29"/>
        <v>-0.19650696966029815</v>
      </c>
      <c r="V154" s="9">
        <f t="shared" si="29"/>
        <v>-0.57272585339251192</v>
      </c>
      <c r="W154" s="9">
        <f t="shared" si="29"/>
        <v>0.21558358883156642</v>
      </c>
      <c r="X154" s="9">
        <f t="shared" si="29"/>
        <v>-0.34864461026002563</v>
      </c>
      <c r="Z154" s="9">
        <f t="shared" si="23"/>
        <v>5.0350523168683283</v>
      </c>
      <c r="AA154" s="9">
        <f t="shared" si="24"/>
        <v>2.1486307800940576</v>
      </c>
      <c r="AB154" s="9">
        <f t="shared" si="25"/>
        <v>3.0056981894593555</v>
      </c>
      <c r="AC154" s="9">
        <f t="shared" si="26"/>
        <v>1.6887520488172487</v>
      </c>
      <c r="AD154" s="9">
        <f t="shared" si="27"/>
        <v>1.6887520488172487</v>
      </c>
      <c r="AE154" s="17">
        <f t="shared" si="28"/>
        <v>4</v>
      </c>
      <c r="AF154" t="str" cm="1">
        <f t="array" ref="AF154">INDEX(Cluster_center,AE154,1)</f>
        <v>Pontiac_Sunfire</v>
      </c>
    </row>
    <row r="155" spans="1:32">
      <c r="A155" s="17">
        <v>141</v>
      </c>
      <c r="B155" t="s">
        <v>352</v>
      </c>
      <c r="C155" s="61">
        <v>4.7</v>
      </c>
      <c r="D155" s="61">
        <v>230</v>
      </c>
      <c r="E155" s="61">
        <v>112.2</v>
      </c>
      <c r="F155" s="62">
        <v>76.400000000000006</v>
      </c>
      <c r="G155" s="62">
        <v>192.5</v>
      </c>
      <c r="H155" s="61">
        <v>5.1150000000000002</v>
      </c>
      <c r="I155" s="61">
        <v>25.4</v>
      </c>
      <c r="J155" s="61">
        <v>15</v>
      </c>
      <c r="K155" s="63">
        <v>102.5289842</v>
      </c>
      <c r="L155" s="64">
        <v>9.8350000000000009</v>
      </c>
      <c r="M155" s="64">
        <v>51.728000000000002</v>
      </c>
      <c r="N155" s="9">
        <f t="shared" si="22"/>
        <v>1.5791317966492218</v>
      </c>
      <c r="O155" s="9">
        <f t="shared" si="22"/>
        <v>0.79569398118746493</v>
      </c>
      <c r="P155" s="9">
        <f t="shared" si="22"/>
        <v>0.61638797709802751</v>
      </c>
      <c r="Q155" s="9">
        <f t="shared" si="22"/>
        <v>1.5257467241898874</v>
      </c>
      <c r="R155" s="9">
        <f t="shared" si="22"/>
        <v>0.39513786497220427</v>
      </c>
      <c r="S155" s="9">
        <f t="shared" si="29"/>
        <v>2.7390267644134552</v>
      </c>
      <c r="T155" s="9">
        <f t="shared" si="29"/>
        <v>1.8971590949144188</v>
      </c>
      <c r="U155" s="9">
        <f t="shared" si="29"/>
        <v>-2.0610382166696377</v>
      </c>
      <c r="V155" s="9">
        <f t="shared" si="29"/>
        <v>1.0277934771579054</v>
      </c>
      <c r="W155" s="9">
        <f t="shared" si="29"/>
        <v>-0.63620328269899917</v>
      </c>
      <c r="X155" s="9">
        <f t="shared" si="29"/>
        <v>1.699147725530602</v>
      </c>
      <c r="Z155" s="9">
        <f t="shared" si="23"/>
        <v>3.3169275961582931</v>
      </c>
      <c r="AA155" s="9">
        <f t="shared" si="24"/>
        <v>4.7995006304108703</v>
      </c>
      <c r="AB155" s="9">
        <f t="shared" si="25"/>
        <v>4.6333505545706659</v>
      </c>
      <c r="AC155" s="9">
        <f t="shared" si="26"/>
        <v>6.9423760814916289</v>
      </c>
      <c r="AD155" s="9">
        <f t="shared" si="27"/>
        <v>3.3169275961582931</v>
      </c>
      <c r="AE155" s="17">
        <f t="shared" si="28"/>
        <v>1</v>
      </c>
      <c r="AF155" t="str" cm="1">
        <f t="array" ref="AF155">INDEX(Cluster_center,AE155,1)</f>
        <v>Lexus_LS400</v>
      </c>
    </row>
    <row r="156" spans="1:32">
      <c r="A156" s="17">
        <v>142</v>
      </c>
      <c r="B156" t="s">
        <v>428</v>
      </c>
      <c r="C156" s="61">
        <v>2</v>
      </c>
      <c r="D156" s="61">
        <v>115</v>
      </c>
      <c r="E156" s="61">
        <v>98.9</v>
      </c>
      <c r="F156" s="62">
        <v>68.3</v>
      </c>
      <c r="G156" s="62">
        <v>163.30000000000001</v>
      </c>
      <c r="H156" s="61">
        <v>2.7669999999999999</v>
      </c>
      <c r="I156" s="61">
        <v>14.5</v>
      </c>
      <c r="J156" s="61">
        <v>26</v>
      </c>
      <c r="K156" s="63">
        <v>46.943876760000002</v>
      </c>
      <c r="L156" s="64">
        <v>9.7609999999999992</v>
      </c>
      <c r="M156" s="64">
        <v>14.9</v>
      </c>
      <c r="N156" s="9">
        <f t="shared" si="22"/>
        <v>-1.000304127414807</v>
      </c>
      <c r="O156" s="9">
        <f t="shared" si="22"/>
        <v>-1.2342082370224003</v>
      </c>
      <c r="P156" s="9">
        <f t="shared" si="22"/>
        <v>-1.1096171069762339</v>
      </c>
      <c r="Q156" s="9">
        <f t="shared" si="22"/>
        <v>-0.81153129223597131</v>
      </c>
      <c r="R156" s="9">
        <f t="shared" si="22"/>
        <v>-1.7687723158930087</v>
      </c>
      <c r="S156" s="9">
        <f t="shared" si="29"/>
        <v>-0.96117152742317291</v>
      </c>
      <c r="T156" s="9">
        <f t="shared" si="29"/>
        <v>-0.87964643658354469</v>
      </c>
      <c r="U156" s="9">
        <f t="shared" si="29"/>
        <v>0.50269224796820411</v>
      </c>
      <c r="V156" s="9">
        <f t="shared" si="29"/>
        <v>-1.1867321366000969</v>
      </c>
      <c r="W156" s="9">
        <f t="shared" si="29"/>
        <v>-0.63727935871124419</v>
      </c>
      <c r="X156" s="9">
        <f t="shared" si="29"/>
        <v>-0.86254032278791815</v>
      </c>
      <c r="Z156" s="9">
        <f t="shared" si="23"/>
        <v>6.9661920959745398</v>
      </c>
      <c r="AA156" s="9">
        <f t="shared" si="24"/>
        <v>3.8909054601528035</v>
      </c>
      <c r="AB156" s="9">
        <f t="shared" si="25"/>
        <v>4.8446944110365111</v>
      </c>
      <c r="AC156" s="9">
        <f t="shared" si="26"/>
        <v>1.9879015640585238</v>
      </c>
      <c r="AD156" s="9">
        <f t="shared" si="27"/>
        <v>1.9879015640585238</v>
      </c>
      <c r="AE156" s="17">
        <f t="shared" si="28"/>
        <v>4</v>
      </c>
      <c r="AF156" t="str" cm="1">
        <f t="array" ref="AF156">INDEX(Cluster_center,AE156,1)</f>
        <v>Pontiac_Sunfire</v>
      </c>
    </row>
    <row r="157" spans="1:32">
      <c r="A157" s="17">
        <v>143</v>
      </c>
      <c r="B157" t="s">
        <v>429</v>
      </c>
      <c r="C157" s="61">
        <v>2</v>
      </c>
      <c r="D157" s="61">
        <v>115</v>
      </c>
      <c r="E157" s="61">
        <v>98.9</v>
      </c>
      <c r="F157" s="62">
        <v>68.3</v>
      </c>
      <c r="G157" s="62">
        <v>172.3</v>
      </c>
      <c r="H157" s="61">
        <v>2.8530000000000002</v>
      </c>
      <c r="I157" s="61">
        <v>14.5</v>
      </c>
      <c r="J157" s="61">
        <v>26</v>
      </c>
      <c r="K157" s="63">
        <v>47.638236659999997</v>
      </c>
      <c r="L157" s="64">
        <v>83.721000000000004</v>
      </c>
      <c r="M157" s="64">
        <v>16.7</v>
      </c>
      <c r="N157" s="9">
        <f t="shared" si="22"/>
        <v>-1.000304127414807</v>
      </c>
      <c r="O157" s="9">
        <f t="shared" si="22"/>
        <v>-1.2342082370224003</v>
      </c>
      <c r="P157" s="9">
        <f t="shared" si="22"/>
        <v>-1.1096171069762339</v>
      </c>
      <c r="Q157" s="9">
        <f t="shared" si="22"/>
        <v>-0.81153129223597131</v>
      </c>
      <c r="R157" s="9">
        <f t="shared" si="22"/>
        <v>-1.1018136985030456</v>
      </c>
      <c r="S157" s="9">
        <f t="shared" si="29"/>
        <v>-0.82564467346322779</v>
      </c>
      <c r="T157" s="9">
        <f t="shared" si="29"/>
        <v>-0.87964643658354469</v>
      </c>
      <c r="U157" s="9">
        <f t="shared" si="29"/>
        <v>0.50269224796820411</v>
      </c>
      <c r="V157" s="9">
        <f t="shared" si="29"/>
        <v>-1.1590686516391973</v>
      </c>
      <c r="W157" s="9">
        <f t="shared" si="29"/>
        <v>0.43821499082441268</v>
      </c>
      <c r="X157" s="9">
        <f t="shared" si="29"/>
        <v>-0.73733562834419775</v>
      </c>
      <c r="Z157" s="9">
        <f t="shared" si="23"/>
        <v>6.7554984827047555</v>
      </c>
      <c r="AA157" s="9">
        <f t="shared" si="24"/>
        <v>3.609970888860869</v>
      </c>
      <c r="AB157" s="9">
        <f t="shared" si="25"/>
        <v>4.4529633999584188</v>
      </c>
      <c r="AC157" s="9">
        <f t="shared" si="26"/>
        <v>1.4932805451275932</v>
      </c>
      <c r="AD157" s="9">
        <f t="shared" si="27"/>
        <v>1.4932805451275932</v>
      </c>
      <c r="AE157" s="17">
        <f t="shared" si="28"/>
        <v>4</v>
      </c>
      <c r="AF157" t="str" cm="1">
        <f t="array" ref="AF157">INDEX(Cluster_center,AE157,1)</f>
        <v>Pontiac_Sunfire</v>
      </c>
    </row>
    <row r="158" spans="1:32">
      <c r="A158" s="17">
        <v>144</v>
      </c>
      <c r="B158" t="s">
        <v>430</v>
      </c>
      <c r="C158" s="61">
        <v>1.8</v>
      </c>
      <c r="D158" s="61">
        <v>150</v>
      </c>
      <c r="E158" s="61">
        <v>106.4</v>
      </c>
      <c r="F158" s="62">
        <v>68.5</v>
      </c>
      <c r="G158" s="62">
        <v>184.1</v>
      </c>
      <c r="H158" s="61">
        <v>3.0430000000000001</v>
      </c>
      <c r="I158" s="61">
        <v>16.399999999999999</v>
      </c>
      <c r="J158" s="61">
        <v>27</v>
      </c>
      <c r="K158" s="63">
        <v>61.701381359999999</v>
      </c>
      <c r="L158" s="64">
        <v>51.101999999999997</v>
      </c>
      <c r="M158" s="64">
        <v>21.2</v>
      </c>
      <c r="N158" s="9">
        <f t="shared" si="22"/>
        <v>-1.1913734551232535</v>
      </c>
      <c r="O158" s="9">
        <f t="shared" si="22"/>
        <v>-0.61641190974113702</v>
      </c>
      <c r="P158" s="9">
        <f t="shared" si="22"/>
        <v>-0.13630596934037204</v>
      </c>
      <c r="Q158" s="9">
        <f t="shared" si="22"/>
        <v>-0.75382072392915922</v>
      </c>
      <c r="R158" s="9">
        <f t="shared" si="22"/>
        <v>-0.22735684459176175</v>
      </c>
      <c r="S158" s="9">
        <f t="shared" si="29"/>
        <v>-0.52622487983079214</v>
      </c>
      <c r="T158" s="9">
        <f t="shared" si="29"/>
        <v>-0.39561611457931278</v>
      </c>
      <c r="U158" s="9">
        <f t="shared" si="29"/>
        <v>0.73575865384437156</v>
      </c>
      <c r="V158" s="9">
        <f t="shared" si="29"/>
        <v>-0.59878918862382258</v>
      </c>
      <c r="W158" s="9">
        <f t="shared" si="29"/>
        <v>-3.6116407059627285E-2</v>
      </c>
      <c r="X158" s="9">
        <f t="shared" si="29"/>
        <v>-0.42432389223489669</v>
      </c>
      <c r="Z158" s="9">
        <f t="shared" si="23"/>
        <v>5.5150637090084187</v>
      </c>
      <c r="AA158" s="9">
        <f t="shared" si="24"/>
        <v>2.4756272573432989</v>
      </c>
      <c r="AB158" s="9">
        <f t="shared" si="25"/>
        <v>3.2414017336990311</v>
      </c>
      <c r="AC158" s="9">
        <f t="shared" si="26"/>
        <v>0.78734880558685583</v>
      </c>
      <c r="AD158" s="9">
        <f t="shared" si="27"/>
        <v>0.78734880558685583</v>
      </c>
      <c r="AE158" s="17">
        <f t="shared" si="28"/>
        <v>4</v>
      </c>
      <c r="AF158" t="str" cm="1">
        <f t="array" ref="AF158">INDEX(Cluster_center,AE158,1)</f>
        <v>Pontiac_Sunfire</v>
      </c>
    </row>
    <row r="159" spans="1:32">
      <c r="A159" s="17">
        <v>145</v>
      </c>
      <c r="B159" t="s">
        <v>431</v>
      </c>
      <c r="C159" s="61">
        <v>2</v>
      </c>
      <c r="D159" s="61">
        <v>115</v>
      </c>
      <c r="E159" s="61">
        <v>97.4</v>
      </c>
      <c r="F159" s="62">
        <v>66.7</v>
      </c>
      <c r="G159" s="62">
        <v>160.4</v>
      </c>
      <c r="H159" s="61">
        <v>3.07899999999999</v>
      </c>
      <c r="I159" s="61">
        <v>13.7</v>
      </c>
      <c r="J159" s="61">
        <v>26</v>
      </c>
      <c r="K159" s="63">
        <v>48.907372250000002</v>
      </c>
      <c r="L159" s="64">
        <v>9.5689999999999902</v>
      </c>
      <c r="M159" s="64">
        <v>19.989999999999998</v>
      </c>
      <c r="N159" s="9">
        <f t="shared" ref="N159:R167" si="30">(C159-AVERAGE(C$15:C$167))/STDEV(C$15:C$167)</f>
        <v>-1.000304127414807</v>
      </c>
      <c r="O159" s="9">
        <f t="shared" si="30"/>
        <v>-1.2342082370224003</v>
      </c>
      <c r="P159" s="9">
        <f t="shared" si="30"/>
        <v>-1.3042793345034065</v>
      </c>
      <c r="Q159" s="9">
        <f t="shared" si="30"/>
        <v>-1.2732158386904597</v>
      </c>
      <c r="R159" s="9">
        <f t="shared" si="30"/>
        <v>-1.983681203718664</v>
      </c>
      <c r="S159" s="9">
        <f t="shared" si="29"/>
        <v>-0.46949270840571505</v>
      </c>
      <c r="T159" s="9">
        <f t="shared" si="29"/>
        <v>-1.0834486774274321</v>
      </c>
      <c r="U159" s="9">
        <f t="shared" si="29"/>
        <v>0.50269224796820411</v>
      </c>
      <c r="V159" s="9">
        <f t="shared" si="29"/>
        <v>-1.1085059487709759</v>
      </c>
      <c r="W159" s="9">
        <f t="shared" si="29"/>
        <v>-0.64007133971598806</v>
      </c>
      <c r="X159" s="9">
        <f t="shared" si="29"/>
        <v>-0.5084892701665088</v>
      </c>
      <c r="Z159" s="9">
        <f t="shared" si="23"/>
        <v>6.9744164212779021</v>
      </c>
      <c r="AA159" s="9">
        <f t="shared" si="24"/>
        <v>4.0019931366034811</v>
      </c>
      <c r="AB159" s="9">
        <f t="shared" si="25"/>
        <v>5.0624922372708765</v>
      </c>
      <c r="AC159" s="9">
        <f t="shared" si="26"/>
        <v>2.2273406320380067</v>
      </c>
      <c r="AD159" s="9">
        <f t="shared" si="27"/>
        <v>2.2273406320380067</v>
      </c>
      <c r="AE159" s="17">
        <f t="shared" si="28"/>
        <v>4</v>
      </c>
      <c r="AF159" t="str" cm="1">
        <f t="array" ref="AF159">INDEX(Cluster_center,AE159,1)</f>
        <v>Pontiac_Sunfire</v>
      </c>
    </row>
    <row r="160" spans="1:32">
      <c r="A160" s="17">
        <v>146</v>
      </c>
      <c r="B160" t="s">
        <v>432</v>
      </c>
      <c r="C160" s="61">
        <v>2</v>
      </c>
      <c r="D160" s="61">
        <v>115</v>
      </c>
      <c r="E160" s="61">
        <v>98.9</v>
      </c>
      <c r="F160" s="62">
        <v>68.3</v>
      </c>
      <c r="G160" s="62">
        <v>163.30000000000001</v>
      </c>
      <c r="H160" s="61">
        <v>2.762</v>
      </c>
      <c r="I160" s="61">
        <v>14.6</v>
      </c>
      <c r="J160" s="61">
        <v>26</v>
      </c>
      <c r="K160" s="63">
        <v>47.946841059999997</v>
      </c>
      <c r="L160" s="64">
        <v>5.5960000000000001</v>
      </c>
      <c r="M160" s="64">
        <v>17.5</v>
      </c>
      <c r="N160" s="9">
        <f t="shared" si="30"/>
        <v>-1.000304127414807</v>
      </c>
      <c r="O160" s="9">
        <f t="shared" si="30"/>
        <v>-1.2342082370224003</v>
      </c>
      <c r="P160" s="9">
        <f t="shared" si="30"/>
        <v>-1.1096171069762339</v>
      </c>
      <c r="Q160" s="9">
        <f t="shared" si="30"/>
        <v>-0.81153129223597131</v>
      </c>
      <c r="R160" s="9">
        <f t="shared" si="30"/>
        <v>-1.7687723158930087</v>
      </c>
      <c r="S160" s="9">
        <f t="shared" si="29"/>
        <v>-0.96905099567665787</v>
      </c>
      <c r="T160" s="9">
        <f t="shared" si="29"/>
        <v>-0.85417115647805886</v>
      </c>
      <c r="U160" s="9">
        <f t="shared" si="29"/>
        <v>0.50269224796820411</v>
      </c>
      <c r="V160" s="9">
        <f t="shared" si="29"/>
        <v>-1.1467737694343529</v>
      </c>
      <c r="W160" s="9">
        <f t="shared" si="29"/>
        <v>-0.69784498831935671</v>
      </c>
      <c r="X160" s="9">
        <f t="shared" si="29"/>
        <v>-0.68168909748032203</v>
      </c>
      <c r="Z160" s="9">
        <f t="shared" si="23"/>
        <v>6.874153295886126</v>
      </c>
      <c r="AA160" s="9">
        <f t="shared" si="24"/>
        <v>3.8236355742356163</v>
      </c>
      <c r="AB160" s="9">
        <f t="shared" si="25"/>
        <v>4.8167271798474367</v>
      </c>
      <c r="AC160" s="9">
        <f t="shared" si="26"/>
        <v>1.9607056969362795</v>
      </c>
      <c r="AD160" s="9">
        <f t="shared" si="27"/>
        <v>1.9607056969362795</v>
      </c>
      <c r="AE160" s="17">
        <f t="shared" si="28"/>
        <v>4</v>
      </c>
      <c r="AF160" t="str" cm="1">
        <f t="array" ref="AF160">INDEX(Cluster_center,AE160,1)</f>
        <v>Pontiac_Sunfire</v>
      </c>
    </row>
    <row r="161" spans="1:32">
      <c r="A161" s="17">
        <v>147</v>
      </c>
      <c r="B161" t="s">
        <v>433</v>
      </c>
      <c r="C161" s="61">
        <v>2</v>
      </c>
      <c r="D161" s="61">
        <v>115</v>
      </c>
      <c r="E161" s="61">
        <v>98.9</v>
      </c>
      <c r="F161" s="62">
        <v>67.900000000000006</v>
      </c>
      <c r="G161" s="62">
        <v>161.1</v>
      </c>
      <c r="H161" s="61">
        <v>2.7689999999999899</v>
      </c>
      <c r="I161" s="61">
        <v>14.5</v>
      </c>
      <c r="J161" s="61">
        <v>26</v>
      </c>
      <c r="K161" s="63">
        <v>47.329632259999997</v>
      </c>
      <c r="L161" s="64">
        <v>49.463000000000001</v>
      </c>
      <c r="M161" s="64">
        <v>15.9</v>
      </c>
      <c r="N161" s="9">
        <f t="shared" si="30"/>
        <v>-1.000304127414807</v>
      </c>
      <c r="O161" s="9">
        <f t="shared" si="30"/>
        <v>-1.2342082370224003</v>
      </c>
      <c r="P161" s="9">
        <f t="shared" si="30"/>
        <v>-1.1096171069762339</v>
      </c>
      <c r="Q161" s="9">
        <f t="shared" si="30"/>
        <v>-0.92695242884959139</v>
      </c>
      <c r="R161" s="9">
        <f t="shared" si="30"/>
        <v>-1.9318066445883342</v>
      </c>
      <c r="S161" s="9">
        <f t="shared" si="29"/>
        <v>-0.95801974012179458</v>
      </c>
      <c r="T161" s="9">
        <f t="shared" si="29"/>
        <v>-0.87964643658354469</v>
      </c>
      <c r="U161" s="9">
        <f t="shared" si="29"/>
        <v>0.50269224796820411</v>
      </c>
      <c r="V161" s="9">
        <f t="shared" si="29"/>
        <v>-1.1713635338440418</v>
      </c>
      <c r="W161" s="9">
        <f t="shared" si="29"/>
        <v>-5.9950036574080191E-2</v>
      </c>
      <c r="X161" s="9">
        <f t="shared" si="29"/>
        <v>-0.79298215920807347</v>
      </c>
      <c r="Z161" s="9">
        <f t="shared" si="23"/>
        <v>7.0379002274353359</v>
      </c>
      <c r="AA161" s="9">
        <f t="shared" si="24"/>
        <v>3.9821714239254433</v>
      </c>
      <c r="AB161" s="9">
        <f t="shared" si="25"/>
        <v>4.9503292840255284</v>
      </c>
      <c r="AC161" s="9">
        <f t="shared" si="26"/>
        <v>1.9995331913911694</v>
      </c>
      <c r="AD161" s="9">
        <f t="shared" si="27"/>
        <v>1.9995331913911694</v>
      </c>
      <c r="AE161" s="17">
        <f t="shared" si="28"/>
        <v>4</v>
      </c>
      <c r="AF161" t="str" cm="1">
        <f t="array" ref="AF161">INDEX(Cluster_center,AE161,1)</f>
        <v>Pontiac_Sunfire</v>
      </c>
    </row>
    <row r="162" spans="1:32">
      <c r="A162" s="17">
        <v>148</v>
      </c>
      <c r="B162" t="s">
        <v>434</v>
      </c>
      <c r="C162" s="61">
        <v>1.9</v>
      </c>
      <c r="D162" s="61">
        <v>160</v>
      </c>
      <c r="E162" s="61">
        <v>100.5</v>
      </c>
      <c r="F162" s="62">
        <v>67.599999999999994</v>
      </c>
      <c r="G162" s="62">
        <v>176.6</v>
      </c>
      <c r="H162" s="61">
        <v>2.9980000000000002</v>
      </c>
      <c r="I162" s="61">
        <v>15.8</v>
      </c>
      <c r="J162" s="61">
        <v>25</v>
      </c>
      <c r="K162" s="63">
        <v>66.113056799999995</v>
      </c>
      <c r="L162" s="64">
        <v>16.957000000000001</v>
      </c>
      <c r="M162" s="64">
        <v>23.4</v>
      </c>
      <c r="N162" s="9">
        <f t="shared" si="30"/>
        <v>-1.0958387912690304</v>
      </c>
      <c r="O162" s="9">
        <f t="shared" si="30"/>
        <v>-0.43989867337506178</v>
      </c>
      <c r="P162" s="9">
        <f t="shared" si="30"/>
        <v>-0.9019773976139176</v>
      </c>
      <c r="Q162" s="9">
        <f t="shared" si="30"/>
        <v>-1.0135182813098116</v>
      </c>
      <c r="R162" s="9">
        <f t="shared" si="30"/>
        <v>-0.783155692416731</v>
      </c>
      <c r="S162" s="9">
        <f t="shared" si="29"/>
        <v>-0.59714009411215829</v>
      </c>
      <c r="T162" s="9">
        <f t="shared" si="29"/>
        <v>-0.54846779521222766</v>
      </c>
      <c r="U162" s="9">
        <f t="shared" si="29"/>
        <v>0.26962584209203672</v>
      </c>
      <c r="V162" s="9">
        <f t="shared" si="29"/>
        <v>-0.42302685386513139</v>
      </c>
      <c r="W162" s="9">
        <f t="shared" si="29"/>
        <v>-0.5326382373042865</v>
      </c>
      <c r="X162" s="9">
        <f t="shared" si="29"/>
        <v>-0.27129593235923843</v>
      </c>
      <c r="Z162" s="9">
        <f t="shared" si="23"/>
        <v>5.5463030225794538</v>
      </c>
      <c r="AA162" s="9">
        <f t="shared" si="24"/>
        <v>2.4556724307674465</v>
      </c>
      <c r="AB162" s="9">
        <f t="shared" si="25"/>
        <v>3.6905844789850595</v>
      </c>
      <c r="AC162" s="9">
        <f t="shared" si="26"/>
        <v>1.1231948535795857</v>
      </c>
      <c r="AD162" s="9">
        <f t="shared" si="27"/>
        <v>1.1231948535795857</v>
      </c>
      <c r="AE162" s="17">
        <f t="shared" si="28"/>
        <v>4</v>
      </c>
      <c r="AF162" t="str" cm="1">
        <f t="array" ref="AF162">INDEX(Cluster_center,AE162,1)</f>
        <v>Pontiac_Sunfire</v>
      </c>
    </row>
    <row r="163" spans="1:32">
      <c r="A163" s="17">
        <v>149</v>
      </c>
      <c r="B163" t="s">
        <v>435</v>
      </c>
      <c r="C163" s="61">
        <v>1.9</v>
      </c>
      <c r="D163" s="61">
        <v>160</v>
      </c>
      <c r="E163" s="61">
        <v>100.5</v>
      </c>
      <c r="F163" s="62">
        <v>67.599999999999994</v>
      </c>
      <c r="G163" s="62">
        <v>176.6</v>
      </c>
      <c r="H163" s="61">
        <v>3.0419999999999998</v>
      </c>
      <c r="I163" s="61">
        <v>15.8</v>
      </c>
      <c r="J163" s="61">
        <v>25</v>
      </c>
      <c r="K163" s="63">
        <v>66.498812299999997</v>
      </c>
      <c r="L163" s="64">
        <v>3.5449999999999999</v>
      </c>
      <c r="M163" s="64">
        <v>24.4</v>
      </c>
      <c r="N163" s="9">
        <f t="shared" si="30"/>
        <v>-1.0958387912690304</v>
      </c>
      <c r="O163" s="9">
        <f t="shared" si="30"/>
        <v>-0.43989867337506178</v>
      </c>
      <c r="P163" s="9">
        <f t="shared" si="30"/>
        <v>-0.9019773976139176</v>
      </c>
      <c r="Q163" s="9">
        <f t="shared" si="30"/>
        <v>-1.0135182813098116</v>
      </c>
      <c r="R163" s="9">
        <f t="shared" si="30"/>
        <v>-0.783155692416731</v>
      </c>
      <c r="S163" s="9">
        <f t="shared" si="29"/>
        <v>-0.52780077348148968</v>
      </c>
      <c r="T163" s="9">
        <f t="shared" si="29"/>
        <v>-0.54846779521222766</v>
      </c>
      <c r="U163" s="9">
        <f t="shared" si="29"/>
        <v>0.26962584209203672</v>
      </c>
      <c r="V163" s="9">
        <f t="shared" si="29"/>
        <v>-0.40765825110907583</v>
      </c>
      <c r="W163" s="9">
        <f t="shared" si="29"/>
        <v>-0.72766974373982229</v>
      </c>
      <c r="X163" s="9">
        <f t="shared" si="29"/>
        <v>-0.20173776877939378</v>
      </c>
      <c r="Z163" s="9">
        <f t="shared" si="23"/>
        <v>5.494255685048218</v>
      </c>
      <c r="AA163" s="9">
        <f t="shared" si="24"/>
        <v>2.4356487721357385</v>
      </c>
      <c r="AB163" s="9">
        <f t="shared" si="25"/>
        <v>3.6909292429455145</v>
      </c>
      <c r="AC163" s="9">
        <f t="shared" si="26"/>
        <v>1.2444620208180857</v>
      </c>
      <c r="AD163" s="9">
        <f t="shared" si="27"/>
        <v>1.2444620208180857</v>
      </c>
      <c r="AE163" s="17">
        <f t="shared" si="28"/>
        <v>4</v>
      </c>
      <c r="AF163" t="str" cm="1">
        <f t="array" ref="AF163">INDEX(Cluster_center,AE163,1)</f>
        <v>Pontiac_Sunfire</v>
      </c>
    </row>
    <row r="164" spans="1:32">
      <c r="A164" s="17">
        <v>150</v>
      </c>
      <c r="B164" t="s">
        <v>436</v>
      </c>
      <c r="C164" s="61">
        <v>2.4</v>
      </c>
      <c r="D164" s="61">
        <v>168</v>
      </c>
      <c r="E164" s="61">
        <v>104.9</v>
      </c>
      <c r="F164" s="62">
        <v>69.3</v>
      </c>
      <c r="G164" s="62">
        <v>185.9</v>
      </c>
      <c r="H164" s="61">
        <v>3.2080000000000002</v>
      </c>
      <c r="I164" s="61">
        <v>17.899999999999999</v>
      </c>
      <c r="J164" s="61">
        <v>25</v>
      </c>
      <c r="K164" s="63">
        <v>70.654495449999999</v>
      </c>
      <c r="L164" s="64">
        <v>15.244999999999999</v>
      </c>
      <c r="M164" s="64">
        <v>27.5</v>
      </c>
      <c r="N164" s="9">
        <f t="shared" si="30"/>
        <v>-0.61816547199791405</v>
      </c>
      <c r="O164" s="9">
        <f t="shared" si="30"/>
        <v>-0.29868808428220162</v>
      </c>
      <c r="P164" s="9">
        <f t="shared" si="30"/>
        <v>-0.33096819686754442</v>
      </c>
      <c r="Q164" s="9">
        <f t="shared" si="30"/>
        <v>-0.52297845070191495</v>
      </c>
      <c r="R164" s="9">
        <f t="shared" si="30"/>
        <v>-9.3965121113768271E-2</v>
      </c>
      <c r="S164" s="9">
        <f t="shared" si="29"/>
        <v>-0.26620242746578204</v>
      </c>
      <c r="T164" s="9">
        <f t="shared" si="29"/>
        <v>-1.3486912997024167E-2</v>
      </c>
      <c r="U164" s="9">
        <f t="shared" si="29"/>
        <v>0.26962584209203672</v>
      </c>
      <c r="V164" s="9">
        <f t="shared" si="29"/>
        <v>-0.24209471795819806</v>
      </c>
      <c r="W164" s="9">
        <f t="shared" si="29"/>
        <v>-0.55753340126325146</v>
      </c>
      <c r="X164" s="9">
        <f t="shared" si="29"/>
        <v>1.389253831812484E-2</v>
      </c>
      <c r="Z164" s="9">
        <f t="shared" si="23"/>
        <v>4.4882803186170159</v>
      </c>
      <c r="AA164" s="9">
        <f t="shared" si="24"/>
        <v>1.3920205742967875</v>
      </c>
      <c r="AB164" s="9">
        <f t="shared" si="25"/>
        <v>2.5193890615918089</v>
      </c>
      <c r="AC164" s="9">
        <f t="shared" si="26"/>
        <v>1.3502193645349692</v>
      </c>
      <c r="AD164" s="9">
        <f t="shared" si="27"/>
        <v>1.3502193645349692</v>
      </c>
      <c r="AE164" s="17">
        <f t="shared" si="28"/>
        <v>4</v>
      </c>
      <c r="AF164" t="str" cm="1">
        <f t="array" ref="AF164">INDEX(Cluster_center,AE164,1)</f>
        <v>Pontiac_Sunfire</v>
      </c>
    </row>
    <row r="165" spans="1:32">
      <c r="A165" s="17">
        <v>151</v>
      </c>
      <c r="B165" t="s">
        <v>398</v>
      </c>
      <c r="C165" s="61">
        <v>2.4</v>
      </c>
      <c r="D165" s="61">
        <v>168</v>
      </c>
      <c r="E165" s="61">
        <v>104.9</v>
      </c>
      <c r="F165" s="62">
        <v>69.3</v>
      </c>
      <c r="G165" s="62">
        <v>186.2</v>
      </c>
      <c r="H165" s="61">
        <v>3.2589999999999999</v>
      </c>
      <c r="I165" s="61">
        <v>17.899999999999999</v>
      </c>
      <c r="J165" s="61">
        <v>25</v>
      </c>
      <c r="K165" s="63">
        <v>71.1559776</v>
      </c>
      <c r="L165" s="64">
        <v>17.530999999999999</v>
      </c>
      <c r="M165" s="64">
        <v>28.8</v>
      </c>
      <c r="N165" s="9">
        <f t="shared" si="30"/>
        <v>-0.61816547199791405</v>
      </c>
      <c r="O165" s="9">
        <f t="shared" si="30"/>
        <v>-0.29868808428220162</v>
      </c>
      <c r="P165" s="9">
        <f t="shared" si="30"/>
        <v>-0.33096819686754442</v>
      </c>
      <c r="Q165" s="9">
        <f t="shared" si="30"/>
        <v>-0.52297845070191495</v>
      </c>
      <c r="R165" s="9">
        <f t="shared" si="30"/>
        <v>-7.1733167200770775E-2</v>
      </c>
      <c r="S165" s="9">
        <f t="shared" si="29"/>
        <v>-0.18583185128023391</v>
      </c>
      <c r="T165" s="9">
        <f t="shared" si="29"/>
        <v>-1.3486912997024167E-2</v>
      </c>
      <c r="U165" s="9">
        <f t="shared" si="29"/>
        <v>0.26962584209203672</v>
      </c>
      <c r="V165" s="9">
        <f t="shared" si="29"/>
        <v>-0.22211553437532586</v>
      </c>
      <c r="W165" s="9">
        <f t="shared" si="29"/>
        <v>-0.52429137742552145</v>
      </c>
      <c r="X165" s="9">
        <f t="shared" si="29"/>
        <v>0.10431815097192297</v>
      </c>
      <c r="Z165" s="9">
        <f t="shared" si="23"/>
        <v>4.4206861962320252</v>
      </c>
      <c r="AA165" s="9">
        <f t="shared" si="24"/>
        <v>1.3465208150793253</v>
      </c>
      <c r="AB165" s="9">
        <f t="shared" si="25"/>
        <v>2.4940884535854146</v>
      </c>
      <c r="AC165" s="9">
        <f t="shared" si="26"/>
        <v>1.4078575553718546</v>
      </c>
      <c r="AD165" s="9">
        <f t="shared" si="27"/>
        <v>1.3465208150793253</v>
      </c>
      <c r="AE165" s="17">
        <f t="shared" si="28"/>
        <v>2</v>
      </c>
      <c r="AF165" t="str" cm="1">
        <f t="array" ref="AF165">INDEX(Cluster_center,AE165,1)</f>
        <v>Lexus_ES300</v>
      </c>
    </row>
    <row r="166" spans="1:32">
      <c r="A166" s="17">
        <v>152</v>
      </c>
      <c r="B166" t="s">
        <v>401</v>
      </c>
      <c r="C166" s="61">
        <v>2.2999999999999998</v>
      </c>
      <c r="D166" s="61">
        <v>236</v>
      </c>
      <c r="E166" s="61">
        <v>104.9</v>
      </c>
      <c r="F166" s="62">
        <v>71.5</v>
      </c>
      <c r="G166" s="62">
        <v>185.7</v>
      </c>
      <c r="H166" s="61">
        <v>3.601</v>
      </c>
      <c r="I166" s="61">
        <v>18.5</v>
      </c>
      <c r="J166" s="61">
        <v>23</v>
      </c>
      <c r="K166" s="63">
        <v>101.6233572</v>
      </c>
      <c r="L166" s="64">
        <v>3.4929999999999999</v>
      </c>
      <c r="M166" s="64">
        <v>45.5</v>
      </c>
      <c r="N166" s="9">
        <f t="shared" si="30"/>
        <v>-0.71370013585213743</v>
      </c>
      <c r="O166" s="9">
        <f t="shared" si="30"/>
        <v>0.90160192300711006</v>
      </c>
      <c r="P166" s="9">
        <f t="shared" si="30"/>
        <v>-0.33096819686754442</v>
      </c>
      <c r="Q166" s="9">
        <f t="shared" si="30"/>
        <v>0.1118378006730098</v>
      </c>
      <c r="R166" s="9">
        <f t="shared" si="30"/>
        <v>-0.10878642372243538</v>
      </c>
      <c r="S166" s="9">
        <f t="shared" si="29"/>
        <v>0.35312377725815058</v>
      </c>
      <c r="T166" s="9">
        <f t="shared" si="29"/>
        <v>0.13936476763589165</v>
      </c>
      <c r="U166" s="9">
        <f t="shared" si="29"/>
        <v>-0.19650696966029815</v>
      </c>
      <c r="V166" s="9">
        <f t="shared" si="29"/>
        <v>0.99171305417454358</v>
      </c>
      <c r="W166" s="9">
        <f t="shared" si="29"/>
        <v>-0.7284259052619404</v>
      </c>
      <c r="X166" s="9">
        <f t="shared" si="29"/>
        <v>1.2659394827553292</v>
      </c>
      <c r="Z166" s="9">
        <f t="shared" si="23"/>
        <v>2.7582010495725786</v>
      </c>
      <c r="AA166" s="9">
        <f t="shared" si="24"/>
        <v>1.5326337847253735</v>
      </c>
      <c r="AB166" s="9">
        <f t="shared" si="25"/>
        <v>2.8463831499375156</v>
      </c>
      <c r="AC166" s="9">
        <f t="shared" si="26"/>
        <v>3.4364377887158444</v>
      </c>
      <c r="AD166" s="9">
        <f t="shared" si="27"/>
        <v>1.5326337847253735</v>
      </c>
      <c r="AE166" s="17">
        <f t="shared" si="28"/>
        <v>2</v>
      </c>
      <c r="AF166" t="str" cm="1">
        <f t="array" ref="AF166">INDEX(Cluster_center,AE166,1)</f>
        <v>Lexus_ES300</v>
      </c>
    </row>
    <row r="167" spans="1:32">
      <c r="A167" s="17">
        <v>153</v>
      </c>
      <c r="B167" t="s">
        <v>404</v>
      </c>
      <c r="C167" s="61">
        <v>2.9</v>
      </c>
      <c r="D167" s="61">
        <v>201</v>
      </c>
      <c r="E167" s="61">
        <v>109.9</v>
      </c>
      <c r="F167" s="62">
        <v>72.099999999999994</v>
      </c>
      <c r="G167" s="62">
        <v>189.8</v>
      </c>
      <c r="H167" s="61">
        <v>3.6</v>
      </c>
      <c r="I167" s="61">
        <v>21.1</v>
      </c>
      <c r="J167" s="61">
        <v>24</v>
      </c>
      <c r="K167" s="63">
        <v>85.735654510000003</v>
      </c>
      <c r="L167" s="64">
        <v>18.969000000000001</v>
      </c>
      <c r="M167" s="64">
        <v>36</v>
      </c>
      <c r="N167" s="9">
        <f t="shared" si="30"/>
        <v>-0.1404921527267976</v>
      </c>
      <c r="O167" s="9">
        <f t="shared" si="30"/>
        <v>0.28380559572584674</v>
      </c>
      <c r="P167" s="9">
        <f t="shared" si="30"/>
        <v>0.31790589488969689</v>
      </c>
      <c r="Q167" s="9">
        <f t="shared" si="30"/>
        <v>0.28496950559344197</v>
      </c>
      <c r="R167" s="9">
        <f t="shared" si="30"/>
        <v>0.19505027975521619</v>
      </c>
      <c r="S167" s="9">
        <f t="shared" si="29"/>
        <v>0.35154788360745376</v>
      </c>
      <c r="T167" s="9">
        <f t="shared" si="29"/>
        <v>0.80172205037852562</v>
      </c>
      <c r="U167" s="9">
        <f t="shared" si="29"/>
        <v>3.6559436215869275E-2</v>
      </c>
      <c r="V167" s="9">
        <f t="shared" si="29"/>
        <v>0.35874271065663044</v>
      </c>
      <c r="W167" s="9">
        <f t="shared" si="29"/>
        <v>-0.50338060302540955</v>
      </c>
      <c r="X167" s="9">
        <f t="shared" si="29"/>
        <v>0.60513692874680469</v>
      </c>
      <c r="Z167" s="9">
        <f t="shared" si="23"/>
        <v>2.9081975227683063</v>
      </c>
      <c r="AA167" s="9">
        <f t="shared" si="24"/>
        <v>1.167968303579167</v>
      </c>
      <c r="AB167" s="9">
        <f t="shared" si="25"/>
        <v>1.8392056633287384</v>
      </c>
      <c r="AC167" s="9">
        <f t="shared" si="26"/>
        <v>3.0509502777235191</v>
      </c>
      <c r="AD167" s="9">
        <f t="shared" si="27"/>
        <v>1.167968303579167</v>
      </c>
      <c r="AE167" s="17">
        <f t="shared" si="28"/>
        <v>2</v>
      </c>
      <c r="AF167" t="str" cm="1">
        <f t="array" ref="AF167">INDEX(Cluster_center,AE167,1)</f>
        <v>Lexus_ES300</v>
      </c>
    </row>
    <row r="169" spans="1:32">
      <c r="A169" s="7" t="s">
        <v>461</v>
      </c>
    </row>
  </sheetData>
  <pageMargins left="0.7" right="0.7" top="0.75" bottom="0.75" header="0.3" footer="0.3"/>
  <pageSetup orientation="portrait" horizontalDpi="0" verticalDpi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553C-7740-EE46-9CC0-083D77A9A0CF}">
  <dimension ref="A1:L12"/>
  <sheetViews>
    <sheetView showGridLines="0" workbookViewId="0">
      <selection activeCell="A6" sqref="A6"/>
    </sheetView>
  </sheetViews>
  <sheetFormatPr defaultColWidth="12.796875" defaultRowHeight="14.25"/>
  <cols>
    <col min="1" max="1" width="15.1328125" style="81" bestFit="1" customWidth="1"/>
    <col min="2" max="12" width="12.796875" style="81" customWidth="1"/>
    <col min="13" max="16384" width="12.796875" style="81"/>
  </cols>
  <sheetData>
    <row r="1" spans="1:12" s="74" customFormat="1" ht="18">
      <c r="A1" s="72" t="s">
        <v>437</v>
      </c>
      <c r="B1" s="73"/>
    </row>
    <row r="2" spans="1:12" s="74" customFormat="1" ht="10.5">
      <c r="A2" s="75" t="s">
        <v>438</v>
      </c>
      <c r="B2" s="73" t="s">
        <v>439</v>
      </c>
    </row>
    <row r="3" spans="1:12" s="74" customFormat="1" ht="10.5">
      <c r="A3" s="75" t="s">
        <v>440</v>
      </c>
      <c r="B3" s="73" t="s">
        <v>441</v>
      </c>
    </row>
    <row r="4" spans="1:12" s="74" customFormat="1" ht="10.5">
      <c r="A4" s="75" t="s">
        <v>442</v>
      </c>
      <c r="B4" s="73" t="s">
        <v>443</v>
      </c>
    </row>
    <row r="5" spans="1:12" s="78" customFormat="1" ht="10.5">
      <c r="A5" s="76" t="s">
        <v>444</v>
      </c>
      <c r="B5" s="77" t="s">
        <v>445</v>
      </c>
    </row>
    <row r="6" spans="1:12">
      <c r="A6" s="85" t="s">
        <v>460</v>
      </c>
    </row>
    <row r="7" spans="1:12" ht="15" customHeight="1">
      <c r="A7" s="79"/>
      <c r="B7" s="80" t="s">
        <v>5</v>
      </c>
      <c r="C7" s="80" t="s">
        <v>232</v>
      </c>
      <c r="D7" s="80" t="s">
        <v>201</v>
      </c>
      <c r="E7" s="80" t="s">
        <v>6</v>
      </c>
      <c r="F7" s="80" t="s">
        <v>7</v>
      </c>
      <c r="G7" s="80" t="s">
        <v>8</v>
      </c>
      <c r="H7" s="80" t="s">
        <v>9</v>
      </c>
      <c r="I7" s="80" t="s">
        <v>10</v>
      </c>
      <c r="J7" s="80" t="s">
        <v>11</v>
      </c>
      <c r="K7" s="80" t="s">
        <v>12</v>
      </c>
      <c r="L7" s="80" t="s">
        <v>13</v>
      </c>
    </row>
    <row r="8" spans="1:12" ht="15" customHeight="1" thickBot="1">
      <c r="A8" s="82" t="s">
        <v>439</v>
      </c>
      <c r="B8" s="83" t="s">
        <v>446</v>
      </c>
      <c r="C8" s="83" t="s">
        <v>447</v>
      </c>
      <c r="D8" s="83" t="s">
        <v>448</v>
      </c>
      <c r="E8" s="83" t="s">
        <v>449</v>
      </c>
      <c r="F8" s="83" t="s">
        <v>450</v>
      </c>
      <c r="G8" s="83" t="s">
        <v>451</v>
      </c>
      <c r="H8" s="83" t="s">
        <v>452</v>
      </c>
      <c r="I8" s="83" t="s">
        <v>453</v>
      </c>
      <c r="J8" s="83" t="s">
        <v>454</v>
      </c>
      <c r="K8" s="83" t="s">
        <v>455</v>
      </c>
      <c r="L8" s="83" t="s">
        <v>456</v>
      </c>
    </row>
    <row r="9" spans="1:12" ht="15" customHeight="1" thickTop="1">
      <c r="A9" s="80" t="s">
        <v>457</v>
      </c>
      <c r="B9" s="84">
        <v>3.0470588235294103</v>
      </c>
      <c r="C9" s="84">
        <v>53.58566666666664</v>
      </c>
      <c r="D9" s="84">
        <v>27.300274509803902</v>
      </c>
      <c r="E9" s="84">
        <v>184.92156862745097</v>
      </c>
      <c r="F9" s="84">
        <v>107.45032679738559</v>
      </c>
      <c r="G9" s="84">
        <v>71.112418300653573</v>
      </c>
      <c r="H9" s="84">
        <v>187.16797385620922</v>
      </c>
      <c r="I9" s="84">
        <v>3.3769215686274507</v>
      </c>
      <c r="J9" s="84">
        <v>17.952941176470596</v>
      </c>
      <c r="K9" s="84">
        <v>23.843137254901961</v>
      </c>
      <c r="L9" s="84">
        <v>76.73112912032677</v>
      </c>
    </row>
    <row r="10" spans="1:12" ht="15" customHeight="1">
      <c r="A10" s="80" t="s">
        <v>458</v>
      </c>
      <c r="B10" s="84">
        <v>1.0467404810529308</v>
      </c>
      <c r="C10" s="84">
        <v>68.768376172252474</v>
      </c>
      <c r="D10" s="84">
        <v>14.376457751822528</v>
      </c>
      <c r="E10" s="84">
        <v>56.652975186862157</v>
      </c>
      <c r="F10" s="84">
        <v>7.7056551702647029</v>
      </c>
      <c r="G10" s="84">
        <v>3.46556975382263</v>
      </c>
      <c r="H10" s="84">
        <v>13.494090585739897</v>
      </c>
      <c r="I10" s="84">
        <v>0.63456058697723394</v>
      </c>
      <c r="J10" s="84">
        <v>3.9253739148668405</v>
      </c>
      <c r="K10" s="84">
        <v>4.2906226499726356</v>
      </c>
      <c r="L10" s="84">
        <v>25.100232345325384</v>
      </c>
    </row>
    <row r="11" spans="1:12" ht="15" customHeight="1">
      <c r="A11" s="80" t="s">
        <v>262</v>
      </c>
      <c r="B11" s="84">
        <v>1</v>
      </c>
      <c r="C11" s="84">
        <v>0.11</v>
      </c>
      <c r="D11" s="84">
        <v>9.2349999999999994</v>
      </c>
      <c r="E11" s="84">
        <v>55</v>
      </c>
      <c r="F11" s="84">
        <v>92.6</v>
      </c>
      <c r="G11" s="84">
        <v>62.6</v>
      </c>
      <c r="H11" s="84">
        <v>149.4</v>
      </c>
      <c r="I11" s="84">
        <v>1.895</v>
      </c>
      <c r="J11" s="84">
        <v>10.3</v>
      </c>
      <c r="K11" s="84">
        <v>15</v>
      </c>
      <c r="L11" s="84">
        <v>23.276272330000001</v>
      </c>
    </row>
    <row r="12" spans="1:12" ht="15" customHeight="1">
      <c r="A12" s="80" t="s">
        <v>459</v>
      </c>
      <c r="B12" s="84">
        <v>8</v>
      </c>
      <c r="C12" s="84">
        <v>540.56100000000004</v>
      </c>
      <c r="D12" s="84">
        <v>85.5</v>
      </c>
      <c r="E12" s="84">
        <v>450</v>
      </c>
      <c r="F12" s="84">
        <v>138.69999999999999</v>
      </c>
      <c r="G12" s="84">
        <v>79.900000000000006</v>
      </c>
      <c r="H12" s="84">
        <v>224.5</v>
      </c>
      <c r="I12" s="84">
        <v>5.5720000000000001</v>
      </c>
      <c r="J12" s="84">
        <v>32</v>
      </c>
      <c r="K12" s="84">
        <v>45</v>
      </c>
      <c r="L12" s="84">
        <v>188.14432299999899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Car_sales_clean</vt:lpstr>
      <vt:lpstr>EDA</vt:lpstr>
      <vt:lpstr>EDA2</vt:lpstr>
      <vt:lpstr>Regression</vt:lpstr>
      <vt:lpstr>NLP analysis</vt:lpstr>
      <vt:lpstr>Clustering</vt:lpstr>
      <vt:lpstr>Statistic</vt:lpstr>
      <vt:lpstr>Clustering!Cluster_center</vt:lpstr>
      <vt:lpstr>decision_variables</vt:lpstr>
      <vt:lpstr>logic_lower_bound</vt:lpstr>
      <vt:lpstr>logic_upper_bound</vt:lpstr>
      <vt:lpstr>Clustering!LookupTable</vt:lpstr>
      <vt:lpstr>profit</vt:lpstr>
      <vt:lpstr>Statistic!StatToolsHeader</vt:lpstr>
      <vt:lpstr>Type_passenger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2020-12-08T13:53:13Z</dcterms:created>
  <dcterms:modified xsi:type="dcterms:W3CDTF">2020-12-17T09:32:44Z</dcterms:modified>
</cp:coreProperties>
</file>