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mdetection217\"/>
    </mc:Choice>
  </mc:AlternateContent>
  <xr:revisionPtr revIDLastSave="0" documentId="13_ncr:1_{3F5E2DFD-5C18-43FD-B6C5-AAED2A2146A3}" xr6:coauthVersionLast="47" xr6:coauthVersionMax="47" xr10:uidLastSave="{00000000-0000-0000-0000-000000000000}"/>
  <bookViews>
    <workbookView xWindow="57480" yWindow="10350" windowWidth="29040" windowHeight="15840" activeTab="1" xr2:uid="{00000000-000D-0000-FFFF-FFFF00000000}"/>
  </bookViews>
  <sheets>
    <sheet name="Baseline" sheetId="6" r:id="rId1"/>
    <sheet name="FasterRCNN-1-1" sheetId="16" r:id="rId2"/>
    <sheet name="YOLOv3-1-1" sheetId="4" r:id="rId3"/>
    <sheet name="FSAF-1-1" sheetId="22" r:id="rId4"/>
    <sheet name="FCOS-1-1" sheetId="15" r:id="rId5"/>
    <sheet name="PVT-1-1" sheetId="14" r:id="rId6"/>
    <sheet name="PVTv2-1-1" sheetId="20" r:id="rId7"/>
  </sheets>
  <definedNames>
    <definedName name="log" localSheetId="3">'FSAF-1-1'!$C$20:$C$74</definedName>
    <definedName name="log" localSheetId="2">'YOLOv3-1-1'!$C$19:$C$74</definedName>
    <definedName name="log_1" localSheetId="3">'FSAF-1-1'!$C$15:$C$74</definedName>
    <definedName name="log_1" localSheetId="2">'YOLOv3-1-1'!$C$15:$C$74</definedName>
    <definedName name="log_2" localSheetId="4">'FCOS-1-1'!$C$15:$C$74</definedName>
    <definedName name="log_3" localSheetId="5">'PVT-1-1'!$C$15:$C$74</definedName>
    <definedName name="log_3" localSheetId="6">'PVTv2-1-1'!$C$15:$C$74</definedName>
    <definedName name="log0" localSheetId="1">'FasterRCNN-1-1'!#REF!</definedName>
    <definedName name="log0" localSheetId="4">'FCOS-1-1'!#REF!</definedName>
    <definedName name="log0" localSheetId="5">'PVT-1-1'!#REF!</definedName>
    <definedName name="log0" localSheetId="6">'PVTv2-1-1'!#REF!</definedName>
    <definedName name="log1_" localSheetId="1">'FasterRCNN-1-1'!#REF!</definedName>
    <definedName name="log1_" localSheetId="4">'FCOS-1-1'!#REF!</definedName>
    <definedName name="log1_" localSheetId="5">'PVT-1-1'!#REF!</definedName>
    <definedName name="log1_" localSheetId="6">'PVTv2-1-1'!#REF!</definedName>
    <definedName name="log2_" localSheetId="1">'FasterRCNN-1-1'!#REF!</definedName>
    <definedName name="log2_" localSheetId="4">'FCOS-1-1'!#REF!</definedName>
    <definedName name="log2_" localSheetId="5">'PVT-1-1'!#REF!</definedName>
    <definedName name="log2_" localSheetId="6">'PVTv2-1-1'!#REF!</definedName>
    <definedName name="log3_" localSheetId="1">'FasterRCNN-1-1'!#REF!</definedName>
    <definedName name="log3_" localSheetId="4">'FCOS-1-1'!#REF!</definedName>
    <definedName name="log3_" localSheetId="5">'PVT-1-1'!#REF!</definedName>
    <definedName name="log3_" localSheetId="6">'PVTv2-1-1'!#REF!</definedName>
    <definedName name="log4_" localSheetId="1">'FasterRCNN-1-1'!$E$23:$E$27</definedName>
    <definedName name="log4_" localSheetId="4">'FCOS-1-1'!$E$23:$E$30</definedName>
    <definedName name="log4_" localSheetId="3">'FSAF-1-1'!$E$24:$E$71</definedName>
    <definedName name="log4_" localSheetId="5">'PVT-1-1'!$E$23:$E$28</definedName>
    <definedName name="log4_" localSheetId="6">'PVTv2-1-1'!$E$23:$E$28</definedName>
    <definedName name="log4_" localSheetId="2">'YOLOv3-1-1'!$E$23:$E$71</definedName>
    <definedName name="log4_1" localSheetId="1">'FasterRCNN-1-1'!#REF!</definedName>
    <definedName name="log4_1" localSheetId="4">'FCOS-1-1'!#REF!</definedName>
    <definedName name="log4_1" localSheetId="5">'PVT-1-1'!#REF!</definedName>
    <definedName name="log4_1" localSheetId="6">'PVTv2-1-1'!#REF!</definedName>
    <definedName name="log5_" localSheetId="1">'FasterRCNN-1-1'!#REF!</definedName>
    <definedName name="log5_" localSheetId="4">'FCOS-1-1'!#REF!</definedName>
    <definedName name="log5_" localSheetId="5">'PVT-1-1'!#REF!</definedName>
    <definedName name="log5_" localSheetId="6">'PVTv2-1-1'!#REF!</definedName>
    <definedName name="log6_" localSheetId="1">'FasterRCNN-1-1'!#REF!</definedName>
    <definedName name="log6_" localSheetId="4">'FCOS-1-1'!#REF!</definedName>
    <definedName name="log6_" localSheetId="5">'PVT-1-1'!#REF!</definedName>
    <definedName name="log6_" localSheetId="6">'PVTv2-1-1'!#REF!</definedName>
    <definedName name="log6_2" localSheetId="1">'FasterRCNN-1-1'!$C$19</definedName>
    <definedName name="log6_2" localSheetId="4">'FCOS-1-1'!$C$19</definedName>
    <definedName name="log6_2" localSheetId="3">'FSAF-1-1'!$C$20</definedName>
    <definedName name="log6_2" localSheetId="5">'PVT-1-1'!$C$19</definedName>
    <definedName name="log6_2" localSheetId="6">'PVTv2-1-1'!$C$19</definedName>
    <definedName name="log6_2" localSheetId="2">'YOLOv3-1-1'!$C$19</definedName>
    <definedName name="log7_" localSheetId="1">'FasterRCNN-1-1'!#REF!</definedName>
    <definedName name="log7_" localSheetId="4">'FCOS-1-1'!#REF!</definedName>
    <definedName name="log7_" localSheetId="5">'PVT-1-1'!#REF!</definedName>
    <definedName name="log7_" localSheetId="6">'PVTv2-1-1'!#REF!</definedName>
    <definedName name="log7_1" localSheetId="4">'FCOS-1-1'!#REF!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9" i="22" l="1"/>
  <c r="AZ30" i="22"/>
  <c r="AZ31" i="22"/>
  <c r="AZ32" i="22"/>
  <c r="AZ33" i="22"/>
  <c r="AZ34" i="22"/>
  <c r="AZ35" i="22"/>
  <c r="AZ36" i="22"/>
  <c r="AZ37" i="22"/>
  <c r="AZ38" i="22"/>
  <c r="AZ39" i="22"/>
  <c r="AZ40" i="22"/>
  <c r="AY29" i="22"/>
  <c r="AY30" i="22"/>
  <c r="AY31" i="22"/>
  <c r="AY32" i="22"/>
  <c r="AY33" i="22"/>
  <c r="AY34" i="22"/>
  <c r="AY35" i="22"/>
  <c r="AY36" i="22"/>
  <c r="AY37" i="22"/>
  <c r="AY38" i="22"/>
  <c r="AY39" i="22"/>
  <c r="AY40" i="22"/>
  <c r="AX29" i="22"/>
  <c r="AX30" i="22"/>
  <c r="AX31" i="22"/>
  <c r="AX32" i="22"/>
  <c r="AX33" i="22"/>
  <c r="AX34" i="22"/>
  <c r="AX35" i="22"/>
  <c r="AX36" i="22"/>
  <c r="AX37" i="22"/>
  <c r="AX38" i="22"/>
  <c r="AX39" i="22"/>
  <c r="AX40" i="22"/>
  <c r="AW29" i="22"/>
  <c r="AW30" i="22"/>
  <c r="AW31" i="22"/>
  <c r="AW32" i="22"/>
  <c r="AW33" i="22"/>
  <c r="AW34" i="22"/>
  <c r="AW35" i="22"/>
  <c r="AW36" i="22"/>
  <c r="AW37" i="22"/>
  <c r="AW38" i="22"/>
  <c r="AW39" i="22"/>
  <c r="AW40" i="22"/>
  <c r="AV29" i="22"/>
  <c r="AV30" i="22"/>
  <c r="AV31" i="22"/>
  <c r="AV32" i="22"/>
  <c r="AV33" i="22"/>
  <c r="AV34" i="22"/>
  <c r="AV35" i="22"/>
  <c r="AV36" i="22"/>
  <c r="AV37" i="22"/>
  <c r="AV38" i="22"/>
  <c r="AV39" i="22"/>
  <c r="AV40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T29" i="22"/>
  <c r="AT30" i="22"/>
  <c r="AT31" i="22"/>
  <c r="AT32" i="22"/>
  <c r="AT33" i="22"/>
  <c r="AT34" i="22"/>
  <c r="AT35" i="22"/>
  <c r="AT36" i="22"/>
  <c r="AT37" i="22"/>
  <c r="AT38" i="22"/>
  <c r="AT39" i="22"/>
  <c r="AT40" i="22"/>
  <c r="AS29" i="22"/>
  <c r="AS30" i="22"/>
  <c r="AS31" i="22"/>
  <c r="AS32" i="22"/>
  <c r="AS33" i="22"/>
  <c r="AS34" i="22"/>
  <c r="AS35" i="22"/>
  <c r="AS36" i="22"/>
  <c r="AS37" i="22"/>
  <c r="AS38" i="22"/>
  <c r="AS39" i="22"/>
  <c r="AS40" i="22"/>
  <c r="AR29" i="22"/>
  <c r="AR30" i="22"/>
  <c r="AR31" i="22"/>
  <c r="AR32" i="22"/>
  <c r="AR33" i="22"/>
  <c r="AR34" i="22"/>
  <c r="AR35" i="22"/>
  <c r="AR36" i="22"/>
  <c r="AR37" i="22"/>
  <c r="AR38" i="22"/>
  <c r="AR39" i="22"/>
  <c r="AR40" i="22"/>
  <c r="AQ29" i="22"/>
  <c r="AQ30" i="22"/>
  <c r="AQ31" i="22"/>
  <c r="AQ32" i="22"/>
  <c r="AQ33" i="22"/>
  <c r="AQ34" i="22"/>
  <c r="AQ35" i="22"/>
  <c r="AQ36" i="22"/>
  <c r="AQ37" i="22"/>
  <c r="AQ38" i="22"/>
  <c r="AQ39" i="22"/>
  <c r="AQ40" i="22"/>
  <c r="AP29" i="22"/>
  <c r="AP30" i="22"/>
  <c r="AP31" i="22"/>
  <c r="AP32" i="22"/>
  <c r="AP33" i="22"/>
  <c r="AP34" i="22"/>
  <c r="AP35" i="22"/>
  <c r="AP36" i="22"/>
  <c r="AP37" i="22"/>
  <c r="AP38" i="22"/>
  <c r="AP39" i="22"/>
  <c r="AP40" i="22"/>
  <c r="AO29" i="22"/>
  <c r="AO30" i="22"/>
  <c r="AO31" i="22"/>
  <c r="AO32" i="22"/>
  <c r="AO33" i="22"/>
  <c r="AO34" i="22"/>
  <c r="AO35" i="22"/>
  <c r="AO36" i="22"/>
  <c r="AO37" i="22"/>
  <c r="AO38" i="22"/>
  <c r="AO39" i="22"/>
  <c r="AO40" i="22"/>
  <c r="AN29" i="22"/>
  <c r="AN30" i="22"/>
  <c r="AN31" i="22"/>
  <c r="AN32" i="22"/>
  <c r="AN33" i="22"/>
  <c r="AN34" i="22"/>
  <c r="AN35" i="22"/>
  <c r="AN36" i="22"/>
  <c r="AN37" i="22"/>
  <c r="AN38" i="22"/>
  <c r="AN39" i="22"/>
  <c r="AN40" i="22"/>
  <c r="AM29" i="22"/>
  <c r="AM30" i="22"/>
  <c r="AM31" i="22"/>
  <c r="AM32" i="22"/>
  <c r="AM33" i="22"/>
  <c r="AM34" i="22"/>
  <c r="AM35" i="22"/>
  <c r="AM36" i="22"/>
  <c r="AM37" i="22"/>
  <c r="AM38" i="22"/>
  <c r="AM39" i="22"/>
  <c r="AM40" i="22"/>
  <c r="AL29" i="22"/>
  <c r="AL30" i="22"/>
  <c r="AL31" i="22"/>
  <c r="AL32" i="22"/>
  <c r="AL33" i="22"/>
  <c r="AL34" i="22"/>
  <c r="AL35" i="22"/>
  <c r="AL36" i="22"/>
  <c r="AL37" i="22"/>
  <c r="AL38" i="22"/>
  <c r="AL39" i="22"/>
  <c r="AL40" i="22"/>
  <c r="AK29" i="22"/>
  <c r="AK30" i="22"/>
  <c r="AK31" i="22"/>
  <c r="AK32" i="22"/>
  <c r="AK33" i="22"/>
  <c r="AK34" i="22"/>
  <c r="AK35" i="22"/>
  <c r="AK36" i="22"/>
  <c r="AK37" i="22"/>
  <c r="AK38" i="22"/>
  <c r="AK39" i="22"/>
  <c r="AK40" i="22"/>
  <c r="AJ29" i="22"/>
  <c r="AJ30" i="22"/>
  <c r="AJ31" i="22"/>
  <c r="AJ32" i="22"/>
  <c r="AJ33" i="22"/>
  <c r="AJ34" i="22"/>
  <c r="AJ35" i="22"/>
  <c r="AJ36" i="22"/>
  <c r="AJ37" i="22"/>
  <c r="AJ38" i="22"/>
  <c r="AJ39" i="22"/>
  <c r="AJ40" i="22"/>
  <c r="AI29" i="22"/>
  <c r="AI30" i="22"/>
  <c r="AI31" i="22"/>
  <c r="AI32" i="22"/>
  <c r="AI33" i="22"/>
  <c r="AI34" i="22"/>
  <c r="AI35" i="22"/>
  <c r="AI36" i="22"/>
  <c r="AI37" i="22"/>
  <c r="AI38" i="22"/>
  <c r="AI39" i="22"/>
  <c r="AI40" i="22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G29" i="22"/>
  <c r="AG30" i="22"/>
  <c r="AG31" i="22"/>
  <c r="AG32" i="22"/>
  <c r="AG33" i="22"/>
  <c r="AG34" i="22"/>
  <c r="AG35" i="22"/>
  <c r="AG36" i="22"/>
  <c r="AG37" i="22"/>
  <c r="AG38" i="22"/>
  <c r="AG39" i="22"/>
  <c r="AG40" i="22"/>
  <c r="AF29" i="22"/>
  <c r="AF30" i="22"/>
  <c r="AF31" i="22"/>
  <c r="AF32" i="22"/>
  <c r="AF33" i="22"/>
  <c r="AF34" i="22"/>
  <c r="AF35" i="22"/>
  <c r="AF36" i="22"/>
  <c r="AF37" i="22"/>
  <c r="AF38" i="22"/>
  <c r="AF39" i="22"/>
  <c r="AF40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D29" i="22"/>
  <c r="AD30" i="22"/>
  <c r="AD31" i="22"/>
  <c r="AD32" i="22"/>
  <c r="AD33" i="22"/>
  <c r="AD34" i="22"/>
  <c r="AD35" i="22"/>
  <c r="AD36" i="22"/>
  <c r="AD37" i="22"/>
  <c r="AD38" i="22"/>
  <c r="AD39" i="22"/>
  <c r="AD40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E36" i="22"/>
  <c r="E37" i="22"/>
  <c r="E38" i="22"/>
  <c r="E39" i="22"/>
  <c r="E40" i="22"/>
  <c r="D36" i="22"/>
  <c r="D37" i="22"/>
  <c r="D38" i="22"/>
  <c r="D39" i="22"/>
  <c r="D40" i="22"/>
  <c r="C36" i="22"/>
  <c r="C37" i="22"/>
  <c r="C38" i="22"/>
  <c r="C39" i="22"/>
  <c r="C40" i="22"/>
  <c r="E29" i="22"/>
  <c r="E30" i="22"/>
  <c r="E31" i="22"/>
  <c r="E32" i="22"/>
  <c r="E33" i="22"/>
  <c r="E34" i="22"/>
  <c r="E35" i="22"/>
  <c r="D29" i="22"/>
  <c r="D30" i="22"/>
  <c r="D31" i="22"/>
  <c r="D32" i="22"/>
  <c r="D33" i="22"/>
  <c r="D34" i="22"/>
  <c r="D35" i="22"/>
  <c r="C29" i="22"/>
  <c r="C30" i="22"/>
  <c r="C31" i="22"/>
  <c r="C32" i="22"/>
  <c r="C33" i="22"/>
  <c r="C34" i="22"/>
  <c r="C35" i="22"/>
  <c r="AZ28" i="22"/>
  <c r="AY28" i="22"/>
  <c r="AX28" i="22"/>
  <c r="AW28" i="22"/>
  <c r="AV28" i="22"/>
  <c r="AU28" i="22"/>
  <c r="AT28" i="22"/>
  <c r="AS28" i="22"/>
  <c r="AR28" i="22"/>
  <c r="AQ28" i="22"/>
  <c r="AP28" i="22"/>
  <c r="AO28" i="22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X29" i="14"/>
  <c r="AX30" i="14"/>
  <c r="AX31" i="14"/>
  <c r="AX32" i="14"/>
  <c r="AX33" i="14"/>
  <c r="AX34" i="14"/>
  <c r="AX35" i="14"/>
  <c r="AX36" i="14"/>
  <c r="AX37" i="14"/>
  <c r="AX38" i="14"/>
  <c r="AX39" i="14"/>
  <c r="AX40" i="14"/>
  <c r="AW29" i="14"/>
  <c r="AW30" i="14"/>
  <c r="AW31" i="14"/>
  <c r="AW32" i="14"/>
  <c r="AW33" i="14"/>
  <c r="AW34" i="14"/>
  <c r="AW35" i="14"/>
  <c r="AW36" i="14"/>
  <c r="AW37" i="14"/>
  <c r="AW38" i="14"/>
  <c r="AW39" i="14"/>
  <c r="AW40" i="14"/>
  <c r="AV29" i="14"/>
  <c r="AV30" i="14"/>
  <c r="AV31" i="14"/>
  <c r="AV32" i="14"/>
  <c r="AV33" i="14"/>
  <c r="AV34" i="14"/>
  <c r="AV35" i="14"/>
  <c r="AV36" i="14"/>
  <c r="AV37" i="14"/>
  <c r="AV38" i="14"/>
  <c r="AV39" i="14"/>
  <c r="AV40" i="14"/>
  <c r="AU29" i="14"/>
  <c r="AU30" i="14"/>
  <c r="AU31" i="14"/>
  <c r="AU32" i="14"/>
  <c r="AU33" i="14"/>
  <c r="AU34" i="14"/>
  <c r="AU35" i="14"/>
  <c r="AU36" i="14"/>
  <c r="AU37" i="14"/>
  <c r="AU38" i="14"/>
  <c r="AU39" i="14"/>
  <c r="AU40" i="14"/>
  <c r="AT29" i="14"/>
  <c r="AT30" i="14"/>
  <c r="AT31" i="14"/>
  <c r="AT32" i="14"/>
  <c r="AT33" i="14"/>
  <c r="AT34" i="14"/>
  <c r="AT35" i="14"/>
  <c r="AT36" i="14"/>
  <c r="AT37" i="14"/>
  <c r="AT38" i="14"/>
  <c r="AT39" i="14"/>
  <c r="AT40" i="14"/>
  <c r="AS29" i="14"/>
  <c r="AS30" i="14"/>
  <c r="AS31" i="14"/>
  <c r="AS32" i="14"/>
  <c r="AS33" i="14"/>
  <c r="AS34" i="14"/>
  <c r="AS35" i="14"/>
  <c r="AS36" i="14"/>
  <c r="AS37" i="14"/>
  <c r="AS38" i="14"/>
  <c r="AS39" i="14"/>
  <c r="AS40" i="14"/>
  <c r="AR29" i="14"/>
  <c r="AR30" i="14"/>
  <c r="AR31" i="14"/>
  <c r="AR32" i="14"/>
  <c r="AR33" i="14"/>
  <c r="AR34" i="14"/>
  <c r="AR35" i="14"/>
  <c r="AR36" i="14"/>
  <c r="AR37" i="14"/>
  <c r="AR38" i="14"/>
  <c r="AR39" i="14"/>
  <c r="AR40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L29" i="14"/>
  <c r="AL30" i="14"/>
  <c r="AL31" i="14"/>
  <c r="AL32" i="14"/>
  <c r="AL33" i="14"/>
  <c r="AL34" i="14"/>
  <c r="AL35" i="14"/>
  <c r="AL36" i="14"/>
  <c r="AL37" i="14"/>
  <c r="AL38" i="14"/>
  <c r="AL39" i="14"/>
  <c r="AL40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R38" i="14"/>
  <c r="R39" i="14"/>
  <c r="R40" i="14"/>
  <c r="R29" i="14"/>
  <c r="R30" i="14"/>
  <c r="R31" i="14"/>
  <c r="R32" i="14"/>
  <c r="R33" i="14"/>
  <c r="R34" i="14"/>
  <c r="R35" i="14"/>
  <c r="R36" i="14"/>
  <c r="R37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C36" i="14"/>
  <c r="C37" i="14"/>
  <c r="C38" i="14"/>
  <c r="C39" i="14"/>
  <c r="C40" i="14"/>
  <c r="AZ35" i="15" l="1"/>
  <c r="AZ36" i="15"/>
  <c r="AZ37" i="15"/>
  <c r="AZ38" i="15"/>
  <c r="AZ39" i="15"/>
  <c r="AZ40" i="15"/>
  <c r="AY35" i="15"/>
  <c r="AY36" i="15"/>
  <c r="AY37" i="15"/>
  <c r="AY38" i="15"/>
  <c r="AY39" i="15"/>
  <c r="AY40" i="15"/>
  <c r="AX35" i="15"/>
  <c r="AX36" i="15"/>
  <c r="AX37" i="15"/>
  <c r="AX38" i="15"/>
  <c r="AX39" i="15"/>
  <c r="AX40" i="15"/>
  <c r="AW36" i="15"/>
  <c r="AW37" i="15"/>
  <c r="AW38" i="15"/>
  <c r="AW39" i="15"/>
  <c r="AW40" i="15"/>
  <c r="AV35" i="15"/>
  <c r="AV36" i="15"/>
  <c r="AV37" i="15"/>
  <c r="AV38" i="15"/>
  <c r="AV39" i="15"/>
  <c r="AV40" i="15"/>
  <c r="AU35" i="15"/>
  <c r="AU36" i="15"/>
  <c r="AU37" i="15"/>
  <c r="AU38" i="15"/>
  <c r="AU39" i="15"/>
  <c r="AU40" i="15"/>
  <c r="AT35" i="15"/>
  <c r="AT36" i="15"/>
  <c r="AT37" i="15"/>
  <c r="AT38" i="15"/>
  <c r="AT39" i="15"/>
  <c r="AT40" i="15"/>
  <c r="AS35" i="15"/>
  <c r="AS36" i="15"/>
  <c r="AS37" i="15"/>
  <c r="AS38" i="15"/>
  <c r="AS39" i="15"/>
  <c r="AS40" i="15"/>
  <c r="AR36" i="15"/>
  <c r="AR37" i="15"/>
  <c r="AR38" i="15"/>
  <c r="AR39" i="15"/>
  <c r="AR40" i="15"/>
  <c r="AQ35" i="15"/>
  <c r="AQ36" i="15"/>
  <c r="AQ37" i="15"/>
  <c r="AQ38" i="15"/>
  <c r="AQ39" i="15"/>
  <c r="AQ40" i="15"/>
  <c r="AP35" i="15"/>
  <c r="AP36" i="15"/>
  <c r="AP37" i="15"/>
  <c r="AP38" i="15"/>
  <c r="AP39" i="15"/>
  <c r="AP40" i="15"/>
  <c r="AO34" i="15"/>
  <c r="AO35" i="15"/>
  <c r="AO36" i="15"/>
  <c r="AO37" i="15"/>
  <c r="AO38" i="15"/>
  <c r="AO39" i="15"/>
  <c r="AO40" i="15"/>
  <c r="AN35" i="15"/>
  <c r="AN36" i="15"/>
  <c r="AN37" i="15"/>
  <c r="AN38" i="15"/>
  <c r="AN39" i="15"/>
  <c r="AN40" i="15"/>
  <c r="AM35" i="15"/>
  <c r="AM36" i="15"/>
  <c r="AM37" i="15"/>
  <c r="AM38" i="15"/>
  <c r="AM39" i="15"/>
  <c r="AM40" i="15"/>
  <c r="AL35" i="15"/>
  <c r="AL36" i="15"/>
  <c r="AL37" i="15"/>
  <c r="AL38" i="15"/>
  <c r="AL39" i="15"/>
  <c r="AL40" i="15"/>
  <c r="AK35" i="15"/>
  <c r="AK36" i="15"/>
  <c r="AK37" i="15"/>
  <c r="AK38" i="15"/>
  <c r="AK39" i="15"/>
  <c r="AK40" i="15"/>
  <c r="AJ35" i="15"/>
  <c r="AJ36" i="15"/>
  <c r="AJ37" i="15"/>
  <c r="AJ38" i="15"/>
  <c r="AJ39" i="15"/>
  <c r="AJ40" i="15"/>
  <c r="AI36" i="15"/>
  <c r="AI37" i="15"/>
  <c r="AI38" i="15"/>
  <c r="AI39" i="15"/>
  <c r="AI40" i="15"/>
  <c r="AH36" i="15"/>
  <c r="AH37" i="15"/>
  <c r="AH38" i="15"/>
  <c r="AH39" i="15"/>
  <c r="AH40" i="15"/>
  <c r="AG35" i="15"/>
  <c r="AG36" i="15"/>
  <c r="AG37" i="15"/>
  <c r="AG38" i="15"/>
  <c r="AG39" i="15"/>
  <c r="AG40" i="15"/>
  <c r="AF35" i="15"/>
  <c r="AF36" i="15"/>
  <c r="AF37" i="15"/>
  <c r="AF38" i="15"/>
  <c r="AF39" i="15"/>
  <c r="AF40" i="15"/>
  <c r="AE35" i="15"/>
  <c r="AE36" i="15"/>
  <c r="AE37" i="15"/>
  <c r="AE38" i="15"/>
  <c r="AE39" i="15"/>
  <c r="AE40" i="15"/>
  <c r="AD35" i="15"/>
  <c r="AD36" i="15"/>
  <c r="AD37" i="15"/>
  <c r="AD38" i="15"/>
  <c r="AD39" i="15"/>
  <c r="AD40" i="15"/>
  <c r="AC35" i="15"/>
  <c r="AC36" i="15"/>
  <c r="AC37" i="15"/>
  <c r="AC38" i="15"/>
  <c r="AC39" i="15"/>
  <c r="AC40" i="15"/>
  <c r="AB35" i="15"/>
  <c r="AB36" i="15"/>
  <c r="AB37" i="15"/>
  <c r="AB38" i="15"/>
  <c r="AB39" i="15"/>
  <c r="AB40" i="15"/>
  <c r="AA34" i="15"/>
  <c r="AA35" i="15"/>
  <c r="AA36" i="15"/>
  <c r="AA37" i="15"/>
  <c r="AA38" i="15"/>
  <c r="AA39" i="15"/>
  <c r="AA40" i="15"/>
  <c r="Z35" i="15"/>
  <c r="Z36" i="15"/>
  <c r="Z37" i="15"/>
  <c r="Z38" i="15"/>
  <c r="Z39" i="15"/>
  <c r="Z40" i="15"/>
  <c r="Y35" i="15"/>
  <c r="Y36" i="15"/>
  <c r="Y37" i="15"/>
  <c r="Y38" i="15"/>
  <c r="Y39" i="15"/>
  <c r="Y40" i="15"/>
  <c r="X33" i="15"/>
  <c r="X34" i="15"/>
  <c r="X35" i="15"/>
  <c r="X36" i="15"/>
  <c r="X37" i="15"/>
  <c r="X38" i="15"/>
  <c r="X39" i="15"/>
  <c r="X40" i="15"/>
  <c r="W34" i="15"/>
  <c r="W35" i="15"/>
  <c r="W36" i="15"/>
  <c r="W37" i="15"/>
  <c r="W38" i="15"/>
  <c r="W39" i="15"/>
  <c r="W40" i="15"/>
  <c r="V34" i="15"/>
  <c r="V35" i="15"/>
  <c r="V36" i="15"/>
  <c r="V37" i="15"/>
  <c r="V38" i="15"/>
  <c r="V39" i="15"/>
  <c r="V40" i="15"/>
  <c r="U35" i="15"/>
  <c r="U36" i="15"/>
  <c r="U37" i="15"/>
  <c r="U38" i="15"/>
  <c r="U39" i="15"/>
  <c r="U40" i="15"/>
  <c r="T35" i="15"/>
  <c r="T36" i="15"/>
  <c r="T37" i="15"/>
  <c r="T38" i="15"/>
  <c r="T39" i="15"/>
  <c r="T40" i="15"/>
  <c r="S35" i="15"/>
  <c r="S36" i="15"/>
  <c r="S37" i="15"/>
  <c r="S38" i="15"/>
  <c r="S39" i="15"/>
  <c r="S40" i="15"/>
  <c r="R36" i="15"/>
  <c r="R37" i="15"/>
  <c r="R38" i="15"/>
  <c r="R39" i="15"/>
  <c r="R40" i="15"/>
  <c r="Q35" i="15"/>
  <c r="Q36" i="15"/>
  <c r="Q37" i="15"/>
  <c r="Q38" i="15"/>
  <c r="Q39" i="15"/>
  <c r="Q40" i="15"/>
  <c r="P34" i="15"/>
  <c r="P35" i="15"/>
  <c r="P36" i="15"/>
  <c r="P37" i="15"/>
  <c r="P38" i="15"/>
  <c r="P39" i="15"/>
  <c r="P40" i="15"/>
  <c r="O34" i="15"/>
  <c r="O35" i="15"/>
  <c r="O36" i="15"/>
  <c r="O37" i="15"/>
  <c r="O38" i="15"/>
  <c r="O39" i="15"/>
  <c r="O40" i="15"/>
  <c r="N35" i="15"/>
  <c r="N36" i="15"/>
  <c r="N37" i="15"/>
  <c r="N38" i="15"/>
  <c r="N39" i="15"/>
  <c r="N40" i="15"/>
  <c r="M35" i="15"/>
  <c r="M36" i="15"/>
  <c r="M37" i="15"/>
  <c r="M38" i="15"/>
  <c r="M39" i="15"/>
  <c r="M40" i="15"/>
  <c r="L36" i="15"/>
  <c r="L37" i="15"/>
  <c r="L38" i="15"/>
  <c r="L39" i="15"/>
  <c r="L40" i="15"/>
  <c r="K35" i="15"/>
  <c r="K36" i="15"/>
  <c r="K37" i="15"/>
  <c r="K38" i="15"/>
  <c r="K39" i="15"/>
  <c r="K40" i="15"/>
  <c r="J34" i="15"/>
  <c r="J35" i="15"/>
  <c r="J36" i="15"/>
  <c r="J37" i="15"/>
  <c r="J38" i="15"/>
  <c r="J39" i="15"/>
  <c r="J40" i="15"/>
  <c r="I35" i="15"/>
  <c r="I36" i="15"/>
  <c r="I37" i="15"/>
  <c r="I38" i="15"/>
  <c r="I39" i="15"/>
  <c r="I40" i="15"/>
  <c r="H35" i="15"/>
  <c r="H36" i="15"/>
  <c r="H37" i="15"/>
  <c r="H38" i="15"/>
  <c r="H39" i="15"/>
  <c r="H40" i="15"/>
  <c r="G33" i="15"/>
  <c r="G34" i="15"/>
  <c r="G35" i="15"/>
  <c r="G36" i="15"/>
  <c r="G37" i="15"/>
  <c r="G38" i="15"/>
  <c r="G39" i="15"/>
  <c r="G40" i="15"/>
  <c r="F33" i="15"/>
  <c r="F34" i="15"/>
  <c r="F35" i="15"/>
  <c r="F36" i="15"/>
  <c r="F37" i="15"/>
  <c r="F38" i="15"/>
  <c r="F39" i="15"/>
  <c r="F40" i="15"/>
  <c r="E34" i="15"/>
  <c r="E35" i="15"/>
  <c r="E36" i="15"/>
  <c r="E37" i="15"/>
  <c r="E38" i="15"/>
  <c r="E39" i="15"/>
  <c r="E40" i="15"/>
  <c r="D34" i="15"/>
  <c r="D35" i="15"/>
  <c r="D36" i="15"/>
  <c r="D37" i="15"/>
  <c r="D38" i="15"/>
  <c r="D39" i="15"/>
  <c r="D40" i="15"/>
  <c r="C36" i="15"/>
  <c r="C37" i="15"/>
  <c r="C38" i="15"/>
  <c r="C39" i="15"/>
  <c r="C40" i="15"/>
  <c r="E29" i="20"/>
  <c r="E30" i="20"/>
  <c r="E31" i="20"/>
  <c r="E32" i="20"/>
  <c r="E33" i="20"/>
  <c r="E34" i="20"/>
  <c r="E35" i="20"/>
  <c r="E36" i="20"/>
  <c r="E37" i="20"/>
  <c r="E38" i="20"/>
  <c r="E39" i="20"/>
  <c r="E40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C37" i="20"/>
  <c r="C38" i="20"/>
  <c r="C39" i="20"/>
  <c r="C40" i="20"/>
  <c r="AZ35" i="4"/>
  <c r="AZ36" i="4"/>
  <c r="AZ37" i="4"/>
  <c r="AZ38" i="4"/>
  <c r="AZ39" i="4"/>
  <c r="AZ40" i="4"/>
  <c r="AY35" i="4"/>
  <c r="AY36" i="4"/>
  <c r="AY37" i="4"/>
  <c r="AY38" i="4"/>
  <c r="AY39" i="4"/>
  <c r="AY40" i="4"/>
  <c r="AX35" i="4"/>
  <c r="AX36" i="4"/>
  <c r="AX37" i="4"/>
  <c r="AX38" i="4"/>
  <c r="AX39" i="4"/>
  <c r="AX40" i="4"/>
  <c r="AW35" i="4"/>
  <c r="AW36" i="4"/>
  <c r="AW37" i="4"/>
  <c r="AW38" i="4"/>
  <c r="AW39" i="4"/>
  <c r="AW40" i="4"/>
  <c r="AV35" i="4"/>
  <c r="AV36" i="4"/>
  <c r="AV37" i="4"/>
  <c r="AV38" i="4"/>
  <c r="AV39" i="4"/>
  <c r="AV40" i="4"/>
  <c r="AU35" i="4"/>
  <c r="AU36" i="4"/>
  <c r="AU37" i="4"/>
  <c r="AU38" i="4"/>
  <c r="AU39" i="4"/>
  <c r="AU40" i="4"/>
  <c r="AT34" i="4"/>
  <c r="AT35" i="4"/>
  <c r="AT36" i="4"/>
  <c r="AT37" i="4"/>
  <c r="AT38" i="4"/>
  <c r="AT39" i="4"/>
  <c r="AT40" i="4"/>
  <c r="AS35" i="4"/>
  <c r="AS36" i="4"/>
  <c r="AS37" i="4"/>
  <c r="AS38" i="4"/>
  <c r="AS39" i="4"/>
  <c r="AS40" i="4"/>
  <c r="AR34" i="4"/>
  <c r="AR35" i="4"/>
  <c r="AR36" i="4"/>
  <c r="AR37" i="4"/>
  <c r="AR38" i="4"/>
  <c r="AR39" i="4"/>
  <c r="AR40" i="4"/>
  <c r="AQ34" i="4"/>
  <c r="AQ35" i="4"/>
  <c r="AQ36" i="4"/>
  <c r="AQ37" i="4"/>
  <c r="AQ38" i="4"/>
  <c r="AQ39" i="4"/>
  <c r="AQ40" i="4"/>
  <c r="AP36" i="4"/>
  <c r="AP37" i="4"/>
  <c r="AP38" i="4"/>
  <c r="AP39" i="4"/>
  <c r="AP40" i="4"/>
  <c r="AO34" i="4"/>
  <c r="AO35" i="4"/>
  <c r="AO36" i="4"/>
  <c r="AO37" i="4"/>
  <c r="AO38" i="4"/>
  <c r="AO39" i="4"/>
  <c r="AO40" i="4"/>
  <c r="AN34" i="4"/>
  <c r="AN35" i="4"/>
  <c r="AN36" i="4"/>
  <c r="AN37" i="4"/>
  <c r="AN38" i="4"/>
  <c r="AN39" i="4"/>
  <c r="AN40" i="4"/>
  <c r="AM35" i="4"/>
  <c r="AM36" i="4"/>
  <c r="AM37" i="4"/>
  <c r="AM38" i="4"/>
  <c r="AM39" i="4"/>
  <c r="AM40" i="4"/>
  <c r="AL33" i="4"/>
  <c r="AL34" i="4"/>
  <c r="AL35" i="4"/>
  <c r="AL36" i="4"/>
  <c r="AL37" i="4"/>
  <c r="AL38" i="4"/>
  <c r="AL39" i="4"/>
  <c r="AL40" i="4"/>
  <c r="AK35" i="4"/>
  <c r="AK36" i="4"/>
  <c r="AK37" i="4"/>
  <c r="AK38" i="4"/>
  <c r="AK39" i="4"/>
  <c r="AK40" i="4"/>
  <c r="AJ34" i="4"/>
  <c r="AJ35" i="4"/>
  <c r="AJ36" i="4"/>
  <c r="AJ37" i="4"/>
  <c r="AJ38" i="4"/>
  <c r="AJ39" i="4"/>
  <c r="AJ40" i="4"/>
  <c r="AI34" i="4"/>
  <c r="AI35" i="4"/>
  <c r="AI36" i="4"/>
  <c r="AI37" i="4"/>
  <c r="AI38" i="4"/>
  <c r="AI39" i="4"/>
  <c r="AI40" i="4"/>
  <c r="AH34" i="4"/>
  <c r="AH35" i="4"/>
  <c r="AH36" i="4"/>
  <c r="AH37" i="4"/>
  <c r="AH38" i="4"/>
  <c r="AH39" i="4"/>
  <c r="AH40" i="4"/>
  <c r="AG34" i="4"/>
  <c r="AG35" i="4"/>
  <c r="AG36" i="4"/>
  <c r="AG37" i="4"/>
  <c r="AG38" i="4"/>
  <c r="AG39" i="4"/>
  <c r="AG40" i="4"/>
  <c r="AF35" i="4"/>
  <c r="AF36" i="4"/>
  <c r="AF37" i="4"/>
  <c r="AF38" i="4"/>
  <c r="AF39" i="4"/>
  <c r="AF40" i="4"/>
  <c r="AE35" i="4"/>
  <c r="AE36" i="4"/>
  <c r="AE37" i="4"/>
  <c r="AE38" i="4"/>
  <c r="AE39" i="4"/>
  <c r="AE40" i="4"/>
  <c r="AD35" i="4"/>
  <c r="AD36" i="4"/>
  <c r="AD37" i="4"/>
  <c r="AD38" i="4"/>
  <c r="AD39" i="4"/>
  <c r="AD40" i="4"/>
  <c r="AC35" i="4"/>
  <c r="AC36" i="4"/>
  <c r="AC37" i="4"/>
  <c r="AC38" i="4"/>
  <c r="AC39" i="4"/>
  <c r="AC40" i="4"/>
  <c r="AB34" i="4"/>
  <c r="AB35" i="4"/>
  <c r="AB36" i="4"/>
  <c r="AB37" i="4"/>
  <c r="AB38" i="4"/>
  <c r="AB39" i="4"/>
  <c r="AB40" i="4"/>
  <c r="AA34" i="4"/>
  <c r="AA35" i="4"/>
  <c r="AA36" i="4"/>
  <c r="AA37" i="4"/>
  <c r="AA38" i="4"/>
  <c r="AA39" i="4"/>
  <c r="AA40" i="4"/>
  <c r="Z34" i="4"/>
  <c r="Z35" i="4"/>
  <c r="Z36" i="4"/>
  <c r="Z37" i="4"/>
  <c r="Z38" i="4"/>
  <c r="Z39" i="4"/>
  <c r="Z40" i="4"/>
  <c r="Y35" i="4"/>
  <c r="Y36" i="4"/>
  <c r="Y37" i="4"/>
  <c r="Y38" i="4"/>
  <c r="Y39" i="4"/>
  <c r="Y40" i="4"/>
  <c r="X35" i="4"/>
  <c r="X36" i="4"/>
  <c r="X37" i="4"/>
  <c r="X38" i="4"/>
  <c r="X39" i="4"/>
  <c r="X40" i="4"/>
  <c r="W35" i="4"/>
  <c r="W36" i="4"/>
  <c r="W37" i="4"/>
  <c r="W38" i="4"/>
  <c r="W39" i="4"/>
  <c r="W40" i="4"/>
  <c r="V35" i="4"/>
  <c r="V36" i="4"/>
  <c r="V37" i="4"/>
  <c r="V38" i="4"/>
  <c r="V39" i="4"/>
  <c r="V40" i="4"/>
  <c r="U34" i="4"/>
  <c r="U35" i="4"/>
  <c r="U36" i="4"/>
  <c r="U37" i="4"/>
  <c r="U38" i="4"/>
  <c r="U39" i="4"/>
  <c r="U40" i="4"/>
  <c r="T34" i="4"/>
  <c r="T35" i="4"/>
  <c r="T36" i="4"/>
  <c r="T37" i="4"/>
  <c r="T38" i="4"/>
  <c r="T39" i="4"/>
  <c r="T40" i="4"/>
  <c r="S36" i="4"/>
  <c r="S37" i="4"/>
  <c r="S38" i="4"/>
  <c r="S39" i="4"/>
  <c r="S40" i="4"/>
  <c r="R36" i="4"/>
  <c r="R37" i="4"/>
  <c r="R38" i="4"/>
  <c r="R39" i="4"/>
  <c r="R40" i="4"/>
  <c r="Q35" i="4"/>
  <c r="Q36" i="4"/>
  <c r="Q37" i="4"/>
  <c r="Q38" i="4"/>
  <c r="Q39" i="4"/>
  <c r="Q40" i="4"/>
  <c r="P35" i="4"/>
  <c r="P36" i="4"/>
  <c r="P37" i="4"/>
  <c r="P38" i="4"/>
  <c r="P39" i="4"/>
  <c r="P40" i="4"/>
  <c r="O35" i="4"/>
  <c r="O36" i="4"/>
  <c r="O37" i="4"/>
  <c r="O38" i="4"/>
  <c r="O39" i="4"/>
  <c r="O40" i="4"/>
  <c r="N34" i="4"/>
  <c r="N35" i="4"/>
  <c r="N36" i="4"/>
  <c r="N37" i="4"/>
  <c r="N38" i="4"/>
  <c r="N39" i="4"/>
  <c r="N40" i="4"/>
  <c r="M36" i="4"/>
  <c r="M37" i="4"/>
  <c r="M38" i="4"/>
  <c r="M39" i="4"/>
  <c r="M40" i="4"/>
  <c r="L34" i="4"/>
  <c r="L35" i="4"/>
  <c r="L36" i="4"/>
  <c r="L37" i="4"/>
  <c r="L38" i="4"/>
  <c r="L39" i="4"/>
  <c r="L40" i="4"/>
  <c r="K29" i="4"/>
  <c r="K30" i="4"/>
  <c r="K31" i="4"/>
  <c r="K32" i="4"/>
  <c r="K33" i="4"/>
  <c r="K34" i="4"/>
  <c r="K35" i="4"/>
  <c r="K36" i="4"/>
  <c r="K37" i="4"/>
  <c r="K38" i="4"/>
  <c r="K39" i="4"/>
  <c r="K40" i="4"/>
  <c r="J37" i="4"/>
  <c r="J38" i="4"/>
  <c r="J39" i="4"/>
  <c r="J40" i="4"/>
  <c r="I36" i="4"/>
  <c r="I37" i="4"/>
  <c r="I38" i="4"/>
  <c r="I39" i="4"/>
  <c r="I40" i="4"/>
  <c r="H34" i="4"/>
  <c r="H35" i="4"/>
  <c r="H36" i="4"/>
  <c r="H37" i="4"/>
  <c r="H38" i="4"/>
  <c r="H39" i="4"/>
  <c r="H40" i="4"/>
  <c r="G29" i="4"/>
  <c r="G30" i="4"/>
  <c r="G31" i="4"/>
  <c r="G32" i="4"/>
  <c r="G33" i="4"/>
  <c r="G34" i="4"/>
  <c r="G35" i="4"/>
  <c r="G36" i="4"/>
  <c r="G37" i="4"/>
  <c r="G38" i="4"/>
  <c r="G39" i="4"/>
  <c r="G40" i="4"/>
  <c r="F34" i="4"/>
  <c r="F35" i="4"/>
  <c r="F36" i="4"/>
  <c r="F37" i="4"/>
  <c r="F38" i="4"/>
  <c r="F39" i="4"/>
  <c r="F40" i="4"/>
  <c r="E36" i="4"/>
  <c r="E37" i="4"/>
  <c r="E38" i="4"/>
  <c r="E39" i="4"/>
  <c r="E40" i="4"/>
  <c r="D40" i="4"/>
  <c r="J29" i="4"/>
  <c r="J30" i="4"/>
  <c r="J31" i="4"/>
  <c r="J32" i="4"/>
  <c r="J33" i="4"/>
  <c r="J34" i="4"/>
  <c r="J35" i="4"/>
  <c r="J36" i="4"/>
  <c r="I29" i="4"/>
  <c r="I30" i="4"/>
  <c r="I31" i="4"/>
  <c r="I32" i="4"/>
  <c r="I33" i="4"/>
  <c r="I34" i="4"/>
  <c r="I35" i="4"/>
  <c r="H29" i="4"/>
  <c r="H30" i="4"/>
  <c r="H31" i="4"/>
  <c r="H32" i="4"/>
  <c r="H33" i="4"/>
  <c r="F29" i="4"/>
  <c r="F30" i="4"/>
  <c r="F31" i="4"/>
  <c r="F32" i="4"/>
  <c r="F33" i="4"/>
  <c r="E29" i="4"/>
  <c r="E30" i="4"/>
  <c r="E31" i="4"/>
  <c r="E32" i="4"/>
  <c r="E33" i="4"/>
  <c r="E34" i="4"/>
  <c r="E35" i="4"/>
  <c r="D29" i="4"/>
  <c r="D30" i="4"/>
  <c r="D31" i="4"/>
  <c r="D32" i="4"/>
  <c r="D33" i="4"/>
  <c r="D34" i="4"/>
  <c r="D35" i="4"/>
  <c r="D36" i="4"/>
  <c r="D37" i="4"/>
  <c r="D38" i="4"/>
  <c r="D39" i="4"/>
  <c r="C36" i="4"/>
  <c r="C37" i="4"/>
  <c r="C38" i="4"/>
  <c r="C39" i="4"/>
  <c r="C40" i="4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Y29" i="16"/>
  <c r="AY30" i="16"/>
  <c r="AY31" i="16"/>
  <c r="AY32" i="16"/>
  <c r="AY33" i="16"/>
  <c r="AY34" i="16"/>
  <c r="AY35" i="16"/>
  <c r="AY36" i="16"/>
  <c r="AY37" i="16"/>
  <c r="AY38" i="16"/>
  <c r="AY39" i="16"/>
  <c r="AY40" i="16"/>
  <c r="AX29" i="16"/>
  <c r="AX30" i="16"/>
  <c r="AX31" i="16"/>
  <c r="AX32" i="16"/>
  <c r="AX33" i="16"/>
  <c r="AX34" i="16"/>
  <c r="AX35" i="16"/>
  <c r="AX36" i="16"/>
  <c r="AX37" i="16"/>
  <c r="AX38" i="16"/>
  <c r="AX39" i="16"/>
  <c r="AX40" i="16"/>
  <c r="AW29" i="16"/>
  <c r="AW30" i="16"/>
  <c r="AW31" i="16"/>
  <c r="AW32" i="16"/>
  <c r="AW33" i="16"/>
  <c r="AW34" i="16"/>
  <c r="AW35" i="16"/>
  <c r="AW36" i="16"/>
  <c r="AW37" i="16"/>
  <c r="AW38" i="16"/>
  <c r="AW39" i="16"/>
  <c r="AW40" i="16"/>
  <c r="AV29" i="16"/>
  <c r="AV30" i="16"/>
  <c r="AV31" i="16"/>
  <c r="AV32" i="16"/>
  <c r="AV33" i="16"/>
  <c r="AV34" i="16"/>
  <c r="AV35" i="16"/>
  <c r="AV36" i="16"/>
  <c r="AV37" i="16"/>
  <c r="AV38" i="16"/>
  <c r="AV39" i="16"/>
  <c r="AV40" i="16"/>
  <c r="AU29" i="16"/>
  <c r="AU30" i="16"/>
  <c r="AU31" i="16"/>
  <c r="AU32" i="16"/>
  <c r="AU33" i="16"/>
  <c r="AU34" i="16"/>
  <c r="AU35" i="16"/>
  <c r="AU36" i="16"/>
  <c r="AU37" i="16"/>
  <c r="AU38" i="16"/>
  <c r="AU39" i="16"/>
  <c r="AU40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R29" i="16"/>
  <c r="AR30" i="16"/>
  <c r="AR31" i="16"/>
  <c r="AR32" i="16"/>
  <c r="AR33" i="16"/>
  <c r="AR34" i="16"/>
  <c r="AR35" i="16"/>
  <c r="AR36" i="16"/>
  <c r="AR37" i="16"/>
  <c r="AR38" i="16"/>
  <c r="AR39" i="16"/>
  <c r="AR40" i="16"/>
  <c r="AQ29" i="16"/>
  <c r="AQ30" i="16"/>
  <c r="AQ31" i="16"/>
  <c r="AQ32" i="16"/>
  <c r="AQ33" i="16"/>
  <c r="AQ34" i="16"/>
  <c r="AQ35" i="16"/>
  <c r="AQ36" i="16"/>
  <c r="AQ37" i="16"/>
  <c r="AQ38" i="16"/>
  <c r="AQ39" i="16"/>
  <c r="AQ40" i="16"/>
  <c r="AP29" i="16"/>
  <c r="AP30" i="16"/>
  <c r="AP31" i="16"/>
  <c r="AP32" i="16"/>
  <c r="AP33" i="16"/>
  <c r="AP34" i="16"/>
  <c r="AP35" i="16"/>
  <c r="AP36" i="16"/>
  <c r="AP37" i="16"/>
  <c r="AP38" i="16"/>
  <c r="AP39" i="16"/>
  <c r="AP40" i="16"/>
  <c r="AO29" i="16"/>
  <c r="AO30" i="16"/>
  <c r="AO31" i="16"/>
  <c r="AO32" i="16"/>
  <c r="AO33" i="16"/>
  <c r="AO34" i="16"/>
  <c r="AO35" i="16"/>
  <c r="AO36" i="16"/>
  <c r="AO37" i="16"/>
  <c r="AO38" i="16"/>
  <c r="AO39" i="16"/>
  <c r="AO40" i="16"/>
  <c r="AN29" i="16"/>
  <c r="AN30" i="16"/>
  <c r="AN31" i="16"/>
  <c r="AN32" i="16"/>
  <c r="AN33" i="16"/>
  <c r="AN34" i="16"/>
  <c r="AN35" i="16"/>
  <c r="AN36" i="16"/>
  <c r="AN37" i="16"/>
  <c r="AN38" i="16"/>
  <c r="AN39" i="16"/>
  <c r="AN40" i="16"/>
  <c r="AM29" i="16"/>
  <c r="AM30" i="16"/>
  <c r="AM31" i="16"/>
  <c r="AM32" i="16"/>
  <c r="AM33" i="16"/>
  <c r="AM34" i="16"/>
  <c r="AM35" i="16"/>
  <c r="AM36" i="16"/>
  <c r="AM37" i="16"/>
  <c r="AM38" i="16"/>
  <c r="AM39" i="16"/>
  <c r="AM40" i="16"/>
  <c r="AL29" i="16"/>
  <c r="AL30" i="16"/>
  <c r="AL31" i="16"/>
  <c r="AL32" i="16"/>
  <c r="AL33" i="16"/>
  <c r="AL34" i="16"/>
  <c r="AL35" i="16"/>
  <c r="AL36" i="16"/>
  <c r="AL37" i="16"/>
  <c r="AL38" i="16"/>
  <c r="AL39" i="16"/>
  <c r="AL40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J29" i="16"/>
  <c r="AJ30" i="16"/>
  <c r="AJ31" i="16"/>
  <c r="AJ32" i="16"/>
  <c r="AJ33" i="16"/>
  <c r="AJ34" i="16"/>
  <c r="AJ35" i="16"/>
  <c r="AJ36" i="16"/>
  <c r="AJ37" i="16"/>
  <c r="AJ38" i="16"/>
  <c r="AJ39" i="16"/>
  <c r="AJ40" i="16"/>
  <c r="AI29" i="16"/>
  <c r="AI30" i="16"/>
  <c r="AI31" i="16"/>
  <c r="AI32" i="16"/>
  <c r="AI33" i="16"/>
  <c r="AI34" i="16"/>
  <c r="AI35" i="16"/>
  <c r="AI36" i="16"/>
  <c r="AI37" i="16"/>
  <c r="AI38" i="16"/>
  <c r="AI39" i="16"/>
  <c r="AI40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C36" i="16"/>
  <c r="C37" i="16"/>
  <c r="C38" i="16"/>
  <c r="C39" i="16"/>
  <c r="C40" i="16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Y29" i="20"/>
  <c r="AY30" i="20"/>
  <c r="AY31" i="20"/>
  <c r="AY32" i="20"/>
  <c r="AY33" i="20"/>
  <c r="AY34" i="20"/>
  <c r="AY35" i="20"/>
  <c r="AY36" i="20"/>
  <c r="AY37" i="20"/>
  <c r="AY38" i="20"/>
  <c r="AY39" i="20"/>
  <c r="AY40" i="20"/>
  <c r="AX29" i="20"/>
  <c r="AX30" i="20"/>
  <c r="AX31" i="20"/>
  <c r="AX32" i="20"/>
  <c r="AX33" i="20"/>
  <c r="AX34" i="20"/>
  <c r="AX35" i="20"/>
  <c r="AX36" i="20"/>
  <c r="AX37" i="20"/>
  <c r="AX38" i="20"/>
  <c r="AX39" i="20"/>
  <c r="AX40" i="20"/>
  <c r="AW29" i="20"/>
  <c r="AW30" i="20"/>
  <c r="AW31" i="20"/>
  <c r="AW32" i="20"/>
  <c r="AW33" i="20"/>
  <c r="AW34" i="20"/>
  <c r="AW35" i="20"/>
  <c r="AW36" i="20"/>
  <c r="AW37" i="20"/>
  <c r="AW38" i="20"/>
  <c r="AW39" i="20"/>
  <c r="AW40" i="20"/>
  <c r="AV29" i="20"/>
  <c r="AV30" i="20"/>
  <c r="AV31" i="20"/>
  <c r="AV32" i="20"/>
  <c r="AV33" i="20"/>
  <c r="AV34" i="20"/>
  <c r="AV35" i="20"/>
  <c r="AV36" i="20"/>
  <c r="AV37" i="20"/>
  <c r="AV38" i="20"/>
  <c r="AV39" i="20"/>
  <c r="AV40" i="20"/>
  <c r="AU29" i="20"/>
  <c r="AU30" i="20"/>
  <c r="AU31" i="20"/>
  <c r="AU32" i="20"/>
  <c r="AU33" i="20"/>
  <c r="AU34" i="20"/>
  <c r="AU35" i="20"/>
  <c r="AU36" i="20"/>
  <c r="AU37" i="20"/>
  <c r="AU38" i="20"/>
  <c r="AU39" i="20"/>
  <c r="AU40" i="20"/>
  <c r="AT29" i="20"/>
  <c r="AT30" i="20"/>
  <c r="AT31" i="20"/>
  <c r="AT32" i="20"/>
  <c r="AT33" i="20"/>
  <c r="AT34" i="20"/>
  <c r="AT35" i="20"/>
  <c r="AT36" i="20"/>
  <c r="AT37" i="20"/>
  <c r="AT38" i="20"/>
  <c r="AT39" i="20"/>
  <c r="AT40" i="20"/>
  <c r="AS29" i="20"/>
  <c r="AS30" i="20"/>
  <c r="AS31" i="20"/>
  <c r="AS32" i="20"/>
  <c r="AS33" i="20"/>
  <c r="AS34" i="20"/>
  <c r="AS35" i="20"/>
  <c r="AS36" i="20"/>
  <c r="AS37" i="20"/>
  <c r="AS38" i="20"/>
  <c r="AS39" i="20"/>
  <c r="AS40" i="20"/>
  <c r="AR29" i="20"/>
  <c r="AR30" i="20"/>
  <c r="AR31" i="20"/>
  <c r="AR32" i="20"/>
  <c r="AR33" i="20"/>
  <c r="AR34" i="20"/>
  <c r="AR35" i="20"/>
  <c r="AR36" i="20"/>
  <c r="AR37" i="20"/>
  <c r="AR38" i="20"/>
  <c r="AR39" i="20"/>
  <c r="AR40" i="20"/>
  <c r="AQ29" i="20"/>
  <c r="AQ30" i="20"/>
  <c r="AQ31" i="20"/>
  <c r="AQ32" i="20"/>
  <c r="AQ33" i="20"/>
  <c r="AQ34" i="20"/>
  <c r="AQ35" i="20"/>
  <c r="AQ36" i="20"/>
  <c r="AQ37" i="20"/>
  <c r="AQ38" i="20"/>
  <c r="AQ39" i="20"/>
  <c r="AQ40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O29" i="20"/>
  <c r="AO30" i="20"/>
  <c r="AO31" i="20"/>
  <c r="AO32" i="20"/>
  <c r="AO33" i="20"/>
  <c r="AO34" i="20"/>
  <c r="AO35" i="20"/>
  <c r="AO36" i="20"/>
  <c r="AO37" i="20"/>
  <c r="AO38" i="20"/>
  <c r="AO39" i="20"/>
  <c r="AO40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M29" i="20"/>
  <c r="AM30" i="20"/>
  <c r="AM31" i="20"/>
  <c r="AM32" i="20"/>
  <c r="AM33" i="20"/>
  <c r="AM34" i="20"/>
  <c r="AM35" i="20"/>
  <c r="AM36" i="20"/>
  <c r="AM37" i="20"/>
  <c r="AM38" i="20"/>
  <c r="AM39" i="20"/>
  <c r="AM40" i="20"/>
  <c r="AL29" i="20"/>
  <c r="AL30" i="20"/>
  <c r="AL31" i="20"/>
  <c r="AL32" i="20"/>
  <c r="AL33" i="20"/>
  <c r="AL34" i="20"/>
  <c r="AL35" i="20"/>
  <c r="AL36" i="20"/>
  <c r="AL37" i="20"/>
  <c r="AL38" i="20"/>
  <c r="AL39" i="20"/>
  <c r="AL40" i="20"/>
  <c r="AK29" i="20"/>
  <c r="AK30" i="20"/>
  <c r="AK31" i="20"/>
  <c r="AK32" i="20"/>
  <c r="AK33" i="20"/>
  <c r="AK34" i="20"/>
  <c r="AK35" i="20"/>
  <c r="AK36" i="20"/>
  <c r="AK37" i="20"/>
  <c r="AK38" i="20"/>
  <c r="AK39" i="20"/>
  <c r="AK40" i="20"/>
  <c r="AJ29" i="20"/>
  <c r="AJ30" i="20"/>
  <c r="AJ31" i="20"/>
  <c r="AJ32" i="20"/>
  <c r="AJ33" i="20"/>
  <c r="AJ34" i="20"/>
  <c r="AJ35" i="20"/>
  <c r="AJ36" i="20"/>
  <c r="AJ37" i="20"/>
  <c r="AJ38" i="20"/>
  <c r="AJ39" i="20"/>
  <c r="AJ40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E29" i="20"/>
  <c r="AE30" i="20"/>
  <c r="AE31" i="20"/>
  <c r="AE32" i="20"/>
  <c r="AE33" i="20"/>
  <c r="AE34" i="20"/>
  <c r="AE35" i="20"/>
  <c r="AE36" i="20"/>
  <c r="AE37" i="20"/>
  <c r="AE38" i="20"/>
  <c r="AE39" i="20"/>
  <c r="AE40" i="20"/>
  <c r="AD29" i="20"/>
  <c r="AD30" i="20"/>
  <c r="AD31" i="20"/>
  <c r="AD32" i="20"/>
  <c r="AD33" i="20"/>
  <c r="AD34" i="20"/>
  <c r="AD35" i="20"/>
  <c r="AD36" i="20"/>
  <c r="AD37" i="20"/>
  <c r="AD38" i="20"/>
  <c r="AD39" i="20"/>
  <c r="AD40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C30" i="20"/>
  <c r="C31" i="20"/>
  <c r="C32" i="20"/>
  <c r="C33" i="20"/>
  <c r="C34" i="20"/>
  <c r="C35" i="20"/>
  <c r="C36" i="20"/>
  <c r="C29" i="20"/>
  <c r="G28" i="20"/>
  <c r="F28" i="20"/>
  <c r="E28" i="20"/>
  <c r="D28" i="20"/>
  <c r="C28" i="20"/>
  <c r="O28" i="14" l="1"/>
  <c r="C29" i="14"/>
  <c r="C30" i="14"/>
  <c r="C31" i="14"/>
  <c r="C32" i="14"/>
  <c r="C33" i="14"/>
  <c r="C34" i="14"/>
  <c r="C35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AZ29" i="15"/>
  <c r="AZ30" i="15"/>
  <c r="AZ31" i="15"/>
  <c r="AZ32" i="15"/>
  <c r="AZ33" i="15"/>
  <c r="AZ34" i="15"/>
  <c r="AY29" i="15"/>
  <c r="AY30" i="15"/>
  <c r="AY31" i="15"/>
  <c r="AY32" i="15"/>
  <c r="AY33" i="15"/>
  <c r="AY34" i="15"/>
  <c r="AX29" i="15"/>
  <c r="AX30" i="15"/>
  <c r="AX31" i="15"/>
  <c r="AX32" i="15"/>
  <c r="AX33" i="15"/>
  <c r="AX34" i="15"/>
  <c r="AW29" i="15"/>
  <c r="AW30" i="15"/>
  <c r="AW31" i="15"/>
  <c r="AW32" i="15"/>
  <c r="AW33" i="15"/>
  <c r="AW34" i="15"/>
  <c r="AW35" i="15"/>
  <c r="AV29" i="15"/>
  <c r="AV30" i="15"/>
  <c r="AV31" i="15"/>
  <c r="AV32" i="15"/>
  <c r="AV33" i="15"/>
  <c r="AV34" i="15"/>
  <c r="AU29" i="15"/>
  <c r="AU30" i="15"/>
  <c r="AU31" i="15"/>
  <c r="AU32" i="15"/>
  <c r="AU33" i="15"/>
  <c r="AU34" i="15"/>
  <c r="AT29" i="15"/>
  <c r="AT30" i="15"/>
  <c r="AT31" i="15"/>
  <c r="AT32" i="15"/>
  <c r="AT33" i="15"/>
  <c r="AT34" i="15"/>
  <c r="AS29" i="15"/>
  <c r="AS30" i="15"/>
  <c r="AS31" i="15"/>
  <c r="AS32" i="15"/>
  <c r="AS33" i="15"/>
  <c r="AS34" i="15"/>
  <c r="AR29" i="15"/>
  <c r="AR30" i="15"/>
  <c r="AR31" i="15"/>
  <c r="AR32" i="15"/>
  <c r="AR33" i="15"/>
  <c r="AR34" i="15"/>
  <c r="AR35" i="15"/>
  <c r="AQ29" i="15"/>
  <c r="AQ30" i="15"/>
  <c r="AQ31" i="15"/>
  <c r="AQ32" i="15"/>
  <c r="AQ33" i="15"/>
  <c r="AQ34" i="15"/>
  <c r="AP29" i="15"/>
  <c r="AP30" i="15"/>
  <c r="AP31" i="15"/>
  <c r="AP32" i="15"/>
  <c r="AP33" i="15"/>
  <c r="AP34" i="15"/>
  <c r="AO29" i="15"/>
  <c r="AO30" i="15"/>
  <c r="AO31" i="15"/>
  <c r="AO32" i="15"/>
  <c r="AO33" i="15"/>
  <c r="AN29" i="15"/>
  <c r="AN30" i="15"/>
  <c r="AN31" i="15"/>
  <c r="AN32" i="15"/>
  <c r="AN33" i="15"/>
  <c r="AN34" i="15"/>
  <c r="AM29" i="15"/>
  <c r="AM30" i="15"/>
  <c r="AM31" i="15"/>
  <c r="AM32" i="15"/>
  <c r="AM33" i="15"/>
  <c r="AM34" i="15"/>
  <c r="AL29" i="15"/>
  <c r="AL30" i="15"/>
  <c r="AL31" i="15"/>
  <c r="AL32" i="15"/>
  <c r="AL33" i="15"/>
  <c r="AL34" i="15"/>
  <c r="AK29" i="15"/>
  <c r="AK30" i="15"/>
  <c r="AK31" i="15"/>
  <c r="AK32" i="15"/>
  <c r="AK33" i="15"/>
  <c r="AK34" i="15"/>
  <c r="AJ29" i="15"/>
  <c r="AJ30" i="15"/>
  <c r="AJ31" i="15"/>
  <c r="AJ32" i="15"/>
  <c r="AJ33" i="15"/>
  <c r="AJ34" i="15"/>
  <c r="AI29" i="15"/>
  <c r="AI30" i="15"/>
  <c r="AI31" i="15"/>
  <c r="AI32" i="15"/>
  <c r="AI33" i="15"/>
  <c r="AI34" i="15"/>
  <c r="AI35" i="15"/>
  <c r="AH29" i="15"/>
  <c r="AH30" i="15"/>
  <c r="AH31" i="15"/>
  <c r="AH32" i="15"/>
  <c r="AH33" i="15"/>
  <c r="AH34" i="15"/>
  <c r="AH35" i="15"/>
  <c r="AG29" i="15"/>
  <c r="AG30" i="15"/>
  <c r="AG31" i="15"/>
  <c r="AG32" i="15"/>
  <c r="AG33" i="15"/>
  <c r="AG34" i="15"/>
  <c r="AF29" i="15"/>
  <c r="AF30" i="15"/>
  <c r="AF31" i="15"/>
  <c r="AF32" i="15"/>
  <c r="AF33" i="15"/>
  <c r="AF34" i="15"/>
  <c r="AE29" i="15"/>
  <c r="AE30" i="15"/>
  <c r="AE31" i="15"/>
  <c r="AE32" i="15"/>
  <c r="AE33" i="15"/>
  <c r="AE34" i="15"/>
  <c r="AD29" i="15"/>
  <c r="AD30" i="15"/>
  <c r="AD31" i="15"/>
  <c r="AD32" i="15"/>
  <c r="AD33" i="15"/>
  <c r="AD34" i="15"/>
  <c r="AC29" i="15"/>
  <c r="AC30" i="15"/>
  <c r="AC31" i="15"/>
  <c r="AC32" i="15"/>
  <c r="AC33" i="15"/>
  <c r="AC34" i="15"/>
  <c r="AB29" i="15"/>
  <c r="AB30" i="15"/>
  <c r="AB31" i="15"/>
  <c r="AB32" i="15"/>
  <c r="AB33" i="15"/>
  <c r="AB34" i="15"/>
  <c r="AA29" i="15"/>
  <c r="AA30" i="15"/>
  <c r="AA31" i="15"/>
  <c r="AA32" i="15"/>
  <c r="AA33" i="15"/>
  <c r="Z29" i="15"/>
  <c r="Z30" i="15"/>
  <c r="Z31" i="15"/>
  <c r="Z32" i="15"/>
  <c r="Z33" i="15"/>
  <c r="Z34" i="15"/>
  <c r="Y29" i="15"/>
  <c r="Y30" i="15"/>
  <c r="Y31" i="15"/>
  <c r="Y32" i="15"/>
  <c r="Y33" i="15"/>
  <c r="Y34" i="15"/>
  <c r="X29" i="15"/>
  <c r="X30" i="15"/>
  <c r="X31" i="15"/>
  <c r="X32" i="15"/>
  <c r="W29" i="15"/>
  <c r="W30" i="15"/>
  <c r="W31" i="15"/>
  <c r="W32" i="15"/>
  <c r="W33" i="15"/>
  <c r="V29" i="15"/>
  <c r="V30" i="15"/>
  <c r="V31" i="15"/>
  <c r="V32" i="15"/>
  <c r="V33" i="15"/>
  <c r="U29" i="15"/>
  <c r="U30" i="15"/>
  <c r="U31" i="15"/>
  <c r="U32" i="15"/>
  <c r="U33" i="15"/>
  <c r="U34" i="15"/>
  <c r="T29" i="15"/>
  <c r="T30" i="15"/>
  <c r="T31" i="15"/>
  <c r="T32" i="15"/>
  <c r="T33" i="15"/>
  <c r="T34" i="15"/>
  <c r="S29" i="15"/>
  <c r="S30" i="15"/>
  <c r="S31" i="15"/>
  <c r="S32" i="15"/>
  <c r="S33" i="15"/>
  <c r="S34" i="15"/>
  <c r="R29" i="15"/>
  <c r="R30" i="15"/>
  <c r="R31" i="15"/>
  <c r="R32" i="15"/>
  <c r="R33" i="15"/>
  <c r="R34" i="15"/>
  <c r="R35" i="15"/>
  <c r="Q29" i="15"/>
  <c r="Q30" i="15"/>
  <c r="Q31" i="15"/>
  <c r="Q32" i="15"/>
  <c r="Q33" i="15"/>
  <c r="Q34" i="15"/>
  <c r="P29" i="15"/>
  <c r="P30" i="15"/>
  <c r="P31" i="15"/>
  <c r="P32" i="15"/>
  <c r="P33" i="15"/>
  <c r="O29" i="15"/>
  <c r="O30" i="15"/>
  <c r="O31" i="15"/>
  <c r="O32" i="15"/>
  <c r="O33" i="15"/>
  <c r="N29" i="15"/>
  <c r="N30" i="15"/>
  <c r="N31" i="15"/>
  <c r="N32" i="15"/>
  <c r="N33" i="15"/>
  <c r="N34" i="15"/>
  <c r="M29" i="15"/>
  <c r="M30" i="15"/>
  <c r="M31" i="15"/>
  <c r="M32" i="15"/>
  <c r="M33" i="15"/>
  <c r="M34" i="15"/>
  <c r="L29" i="15"/>
  <c r="L30" i="15"/>
  <c r="L31" i="15"/>
  <c r="L32" i="15"/>
  <c r="L33" i="15"/>
  <c r="L34" i="15"/>
  <c r="L35" i="15"/>
  <c r="K29" i="15"/>
  <c r="K30" i="15"/>
  <c r="K31" i="15"/>
  <c r="K32" i="15"/>
  <c r="K33" i="15"/>
  <c r="K34" i="15"/>
  <c r="J29" i="15"/>
  <c r="J30" i="15"/>
  <c r="J31" i="15"/>
  <c r="J32" i="15"/>
  <c r="J33" i="15"/>
  <c r="I29" i="15"/>
  <c r="I30" i="15"/>
  <c r="I31" i="15"/>
  <c r="I32" i="15"/>
  <c r="I33" i="15"/>
  <c r="I34" i="15"/>
  <c r="H29" i="15"/>
  <c r="H30" i="15"/>
  <c r="H31" i="15"/>
  <c r="H32" i="15"/>
  <c r="H33" i="15"/>
  <c r="H34" i="15"/>
  <c r="G29" i="15"/>
  <c r="G30" i="15"/>
  <c r="G31" i="15"/>
  <c r="G32" i="15"/>
  <c r="F29" i="15"/>
  <c r="F30" i="15"/>
  <c r="F31" i="15"/>
  <c r="F32" i="15"/>
  <c r="E29" i="15"/>
  <c r="E30" i="15"/>
  <c r="E31" i="15"/>
  <c r="E32" i="15"/>
  <c r="E33" i="15"/>
  <c r="D29" i="15"/>
  <c r="D30" i="15"/>
  <c r="D31" i="15"/>
  <c r="D32" i="15"/>
  <c r="D33" i="15"/>
  <c r="C29" i="15"/>
  <c r="C30" i="15"/>
  <c r="C31" i="15"/>
  <c r="C32" i="15"/>
  <c r="C33" i="15"/>
  <c r="C34" i="15"/>
  <c r="C35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Z28" i="15"/>
  <c r="C28" i="15"/>
  <c r="C29" i="16"/>
  <c r="C30" i="16"/>
  <c r="C31" i="16"/>
  <c r="C32" i="16"/>
  <c r="C33" i="16"/>
  <c r="C34" i="16"/>
  <c r="C35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AM28" i="16"/>
  <c r="C28" i="16"/>
  <c r="C29" i="4"/>
  <c r="C30" i="4"/>
  <c r="C31" i="4"/>
  <c r="C32" i="4"/>
  <c r="C33" i="4"/>
  <c r="C34" i="4"/>
  <c r="C35" i="4"/>
  <c r="AZ29" i="4"/>
  <c r="AZ30" i="4"/>
  <c r="AZ31" i="4"/>
  <c r="AZ32" i="4"/>
  <c r="AZ33" i="4"/>
  <c r="AZ34" i="4"/>
  <c r="AY29" i="4"/>
  <c r="AY30" i="4"/>
  <c r="AY31" i="4"/>
  <c r="AY32" i="4"/>
  <c r="AY33" i="4"/>
  <c r="AY34" i="4"/>
  <c r="AX29" i="4"/>
  <c r="AX30" i="4"/>
  <c r="AX31" i="4"/>
  <c r="AX32" i="4"/>
  <c r="AX33" i="4"/>
  <c r="AX34" i="4"/>
  <c r="AW29" i="4"/>
  <c r="AW30" i="4"/>
  <c r="AW31" i="4"/>
  <c r="AW32" i="4"/>
  <c r="AW33" i="4"/>
  <c r="AW34" i="4"/>
  <c r="AV29" i="4"/>
  <c r="AV30" i="4"/>
  <c r="AV31" i="4"/>
  <c r="AV32" i="4"/>
  <c r="AV33" i="4"/>
  <c r="AV34" i="4"/>
  <c r="AU29" i="4"/>
  <c r="AU30" i="4"/>
  <c r="AU31" i="4"/>
  <c r="AU32" i="4"/>
  <c r="AU33" i="4"/>
  <c r="AU34" i="4"/>
  <c r="AT29" i="4"/>
  <c r="AT30" i="4"/>
  <c r="AT31" i="4"/>
  <c r="AT32" i="4"/>
  <c r="AT33" i="4"/>
  <c r="AS29" i="4"/>
  <c r="AS30" i="4"/>
  <c r="AS31" i="4"/>
  <c r="AS32" i="4"/>
  <c r="AS33" i="4"/>
  <c r="AS34" i="4"/>
  <c r="AR29" i="4"/>
  <c r="AR30" i="4"/>
  <c r="AR31" i="4"/>
  <c r="AR32" i="4"/>
  <c r="AR33" i="4"/>
  <c r="AQ29" i="4"/>
  <c r="AQ30" i="4"/>
  <c r="AQ31" i="4"/>
  <c r="AQ32" i="4"/>
  <c r="AQ33" i="4"/>
  <c r="AP29" i="4"/>
  <c r="AP30" i="4"/>
  <c r="AP31" i="4"/>
  <c r="AP32" i="4"/>
  <c r="AP33" i="4"/>
  <c r="AP34" i="4"/>
  <c r="AP35" i="4"/>
  <c r="AO29" i="4"/>
  <c r="AO30" i="4"/>
  <c r="AO31" i="4"/>
  <c r="AO32" i="4"/>
  <c r="AO33" i="4"/>
  <c r="AN29" i="4"/>
  <c r="AN30" i="4"/>
  <c r="AN31" i="4"/>
  <c r="AN32" i="4"/>
  <c r="AN33" i="4"/>
  <c r="AM29" i="4"/>
  <c r="AM30" i="4"/>
  <c r="AM31" i="4"/>
  <c r="AM32" i="4"/>
  <c r="AM33" i="4"/>
  <c r="AM34" i="4"/>
  <c r="AL29" i="4"/>
  <c r="AL30" i="4"/>
  <c r="AL31" i="4"/>
  <c r="AL32" i="4"/>
  <c r="AK29" i="4"/>
  <c r="AK30" i="4"/>
  <c r="AK31" i="4"/>
  <c r="AK32" i="4"/>
  <c r="AK33" i="4"/>
  <c r="AK34" i="4"/>
  <c r="AJ29" i="4"/>
  <c r="AJ30" i="4"/>
  <c r="AJ31" i="4"/>
  <c r="AJ32" i="4"/>
  <c r="AJ33" i="4"/>
  <c r="AI29" i="4"/>
  <c r="AI30" i="4"/>
  <c r="AI31" i="4"/>
  <c r="AI32" i="4"/>
  <c r="AI33" i="4"/>
  <c r="AH29" i="4"/>
  <c r="AH30" i="4"/>
  <c r="AH31" i="4"/>
  <c r="AH32" i="4"/>
  <c r="AH33" i="4"/>
  <c r="AG29" i="4"/>
  <c r="AG30" i="4"/>
  <c r="AG31" i="4"/>
  <c r="AG32" i="4"/>
  <c r="AG33" i="4"/>
  <c r="AF29" i="4"/>
  <c r="AF30" i="4"/>
  <c r="AF31" i="4"/>
  <c r="AF32" i="4"/>
  <c r="AF33" i="4"/>
  <c r="AF34" i="4"/>
  <c r="AE29" i="4"/>
  <c r="AE30" i="4"/>
  <c r="AE31" i="4"/>
  <c r="AE32" i="4"/>
  <c r="AE33" i="4"/>
  <c r="AE34" i="4"/>
  <c r="AD29" i="4"/>
  <c r="AD30" i="4"/>
  <c r="AD31" i="4"/>
  <c r="AD32" i="4"/>
  <c r="AD33" i="4"/>
  <c r="AD34" i="4"/>
  <c r="AC29" i="4"/>
  <c r="AC30" i="4"/>
  <c r="AC31" i="4"/>
  <c r="AC32" i="4"/>
  <c r="AC33" i="4"/>
  <c r="AC34" i="4"/>
  <c r="AB29" i="4"/>
  <c r="AB30" i="4"/>
  <c r="AB31" i="4"/>
  <c r="AB32" i="4"/>
  <c r="AB33" i="4"/>
  <c r="AA29" i="4"/>
  <c r="AA30" i="4"/>
  <c r="AA31" i="4"/>
  <c r="AA32" i="4"/>
  <c r="AA33" i="4"/>
  <c r="Z29" i="4"/>
  <c r="Z30" i="4"/>
  <c r="Z31" i="4"/>
  <c r="Z32" i="4"/>
  <c r="Z33" i="4"/>
  <c r="Y29" i="4"/>
  <c r="Y30" i="4"/>
  <c r="Y31" i="4"/>
  <c r="Y32" i="4"/>
  <c r="Y33" i="4"/>
  <c r="Y34" i="4"/>
  <c r="X29" i="4"/>
  <c r="X30" i="4"/>
  <c r="X31" i="4"/>
  <c r="X32" i="4"/>
  <c r="X33" i="4"/>
  <c r="X34" i="4"/>
  <c r="W29" i="4"/>
  <c r="W30" i="4"/>
  <c r="W31" i="4"/>
  <c r="W32" i="4"/>
  <c r="W33" i="4"/>
  <c r="W34" i="4"/>
  <c r="V29" i="4"/>
  <c r="V30" i="4"/>
  <c r="V31" i="4"/>
  <c r="V32" i="4"/>
  <c r="V33" i="4"/>
  <c r="V34" i="4"/>
  <c r="U29" i="4"/>
  <c r="U30" i="4"/>
  <c r="U31" i="4"/>
  <c r="U32" i="4"/>
  <c r="U33" i="4"/>
  <c r="T29" i="4"/>
  <c r="T30" i="4"/>
  <c r="T31" i="4"/>
  <c r="T32" i="4"/>
  <c r="T33" i="4"/>
  <c r="S29" i="4"/>
  <c r="S30" i="4"/>
  <c r="S31" i="4"/>
  <c r="S32" i="4"/>
  <c r="S33" i="4"/>
  <c r="S34" i="4"/>
  <c r="S35" i="4"/>
  <c r="R29" i="4"/>
  <c r="R30" i="4"/>
  <c r="R31" i="4"/>
  <c r="R32" i="4"/>
  <c r="R33" i="4"/>
  <c r="R34" i="4"/>
  <c r="R35" i="4"/>
  <c r="Q29" i="4"/>
  <c r="Q30" i="4"/>
  <c r="Q31" i="4"/>
  <c r="Q32" i="4"/>
  <c r="Q33" i="4"/>
  <c r="Q34" i="4"/>
  <c r="P29" i="4"/>
  <c r="P30" i="4"/>
  <c r="P31" i="4"/>
  <c r="P32" i="4"/>
  <c r="P33" i="4"/>
  <c r="P34" i="4"/>
  <c r="O29" i="4"/>
  <c r="O30" i="4"/>
  <c r="O31" i="4"/>
  <c r="O32" i="4"/>
  <c r="O33" i="4"/>
  <c r="O34" i="4"/>
  <c r="N29" i="4"/>
  <c r="N30" i="4"/>
  <c r="N31" i="4"/>
  <c r="N32" i="4"/>
  <c r="N33" i="4"/>
  <c r="M29" i="4"/>
  <c r="M30" i="4"/>
  <c r="M31" i="4"/>
  <c r="M32" i="4"/>
  <c r="M33" i="4"/>
  <c r="M34" i="4"/>
  <c r="M35" i="4"/>
  <c r="L29" i="4"/>
  <c r="L30" i="4"/>
  <c r="L31" i="4"/>
  <c r="L32" i="4"/>
  <c r="L33" i="4"/>
  <c r="F28" i="4"/>
  <c r="D28" i="4"/>
  <c r="R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E28" i="4"/>
  <c r="G28" i="4"/>
  <c r="H28" i="4"/>
  <c r="I28" i="4"/>
  <c r="J28" i="4"/>
  <c r="K28" i="4"/>
  <c r="L28" i="4"/>
  <c r="M28" i="4"/>
  <c r="N28" i="4"/>
  <c r="O28" i="4"/>
  <c r="P28" i="4"/>
  <c r="Q28" i="4"/>
  <c r="S28" i="4"/>
  <c r="C2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B4CCBB-327F-48CA-B6E5-1831088CB991}" name="log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65578B8-3BEE-424F-BB32-6B32B2A4291F}" name="log1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FBB5457-CD6B-4CFE-8349-C62767F5863E}" name="log2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BB4BF48-0237-4068-B026-577B68A86326}" name="log21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AEB4ADBA-B29F-4207-9505-BAAB9AF645FD}" name="log3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B1D63877-2E1E-4FA2-99FE-81453942DD8C}" name="log4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7" xr16:uid="{DFA58EC0-334E-47B0-A76E-ABFE014B1BE1}" name="log4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8" xr16:uid="{96CD2B01-2EF0-4DCC-BC59-85D93BDD0601}" name="log43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9" xr16:uid="{D4129764-78E7-4C46-A061-52FD56BBECDA}" name="log431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0" xr16:uid="{B300D095-94C3-46D0-9BDC-F7510EFFD647}" name="log43111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1" xr16:uid="{465A366A-95A6-4F72-B135-5D0F2FFE5905}" name="log4312" type="6" refreshedVersion="8" background="1" saveData="1">
    <textPr codePage="936" sourceFile="D:\log4.txt" tab="0" space="1" consecutive="1">
      <textFields count="2">
        <textField/>
        <textField/>
      </textFields>
    </textPr>
  </connection>
  <connection id="12" xr16:uid="{34F115A8-C036-40F8-BC4E-229C4F75BBAF}" name="log5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EE0C39F5-8C97-43AB-B1BE-FCBFC0D1A5D7}" name="log511" type="6" refreshedVersion="8" background="1" saveData="1">
    <textPr codePage="936" sourceFile="D:\log.tx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642B78D6-2AC6-494E-9022-8745CC87FDA8}" name="log63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5" xr16:uid="{29CAF283-215F-40A9-A835-32CA2959337A}" name="log631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6" xr16:uid="{FA0A206A-06AB-4E8C-AA0D-5816C09A32C9}" name="log6311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7" xr16:uid="{D408B22E-EB1E-44B0-BDBA-0F403561BAC1}" name="log63111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8" xr16:uid="{11BBDFAC-B8BB-45FC-A404-4F71CAB18BDF}" name="log6311111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9" xr16:uid="{3D8C56C3-4752-43C8-B9FE-0EEB560EE985}" name="log631112" type="6" refreshedVersion="8" background="1" saveData="1">
    <textPr codePage="936" sourceFile="D:\log6.txt" tab="0" comma="1">
      <textFields count="14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<sst xmlns="http://schemas.openxmlformats.org/spreadsheetml/2006/main" count="358" uniqueCount="69">
  <si>
    <t>Faster R-CNN</t>
  </si>
  <si>
    <t>Swin</t>
    <phoneticPr fontId="1" type="noConversion"/>
  </si>
  <si>
    <t>CenterNet</t>
  </si>
  <si>
    <t>DetectoRS</t>
  </si>
  <si>
    <t>PVTv2</t>
  </si>
  <si>
    <t>PVT</t>
    <phoneticPr fontId="1" type="noConversion"/>
  </si>
  <si>
    <t>FCOS</t>
    <phoneticPr fontId="1" type="noConversion"/>
  </si>
  <si>
    <t>FASF</t>
    <phoneticPr fontId="1" type="noConversion"/>
  </si>
  <si>
    <t>SSD</t>
    <phoneticPr fontId="1" type="noConversion"/>
  </si>
  <si>
    <t>YOLOv3</t>
    <phoneticPr fontId="1" type="noConversion"/>
  </si>
  <si>
    <t>FID</t>
    <phoneticPr fontId="1" type="noConversion"/>
  </si>
  <si>
    <t>mAP</t>
  </si>
  <si>
    <t>sample</t>
    <phoneticPr fontId="1" type="noConversion"/>
  </si>
  <si>
    <t>a</t>
    <phoneticPr fontId="1" type="noConversion"/>
  </si>
  <si>
    <t>b</t>
    <phoneticPr fontId="1" type="noConversion"/>
  </si>
  <si>
    <t>T</t>
    <phoneticPr fontId="1" type="noConversion"/>
  </si>
  <si>
    <t>#1</t>
    <phoneticPr fontId="1" type="noConversion"/>
  </si>
  <si>
    <t>#2</t>
    <phoneticPr fontId="1" type="noConversion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</si>
  <si>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</si>
  <si>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</si>
  <si>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</si>
  <si>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</si>
  <si>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</si>
  <si>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</si>
  <si>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</si>
  <si>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</si>
  <si>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</si>
  <si>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</si>
  <si>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</si>
  <si>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</si>
  <si>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</si>
  <si>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</si>
  <si>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</si>
  <si>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</si>
  <si>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</si>
  <si>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</si>
  <si>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</si>
  <si>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</si>
  <si>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</si>
  <si>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</si>
  <si>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</si>
  <si>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</si>
  <si>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</si>
  <si>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</si>
  <si>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</si>
  <si>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</si>
  <si>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</si>
  <si>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</si>
  <si>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</si>
  <si>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</si>
  <si>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</si>
  <si>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</si>
  <si>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</si>
  <si>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</si>
  <si>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</si>
  <si>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</si>
  <si>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</si>
  <si>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</si>
  <si>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</si>
  <si>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</si>
  <si>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</si>
  <si>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</si>
  <si>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</si>
  <si>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</si>
  <si>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</si>
  <si>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</si>
  <si>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percentage of derating</t>
    <phoneticPr fontId="1" type="noConversion"/>
  </si>
  <si>
    <t>millimeter</t>
  </si>
  <si>
    <t>millimeter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</si>
</sst>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2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2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0" xr16:uid="{4D6144BA-D17F-43BB-A650-CDA02E216C7B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" connectionId="4" xr16:uid="{0CE1275E-6432-4C76-9899-DE6087DDC25F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17" xr16:uid="{03503F7B-3F05-4B4A-A1C9-9651ED6B6048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2" connectionId="5" xr16:uid="{F83E19E3-E0B5-4781-BEDB-C5BD31AF110C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9" xr16:uid="{94C429E2-1133-4527-8211-EE6A598B83A4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8" xr16:uid="{833F6A68-4B1C-41BB-8902-A4B6C3A4B43D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3" connectionId="12" xr16:uid="{EF012223-D710-4285-9E62-1CD9DE7F1771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16" xr16:uid="{2EAECB2F-1220-4B7E-8AF6-5C2BE1776FF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3" connectionId="13" xr16:uid="{50A12C35-6FE2-4959-AEA7-54B5E36393B9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11" xr16:uid="{3DAD2E46-ADC7-4D94-BBEE-F9E9015B1303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19" xr16:uid="{DEA0D9B2-2869-4524-9060-5A51C483CEC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18" xr16:uid="{8C697676-F3DD-428F-A950-E2B5CD72A53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6" xr16:uid="{C982696F-411B-4DCD-89C1-C7FF19CF11F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14" xr16:uid="{15613D10-F500-45B4-A9BF-00DED499F2F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" connectionId="3" xr16:uid="{EA8EC35C-8EAA-4AFC-B24E-EC1725988B8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1" xr16:uid="{7DC04F44-0985-41B9-9E11-3224E980134F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6_2" connectionId="15" xr16:uid="{547D7740-AB17-4CC6-B6C9-53B6353F9C1E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4" connectionId="7" xr16:uid="{AAC37514-B06A-4246-9111-825754BE9B26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2" xr16:uid="{73DA02E2-4942-429A-A05E-0E7BC076328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5.bin"/><Relationship Id="rId4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6.bin"/><Relationship Id="rId4" Type="http://schemas.openxmlformats.org/officeDocument/2006/relationships/queryTable" Target="../queryTables/query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7.bin"/><Relationship Id="rId4" Type="http://schemas.openxmlformats.org/officeDocument/2006/relationships/queryTable" Target="../queryTables/query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E66B-C650-428F-AAE5-3A833DB5A4E3}">
  <dimension ref="A1:B10"/>
  <sheetViews>
    <sheetView workbookViewId="0"/>
  </sheetViews>
  <sheetFormatPr defaultRowHeight="13.9" x14ac:dyDescent="0.4"/>
  <cols>
    <col min="1" max="1" width="14.46484375" style="3" customWidth="1"/>
    <col min="2" max="2" width="8.86328125" style="3"/>
  </cols>
  <sheetData>
    <row r="1" spans="1:2" x14ac:dyDescent="0.4">
      <c r="A1" s="3" t="s">
        <v>0</v>
      </c>
      <c r="B1" s="3">
        <v>0.42499999999999999</v>
      </c>
    </row>
    <row r="2" spans="1:2" x14ac:dyDescent="0.4">
      <c r="A2" s="3" t="s">
        <v>1</v>
      </c>
      <c r="B2" s="3">
        <v>0.48199999999999998</v>
      </c>
    </row>
    <row r="3" spans="1:2" x14ac:dyDescent="0.4">
      <c r="A3" s="3" t="s">
        <v>2</v>
      </c>
      <c r="B3" s="3">
        <v>0.29499999999999998</v>
      </c>
    </row>
    <row r="4" spans="1:2" x14ac:dyDescent="0.4">
      <c r="A4" s="3" t="s">
        <v>3</v>
      </c>
      <c r="B4" s="3">
        <v>0.505</v>
      </c>
    </row>
    <row r="5" spans="1:2" x14ac:dyDescent="0.4">
      <c r="A5" s="3" t="s">
        <v>5</v>
      </c>
      <c r="B5" s="3">
        <v>0.41699999999999998</v>
      </c>
    </row>
    <row r="6" spans="1:2" x14ac:dyDescent="0.4">
      <c r="A6" s="3" t="s">
        <v>4</v>
      </c>
      <c r="B6" s="3">
        <v>0.46300000000000002</v>
      </c>
    </row>
    <row r="7" spans="1:2" x14ac:dyDescent="0.4">
      <c r="A7" s="3" t="s">
        <v>6</v>
      </c>
      <c r="B7" s="3">
        <v>0.42299999999999999</v>
      </c>
    </row>
    <row r="8" spans="1:2" x14ac:dyDescent="0.4">
      <c r="A8" s="3" t="s">
        <v>7</v>
      </c>
      <c r="B8" s="3">
        <v>0.42399999999999999</v>
      </c>
    </row>
    <row r="9" spans="1:2" x14ac:dyDescent="0.4">
      <c r="A9" s="3" t="s">
        <v>8</v>
      </c>
      <c r="B9" s="3">
        <v>0.29499999999999998</v>
      </c>
    </row>
    <row r="10" spans="1:2" x14ac:dyDescent="0.4">
      <c r="A10" s="3" t="s">
        <v>9</v>
      </c>
      <c r="B10" s="3">
        <v>0.33700000000000002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3149-ACC9-4B46-9F8F-E0438D7398D1}">
  <dimension ref="A1:AZ43"/>
  <sheetViews>
    <sheetView tabSelected="1" zoomScale="85" zoomScaleNormal="85" workbookViewId="0">
      <selection activeCell="C43" sqref="C43:AZ43"/>
    </sheetView>
  </sheetViews>
  <sheetFormatPr defaultColWidth="8.86328125" defaultRowHeight="15.4" x14ac:dyDescent="0.4"/>
  <cols>
    <col min="1" max="1" width="14.73046875" style="2" customWidth="1"/>
    <col min="2" max="2" width="10.86328125" style="2" customWidth="1"/>
    <col min="3" max="3" width="8.59765625" style="2" customWidth="1"/>
    <col min="4" max="52" width="8.59765625" style="3" customWidth="1"/>
    <col min="53" max="16384" width="8.86328125" style="3"/>
  </cols>
  <sheetData>
    <row r="1" spans="1:52" x14ac:dyDescent="0.4">
      <c r="A1" s="1" t="s">
        <v>12</v>
      </c>
      <c r="B1" s="1" t="s">
        <v>68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45</v>
      </c>
      <c r="AG1" s="4" t="s">
        <v>46</v>
      </c>
      <c r="AH1" s="4" t="s">
        <v>47</v>
      </c>
      <c r="AI1" s="4" t="s">
        <v>48</v>
      </c>
      <c r="AJ1" s="4" t="s">
        <v>49</v>
      </c>
      <c r="AK1" s="4" t="s">
        <v>50</v>
      </c>
      <c r="AL1" s="4" t="s">
        <v>51</v>
      </c>
      <c r="AM1" s="4" t="s">
        <v>52</v>
      </c>
      <c r="AN1" s="4" t="s">
        <v>53</v>
      </c>
      <c r="AO1" s="4" t="s">
        <v>54</v>
      </c>
      <c r="AP1" s="4" t="s">
        <v>55</v>
      </c>
      <c r="AQ1" s="4" t="s">
        <v>56</v>
      </c>
      <c r="AR1" s="4" t="s">
        <v>57</v>
      </c>
      <c r="AS1" s="4" t="s">
        <v>58</v>
      </c>
      <c r="AT1" s="4" t="s">
        <v>59</v>
      </c>
      <c r="AU1" s="4" t="s">
        <v>60</v>
      </c>
      <c r="AV1" s="4" t="s">
        <v>61</v>
      </c>
      <c r="AW1" s="4" t="s">
        <v>62</v>
      </c>
      <c r="AX1" s="4" t="s">
        <v>63</v>
      </c>
      <c r="AY1" s="4" t="s">
        <v>64</v>
      </c>
      <c r="AZ1" s="4" t="s">
        <v>65</v>
      </c>
    </row>
    <row r="2" spans="1:52" x14ac:dyDescent="0.4">
      <c r="A2" s="30" t="s">
        <v>10</v>
      </c>
      <c r="B2" s="1">
        <v>0</v>
      </c>
      <c r="C2" s="10">
        <v>0</v>
      </c>
      <c r="D2" s="11">
        <v>0</v>
      </c>
      <c r="E2" s="10">
        <v>0</v>
      </c>
      <c r="F2" s="11">
        <v>0</v>
      </c>
      <c r="G2" s="10">
        <v>0</v>
      </c>
      <c r="H2" s="11">
        <v>0</v>
      </c>
      <c r="I2" s="10">
        <v>0</v>
      </c>
      <c r="J2" s="11">
        <v>0</v>
      </c>
      <c r="K2" s="10">
        <v>0</v>
      </c>
      <c r="L2" s="11">
        <v>0</v>
      </c>
      <c r="M2" s="10">
        <v>0</v>
      </c>
      <c r="N2" s="11">
        <v>0</v>
      </c>
      <c r="O2" s="10">
        <v>0</v>
      </c>
      <c r="P2" s="11">
        <v>0</v>
      </c>
      <c r="Q2" s="10">
        <v>0</v>
      </c>
      <c r="R2" s="11">
        <v>0</v>
      </c>
      <c r="S2" s="10">
        <v>0</v>
      </c>
      <c r="T2" s="11">
        <v>0</v>
      </c>
      <c r="U2" s="10">
        <v>0</v>
      </c>
      <c r="V2" s="11">
        <v>0</v>
      </c>
      <c r="W2" s="10">
        <v>0</v>
      </c>
      <c r="X2" s="11">
        <v>0</v>
      </c>
      <c r="Y2" s="10">
        <v>0</v>
      </c>
      <c r="Z2" s="11">
        <v>0</v>
      </c>
      <c r="AA2" s="10">
        <v>0</v>
      </c>
      <c r="AB2" s="11">
        <v>0</v>
      </c>
      <c r="AC2" s="10">
        <v>0</v>
      </c>
      <c r="AD2" s="11">
        <v>0</v>
      </c>
      <c r="AE2" s="10">
        <v>0</v>
      </c>
      <c r="AF2" s="11">
        <v>0</v>
      </c>
      <c r="AG2" s="10">
        <v>0</v>
      </c>
      <c r="AH2" s="11">
        <v>0</v>
      </c>
      <c r="AI2" s="10">
        <v>0</v>
      </c>
      <c r="AJ2" s="11">
        <v>0</v>
      </c>
      <c r="AK2" s="10">
        <v>0</v>
      </c>
      <c r="AL2" s="11">
        <v>0</v>
      </c>
      <c r="AM2" s="10">
        <v>0</v>
      </c>
      <c r="AN2" s="11">
        <v>0</v>
      </c>
      <c r="AO2" s="10">
        <v>0</v>
      </c>
      <c r="AP2" s="11">
        <v>0</v>
      </c>
      <c r="AQ2" s="10">
        <v>0</v>
      </c>
      <c r="AR2" s="11">
        <v>0</v>
      </c>
      <c r="AS2" s="10">
        <v>0</v>
      </c>
      <c r="AT2" s="11">
        <v>0</v>
      </c>
      <c r="AU2" s="10">
        <v>0</v>
      </c>
      <c r="AV2" s="11">
        <v>0</v>
      </c>
      <c r="AW2" s="10">
        <v>0</v>
      </c>
      <c r="AX2" s="11">
        <v>0</v>
      </c>
      <c r="AY2" s="10">
        <v>0</v>
      </c>
      <c r="AZ2" s="11">
        <v>0</v>
      </c>
    </row>
    <row r="3" spans="1:52" x14ac:dyDescent="0.4">
      <c r="A3" s="31"/>
      <c r="B3" s="1">
        <v>0.25</v>
      </c>
      <c r="C3" s="12">
        <v>13.1274947751815</v>
      </c>
      <c r="D3" s="13">
        <v>14.268424697878901</v>
      </c>
      <c r="E3" s="13">
        <v>14.768793465518</v>
      </c>
      <c r="F3" s="13">
        <v>14.449037453733</v>
      </c>
      <c r="G3" s="13">
        <v>15.301922916185299</v>
      </c>
      <c r="H3" s="13">
        <v>13.612401383201099</v>
      </c>
      <c r="I3" s="13">
        <v>13.451324798482</v>
      </c>
      <c r="J3" s="13">
        <v>13.6412203300159</v>
      </c>
      <c r="K3" s="13">
        <v>13.0205273569188</v>
      </c>
      <c r="L3" s="13">
        <v>18.625485246358899</v>
      </c>
      <c r="M3" s="13">
        <v>16.467924921997302</v>
      </c>
      <c r="N3" s="13">
        <v>14.4041770725535</v>
      </c>
      <c r="O3" s="13">
        <v>12.942820454174299</v>
      </c>
      <c r="P3" s="13">
        <v>16.7643182936919</v>
      </c>
      <c r="Q3" s="13">
        <v>15.024971403967999</v>
      </c>
      <c r="R3" s="13">
        <v>13.3413385229856</v>
      </c>
      <c r="S3" s="13">
        <v>17.3098052533947</v>
      </c>
      <c r="T3" s="13">
        <v>12.5397571481395</v>
      </c>
      <c r="U3" s="13">
        <v>14.6669807890824</v>
      </c>
      <c r="V3" s="13">
        <v>17.827021424813299</v>
      </c>
      <c r="W3" s="13">
        <v>13.6277651794297</v>
      </c>
      <c r="X3" s="13">
        <v>17.130337796730601</v>
      </c>
      <c r="Y3" s="13">
        <v>18.796509598778499</v>
      </c>
      <c r="Z3" s="13">
        <v>14.3863156254532</v>
      </c>
      <c r="AA3" s="13">
        <v>14.4190831050373</v>
      </c>
      <c r="AB3" s="13">
        <v>14.791383503970801</v>
      </c>
      <c r="AC3" s="13">
        <v>14.761289832006099</v>
      </c>
      <c r="AD3" s="13">
        <v>13.1015087644896</v>
      </c>
      <c r="AE3" s="13">
        <v>17.8272352969304</v>
      </c>
      <c r="AF3" s="13">
        <v>14.305861961181201</v>
      </c>
      <c r="AG3" s="13">
        <v>14.0283868800198</v>
      </c>
      <c r="AH3" s="13">
        <v>12.9526330663571</v>
      </c>
      <c r="AI3" s="13">
        <v>13.161529604001901</v>
      </c>
      <c r="AJ3" s="13">
        <v>14.089965686880699</v>
      </c>
      <c r="AK3" s="13">
        <v>14.6386899089421</v>
      </c>
      <c r="AL3" s="13">
        <v>12.304281805112099</v>
      </c>
      <c r="AM3" s="13">
        <v>16.862270259679999</v>
      </c>
      <c r="AN3" s="13">
        <v>13.764375587830701</v>
      </c>
      <c r="AO3" s="13">
        <v>14.8104759007312</v>
      </c>
      <c r="AP3" s="13">
        <v>14.6552667716059</v>
      </c>
      <c r="AQ3" s="13">
        <v>15.152443980712</v>
      </c>
      <c r="AR3" s="13">
        <v>16.9904037841684</v>
      </c>
      <c r="AS3" s="13">
        <v>19.272970221327299</v>
      </c>
      <c r="AT3" s="13">
        <v>13.7260662594253</v>
      </c>
      <c r="AU3" s="13">
        <v>12.5240615094317</v>
      </c>
      <c r="AV3" s="13">
        <v>14.4040820190798</v>
      </c>
      <c r="AW3" s="13">
        <v>17.387811375897599</v>
      </c>
      <c r="AX3" s="13">
        <v>14.9381371436079</v>
      </c>
      <c r="AY3" s="13">
        <v>13.339251789454799</v>
      </c>
      <c r="AZ3" s="13">
        <v>14.476394634722199</v>
      </c>
    </row>
    <row r="4" spans="1:52" x14ac:dyDescent="0.4">
      <c r="A4" s="31"/>
      <c r="B4" s="1">
        <v>0.5</v>
      </c>
      <c r="C4" s="12">
        <v>16.638816315208999</v>
      </c>
      <c r="D4" s="13">
        <v>20.630687498886601</v>
      </c>
      <c r="E4" s="13">
        <v>20.637022383046901</v>
      </c>
      <c r="F4" s="13">
        <v>25.539779954965201</v>
      </c>
      <c r="G4" s="13">
        <v>22.0812966334009</v>
      </c>
      <c r="H4" s="13">
        <v>16.793714416250499</v>
      </c>
      <c r="I4" s="13">
        <v>19.0239032410121</v>
      </c>
      <c r="J4" s="13">
        <v>18.201328515926001</v>
      </c>
      <c r="K4" s="13">
        <v>22.526501785934499</v>
      </c>
      <c r="L4" s="13">
        <v>25.966277039623002</v>
      </c>
      <c r="M4" s="13">
        <v>19.709623106552701</v>
      </c>
      <c r="N4" s="13">
        <v>16.480029976339999</v>
      </c>
      <c r="O4" s="13">
        <v>19.299760603471402</v>
      </c>
      <c r="P4" s="13">
        <v>19.710946139987701</v>
      </c>
      <c r="Q4" s="13">
        <v>19.033247063889299</v>
      </c>
      <c r="R4" s="13">
        <v>18.618114510285299</v>
      </c>
      <c r="S4" s="13">
        <v>21.166681557554298</v>
      </c>
      <c r="T4" s="13">
        <v>20.3281077725951</v>
      </c>
      <c r="U4" s="13">
        <v>20.790230766238601</v>
      </c>
      <c r="V4" s="13">
        <v>24.397729300561402</v>
      </c>
      <c r="W4" s="13">
        <v>18.383883042087501</v>
      </c>
      <c r="X4" s="13">
        <v>19.865157593183302</v>
      </c>
      <c r="Y4" s="13">
        <v>24.5816223196341</v>
      </c>
      <c r="Z4" s="13">
        <v>19.414479407433401</v>
      </c>
      <c r="AA4" s="13">
        <v>20.0073827988085</v>
      </c>
      <c r="AB4" s="13">
        <v>20.3150938305509</v>
      </c>
      <c r="AC4" s="13">
        <v>18.531507459897</v>
      </c>
      <c r="AD4" s="13">
        <v>20.014884595317501</v>
      </c>
      <c r="AE4" s="13">
        <v>24.137577786726499</v>
      </c>
      <c r="AF4" s="13">
        <v>20.327971881060801</v>
      </c>
      <c r="AG4" s="13">
        <v>18.504094007694299</v>
      </c>
      <c r="AH4" s="13">
        <v>18.909405526577</v>
      </c>
      <c r="AI4" s="13">
        <v>20.547271570845599</v>
      </c>
      <c r="AJ4" s="13">
        <v>18.978689096674099</v>
      </c>
      <c r="AK4" s="13">
        <v>20.833871063279901</v>
      </c>
      <c r="AL4" s="13">
        <v>17.5370418525114</v>
      </c>
      <c r="AM4" s="13">
        <v>20.948767024312399</v>
      </c>
      <c r="AN4" s="13">
        <v>22.420489467310301</v>
      </c>
      <c r="AO4" s="13">
        <v>20.224914284461899</v>
      </c>
      <c r="AP4" s="13">
        <v>21.989747481363199</v>
      </c>
      <c r="AQ4" s="13">
        <v>25.225869414879799</v>
      </c>
      <c r="AR4" s="13">
        <v>21.156222979114801</v>
      </c>
      <c r="AS4" s="13">
        <v>24.907053899837901</v>
      </c>
      <c r="AT4" s="13">
        <v>19.196513591014401</v>
      </c>
      <c r="AU4" s="13">
        <v>18.633887118133401</v>
      </c>
      <c r="AV4" s="13">
        <v>19.927069247525498</v>
      </c>
      <c r="AW4" s="13">
        <v>22.304333498134898</v>
      </c>
      <c r="AX4" s="13">
        <v>22.339186656553402</v>
      </c>
      <c r="AY4" s="13">
        <v>19.4193319737835</v>
      </c>
      <c r="AZ4" s="13">
        <v>19.7627218331208</v>
      </c>
    </row>
    <row r="5" spans="1:52" x14ac:dyDescent="0.4">
      <c r="A5" s="31"/>
      <c r="B5" s="1">
        <v>0.75</v>
      </c>
      <c r="C5" s="12">
        <v>31.421495366141901</v>
      </c>
      <c r="D5" s="13">
        <v>35.692455144781803</v>
      </c>
      <c r="E5" s="13">
        <v>34.282895124413997</v>
      </c>
      <c r="F5" s="13">
        <v>37.395301566744699</v>
      </c>
      <c r="G5" s="13">
        <v>37.160798534327398</v>
      </c>
      <c r="H5" s="13">
        <v>29.671859806023502</v>
      </c>
      <c r="I5" s="13">
        <v>34.528236968092401</v>
      </c>
      <c r="J5" s="13">
        <v>30.281206622751299</v>
      </c>
      <c r="K5" s="13">
        <v>32.4113490700122</v>
      </c>
      <c r="L5" s="13">
        <v>40.9548135418014</v>
      </c>
      <c r="M5" s="13">
        <v>33.135246352068599</v>
      </c>
      <c r="N5" s="13">
        <v>29.264165599618899</v>
      </c>
      <c r="O5" s="13">
        <v>34.457415437962098</v>
      </c>
      <c r="P5" s="13">
        <v>33.434068813912901</v>
      </c>
      <c r="Q5" s="13">
        <v>32.902103238529797</v>
      </c>
      <c r="R5" s="13">
        <v>29.034841182411601</v>
      </c>
      <c r="S5" s="13">
        <v>34.266184605663902</v>
      </c>
      <c r="T5" s="13">
        <v>33.493349574229001</v>
      </c>
      <c r="U5" s="13">
        <v>35.273484777804498</v>
      </c>
      <c r="V5" s="13">
        <v>40.585212081772603</v>
      </c>
      <c r="W5" s="13">
        <v>32.0235887470918</v>
      </c>
      <c r="X5" s="13">
        <v>34.274308177926798</v>
      </c>
      <c r="Y5" s="13">
        <v>38.488691159139002</v>
      </c>
      <c r="Z5" s="13">
        <v>32.818129901051996</v>
      </c>
      <c r="AA5" s="13">
        <v>33.5111867281407</v>
      </c>
      <c r="AB5" s="13">
        <v>38.271609251454798</v>
      </c>
      <c r="AC5" s="13">
        <v>32.696288100597101</v>
      </c>
      <c r="AD5" s="13">
        <v>31.983233960032798</v>
      </c>
      <c r="AE5" s="13">
        <v>40.603050086484799</v>
      </c>
      <c r="AF5" s="13">
        <v>34.265967327329797</v>
      </c>
      <c r="AG5" s="13">
        <v>30.519246316123301</v>
      </c>
      <c r="AH5" s="13">
        <v>30.4785388490128</v>
      </c>
      <c r="AI5" s="13">
        <v>34.179883401206297</v>
      </c>
      <c r="AJ5" s="13">
        <v>33.714286340679301</v>
      </c>
      <c r="AK5" s="13">
        <v>35.825112173189702</v>
      </c>
      <c r="AL5" s="13">
        <v>33.603431178290997</v>
      </c>
      <c r="AM5" s="13">
        <v>37.914050295126899</v>
      </c>
      <c r="AN5" s="13">
        <v>35.568425661227103</v>
      </c>
      <c r="AO5" s="13">
        <v>33.309289366360503</v>
      </c>
      <c r="AP5" s="13">
        <v>35.494741163326097</v>
      </c>
      <c r="AQ5" s="13">
        <v>35.708526410316203</v>
      </c>
      <c r="AR5" s="13">
        <v>34.608484629938999</v>
      </c>
      <c r="AS5" s="13">
        <v>42.334233530115498</v>
      </c>
      <c r="AT5" s="13">
        <v>35.1476715776909</v>
      </c>
      <c r="AU5" s="13">
        <v>34.466083783510697</v>
      </c>
      <c r="AV5" s="13">
        <v>35.195308515633798</v>
      </c>
      <c r="AW5" s="13">
        <v>41.097818366682503</v>
      </c>
      <c r="AX5" s="13">
        <v>34.344011288669698</v>
      </c>
      <c r="AY5" s="13">
        <v>30.5405962864114</v>
      </c>
      <c r="AZ5" s="13">
        <v>35.4147736847871</v>
      </c>
    </row>
    <row r="6" spans="1:52" x14ac:dyDescent="0.4">
      <c r="A6" s="31"/>
      <c r="B6" s="1">
        <v>1</v>
      </c>
      <c r="C6" s="12">
        <v>44.540755485001</v>
      </c>
      <c r="D6" s="13">
        <v>51.759316501769703</v>
      </c>
      <c r="E6" s="13">
        <v>50.269506151128802</v>
      </c>
      <c r="F6" s="13">
        <v>52.112943255494002</v>
      </c>
      <c r="G6" s="13">
        <v>52.139176485702798</v>
      </c>
      <c r="H6" s="13">
        <v>44.799640359436502</v>
      </c>
      <c r="I6" s="13">
        <v>48.117144188740603</v>
      </c>
      <c r="J6" s="13">
        <v>42.9668088328064</v>
      </c>
      <c r="K6" s="13">
        <v>47.833732350852401</v>
      </c>
      <c r="L6" s="13">
        <v>55.605365654350202</v>
      </c>
      <c r="M6" s="13">
        <v>46.871553805930802</v>
      </c>
      <c r="N6" s="13">
        <v>42.7799464676879</v>
      </c>
      <c r="O6" s="13">
        <v>48.3500663234529</v>
      </c>
      <c r="P6" s="13">
        <v>47.893349607428199</v>
      </c>
      <c r="Q6" s="13">
        <v>49.795545083049497</v>
      </c>
      <c r="R6" s="13">
        <v>43.696009721495699</v>
      </c>
      <c r="S6" s="13">
        <v>50.096351625389097</v>
      </c>
      <c r="T6" s="13">
        <v>46.816681862538701</v>
      </c>
      <c r="U6" s="13">
        <v>47.833616279427702</v>
      </c>
      <c r="V6" s="13">
        <v>50.937934066921201</v>
      </c>
      <c r="W6" s="13">
        <v>45.975139640768099</v>
      </c>
      <c r="X6" s="13">
        <v>50.3413017444297</v>
      </c>
      <c r="Y6" s="13">
        <v>52.630271155421703</v>
      </c>
      <c r="Z6" s="13">
        <v>48.028429684358201</v>
      </c>
      <c r="AA6" s="13">
        <v>50.384434989934199</v>
      </c>
      <c r="AB6" s="13">
        <v>51.200098878477299</v>
      </c>
      <c r="AC6" s="13">
        <v>46.087314259683801</v>
      </c>
      <c r="AD6" s="13">
        <v>46.318871648998702</v>
      </c>
      <c r="AE6" s="13">
        <v>57.5559163668715</v>
      </c>
      <c r="AF6" s="13">
        <v>50.7281603352437</v>
      </c>
      <c r="AG6" s="13">
        <v>43.368113330673403</v>
      </c>
      <c r="AH6" s="13">
        <v>43.935628806229801</v>
      </c>
      <c r="AI6" s="13">
        <v>48.807393569064999</v>
      </c>
      <c r="AJ6" s="13">
        <v>48.164392244101897</v>
      </c>
      <c r="AK6" s="13">
        <v>49.212667660276203</v>
      </c>
      <c r="AL6" s="13">
        <v>46.810579655265698</v>
      </c>
      <c r="AM6" s="13">
        <v>55.143788845285101</v>
      </c>
      <c r="AN6" s="13">
        <v>52.242534215113601</v>
      </c>
      <c r="AO6" s="13">
        <v>47.991395949912601</v>
      </c>
      <c r="AP6" s="13">
        <v>50.613321018043798</v>
      </c>
      <c r="AQ6" s="13">
        <v>52.5874524769253</v>
      </c>
      <c r="AR6" s="13">
        <v>50.2393390927799</v>
      </c>
      <c r="AS6" s="13">
        <v>54.892071211017097</v>
      </c>
      <c r="AT6" s="13">
        <v>47.9284341277991</v>
      </c>
      <c r="AU6" s="13">
        <v>47.115995682046098</v>
      </c>
      <c r="AV6" s="13">
        <v>51.825395876991898</v>
      </c>
      <c r="AW6" s="13">
        <v>57.157348896994101</v>
      </c>
      <c r="AX6" s="13">
        <v>48.636326923244297</v>
      </c>
      <c r="AY6" s="13">
        <v>48.383161707070897</v>
      </c>
      <c r="AZ6" s="13">
        <v>50.625944736086502</v>
      </c>
    </row>
    <row r="7" spans="1:52" x14ac:dyDescent="0.4">
      <c r="A7" s="31"/>
      <c r="B7" s="1">
        <v>1.25</v>
      </c>
      <c r="C7" s="12">
        <v>57.201163996276797</v>
      </c>
      <c r="D7" s="13">
        <v>65.700635515233898</v>
      </c>
      <c r="E7" s="13">
        <v>64.6409229685799</v>
      </c>
      <c r="F7" s="13">
        <v>64.640533246751701</v>
      </c>
      <c r="G7" s="13">
        <v>65.253964407747901</v>
      </c>
      <c r="H7" s="13">
        <v>57.041838441739003</v>
      </c>
      <c r="I7" s="13">
        <v>62.8968697739219</v>
      </c>
      <c r="J7" s="13">
        <v>56.691526830704099</v>
      </c>
      <c r="K7" s="13">
        <v>62.089651481632302</v>
      </c>
      <c r="L7" s="13">
        <v>71.151156828529196</v>
      </c>
      <c r="M7" s="13">
        <v>59.824757713515602</v>
      </c>
      <c r="N7" s="13">
        <v>55.095605948196699</v>
      </c>
      <c r="O7" s="13">
        <v>61.134330672326797</v>
      </c>
      <c r="P7" s="13">
        <v>59.3222943647148</v>
      </c>
      <c r="Q7" s="13">
        <v>63.1391262600294</v>
      </c>
      <c r="R7" s="13">
        <v>57.352678706610099</v>
      </c>
      <c r="S7" s="13">
        <v>65.180574427708606</v>
      </c>
      <c r="T7" s="13">
        <v>59.607668696621403</v>
      </c>
      <c r="U7" s="13">
        <v>59.557659693410798</v>
      </c>
      <c r="V7" s="13">
        <v>66.194075194589999</v>
      </c>
      <c r="W7" s="13">
        <v>57.826625359597799</v>
      </c>
      <c r="X7" s="13">
        <v>63.6674896439457</v>
      </c>
      <c r="Y7" s="13">
        <v>66.258102299913503</v>
      </c>
      <c r="Z7" s="13">
        <v>59.7801307401202</v>
      </c>
      <c r="AA7" s="13">
        <v>64.547635327974305</v>
      </c>
      <c r="AB7" s="13">
        <v>65.341541562571294</v>
      </c>
      <c r="AC7" s="13">
        <v>58.870415230189003</v>
      </c>
      <c r="AD7" s="13">
        <v>61.349303640649097</v>
      </c>
      <c r="AE7" s="13">
        <v>71.760050202136</v>
      </c>
      <c r="AF7" s="13">
        <v>62.401811173199697</v>
      </c>
      <c r="AG7" s="13">
        <v>59.0270252666663</v>
      </c>
      <c r="AH7" s="13">
        <v>57.1036508524518</v>
      </c>
      <c r="AI7" s="13">
        <v>63.315020402735499</v>
      </c>
      <c r="AJ7" s="13">
        <v>61.000695233258398</v>
      </c>
      <c r="AK7" s="13">
        <v>62.294780189330403</v>
      </c>
      <c r="AL7" s="13">
        <v>61.159555789665603</v>
      </c>
      <c r="AM7" s="13">
        <v>67.819925092918794</v>
      </c>
      <c r="AN7" s="13">
        <v>66.504694543819298</v>
      </c>
      <c r="AO7" s="13">
        <v>60.462686759858599</v>
      </c>
      <c r="AP7" s="13">
        <v>67.473444003210204</v>
      </c>
      <c r="AQ7" s="13">
        <v>66.984866211680398</v>
      </c>
      <c r="AR7" s="13">
        <v>65.2743019215457</v>
      </c>
      <c r="AS7" s="13">
        <v>68.972863646366903</v>
      </c>
      <c r="AT7" s="13">
        <v>62.052246505910702</v>
      </c>
      <c r="AU7" s="13">
        <v>61.729305890423902</v>
      </c>
      <c r="AV7" s="13">
        <v>66.325531258870001</v>
      </c>
      <c r="AW7" s="13">
        <v>71.885410023320205</v>
      </c>
      <c r="AX7" s="13">
        <v>61.849707582238402</v>
      </c>
      <c r="AY7" s="13">
        <v>56.846936968118598</v>
      </c>
      <c r="AZ7" s="13">
        <v>66.442024486506199</v>
      </c>
    </row>
    <row r="8" spans="1:52" x14ac:dyDescent="0.4">
      <c r="A8" s="31"/>
      <c r="B8" s="1">
        <v>1.5</v>
      </c>
      <c r="C8" s="12">
        <v>66.3305371099447</v>
      </c>
      <c r="D8" s="13">
        <v>76.580088766381706</v>
      </c>
      <c r="E8" s="13">
        <v>75.216310699401205</v>
      </c>
      <c r="F8" s="13">
        <v>76.032472750859498</v>
      </c>
      <c r="G8" s="13">
        <v>76.261603522282698</v>
      </c>
      <c r="H8" s="13">
        <v>67.224237253823503</v>
      </c>
      <c r="I8" s="13">
        <v>73.892622818707395</v>
      </c>
      <c r="J8" s="13">
        <v>65.344423723230804</v>
      </c>
      <c r="K8" s="13">
        <v>74.056672287700707</v>
      </c>
      <c r="L8" s="13">
        <v>81.173394962927702</v>
      </c>
      <c r="M8" s="13">
        <v>70.338893450341402</v>
      </c>
      <c r="N8" s="13">
        <v>65.763697759636798</v>
      </c>
      <c r="O8" s="13">
        <v>72.891896241866704</v>
      </c>
      <c r="P8" s="13">
        <v>70.867025524823504</v>
      </c>
      <c r="Q8" s="13">
        <v>73.718200085022701</v>
      </c>
      <c r="R8" s="13">
        <v>68.025202466146993</v>
      </c>
      <c r="S8" s="13">
        <v>76.320200724694899</v>
      </c>
      <c r="T8" s="13">
        <v>68.485680390940601</v>
      </c>
      <c r="U8" s="13">
        <v>70.396630462518303</v>
      </c>
      <c r="V8" s="13">
        <v>79.153694280219995</v>
      </c>
      <c r="W8" s="13">
        <v>67.619708476666801</v>
      </c>
      <c r="X8" s="13">
        <v>76.919403424516105</v>
      </c>
      <c r="Y8" s="13">
        <v>76.060934576770904</v>
      </c>
      <c r="Z8" s="13">
        <v>68.697873020283794</v>
      </c>
      <c r="AA8" s="13">
        <v>79.532219588190799</v>
      </c>
      <c r="AB8" s="13">
        <v>79.426568340006099</v>
      </c>
      <c r="AC8" s="13">
        <v>67.851821271725598</v>
      </c>
      <c r="AD8" s="13">
        <v>72.153998581409098</v>
      </c>
      <c r="AE8" s="13">
        <v>82.734347063068398</v>
      </c>
      <c r="AF8" s="13">
        <v>72.942917187211407</v>
      </c>
      <c r="AG8" s="13">
        <v>68.730872982434306</v>
      </c>
      <c r="AH8" s="13">
        <v>69.890390723389402</v>
      </c>
      <c r="AI8" s="13">
        <v>74.628971545512996</v>
      </c>
      <c r="AJ8" s="13">
        <v>71.727270042974993</v>
      </c>
      <c r="AK8" s="13">
        <v>72.808851062287999</v>
      </c>
      <c r="AL8" s="13">
        <v>70.394338858819793</v>
      </c>
      <c r="AM8" s="13">
        <v>79.027065829232598</v>
      </c>
      <c r="AN8" s="13">
        <v>78.632033155855595</v>
      </c>
      <c r="AO8" s="13">
        <v>70.340182820127893</v>
      </c>
      <c r="AP8" s="13">
        <v>79.568578494993105</v>
      </c>
      <c r="AQ8" s="13">
        <v>78.748195310241201</v>
      </c>
      <c r="AR8" s="13">
        <v>74.240856840936203</v>
      </c>
      <c r="AS8" s="13">
        <v>76.718319139299993</v>
      </c>
      <c r="AT8" s="13">
        <v>72.6354590629482</v>
      </c>
      <c r="AU8" s="13">
        <v>70.968921727997994</v>
      </c>
      <c r="AV8" s="13">
        <v>77.389712893475803</v>
      </c>
      <c r="AW8" s="13">
        <v>85.103263240368506</v>
      </c>
      <c r="AX8" s="13">
        <v>72.675287315852003</v>
      </c>
      <c r="AY8" s="13">
        <v>66.872242056285401</v>
      </c>
      <c r="AZ8" s="13">
        <v>76.9844522988855</v>
      </c>
    </row>
    <row r="9" spans="1:52" x14ac:dyDescent="0.4">
      <c r="A9" s="31"/>
      <c r="B9" s="1">
        <v>1.75</v>
      </c>
      <c r="C9" s="12">
        <v>78.561587320672004</v>
      </c>
      <c r="D9" s="13">
        <v>91.187957049352605</v>
      </c>
      <c r="E9" s="13">
        <v>85.821353457015505</v>
      </c>
      <c r="F9" s="13">
        <v>88.467350444217004</v>
      </c>
      <c r="G9" s="13">
        <v>88.322583543122605</v>
      </c>
      <c r="H9" s="13">
        <v>82.832452334916397</v>
      </c>
      <c r="I9" s="13">
        <v>86.599103378435601</v>
      </c>
      <c r="J9" s="13">
        <v>76.696676499579496</v>
      </c>
      <c r="K9" s="13">
        <v>83.099022992510001</v>
      </c>
      <c r="L9" s="13">
        <v>92.343064106649805</v>
      </c>
      <c r="M9" s="13">
        <v>80.821096305627705</v>
      </c>
      <c r="N9" s="13">
        <v>77.250679707625395</v>
      </c>
      <c r="O9" s="13">
        <v>83.319131971504305</v>
      </c>
      <c r="P9" s="13">
        <v>83.187661815209793</v>
      </c>
      <c r="Q9" s="13">
        <v>84.996794639931295</v>
      </c>
      <c r="R9" s="13">
        <v>79.619843359376304</v>
      </c>
      <c r="S9" s="13">
        <v>85.938841986076795</v>
      </c>
      <c r="T9" s="13">
        <v>80.244037054850395</v>
      </c>
      <c r="U9" s="13">
        <v>81.249633035915807</v>
      </c>
      <c r="V9" s="13">
        <v>90.034035757702298</v>
      </c>
      <c r="W9" s="13">
        <v>79.910026246019697</v>
      </c>
      <c r="X9" s="13">
        <v>86.887759160315298</v>
      </c>
      <c r="Y9" s="13">
        <v>87.211741545343401</v>
      </c>
      <c r="Z9" s="13">
        <v>81.032188130778195</v>
      </c>
      <c r="AA9" s="13">
        <v>92.974353232433501</v>
      </c>
      <c r="AB9" s="13">
        <v>91.629724242434406</v>
      </c>
      <c r="AC9" s="13">
        <v>80.381066978925404</v>
      </c>
      <c r="AD9" s="13">
        <v>83.430247785165903</v>
      </c>
      <c r="AE9" s="13">
        <v>92.752816793144206</v>
      </c>
      <c r="AF9" s="13">
        <v>82.680206856083601</v>
      </c>
      <c r="AG9" s="13">
        <v>77.922478923135202</v>
      </c>
      <c r="AH9" s="13">
        <v>79.513993042396805</v>
      </c>
      <c r="AI9" s="13">
        <v>90.0388768125529</v>
      </c>
      <c r="AJ9" s="13">
        <v>83.438266973956203</v>
      </c>
      <c r="AK9" s="13">
        <v>85.837667005358597</v>
      </c>
      <c r="AL9" s="13">
        <v>82.648741746372593</v>
      </c>
      <c r="AM9" s="13">
        <v>90.981646285801204</v>
      </c>
      <c r="AN9" s="13">
        <v>91.163480283860594</v>
      </c>
      <c r="AO9" s="13">
        <v>81.173568678355807</v>
      </c>
      <c r="AP9" s="13">
        <v>91.400815492752599</v>
      </c>
      <c r="AQ9" s="13">
        <v>92.037025842780807</v>
      </c>
      <c r="AR9" s="13">
        <v>87.179636801634501</v>
      </c>
      <c r="AS9" s="13">
        <v>88.436603476531303</v>
      </c>
      <c r="AT9" s="13">
        <v>84.029766643409801</v>
      </c>
      <c r="AU9" s="13">
        <v>83.621434394331501</v>
      </c>
      <c r="AV9" s="13">
        <v>88.990425853093399</v>
      </c>
      <c r="AW9" s="13">
        <v>96.832996518484805</v>
      </c>
      <c r="AX9" s="13">
        <v>83.558411123193594</v>
      </c>
      <c r="AY9" s="13">
        <v>78.564233472230896</v>
      </c>
      <c r="AZ9" s="13">
        <v>91.063450304280593</v>
      </c>
    </row>
    <row r="10" spans="1:52" x14ac:dyDescent="0.4">
      <c r="A10" s="31"/>
      <c r="B10" s="1">
        <v>2</v>
      </c>
      <c r="C10" s="12">
        <v>87.979567849632005</v>
      </c>
      <c r="D10" s="13">
        <v>101.103590786326</v>
      </c>
      <c r="E10" s="13">
        <v>97.031571479444594</v>
      </c>
      <c r="F10" s="13">
        <v>99.438148326160501</v>
      </c>
      <c r="G10" s="13">
        <v>99.965394762423102</v>
      </c>
      <c r="H10" s="13">
        <v>91.733418741576003</v>
      </c>
      <c r="I10" s="13">
        <v>97.659451626611002</v>
      </c>
      <c r="J10" s="13">
        <v>85.5349894885521</v>
      </c>
      <c r="K10" s="13">
        <v>92.998969169389596</v>
      </c>
      <c r="L10" s="13">
        <v>102.94626474620399</v>
      </c>
      <c r="M10" s="13">
        <v>92.480353724591694</v>
      </c>
      <c r="N10" s="13">
        <v>86.544342520579903</v>
      </c>
      <c r="O10" s="13">
        <v>95.682278985210999</v>
      </c>
      <c r="P10" s="13">
        <v>92.378677322987201</v>
      </c>
      <c r="Q10" s="13">
        <v>93.508042820603904</v>
      </c>
      <c r="R10" s="13">
        <v>90.202340653909005</v>
      </c>
      <c r="S10" s="13">
        <v>95.724962249538606</v>
      </c>
      <c r="T10" s="13">
        <v>87.053186097935594</v>
      </c>
      <c r="U10" s="13">
        <v>92.925166282129894</v>
      </c>
      <c r="V10" s="13">
        <v>100.66053351031699</v>
      </c>
      <c r="W10" s="13">
        <v>88.399926904833606</v>
      </c>
      <c r="X10" s="13">
        <v>96.881585883391693</v>
      </c>
      <c r="Y10" s="13">
        <v>95.610502051910302</v>
      </c>
      <c r="Z10" s="13">
        <v>90.043583251146103</v>
      </c>
      <c r="AA10" s="13">
        <v>102.635151241407</v>
      </c>
      <c r="AB10" s="13">
        <v>100.69380971111001</v>
      </c>
      <c r="AC10" s="13">
        <v>88.227328478142198</v>
      </c>
      <c r="AD10" s="13">
        <v>92.337713054164098</v>
      </c>
      <c r="AE10" s="13">
        <v>103.65067679508201</v>
      </c>
      <c r="AF10" s="13">
        <v>92.815183215122005</v>
      </c>
      <c r="AG10" s="13">
        <v>87.655333156854795</v>
      </c>
      <c r="AH10" s="13">
        <v>89.048323162560294</v>
      </c>
      <c r="AI10" s="13">
        <v>97.5549774072242</v>
      </c>
      <c r="AJ10" s="13">
        <v>94.081731946861197</v>
      </c>
      <c r="AK10" s="13">
        <v>93.9500335311117</v>
      </c>
      <c r="AL10" s="13">
        <v>89.491672895677596</v>
      </c>
      <c r="AM10" s="13">
        <v>102.987105019233</v>
      </c>
      <c r="AN10" s="13">
        <v>100.208814644234</v>
      </c>
      <c r="AO10" s="13">
        <v>89.957804187752203</v>
      </c>
      <c r="AP10" s="13">
        <v>103.36057917917</v>
      </c>
      <c r="AQ10" s="13">
        <v>103.394789461058</v>
      </c>
      <c r="AR10" s="13">
        <v>97.302703583060406</v>
      </c>
      <c r="AS10" s="13">
        <v>98.320415354125601</v>
      </c>
      <c r="AT10" s="13">
        <v>94.480031547294999</v>
      </c>
      <c r="AU10" s="13">
        <v>90.768150930294894</v>
      </c>
      <c r="AV10" s="13">
        <v>101.216419954106</v>
      </c>
      <c r="AW10" s="13">
        <v>107.473532340085</v>
      </c>
      <c r="AX10" s="13">
        <v>92.333421561341098</v>
      </c>
      <c r="AY10" s="13">
        <v>88.254723174482194</v>
      </c>
      <c r="AZ10" s="13">
        <v>102.60386969346</v>
      </c>
    </row>
    <row r="11" spans="1:52" x14ac:dyDescent="0.4">
      <c r="A11" s="31"/>
      <c r="B11" s="1">
        <v>2.5</v>
      </c>
      <c r="C11" s="12">
        <v>107.83688283393199</v>
      </c>
      <c r="D11" s="13">
        <v>120.0263218245</v>
      </c>
      <c r="E11" s="13">
        <v>117.117911574052</v>
      </c>
      <c r="F11" s="13">
        <v>120.725901549157</v>
      </c>
      <c r="G11" s="13">
        <v>120.124740780425</v>
      </c>
      <c r="H11" s="13">
        <v>111.68685514805701</v>
      </c>
      <c r="I11" s="13">
        <v>117.455356560122</v>
      </c>
      <c r="J11" s="13">
        <v>103.736867997625</v>
      </c>
      <c r="K11" s="13">
        <v>112.063389929764</v>
      </c>
      <c r="L11" s="13">
        <v>125.18244720181499</v>
      </c>
      <c r="M11" s="13">
        <v>113.994768505693</v>
      </c>
      <c r="N11" s="13">
        <v>101.60982469296</v>
      </c>
      <c r="O11" s="13">
        <v>115.54875268113101</v>
      </c>
      <c r="P11" s="13">
        <v>112.289457758681</v>
      </c>
      <c r="Q11" s="13">
        <v>112.94988571354401</v>
      </c>
      <c r="R11" s="13">
        <v>111.433702112974</v>
      </c>
      <c r="S11" s="13">
        <v>114.594089570262</v>
      </c>
      <c r="T11" s="13">
        <v>104.93061886395201</v>
      </c>
      <c r="U11" s="13">
        <v>113.714589854743</v>
      </c>
      <c r="V11" s="13">
        <v>123.761304820372</v>
      </c>
      <c r="W11" s="13">
        <v>109.35639314442901</v>
      </c>
      <c r="X11" s="13">
        <v>119.233457554438</v>
      </c>
      <c r="Y11" s="13">
        <v>118.747810241075</v>
      </c>
      <c r="Z11" s="13">
        <v>107.697046918517</v>
      </c>
      <c r="AA11" s="13">
        <v>124.82277350205</v>
      </c>
      <c r="AB11" s="13">
        <v>121.369937879421</v>
      </c>
      <c r="AC11" s="13">
        <v>109.35091535213</v>
      </c>
      <c r="AD11" s="13">
        <v>111.95823345131799</v>
      </c>
      <c r="AE11" s="13">
        <v>122.23003683804799</v>
      </c>
      <c r="AF11" s="13">
        <v>115.916377147746</v>
      </c>
      <c r="AG11" s="13">
        <v>107.749790555711</v>
      </c>
      <c r="AH11" s="13">
        <v>107.958231288314</v>
      </c>
      <c r="AI11" s="13">
        <v>119.472862623118</v>
      </c>
      <c r="AJ11" s="13">
        <v>111.080927610448</v>
      </c>
      <c r="AK11" s="13">
        <v>112.798316600777</v>
      </c>
      <c r="AL11" s="13">
        <v>109.921513821331</v>
      </c>
      <c r="AM11" s="13">
        <v>124.149935225204</v>
      </c>
      <c r="AN11" s="13">
        <v>123.42754138503599</v>
      </c>
      <c r="AO11" s="13">
        <v>110.56186236326199</v>
      </c>
      <c r="AP11" s="13">
        <v>122.199117213956</v>
      </c>
      <c r="AQ11" s="13">
        <v>124.757120320444</v>
      </c>
      <c r="AR11" s="13">
        <v>117.499922058294</v>
      </c>
      <c r="AS11" s="13">
        <v>120.037728862045</v>
      </c>
      <c r="AT11" s="13">
        <v>113.80895158596201</v>
      </c>
      <c r="AU11" s="13">
        <v>110.742681893495</v>
      </c>
      <c r="AV11" s="13">
        <v>121.602704848237</v>
      </c>
      <c r="AW11" s="13">
        <v>128.637801256366</v>
      </c>
      <c r="AX11" s="13">
        <v>110.92373023357899</v>
      </c>
      <c r="AY11" s="13">
        <v>110.946894443294</v>
      </c>
      <c r="AZ11" s="13">
        <v>126.310802058695</v>
      </c>
    </row>
    <row r="12" spans="1:52" x14ac:dyDescent="0.4">
      <c r="A12" s="31"/>
      <c r="B12" s="1">
        <v>3</v>
      </c>
      <c r="C12" s="12">
        <v>125.936232070616</v>
      </c>
      <c r="D12" s="13">
        <v>136.551715358808</v>
      </c>
      <c r="E12" s="13">
        <v>135.74969809598801</v>
      </c>
      <c r="F12" s="13">
        <v>142.23238927509999</v>
      </c>
      <c r="G12" s="13">
        <v>140.15170665342001</v>
      </c>
      <c r="H12" s="13">
        <v>130.241654796906</v>
      </c>
      <c r="I12" s="13">
        <v>137.39182394738901</v>
      </c>
      <c r="J12" s="13">
        <v>123.215402409945</v>
      </c>
      <c r="K12" s="13">
        <v>130.55521385106599</v>
      </c>
      <c r="L12" s="13">
        <v>143.55723874845199</v>
      </c>
      <c r="M12" s="13">
        <v>136.364606928195</v>
      </c>
      <c r="N12" s="13">
        <v>117.915690153906</v>
      </c>
      <c r="O12" s="13">
        <v>132.48394597737499</v>
      </c>
      <c r="P12" s="13">
        <v>131.06299098541299</v>
      </c>
      <c r="Q12" s="13">
        <v>130.43023095914</v>
      </c>
      <c r="R12" s="13">
        <v>127.750886788706</v>
      </c>
      <c r="S12" s="13">
        <v>131.26557152696299</v>
      </c>
      <c r="T12" s="13">
        <v>120.658503937527</v>
      </c>
      <c r="U12" s="13">
        <v>136.59801418792</v>
      </c>
      <c r="V12" s="13">
        <v>142.863278151955</v>
      </c>
      <c r="W12" s="13">
        <v>126.61997896122701</v>
      </c>
      <c r="X12" s="13">
        <v>138.47673712399899</v>
      </c>
      <c r="Y12" s="13">
        <v>134.944643202055</v>
      </c>
      <c r="Z12" s="13">
        <v>124.78214142207401</v>
      </c>
      <c r="AA12" s="13">
        <v>141.48850451978501</v>
      </c>
      <c r="AB12" s="13">
        <v>138.28585246893101</v>
      </c>
      <c r="AC12" s="13">
        <v>125.522667078494</v>
      </c>
      <c r="AD12" s="13">
        <v>131.56702240524299</v>
      </c>
      <c r="AE12" s="13">
        <v>139.68005277642601</v>
      </c>
      <c r="AF12" s="13">
        <v>134.32020912473399</v>
      </c>
      <c r="AG12" s="13">
        <v>125.10152736856899</v>
      </c>
      <c r="AH12" s="13">
        <v>129.910966085876</v>
      </c>
      <c r="AI12" s="13">
        <v>138.43506717940099</v>
      </c>
      <c r="AJ12" s="13">
        <v>129.78492509665401</v>
      </c>
      <c r="AK12" s="13">
        <v>129.724457623864</v>
      </c>
      <c r="AL12" s="13">
        <v>131.73007274090301</v>
      </c>
      <c r="AM12" s="13">
        <v>140.52583878919799</v>
      </c>
      <c r="AN12" s="13">
        <v>143.05687173317099</v>
      </c>
      <c r="AO12" s="13">
        <v>127.108087823803</v>
      </c>
      <c r="AP12" s="13">
        <v>143.05637887818901</v>
      </c>
      <c r="AQ12" s="13">
        <v>143.35919179355</v>
      </c>
      <c r="AR12" s="13">
        <v>138.82677105415601</v>
      </c>
      <c r="AS12" s="13">
        <v>138.332937469152</v>
      </c>
      <c r="AT12" s="13">
        <v>130.28208920333699</v>
      </c>
      <c r="AU12" s="13">
        <v>129.22706531731799</v>
      </c>
      <c r="AV12" s="13">
        <v>140.038809549577</v>
      </c>
      <c r="AW12" s="13">
        <v>144.89799450620299</v>
      </c>
      <c r="AX12" s="13">
        <v>128.93711608527201</v>
      </c>
      <c r="AY12" s="13">
        <v>126.748909273775</v>
      </c>
      <c r="AZ12" s="13">
        <v>148.60312739153599</v>
      </c>
    </row>
    <row r="13" spans="1:52" x14ac:dyDescent="0.4">
      <c r="A13" s="31"/>
      <c r="B13" s="1">
        <v>3.5</v>
      </c>
      <c r="C13" s="12">
        <v>140.234469886276</v>
      </c>
      <c r="D13" s="13">
        <v>156.541383384033</v>
      </c>
      <c r="E13" s="13">
        <v>153.07566075292999</v>
      </c>
      <c r="F13" s="13">
        <v>162.59649092984901</v>
      </c>
      <c r="G13" s="13">
        <v>160.80593798848301</v>
      </c>
      <c r="H13" s="13">
        <v>144.209167444759</v>
      </c>
      <c r="I13" s="13">
        <v>153.373124206293</v>
      </c>
      <c r="J13" s="13">
        <v>144.17940266083201</v>
      </c>
      <c r="K13" s="13">
        <v>151.15794257599001</v>
      </c>
      <c r="L13" s="13">
        <v>165.05785335658501</v>
      </c>
      <c r="M13" s="13">
        <v>152.51649115651301</v>
      </c>
      <c r="N13" s="13">
        <v>135.80706622018701</v>
      </c>
      <c r="O13" s="13">
        <v>148.19703514452999</v>
      </c>
      <c r="P13" s="13">
        <v>147.77201542401701</v>
      </c>
      <c r="Q13" s="13">
        <v>148.22816695386101</v>
      </c>
      <c r="R13" s="13">
        <v>147.12056901217599</v>
      </c>
      <c r="S13" s="13">
        <v>147.762451190473</v>
      </c>
      <c r="T13" s="13">
        <v>134.58315708181701</v>
      </c>
      <c r="U13" s="13">
        <v>153.64506725195801</v>
      </c>
      <c r="V13" s="13">
        <v>160.76715709281601</v>
      </c>
      <c r="W13" s="13">
        <v>144.25582044818401</v>
      </c>
      <c r="X13" s="13">
        <v>153.13664938644399</v>
      </c>
      <c r="Y13" s="13">
        <v>152.892065969166</v>
      </c>
      <c r="Z13" s="13">
        <v>138.424959651048</v>
      </c>
      <c r="AA13" s="13">
        <v>161.88489904225099</v>
      </c>
      <c r="AB13" s="13">
        <v>159.67185720209699</v>
      </c>
      <c r="AC13" s="13">
        <v>145.36675218360699</v>
      </c>
      <c r="AD13" s="13">
        <v>148.419009012206</v>
      </c>
      <c r="AE13" s="13">
        <v>157.999792258941</v>
      </c>
      <c r="AF13" s="13">
        <v>150.64660119066301</v>
      </c>
      <c r="AG13" s="13">
        <v>144.42098314522099</v>
      </c>
      <c r="AH13" s="13">
        <v>144.89274367846801</v>
      </c>
      <c r="AI13" s="13">
        <v>153.63826887099401</v>
      </c>
      <c r="AJ13" s="13">
        <v>147.16871623508001</v>
      </c>
      <c r="AK13" s="13">
        <v>145.55498626436099</v>
      </c>
      <c r="AL13" s="13">
        <v>149.64770483719701</v>
      </c>
      <c r="AM13" s="13">
        <v>159.48637235714901</v>
      </c>
      <c r="AN13" s="13">
        <v>165.45873117993801</v>
      </c>
      <c r="AO13" s="13">
        <v>147.10796461235799</v>
      </c>
      <c r="AP13" s="13">
        <v>166.65504347932199</v>
      </c>
      <c r="AQ13" s="13">
        <v>161.266545288066</v>
      </c>
      <c r="AR13" s="13">
        <v>158.93241805612499</v>
      </c>
      <c r="AS13" s="13">
        <v>152.66467797522199</v>
      </c>
      <c r="AT13" s="13">
        <v>147.89859192417799</v>
      </c>
      <c r="AU13" s="13">
        <v>146.69345232897999</v>
      </c>
      <c r="AV13" s="13">
        <v>158.07184547558401</v>
      </c>
      <c r="AW13" s="13">
        <v>163.37236994097401</v>
      </c>
      <c r="AX13" s="13">
        <v>144.30995466515901</v>
      </c>
      <c r="AY13" s="13">
        <v>145.083681715718</v>
      </c>
      <c r="AZ13" s="13">
        <v>167.485507227211</v>
      </c>
    </row>
    <row r="14" spans="1:52" x14ac:dyDescent="0.4">
      <c r="A14" s="32"/>
      <c r="B14" s="1">
        <v>4</v>
      </c>
      <c r="C14" s="12">
        <v>158.22993407998999</v>
      </c>
      <c r="D14" s="13">
        <v>171.193705889071</v>
      </c>
      <c r="E14" s="13">
        <v>166.959090715656</v>
      </c>
      <c r="F14" s="13">
        <v>175.03170515087001</v>
      </c>
      <c r="G14" s="13">
        <v>175.91225921354399</v>
      </c>
      <c r="H14" s="13">
        <v>158.933382752797</v>
      </c>
      <c r="I14" s="13">
        <v>167.869129046414</v>
      </c>
      <c r="J14" s="13">
        <v>156.15365146207699</v>
      </c>
      <c r="K14" s="13">
        <v>161.93132347440701</v>
      </c>
      <c r="L14" s="13">
        <v>176.205072730994</v>
      </c>
      <c r="M14" s="13">
        <v>166.6553835002</v>
      </c>
      <c r="N14" s="13">
        <v>150.13621251566099</v>
      </c>
      <c r="O14" s="13">
        <v>165.09835228752399</v>
      </c>
      <c r="P14" s="13">
        <v>160.934387667869</v>
      </c>
      <c r="Q14" s="13">
        <v>163.99560018465601</v>
      </c>
      <c r="R14" s="13">
        <v>165.46059643571101</v>
      </c>
      <c r="S14" s="13">
        <v>158.81182609720801</v>
      </c>
      <c r="T14" s="13">
        <v>150.43150600445901</v>
      </c>
      <c r="U14" s="13">
        <v>164.748782348742</v>
      </c>
      <c r="V14" s="13">
        <v>174.52467351186601</v>
      </c>
      <c r="W14" s="13">
        <v>159.441425823571</v>
      </c>
      <c r="X14" s="13">
        <v>168.38374127958801</v>
      </c>
      <c r="Y14" s="13">
        <v>165.203811738171</v>
      </c>
      <c r="Z14" s="13">
        <v>154.02806252707001</v>
      </c>
      <c r="AA14" s="13">
        <v>172.83447759901199</v>
      </c>
      <c r="AB14" s="13">
        <v>173.945085978094</v>
      </c>
      <c r="AC14" s="13">
        <v>162.93807304384899</v>
      </c>
      <c r="AD14" s="13">
        <v>164.04620955597099</v>
      </c>
      <c r="AE14" s="13">
        <v>172.68977940713401</v>
      </c>
      <c r="AF14" s="13">
        <v>169.19221710308301</v>
      </c>
      <c r="AG14" s="13">
        <v>155.438391648878</v>
      </c>
      <c r="AH14" s="13">
        <v>158.72392978452601</v>
      </c>
      <c r="AI14" s="13">
        <v>169.894079724021</v>
      </c>
      <c r="AJ14" s="13">
        <v>163.54486031651399</v>
      </c>
      <c r="AK14" s="13">
        <v>160.494357280473</v>
      </c>
      <c r="AL14" s="13">
        <v>162.98093484276501</v>
      </c>
      <c r="AM14" s="13">
        <v>174.26045940900099</v>
      </c>
      <c r="AN14" s="13">
        <v>179.521056978763</v>
      </c>
      <c r="AO14" s="13">
        <v>164.28513840088101</v>
      </c>
      <c r="AP14" s="13">
        <v>179.444912287992</v>
      </c>
      <c r="AQ14" s="13">
        <v>175.79473291121201</v>
      </c>
      <c r="AR14" s="13">
        <v>178.494117739041</v>
      </c>
      <c r="AS14" s="13">
        <v>167.793051146273</v>
      </c>
      <c r="AT14" s="13">
        <v>159.85894678293101</v>
      </c>
      <c r="AU14" s="13">
        <v>159.20250975594499</v>
      </c>
      <c r="AV14" s="13">
        <v>169.91350479133999</v>
      </c>
      <c r="AW14" s="13">
        <v>174.72175041141901</v>
      </c>
      <c r="AX14" s="13">
        <v>159.08147197652499</v>
      </c>
      <c r="AY14" s="13">
        <v>164.135986213596</v>
      </c>
      <c r="AZ14" s="13">
        <v>183.10935379337701</v>
      </c>
    </row>
    <row r="15" spans="1:52" x14ac:dyDescent="0.4">
      <c r="A15" s="30" t="s">
        <v>11</v>
      </c>
      <c r="B15" s="1">
        <v>0</v>
      </c>
      <c r="C15" s="1">
        <v>0.377</v>
      </c>
      <c r="D15" s="1">
        <v>0.36799999999999999</v>
      </c>
      <c r="E15" s="1">
        <v>0.38300000000000001</v>
      </c>
      <c r="F15" s="1">
        <v>0.32500000000000001</v>
      </c>
      <c r="G15" s="1">
        <v>0.41899999999999998</v>
      </c>
      <c r="H15" s="1">
        <v>0.37</v>
      </c>
      <c r="I15" s="1">
        <v>0.432</v>
      </c>
      <c r="J15" s="1">
        <v>0.41799999999999998</v>
      </c>
      <c r="K15" s="1">
        <v>0.35599999999999998</v>
      </c>
      <c r="L15" s="1">
        <v>0.33500000000000002</v>
      </c>
      <c r="M15" s="1">
        <v>0.36499999999999999</v>
      </c>
      <c r="N15" s="1">
        <v>0.36299999999999999</v>
      </c>
      <c r="O15" s="1">
        <v>0.33700000000000002</v>
      </c>
      <c r="P15" s="1">
        <v>0.36699999999999999</v>
      </c>
      <c r="Q15" s="1">
        <v>0.41699999999999998</v>
      </c>
      <c r="R15" s="1">
        <v>0.33700000000000002</v>
      </c>
      <c r="S15" s="1">
        <v>0.38400000000000001</v>
      </c>
      <c r="T15" s="1">
        <v>0.441</v>
      </c>
      <c r="U15" s="1">
        <v>0.34599999999999997</v>
      </c>
      <c r="V15" s="1">
        <v>0.34100000000000003</v>
      </c>
      <c r="W15" s="1">
        <v>0.38200000000000001</v>
      </c>
      <c r="X15" s="1">
        <v>0.40799999999999997</v>
      </c>
      <c r="Y15" s="1">
        <v>0.33100000000000002</v>
      </c>
      <c r="Z15" s="1">
        <v>0.38200000000000001</v>
      </c>
      <c r="AA15" s="1">
        <v>0.35699999999999998</v>
      </c>
      <c r="AB15" s="1">
        <v>0.28799999999999998</v>
      </c>
      <c r="AC15" s="1">
        <v>0.33</v>
      </c>
      <c r="AD15" s="1">
        <v>0.38800000000000001</v>
      </c>
      <c r="AE15" s="1">
        <v>0.34100000000000003</v>
      </c>
      <c r="AF15" s="1">
        <v>0.36299999999999999</v>
      </c>
      <c r="AG15" s="1">
        <v>0.36899999999999999</v>
      </c>
      <c r="AH15" s="1">
        <v>0.40899999999999997</v>
      </c>
      <c r="AI15" s="1">
        <v>0.313</v>
      </c>
      <c r="AJ15" s="1">
        <v>0.38</v>
      </c>
      <c r="AK15" s="1">
        <v>0.38700000000000001</v>
      </c>
      <c r="AL15" s="1">
        <v>0.34699999999999998</v>
      </c>
      <c r="AM15" s="1">
        <v>0.377</v>
      </c>
      <c r="AN15" s="1">
        <v>0.32900000000000001</v>
      </c>
      <c r="AO15" s="1">
        <v>0.35499999999999998</v>
      </c>
      <c r="AP15" s="1">
        <v>0.33700000000000002</v>
      </c>
      <c r="AQ15" s="1">
        <v>0.32100000000000001</v>
      </c>
      <c r="AR15" s="1">
        <v>0.34</v>
      </c>
      <c r="AS15" s="1">
        <v>0.34399999999999997</v>
      </c>
      <c r="AT15" s="1">
        <v>0.35499999999999998</v>
      </c>
      <c r="AU15" s="1">
        <v>0.374</v>
      </c>
      <c r="AV15" s="1">
        <v>0.37</v>
      </c>
      <c r="AW15" s="1">
        <v>0.35499999999999998</v>
      </c>
      <c r="AX15" s="1">
        <v>0.38500000000000001</v>
      </c>
      <c r="AY15" s="1">
        <v>0.371</v>
      </c>
      <c r="AZ15" s="1">
        <v>0.35499999999999998</v>
      </c>
    </row>
    <row r="16" spans="1:52" x14ac:dyDescent="0.4">
      <c r="A16" s="31"/>
      <c r="B16" s="1">
        <v>0.25</v>
      </c>
      <c r="C16" s="1">
        <v>0.374</v>
      </c>
      <c r="D16" s="1">
        <v>0.37</v>
      </c>
      <c r="E16" s="1">
        <v>0.34799999999999998</v>
      </c>
      <c r="F16" s="1">
        <v>0.318</v>
      </c>
      <c r="G16" s="1">
        <v>0.41399999999999998</v>
      </c>
      <c r="H16" s="1">
        <v>0.36299999999999999</v>
      </c>
      <c r="I16" s="1">
        <v>0.432</v>
      </c>
      <c r="J16" s="1">
        <v>0.39700000000000002</v>
      </c>
      <c r="K16" s="1">
        <v>0.36</v>
      </c>
      <c r="L16" s="1">
        <v>0.33100000000000002</v>
      </c>
      <c r="M16" s="1">
        <v>0.33300000000000002</v>
      </c>
      <c r="N16" s="1">
        <v>0.35599999999999998</v>
      </c>
      <c r="O16" s="1">
        <v>0.31900000000000001</v>
      </c>
      <c r="P16" s="1">
        <v>0.35399999999999998</v>
      </c>
      <c r="Q16" s="1">
        <v>0.40100000000000002</v>
      </c>
      <c r="R16" s="1">
        <v>0.32300000000000001</v>
      </c>
      <c r="S16" s="1">
        <v>0.38200000000000001</v>
      </c>
      <c r="T16" s="1">
        <v>0.442</v>
      </c>
      <c r="U16" s="1">
        <v>0.34799999999999998</v>
      </c>
      <c r="V16" s="1">
        <v>0.33500000000000002</v>
      </c>
      <c r="W16" s="1">
        <v>0.372</v>
      </c>
      <c r="X16" s="1">
        <v>0.40100000000000002</v>
      </c>
      <c r="Y16" s="1">
        <v>0.32800000000000001</v>
      </c>
      <c r="Z16" s="1">
        <v>0.38600000000000001</v>
      </c>
      <c r="AA16" s="1">
        <v>0.33900000000000002</v>
      </c>
      <c r="AB16" s="1">
        <v>0.27</v>
      </c>
      <c r="AC16" s="1">
        <v>0.30599999999999999</v>
      </c>
      <c r="AD16" s="1">
        <v>0.371</v>
      </c>
      <c r="AE16" s="1">
        <v>0.32800000000000001</v>
      </c>
      <c r="AF16" s="1">
        <v>0.372</v>
      </c>
      <c r="AG16" s="1">
        <v>0.35899999999999999</v>
      </c>
      <c r="AH16" s="1">
        <v>0.39400000000000002</v>
      </c>
      <c r="AI16" s="1">
        <v>0.30599999999999999</v>
      </c>
      <c r="AJ16" s="1">
        <v>0.36799999999999999</v>
      </c>
      <c r="AK16" s="1">
        <v>0.38500000000000001</v>
      </c>
      <c r="AL16" s="1">
        <v>0.34200000000000003</v>
      </c>
      <c r="AM16" s="1">
        <v>0.37</v>
      </c>
      <c r="AN16" s="1">
        <v>0.32300000000000001</v>
      </c>
      <c r="AO16" s="1">
        <v>0.35399999999999998</v>
      </c>
      <c r="AP16" s="1">
        <v>0.34899999999999998</v>
      </c>
      <c r="AQ16" s="1">
        <v>0.316</v>
      </c>
      <c r="AR16" s="1">
        <v>0.33600000000000002</v>
      </c>
      <c r="AS16" s="1">
        <v>0.33500000000000002</v>
      </c>
      <c r="AT16" s="1">
        <v>0.35899999999999999</v>
      </c>
      <c r="AU16" s="1">
        <v>0.376</v>
      </c>
      <c r="AV16" s="1">
        <v>0.36299999999999999</v>
      </c>
      <c r="AW16" s="1">
        <v>0.34499999999999997</v>
      </c>
      <c r="AX16" s="1">
        <v>0.39</v>
      </c>
      <c r="AY16" s="1">
        <v>0.373</v>
      </c>
      <c r="AZ16" s="1">
        <v>0.35899999999999999</v>
      </c>
    </row>
    <row r="17" spans="1:52" x14ac:dyDescent="0.4">
      <c r="A17" s="31"/>
      <c r="B17" s="1">
        <v>0.5</v>
      </c>
      <c r="C17" s="1">
        <v>0.35299999999999998</v>
      </c>
      <c r="D17" s="1">
        <v>0.33700000000000002</v>
      </c>
      <c r="E17" s="1">
        <v>0.33900000000000002</v>
      </c>
      <c r="F17" s="1">
        <v>0.30399999999999999</v>
      </c>
      <c r="G17" s="1">
        <v>0.40600000000000003</v>
      </c>
      <c r="H17" s="1">
        <v>0.35</v>
      </c>
      <c r="I17" s="1">
        <v>0.40699999999999997</v>
      </c>
      <c r="J17" s="1">
        <v>0.39400000000000002</v>
      </c>
      <c r="K17" s="1">
        <v>0.33700000000000002</v>
      </c>
      <c r="L17" s="1">
        <v>0.3</v>
      </c>
      <c r="M17" s="1">
        <v>0.32900000000000001</v>
      </c>
      <c r="N17" s="1">
        <v>0.32500000000000001</v>
      </c>
      <c r="O17" s="1">
        <v>0.30199999999999999</v>
      </c>
      <c r="P17" s="1">
        <v>0.34100000000000003</v>
      </c>
      <c r="Q17" s="1">
        <v>0.379</v>
      </c>
      <c r="R17" s="1">
        <v>0.31</v>
      </c>
      <c r="S17" s="1">
        <v>0.376</v>
      </c>
      <c r="T17" s="1">
        <v>0.41799999999999998</v>
      </c>
      <c r="U17" s="1">
        <v>0.32900000000000001</v>
      </c>
      <c r="V17" s="1">
        <v>0.308</v>
      </c>
      <c r="W17" s="1">
        <v>0.35099999999999998</v>
      </c>
      <c r="X17" s="1">
        <v>0.373</v>
      </c>
      <c r="Y17" s="1">
        <v>0.309</v>
      </c>
      <c r="Z17" s="1">
        <v>0.36299999999999999</v>
      </c>
      <c r="AA17" s="1">
        <v>0.32300000000000001</v>
      </c>
      <c r="AB17" s="1">
        <v>0.26</v>
      </c>
      <c r="AC17" s="1">
        <v>0.29799999999999999</v>
      </c>
      <c r="AD17" s="1">
        <v>0.35899999999999999</v>
      </c>
      <c r="AE17" s="1">
        <v>0.31</v>
      </c>
      <c r="AF17" s="1">
        <v>0.34899999999999998</v>
      </c>
      <c r="AG17" s="1">
        <v>0.35599999999999998</v>
      </c>
      <c r="AH17" s="1">
        <v>0.373</v>
      </c>
      <c r="AI17" s="1">
        <v>0.28399999999999997</v>
      </c>
      <c r="AJ17" s="1">
        <v>0.33200000000000002</v>
      </c>
      <c r="AK17" s="1">
        <v>0.36299999999999999</v>
      </c>
      <c r="AL17" s="1">
        <v>0.316</v>
      </c>
      <c r="AM17" s="1">
        <v>0.35499999999999998</v>
      </c>
      <c r="AN17" s="1">
        <v>0.307</v>
      </c>
      <c r="AO17" s="1">
        <v>0.32800000000000001</v>
      </c>
      <c r="AP17" s="1">
        <v>0.32900000000000001</v>
      </c>
      <c r="AQ17" s="1">
        <v>0.29099999999999998</v>
      </c>
      <c r="AR17" s="1">
        <v>0.314</v>
      </c>
      <c r="AS17" s="1">
        <v>0.314</v>
      </c>
      <c r="AT17" s="1">
        <v>0.35099999999999998</v>
      </c>
      <c r="AU17" s="1">
        <v>0.34699999999999998</v>
      </c>
      <c r="AV17" s="1">
        <v>0.33600000000000002</v>
      </c>
      <c r="AW17" s="1">
        <v>0.32100000000000001</v>
      </c>
      <c r="AX17" s="1">
        <v>0.36499999999999999</v>
      </c>
      <c r="AY17" s="1">
        <v>0.34</v>
      </c>
      <c r="AZ17" s="1">
        <v>0.31900000000000001</v>
      </c>
    </row>
    <row r="18" spans="1:52" x14ac:dyDescent="0.4">
      <c r="A18" s="31"/>
      <c r="B18" s="1">
        <v>0.75</v>
      </c>
      <c r="C18" s="1">
        <v>0.32900000000000001</v>
      </c>
      <c r="D18" s="1">
        <v>0.30399999999999999</v>
      </c>
      <c r="E18" s="1">
        <v>0.32100000000000001</v>
      </c>
      <c r="F18" s="1">
        <v>0.29199999999999998</v>
      </c>
      <c r="G18" s="1">
        <v>0.372</v>
      </c>
      <c r="H18" s="1">
        <v>0.33500000000000002</v>
      </c>
      <c r="I18" s="1">
        <v>0.38100000000000001</v>
      </c>
      <c r="J18" s="1">
        <v>0.36199999999999999</v>
      </c>
      <c r="K18" s="1">
        <v>0.32100000000000001</v>
      </c>
      <c r="L18" s="1">
        <v>0.29599999999999999</v>
      </c>
      <c r="M18" s="1">
        <v>0.313</v>
      </c>
      <c r="N18" s="1">
        <v>0.312</v>
      </c>
      <c r="O18" s="1">
        <v>0.27700000000000002</v>
      </c>
      <c r="P18" s="1">
        <v>0.32600000000000001</v>
      </c>
      <c r="Q18" s="1">
        <v>0.36</v>
      </c>
      <c r="R18" s="1">
        <v>0.29199999999999998</v>
      </c>
      <c r="S18" s="1">
        <v>0.35</v>
      </c>
      <c r="T18" s="1">
        <v>0.40799999999999997</v>
      </c>
      <c r="U18" s="1">
        <v>0.309</v>
      </c>
      <c r="V18" s="1">
        <v>0.29199999999999998</v>
      </c>
      <c r="W18" s="1">
        <v>0.34300000000000003</v>
      </c>
      <c r="X18" s="1">
        <v>0.36699999999999999</v>
      </c>
      <c r="Y18" s="1">
        <v>0.28699999999999998</v>
      </c>
      <c r="Z18" s="1">
        <v>0.34</v>
      </c>
      <c r="AA18" s="1">
        <v>0.30499999999999999</v>
      </c>
      <c r="AB18" s="1">
        <v>0.215</v>
      </c>
      <c r="AC18" s="1">
        <v>0.28599999999999998</v>
      </c>
      <c r="AD18" s="1">
        <v>0.33300000000000002</v>
      </c>
      <c r="AE18" s="1">
        <v>0.28999999999999998</v>
      </c>
      <c r="AF18" s="1">
        <v>0.32900000000000001</v>
      </c>
      <c r="AG18" s="1">
        <v>0.35</v>
      </c>
      <c r="AH18" s="1">
        <v>0.34699999999999998</v>
      </c>
      <c r="AI18" s="1">
        <v>0.27300000000000002</v>
      </c>
      <c r="AJ18" s="1">
        <v>0.29899999999999999</v>
      </c>
      <c r="AK18" s="1">
        <v>0.34599999999999997</v>
      </c>
      <c r="AL18" s="1">
        <v>0.28999999999999998</v>
      </c>
      <c r="AM18" s="1">
        <v>0.33100000000000002</v>
      </c>
      <c r="AN18" s="1">
        <v>0.27300000000000002</v>
      </c>
      <c r="AO18" s="1">
        <v>0.30399999999999999</v>
      </c>
      <c r="AP18" s="1">
        <v>0.28699999999999998</v>
      </c>
      <c r="AQ18" s="1">
        <v>0.27300000000000002</v>
      </c>
      <c r="AR18" s="1">
        <v>0.31</v>
      </c>
      <c r="AS18" s="1">
        <v>0.29599999999999999</v>
      </c>
      <c r="AT18" s="1">
        <v>0.317</v>
      </c>
      <c r="AU18" s="1">
        <v>0.32900000000000001</v>
      </c>
      <c r="AV18" s="1">
        <v>0.32</v>
      </c>
      <c r="AW18" s="1">
        <v>0.309</v>
      </c>
      <c r="AX18" s="1">
        <v>0.34399999999999997</v>
      </c>
      <c r="AY18" s="1">
        <v>0.33700000000000002</v>
      </c>
      <c r="AZ18" s="1">
        <v>0.307</v>
      </c>
    </row>
    <row r="19" spans="1:52" x14ac:dyDescent="0.4">
      <c r="A19" s="31"/>
      <c r="B19" s="1">
        <v>1</v>
      </c>
      <c r="C19" s="1">
        <v>0.30299999999999999</v>
      </c>
      <c r="D19" s="1">
        <v>0.28899999999999998</v>
      </c>
      <c r="E19" s="1">
        <v>0.313</v>
      </c>
      <c r="F19" s="1">
        <v>0.26100000000000001</v>
      </c>
      <c r="G19" s="1">
        <v>0.33</v>
      </c>
      <c r="H19" s="1">
        <v>0.307</v>
      </c>
      <c r="I19" s="1">
        <v>0.36899999999999999</v>
      </c>
      <c r="J19" s="1">
        <v>0.34499999999999997</v>
      </c>
      <c r="K19" s="1">
        <v>0.28699999999999998</v>
      </c>
      <c r="L19" s="1">
        <v>0.253</v>
      </c>
      <c r="M19" s="1">
        <v>0.28799999999999998</v>
      </c>
      <c r="N19" s="1">
        <v>0.29899999999999999</v>
      </c>
      <c r="O19" s="1">
        <v>0.27300000000000002</v>
      </c>
      <c r="P19" s="1">
        <v>0.29599999999999999</v>
      </c>
      <c r="Q19" s="1">
        <v>0.33</v>
      </c>
      <c r="R19" s="1">
        <v>0.27100000000000002</v>
      </c>
      <c r="S19" s="1">
        <v>0.314</v>
      </c>
      <c r="T19" s="1">
        <v>0.39100000000000001</v>
      </c>
      <c r="U19" s="1">
        <v>0.28999999999999998</v>
      </c>
      <c r="V19" s="1">
        <v>0.27900000000000003</v>
      </c>
      <c r="W19" s="1">
        <v>0.32600000000000001</v>
      </c>
      <c r="X19" s="1">
        <v>0.34200000000000003</v>
      </c>
      <c r="Y19" s="1">
        <v>0.26700000000000002</v>
      </c>
      <c r="Z19" s="1">
        <v>0.29499999999999998</v>
      </c>
      <c r="AA19" s="1">
        <v>0.28499999999999998</v>
      </c>
      <c r="AB19" s="1">
        <v>0.19600000000000001</v>
      </c>
      <c r="AC19" s="1">
        <v>0.26300000000000001</v>
      </c>
      <c r="AD19" s="1">
        <v>0.32100000000000001</v>
      </c>
      <c r="AE19" s="1">
        <v>0.27700000000000002</v>
      </c>
      <c r="AF19" s="1">
        <v>0.313</v>
      </c>
      <c r="AG19" s="1">
        <v>0.32700000000000001</v>
      </c>
      <c r="AH19" s="1">
        <v>0.33300000000000002</v>
      </c>
      <c r="AI19" s="1">
        <v>0.25600000000000001</v>
      </c>
      <c r="AJ19" s="1">
        <v>0.27200000000000002</v>
      </c>
      <c r="AK19" s="1">
        <v>0.32800000000000001</v>
      </c>
      <c r="AL19" s="1">
        <v>0.28100000000000003</v>
      </c>
      <c r="AM19" s="1">
        <v>0.309</v>
      </c>
      <c r="AN19" s="1">
        <v>0.26100000000000001</v>
      </c>
      <c r="AO19" s="1">
        <v>0.28399999999999997</v>
      </c>
      <c r="AP19" s="1">
        <v>0.26600000000000001</v>
      </c>
      <c r="AQ19" s="1">
        <v>0.24</v>
      </c>
      <c r="AR19" s="1">
        <v>0.29199999999999998</v>
      </c>
      <c r="AS19" s="1">
        <v>0.28000000000000003</v>
      </c>
      <c r="AT19" s="1">
        <v>0.30199999999999999</v>
      </c>
      <c r="AU19" s="1">
        <v>0.309</v>
      </c>
      <c r="AV19" s="1">
        <v>0.3</v>
      </c>
      <c r="AW19" s="1">
        <v>0.28599999999999998</v>
      </c>
      <c r="AX19" s="1">
        <v>0.30099999999999999</v>
      </c>
      <c r="AY19" s="1">
        <v>0.31900000000000001</v>
      </c>
      <c r="AZ19" s="1">
        <v>0.28499999999999998</v>
      </c>
    </row>
    <row r="20" spans="1:52" x14ac:dyDescent="0.4">
      <c r="A20" s="31"/>
      <c r="B20" s="1">
        <v>1.25</v>
      </c>
      <c r="C20" s="1">
        <v>0.28599999999999998</v>
      </c>
      <c r="D20" s="1">
        <v>0.26700000000000002</v>
      </c>
      <c r="E20" s="1">
        <v>0.28699999999999998</v>
      </c>
      <c r="F20" s="1">
        <v>0.249</v>
      </c>
      <c r="G20" s="1">
        <v>0.308</v>
      </c>
      <c r="H20" s="1">
        <v>0.29699999999999999</v>
      </c>
      <c r="I20" s="1">
        <v>0.33800000000000002</v>
      </c>
      <c r="J20" s="1">
        <v>0.30499999999999999</v>
      </c>
      <c r="K20" s="1">
        <v>0.26500000000000001</v>
      </c>
      <c r="L20" s="1">
        <v>0.23200000000000001</v>
      </c>
      <c r="M20" s="1">
        <v>0.26200000000000001</v>
      </c>
      <c r="N20" s="1">
        <v>0.28899999999999998</v>
      </c>
      <c r="O20" s="1">
        <v>0.252</v>
      </c>
      <c r="P20" s="1">
        <v>0.26300000000000001</v>
      </c>
      <c r="Q20" s="1">
        <v>0.3</v>
      </c>
      <c r="R20" s="1">
        <v>0.26100000000000001</v>
      </c>
      <c r="S20" s="1">
        <v>0.30299999999999999</v>
      </c>
      <c r="T20" s="1">
        <v>0.376</v>
      </c>
      <c r="U20" s="1">
        <v>0.27400000000000002</v>
      </c>
      <c r="V20" s="1">
        <v>0.27100000000000002</v>
      </c>
      <c r="W20" s="1">
        <v>0.30499999999999999</v>
      </c>
      <c r="X20" s="1">
        <v>0.32</v>
      </c>
      <c r="Y20" s="1">
        <v>0.24299999999999999</v>
      </c>
      <c r="Z20" s="1">
        <v>0.27700000000000002</v>
      </c>
      <c r="AA20" s="1">
        <v>0.26900000000000002</v>
      </c>
      <c r="AB20" s="1">
        <v>0.17599999999999999</v>
      </c>
      <c r="AC20" s="1">
        <v>0.24199999999999999</v>
      </c>
      <c r="AD20" s="1">
        <v>0.28399999999999997</v>
      </c>
      <c r="AE20" s="1">
        <v>0.26100000000000001</v>
      </c>
      <c r="AF20" s="1">
        <v>0.28799999999999998</v>
      </c>
      <c r="AG20" s="1">
        <v>0.29899999999999999</v>
      </c>
      <c r="AH20" s="1">
        <v>0.308</v>
      </c>
      <c r="AI20" s="1">
        <v>0.22900000000000001</v>
      </c>
      <c r="AJ20" s="1">
        <v>0.25700000000000001</v>
      </c>
      <c r="AK20" s="1">
        <v>0.309</v>
      </c>
      <c r="AL20" s="1">
        <v>0.253</v>
      </c>
      <c r="AM20" s="1">
        <v>0.28299999999999997</v>
      </c>
      <c r="AN20" s="1">
        <v>0.24099999999999999</v>
      </c>
      <c r="AO20" s="1">
        <v>0.25800000000000001</v>
      </c>
      <c r="AP20" s="1">
        <v>0.247</v>
      </c>
      <c r="AQ20" s="1">
        <v>0.23599999999999999</v>
      </c>
      <c r="AR20" s="1">
        <v>0.26600000000000001</v>
      </c>
      <c r="AS20" s="1">
        <v>0.25900000000000001</v>
      </c>
      <c r="AT20" s="1">
        <v>0.26500000000000001</v>
      </c>
      <c r="AU20" s="1">
        <v>0.28000000000000003</v>
      </c>
      <c r="AV20" s="1">
        <v>0.27700000000000002</v>
      </c>
      <c r="AW20" s="1">
        <v>0.26300000000000001</v>
      </c>
      <c r="AX20" s="1">
        <v>0.29699999999999999</v>
      </c>
      <c r="AY20" s="1">
        <v>0.29099999999999998</v>
      </c>
      <c r="AZ20" s="1">
        <v>0.247</v>
      </c>
    </row>
    <row r="21" spans="1:52" x14ac:dyDescent="0.4">
      <c r="A21" s="31"/>
      <c r="B21" s="1">
        <v>1.5</v>
      </c>
      <c r="C21" s="1">
        <v>0.26400000000000001</v>
      </c>
      <c r="D21" s="1">
        <v>0.26300000000000001</v>
      </c>
      <c r="E21" s="1">
        <v>0.26100000000000001</v>
      </c>
      <c r="F21" s="1">
        <v>0.221</v>
      </c>
      <c r="G21" s="1">
        <v>0.30399999999999999</v>
      </c>
      <c r="H21" s="1">
        <v>0.28599999999999998</v>
      </c>
      <c r="I21" s="1">
        <v>0.33200000000000002</v>
      </c>
      <c r="J21" s="1">
        <v>0.29699999999999999</v>
      </c>
      <c r="K21" s="1">
        <v>0.247</v>
      </c>
      <c r="L21" s="1">
        <v>0.20300000000000001</v>
      </c>
      <c r="M21" s="1">
        <v>0.26500000000000001</v>
      </c>
      <c r="N21" s="1">
        <v>0.27500000000000002</v>
      </c>
      <c r="O21" s="1">
        <v>0.23200000000000001</v>
      </c>
      <c r="P21" s="1">
        <v>0.24</v>
      </c>
      <c r="Q21" s="1">
        <v>0.29199999999999998</v>
      </c>
      <c r="R21" s="1">
        <v>0.245</v>
      </c>
      <c r="S21" s="1">
        <v>0.29499999999999998</v>
      </c>
      <c r="T21" s="1">
        <v>0.35399999999999998</v>
      </c>
      <c r="U21" s="1">
        <v>0.252</v>
      </c>
      <c r="V21" s="1">
        <v>0.253</v>
      </c>
      <c r="W21" s="1">
        <v>0.29299999999999998</v>
      </c>
      <c r="X21" s="1">
        <v>0.29599999999999999</v>
      </c>
      <c r="Y21" s="1">
        <v>0.24099999999999999</v>
      </c>
      <c r="Z21" s="1">
        <v>0.26100000000000001</v>
      </c>
      <c r="AA21" s="1">
        <v>0.249</v>
      </c>
      <c r="AB21" s="1">
        <v>0.17499999999999999</v>
      </c>
      <c r="AC21" s="1">
        <v>0.24099999999999999</v>
      </c>
      <c r="AD21" s="1">
        <v>0.27300000000000002</v>
      </c>
      <c r="AE21" s="1">
        <v>0.23699999999999999</v>
      </c>
      <c r="AF21" s="1">
        <v>0.27</v>
      </c>
      <c r="AG21" s="1">
        <v>0.27600000000000002</v>
      </c>
      <c r="AH21" s="1">
        <v>0.28399999999999997</v>
      </c>
      <c r="AI21" s="1">
        <v>0.22900000000000001</v>
      </c>
      <c r="AJ21" s="1">
        <v>0.23799999999999999</v>
      </c>
      <c r="AK21" s="1">
        <v>0.27600000000000002</v>
      </c>
      <c r="AL21" s="1">
        <v>0.23300000000000001</v>
      </c>
      <c r="AM21" s="1">
        <v>0.246</v>
      </c>
      <c r="AN21" s="1">
        <v>0.23300000000000001</v>
      </c>
      <c r="AO21" s="1">
        <v>0.255</v>
      </c>
      <c r="AP21" s="1">
        <v>0.23499999999999999</v>
      </c>
      <c r="AQ21" s="1">
        <v>0.223</v>
      </c>
      <c r="AR21" s="1">
        <v>0.249</v>
      </c>
      <c r="AS21" s="1">
        <v>0.24299999999999999</v>
      </c>
      <c r="AT21" s="1">
        <v>0.25900000000000001</v>
      </c>
      <c r="AU21" s="1">
        <v>0.25900000000000001</v>
      </c>
      <c r="AV21" s="1">
        <v>0.25600000000000001</v>
      </c>
      <c r="AW21" s="1">
        <v>0.248</v>
      </c>
      <c r="AX21" s="1">
        <v>0.29399999999999998</v>
      </c>
      <c r="AY21" s="1">
        <v>0.27800000000000002</v>
      </c>
      <c r="AZ21" s="1">
        <v>0.255</v>
      </c>
    </row>
    <row r="22" spans="1:52" x14ac:dyDescent="0.4">
      <c r="A22" s="31"/>
      <c r="B22" s="1">
        <v>1.75</v>
      </c>
      <c r="C22" s="1">
        <v>0.26</v>
      </c>
      <c r="D22" s="1">
        <v>0.23</v>
      </c>
      <c r="E22" s="1">
        <v>0.23899999999999999</v>
      </c>
      <c r="F22" s="1">
        <v>0.20300000000000001</v>
      </c>
      <c r="G22" s="1">
        <v>0.28299999999999997</v>
      </c>
      <c r="H22" s="1">
        <v>0.26900000000000002</v>
      </c>
      <c r="I22" s="1">
        <v>0.309</v>
      </c>
      <c r="J22" s="1">
        <v>0.27500000000000002</v>
      </c>
      <c r="K22" s="1">
        <v>0.24399999999999999</v>
      </c>
      <c r="L22" s="1">
        <v>0.19</v>
      </c>
      <c r="M22" s="1">
        <v>0.23300000000000001</v>
      </c>
      <c r="N22" s="1">
        <v>0.247</v>
      </c>
      <c r="O22" s="1">
        <v>0.22600000000000001</v>
      </c>
      <c r="P22" s="1">
        <v>0.222</v>
      </c>
      <c r="Q22" s="1">
        <v>0.27200000000000002</v>
      </c>
      <c r="R22" s="1">
        <v>0.23300000000000001</v>
      </c>
      <c r="S22" s="1">
        <v>0.26500000000000001</v>
      </c>
      <c r="T22" s="1">
        <v>0.32400000000000001</v>
      </c>
      <c r="U22" s="1">
        <v>0.26100000000000001</v>
      </c>
      <c r="V22" s="1">
        <v>0.23400000000000001</v>
      </c>
      <c r="W22" s="1">
        <v>0.27500000000000002</v>
      </c>
      <c r="X22" s="1">
        <v>0.29099999999999998</v>
      </c>
      <c r="Y22" s="1">
        <v>0.222</v>
      </c>
      <c r="Z22" s="1">
        <v>0.23300000000000001</v>
      </c>
      <c r="AA22" s="1">
        <v>0.23899999999999999</v>
      </c>
      <c r="AB22" s="1">
        <v>0.151</v>
      </c>
      <c r="AC22" s="1">
        <v>0.21</v>
      </c>
      <c r="AD22" s="1">
        <v>0.245</v>
      </c>
      <c r="AE22" s="1">
        <v>0.219</v>
      </c>
      <c r="AF22" s="1">
        <v>0.255</v>
      </c>
      <c r="AG22" s="1">
        <v>0.26400000000000001</v>
      </c>
      <c r="AH22" s="1">
        <v>0.26600000000000001</v>
      </c>
      <c r="AI22" s="1">
        <v>0.19600000000000001</v>
      </c>
      <c r="AJ22" s="1">
        <v>0.22500000000000001</v>
      </c>
      <c r="AK22" s="1">
        <v>0.26600000000000001</v>
      </c>
      <c r="AL22" s="1">
        <v>0.22600000000000001</v>
      </c>
      <c r="AM22" s="1">
        <v>0.23799999999999999</v>
      </c>
      <c r="AN22" s="1">
        <v>0.22500000000000001</v>
      </c>
      <c r="AO22" s="1">
        <v>0.23400000000000001</v>
      </c>
      <c r="AP22" s="1">
        <v>0.218</v>
      </c>
      <c r="AQ22" s="1">
        <v>0.21299999999999999</v>
      </c>
      <c r="AR22" s="1">
        <v>0.22900000000000001</v>
      </c>
      <c r="AS22" s="1">
        <v>0.22800000000000001</v>
      </c>
      <c r="AT22" s="1">
        <v>0.24299999999999999</v>
      </c>
      <c r="AU22" s="1">
        <v>0.246</v>
      </c>
      <c r="AV22" s="1">
        <v>0.23499999999999999</v>
      </c>
      <c r="AW22" s="1">
        <v>0.217</v>
      </c>
      <c r="AX22" s="1">
        <v>0.26600000000000001</v>
      </c>
      <c r="AY22" s="1">
        <v>0.26</v>
      </c>
      <c r="AZ22" s="1">
        <v>0.21</v>
      </c>
    </row>
    <row r="23" spans="1:52" x14ac:dyDescent="0.4">
      <c r="A23" s="31"/>
      <c r="B23" s="1">
        <v>2</v>
      </c>
      <c r="C23" s="1">
        <v>0.22900000000000001</v>
      </c>
      <c r="D23" s="1">
        <v>0.223</v>
      </c>
      <c r="E23" s="1">
        <v>0.21199999999999999</v>
      </c>
      <c r="F23" s="1">
        <v>0.18099999999999999</v>
      </c>
      <c r="G23" s="1">
        <v>0.27600000000000002</v>
      </c>
      <c r="H23" s="1">
        <v>0.23899999999999999</v>
      </c>
      <c r="I23" s="1">
        <v>0.307</v>
      </c>
      <c r="J23" s="1">
        <v>0.248</v>
      </c>
      <c r="K23" s="1">
        <v>0.23400000000000001</v>
      </c>
      <c r="L23" s="1">
        <v>0.17899999999999999</v>
      </c>
      <c r="M23" s="1">
        <v>0.21299999999999999</v>
      </c>
      <c r="N23" s="1">
        <v>0.255</v>
      </c>
      <c r="O23" s="1">
        <v>0.215</v>
      </c>
      <c r="P23" s="1">
        <v>0.217</v>
      </c>
      <c r="Q23" s="1">
        <v>0.25700000000000001</v>
      </c>
      <c r="R23" s="1">
        <v>0.214</v>
      </c>
      <c r="S23" s="1">
        <v>0.248</v>
      </c>
      <c r="T23" s="1">
        <v>0.3</v>
      </c>
      <c r="U23" s="1">
        <v>0.23200000000000001</v>
      </c>
      <c r="V23" s="1">
        <v>0.216</v>
      </c>
      <c r="W23" s="1">
        <v>0.24199999999999999</v>
      </c>
      <c r="X23" s="1">
        <v>0.26800000000000002</v>
      </c>
      <c r="Y23" s="1">
        <v>0.20399999999999999</v>
      </c>
      <c r="Z23" s="1">
        <v>0.22700000000000001</v>
      </c>
      <c r="AA23" s="1">
        <v>0.224</v>
      </c>
      <c r="AB23" s="1">
        <v>0.13600000000000001</v>
      </c>
      <c r="AC23" s="1">
        <v>0.192</v>
      </c>
      <c r="AD23" s="1">
        <v>0.22500000000000001</v>
      </c>
      <c r="AE23" s="1">
        <v>0.20699999999999999</v>
      </c>
      <c r="AF23" s="1">
        <v>0.23699999999999999</v>
      </c>
      <c r="AG23" s="1">
        <v>0.23599999999999999</v>
      </c>
      <c r="AH23" s="1">
        <v>0.24299999999999999</v>
      </c>
      <c r="AI23" s="1">
        <v>0.19600000000000001</v>
      </c>
      <c r="AJ23" s="1">
        <v>0.20300000000000001</v>
      </c>
      <c r="AK23" s="1">
        <v>0.255</v>
      </c>
      <c r="AL23" s="1">
        <v>0.19600000000000001</v>
      </c>
      <c r="AM23" s="1">
        <v>0.22700000000000001</v>
      </c>
      <c r="AN23" s="1">
        <v>0.19400000000000001</v>
      </c>
      <c r="AO23" s="1">
        <v>0.23699999999999999</v>
      </c>
      <c r="AP23" s="1">
        <v>0.19800000000000001</v>
      </c>
      <c r="AQ23" s="1">
        <v>0.188</v>
      </c>
      <c r="AR23" s="1">
        <v>0.22</v>
      </c>
      <c r="AS23" s="1">
        <v>0.222</v>
      </c>
      <c r="AT23" s="1">
        <v>0.23100000000000001</v>
      </c>
      <c r="AU23" s="1">
        <v>0.22500000000000001</v>
      </c>
      <c r="AV23" s="1">
        <v>0.23100000000000001</v>
      </c>
      <c r="AW23" s="1">
        <v>0.20599999999999999</v>
      </c>
      <c r="AX23" s="1">
        <v>0.246</v>
      </c>
      <c r="AY23" s="1">
        <v>0.254</v>
      </c>
      <c r="AZ23" s="1">
        <v>0.19700000000000001</v>
      </c>
    </row>
    <row r="24" spans="1:52" x14ac:dyDescent="0.4">
      <c r="A24" s="31"/>
      <c r="B24" s="1">
        <v>2.5</v>
      </c>
      <c r="C24" s="1">
        <v>0.20300000000000001</v>
      </c>
      <c r="D24" s="1">
        <v>0.189</v>
      </c>
      <c r="E24" s="1">
        <v>0.19400000000000001</v>
      </c>
      <c r="F24" s="1">
        <v>0.16300000000000001</v>
      </c>
      <c r="G24" s="1">
        <v>0.24199999999999999</v>
      </c>
      <c r="H24" s="1">
        <v>0.217</v>
      </c>
      <c r="I24" s="1">
        <v>0.28100000000000003</v>
      </c>
      <c r="J24" s="1">
        <v>0.22500000000000001</v>
      </c>
      <c r="K24" s="1">
        <v>0.215</v>
      </c>
      <c r="L24" s="1">
        <v>0.155</v>
      </c>
      <c r="M24" s="1">
        <v>0.17</v>
      </c>
      <c r="N24" s="1">
        <v>0.21299999999999999</v>
      </c>
      <c r="O24" s="1">
        <v>0.188</v>
      </c>
      <c r="P24" s="1">
        <v>0.18099999999999999</v>
      </c>
      <c r="Q24" s="1">
        <v>0.22600000000000001</v>
      </c>
      <c r="R24" s="1">
        <v>0.19600000000000001</v>
      </c>
      <c r="S24" s="1">
        <v>0.218</v>
      </c>
      <c r="T24" s="1">
        <v>0.255</v>
      </c>
      <c r="U24" s="1">
        <v>0.217</v>
      </c>
      <c r="V24" s="1">
        <v>0.19500000000000001</v>
      </c>
      <c r="W24" s="1">
        <v>0.215</v>
      </c>
      <c r="X24" s="1">
        <v>0.23699999999999999</v>
      </c>
      <c r="Y24" s="1">
        <v>0.183</v>
      </c>
      <c r="Z24" s="1">
        <v>0.189</v>
      </c>
      <c r="AA24" s="1">
        <v>0.182</v>
      </c>
      <c r="AB24" s="1">
        <v>0.125</v>
      </c>
      <c r="AC24" s="1">
        <v>0.17599999999999999</v>
      </c>
      <c r="AD24" s="1">
        <v>0.20699999999999999</v>
      </c>
      <c r="AE24" s="1">
        <v>0.183</v>
      </c>
      <c r="AF24" s="1">
        <v>0.20300000000000001</v>
      </c>
      <c r="AG24" s="1">
        <v>0.20799999999999999</v>
      </c>
      <c r="AH24" s="1">
        <v>0.20300000000000001</v>
      </c>
      <c r="AI24" s="1">
        <v>0.154</v>
      </c>
      <c r="AJ24" s="1">
        <v>0.17899999999999999</v>
      </c>
      <c r="AK24" s="1">
        <v>0.20899999999999999</v>
      </c>
      <c r="AL24" s="1">
        <v>0.185</v>
      </c>
      <c r="AM24" s="1">
        <v>0.185</v>
      </c>
      <c r="AN24" s="1">
        <v>0.17299999999999999</v>
      </c>
      <c r="AO24" s="1">
        <v>0.20599999999999999</v>
      </c>
      <c r="AP24" s="1">
        <v>0.185</v>
      </c>
      <c r="AQ24" s="1">
        <v>0.14699999999999999</v>
      </c>
      <c r="AR24" s="1">
        <v>0.191</v>
      </c>
      <c r="AS24" s="1">
        <v>0.192</v>
      </c>
      <c r="AT24" s="1">
        <v>0.20100000000000001</v>
      </c>
      <c r="AU24" s="1">
        <v>0.19600000000000001</v>
      </c>
      <c r="AV24" s="1">
        <v>0.19800000000000001</v>
      </c>
      <c r="AW24" s="1">
        <v>0.17499999999999999</v>
      </c>
      <c r="AX24" s="1">
        <v>0.20899999999999999</v>
      </c>
      <c r="AY24" s="1">
        <v>0.22900000000000001</v>
      </c>
      <c r="AZ24" s="1">
        <v>0.16600000000000001</v>
      </c>
    </row>
    <row r="25" spans="1:52" x14ac:dyDescent="0.4">
      <c r="A25" s="31"/>
      <c r="B25" s="1">
        <v>3</v>
      </c>
      <c r="C25" s="1">
        <v>0.188</v>
      </c>
      <c r="D25" s="1">
        <v>0.153</v>
      </c>
      <c r="E25" s="1">
        <v>0.158</v>
      </c>
      <c r="F25" s="1">
        <v>0.13400000000000001</v>
      </c>
      <c r="G25" s="1">
        <v>0.218</v>
      </c>
      <c r="H25" s="1">
        <v>0.2</v>
      </c>
      <c r="I25" s="1">
        <v>0.23200000000000001</v>
      </c>
      <c r="J25" s="1">
        <v>0.20499999999999999</v>
      </c>
      <c r="K25" s="1">
        <v>0.191</v>
      </c>
      <c r="L25" s="1">
        <v>0.13300000000000001</v>
      </c>
      <c r="M25" s="1">
        <v>0.15</v>
      </c>
      <c r="N25" s="1">
        <v>0.20300000000000001</v>
      </c>
      <c r="O25" s="1">
        <v>0.16</v>
      </c>
      <c r="P25" s="1">
        <v>0.14599999999999999</v>
      </c>
      <c r="Q25" s="1">
        <v>0.19600000000000001</v>
      </c>
      <c r="R25" s="1">
        <v>0.17399999999999999</v>
      </c>
      <c r="S25" s="1">
        <v>0.19900000000000001</v>
      </c>
      <c r="T25" s="1">
        <v>0.247</v>
      </c>
      <c r="U25" s="1">
        <v>0.17100000000000001</v>
      </c>
      <c r="V25" s="1">
        <v>0.17</v>
      </c>
      <c r="W25" s="1">
        <v>0.187</v>
      </c>
      <c r="X25" s="1">
        <v>0.217</v>
      </c>
      <c r="Y25" s="1">
        <v>0.16800000000000001</v>
      </c>
      <c r="Z25" s="1">
        <v>0.161</v>
      </c>
      <c r="AA25" s="1">
        <v>0.159</v>
      </c>
      <c r="AB25" s="1">
        <v>9.6000000000000002E-2</v>
      </c>
      <c r="AC25" s="1">
        <v>0.155</v>
      </c>
      <c r="AD25" s="1">
        <v>0.16400000000000001</v>
      </c>
      <c r="AE25" s="1">
        <v>0.16500000000000001</v>
      </c>
      <c r="AF25" s="1">
        <v>0.186</v>
      </c>
      <c r="AG25" s="1">
        <v>0.188</v>
      </c>
      <c r="AH25" s="1">
        <v>0.18</v>
      </c>
      <c r="AI25" s="1">
        <v>0.13</v>
      </c>
      <c r="AJ25" s="1">
        <v>0.156</v>
      </c>
      <c r="AK25" s="1">
        <v>0.17499999999999999</v>
      </c>
      <c r="AL25" s="1">
        <v>0.16500000000000001</v>
      </c>
      <c r="AM25" s="1">
        <v>0.161</v>
      </c>
      <c r="AN25" s="1">
        <v>0.158</v>
      </c>
      <c r="AO25" s="1">
        <v>0.191</v>
      </c>
      <c r="AP25" s="1">
        <v>0.16500000000000001</v>
      </c>
      <c r="AQ25" s="1">
        <v>0.11700000000000001</v>
      </c>
      <c r="AR25" s="1">
        <v>0.182</v>
      </c>
      <c r="AS25" s="1">
        <v>0.14699999999999999</v>
      </c>
      <c r="AT25" s="1">
        <v>0.185</v>
      </c>
      <c r="AU25" s="1">
        <v>0.16400000000000001</v>
      </c>
      <c r="AV25" s="1">
        <v>0.16</v>
      </c>
      <c r="AW25" s="1">
        <v>0.155</v>
      </c>
      <c r="AX25" s="1">
        <v>0.19700000000000001</v>
      </c>
      <c r="AY25" s="1">
        <v>0.17699999999999999</v>
      </c>
      <c r="AZ25" s="1">
        <v>0.14099999999999999</v>
      </c>
    </row>
    <row r="26" spans="1:52" x14ac:dyDescent="0.4">
      <c r="A26" s="31"/>
      <c r="B26" s="1">
        <v>3.5</v>
      </c>
      <c r="C26" s="1">
        <v>0.159</v>
      </c>
      <c r="D26" s="1">
        <v>0.14799999999999999</v>
      </c>
      <c r="E26" s="1">
        <v>0.13700000000000001</v>
      </c>
      <c r="F26" s="1">
        <v>0.109</v>
      </c>
      <c r="G26" s="1">
        <v>0.19</v>
      </c>
      <c r="H26" s="1">
        <v>0.18</v>
      </c>
      <c r="I26" s="1">
        <v>0.192</v>
      </c>
      <c r="J26" s="1">
        <v>0.18099999999999999</v>
      </c>
      <c r="K26" s="1">
        <v>0.17599999999999999</v>
      </c>
      <c r="L26" s="1">
        <v>0.109</v>
      </c>
      <c r="M26" s="1">
        <v>0.13300000000000001</v>
      </c>
      <c r="N26" s="1">
        <v>0.19</v>
      </c>
      <c r="O26" s="1">
        <v>0.14399999999999999</v>
      </c>
      <c r="P26" s="1">
        <v>0.127</v>
      </c>
      <c r="Q26" s="1">
        <v>0.189</v>
      </c>
      <c r="R26" s="1">
        <v>0.151</v>
      </c>
      <c r="S26" s="1">
        <v>0.187</v>
      </c>
      <c r="T26" s="1">
        <v>0.19800000000000001</v>
      </c>
      <c r="U26" s="1">
        <v>0.14699999999999999</v>
      </c>
      <c r="V26" s="1">
        <v>0.152</v>
      </c>
      <c r="W26" s="1">
        <v>0.17100000000000001</v>
      </c>
      <c r="X26" s="1">
        <v>0.16800000000000001</v>
      </c>
      <c r="Y26" s="1">
        <v>0.151</v>
      </c>
      <c r="Z26" s="1">
        <v>0.14000000000000001</v>
      </c>
      <c r="AA26" s="1">
        <v>0.16400000000000001</v>
      </c>
      <c r="AB26" s="1">
        <v>0.09</v>
      </c>
      <c r="AC26" s="1">
        <v>0.13100000000000001</v>
      </c>
      <c r="AD26" s="1">
        <v>0.156</v>
      </c>
      <c r="AE26" s="1">
        <v>0.14499999999999999</v>
      </c>
      <c r="AF26" s="1">
        <v>0.159</v>
      </c>
      <c r="AG26" s="1">
        <v>0.158</v>
      </c>
      <c r="AH26" s="1">
        <v>0.16600000000000001</v>
      </c>
      <c r="AI26" s="1">
        <v>0.106</v>
      </c>
      <c r="AJ26" s="1">
        <v>0.155</v>
      </c>
      <c r="AK26" s="1">
        <v>0.155</v>
      </c>
      <c r="AL26" s="1">
        <v>0.14099999999999999</v>
      </c>
      <c r="AM26" s="1">
        <v>0.13600000000000001</v>
      </c>
      <c r="AN26" s="1">
        <v>0.152</v>
      </c>
      <c r="AO26" s="1">
        <v>0.16500000000000001</v>
      </c>
      <c r="AP26" s="1">
        <v>0.13500000000000001</v>
      </c>
      <c r="AQ26" s="1">
        <v>9.9000000000000005E-2</v>
      </c>
      <c r="AR26" s="1">
        <v>0.16300000000000001</v>
      </c>
      <c r="AS26" s="1">
        <v>0.13700000000000001</v>
      </c>
      <c r="AT26" s="1">
        <v>0.16600000000000001</v>
      </c>
      <c r="AU26" s="1">
        <v>0.151</v>
      </c>
      <c r="AV26" s="1">
        <v>0.13400000000000001</v>
      </c>
      <c r="AW26" s="1">
        <v>0.13100000000000001</v>
      </c>
      <c r="AX26" s="1">
        <v>0.183</v>
      </c>
      <c r="AY26" s="1">
        <v>0.17399999999999999</v>
      </c>
      <c r="AZ26" s="1">
        <v>0.14000000000000001</v>
      </c>
    </row>
    <row r="27" spans="1:52" x14ac:dyDescent="0.4">
      <c r="A27" s="32"/>
      <c r="B27" s="1">
        <v>4</v>
      </c>
      <c r="C27" s="1">
        <v>0.14899999999999999</v>
      </c>
      <c r="D27" s="1">
        <v>0.11899999999999999</v>
      </c>
      <c r="E27" s="1">
        <v>0.13300000000000001</v>
      </c>
      <c r="F27" s="1">
        <v>9.7000000000000003E-2</v>
      </c>
      <c r="G27" s="1">
        <v>0.187</v>
      </c>
      <c r="H27" s="1">
        <v>0.153</v>
      </c>
      <c r="I27" s="1">
        <v>0.184</v>
      </c>
      <c r="J27" s="1">
        <v>0.16400000000000001</v>
      </c>
      <c r="K27" s="1">
        <v>0.151</v>
      </c>
      <c r="L27" s="1">
        <v>0.1</v>
      </c>
      <c r="M27" s="1">
        <v>0.13200000000000001</v>
      </c>
      <c r="N27" s="1">
        <v>0.16</v>
      </c>
      <c r="O27" s="1">
        <v>0.125</v>
      </c>
      <c r="P27" s="1">
        <v>0.106</v>
      </c>
      <c r="Q27" s="1">
        <v>0.16200000000000001</v>
      </c>
      <c r="R27" s="1">
        <v>0.121</v>
      </c>
      <c r="S27" s="1">
        <v>0.16300000000000001</v>
      </c>
      <c r="T27" s="1">
        <v>0.17299999999999999</v>
      </c>
      <c r="U27" s="1">
        <v>0.123</v>
      </c>
      <c r="V27" s="1">
        <v>0.125</v>
      </c>
      <c r="W27" s="1">
        <v>0.161</v>
      </c>
      <c r="X27" s="1">
        <v>0.159</v>
      </c>
      <c r="Y27" s="1">
        <v>0.13900000000000001</v>
      </c>
      <c r="Z27" s="1">
        <v>0.121</v>
      </c>
      <c r="AA27" s="1">
        <v>0.13900000000000001</v>
      </c>
      <c r="AB27" s="1">
        <v>7.5999999999999998E-2</v>
      </c>
      <c r="AC27" s="1">
        <v>0.126</v>
      </c>
      <c r="AD27" s="1">
        <v>0.11700000000000001</v>
      </c>
      <c r="AE27" s="1">
        <v>0.13300000000000001</v>
      </c>
      <c r="AF27" s="1">
        <v>0.13900000000000001</v>
      </c>
      <c r="AG27" s="1">
        <v>0.14799999999999999</v>
      </c>
      <c r="AH27" s="1">
        <v>0.14000000000000001</v>
      </c>
      <c r="AI27" s="1">
        <v>9.7000000000000003E-2</v>
      </c>
      <c r="AJ27" s="1">
        <v>0.11799999999999999</v>
      </c>
      <c r="AK27" s="1">
        <v>0.13600000000000001</v>
      </c>
      <c r="AL27" s="1">
        <v>0.124</v>
      </c>
      <c r="AM27" s="1">
        <v>0.15</v>
      </c>
      <c r="AN27" s="1">
        <v>0.13500000000000001</v>
      </c>
      <c r="AO27" s="1">
        <v>0.14199999999999999</v>
      </c>
      <c r="AP27" s="1">
        <v>0.122</v>
      </c>
      <c r="AQ27" s="1">
        <v>9.8000000000000004E-2</v>
      </c>
      <c r="AR27" s="1">
        <v>0.13700000000000001</v>
      </c>
      <c r="AS27" s="1">
        <v>0.109</v>
      </c>
      <c r="AT27" s="1">
        <v>0.14699999999999999</v>
      </c>
      <c r="AU27" s="1">
        <v>0.127</v>
      </c>
      <c r="AV27" s="1">
        <v>0.123</v>
      </c>
      <c r="AW27" s="1">
        <v>0.11899999999999999</v>
      </c>
      <c r="AX27" s="1">
        <v>0.16300000000000001</v>
      </c>
      <c r="AY27" s="1">
        <v>0.14899999999999999</v>
      </c>
      <c r="AZ27" s="1">
        <v>0.115</v>
      </c>
    </row>
    <row r="28" spans="1:52" x14ac:dyDescent="0.4">
      <c r="A28" s="33" t="s">
        <v>66</v>
      </c>
      <c r="B28" s="1">
        <v>0</v>
      </c>
      <c r="C28" s="1">
        <f>1-C15/0.377</f>
        <v>0</v>
      </c>
      <c r="D28" s="1">
        <f>1-D15/0.368</f>
        <v>0</v>
      </c>
      <c r="E28" s="1">
        <f>1-E15/0.383</f>
        <v>0</v>
      </c>
      <c r="F28" s="1">
        <f>1-F15/0.325</f>
        <v>0</v>
      </c>
      <c r="G28" s="1">
        <f>1-G15/0.419</f>
        <v>0</v>
      </c>
      <c r="H28" s="1">
        <f>1-H15/0.37</f>
        <v>0</v>
      </c>
      <c r="I28" s="1">
        <f>1-I15/0.432</f>
        <v>0</v>
      </c>
      <c r="J28" s="1">
        <f>1-J15/0.418</f>
        <v>0</v>
      </c>
      <c r="K28" s="1">
        <f>1-K15/0.356</f>
        <v>0</v>
      </c>
      <c r="L28" s="1">
        <f>1-L15/0.335</f>
        <v>0</v>
      </c>
      <c r="M28" s="1">
        <f>1-M15/0.365</f>
        <v>0</v>
      </c>
      <c r="N28" s="1">
        <f>1-N15/0.363</f>
        <v>0</v>
      </c>
      <c r="O28" s="1">
        <f>1-O15/0.337</f>
        <v>0</v>
      </c>
      <c r="P28" s="1">
        <f>1-P15/0.367</f>
        <v>0</v>
      </c>
      <c r="Q28" s="1">
        <f>1-Q15/0.417</f>
        <v>0</v>
      </c>
      <c r="R28" s="1">
        <f>1-R15/0.337</f>
        <v>0</v>
      </c>
      <c r="S28" s="1">
        <f>1-S15/0.384</f>
        <v>0</v>
      </c>
      <c r="T28" s="1">
        <f>1-T15/0.441</f>
        <v>0</v>
      </c>
      <c r="U28" s="1">
        <f>1-U15/0.346</f>
        <v>0</v>
      </c>
      <c r="V28" s="1">
        <f>1-V15/0.341</f>
        <v>0</v>
      </c>
      <c r="W28" s="1">
        <f>1-W15/0.382</f>
        <v>0</v>
      </c>
      <c r="X28" s="1">
        <f>1-X15/0.408</f>
        <v>0</v>
      </c>
      <c r="Y28" s="1">
        <f>1-Y15/0.331</f>
        <v>0</v>
      </c>
      <c r="Z28" s="1">
        <f>1-Z15/0.382</f>
        <v>0</v>
      </c>
      <c r="AA28" s="1">
        <f>1-AA15/0.357</f>
        <v>0</v>
      </c>
      <c r="AB28" s="1">
        <f>1-AB15/0.288</f>
        <v>0</v>
      </c>
      <c r="AC28" s="1">
        <f>1-AC15/0.33</f>
        <v>0</v>
      </c>
      <c r="AD28" s="1">
        <f>1-AD15/0.388</f>
        <v>0</v>
      </c>
      <c r="AE28" s="1">
        <f>1-AE15/0.341</f>
        <v>0</v>
      </c>
      <c r="AF28" s="1">
        <f>1-AF15/0.363</f>
        <v>0</v>
      </c>
      <c r="AG28" s="1">
        <f>1-AG15/0.369</f>
        <v>0</v>
      </c>
      <c r="AH28" s="1">
        <f>1-AH15/0.409</f>
        <v>0</v>
      </c>
      <c r="AI28" s="1">
        <f>1-AI15/0.313</f>
        <v>0</v>
      </c>
      <c r="AJ28" s="1">
        <f>1-AJ15/0.38</f>
        <v>0</v>
      </c>
      <c r="AK28" s="1">
        <f>1-AK15/0.387</f>
        <v>0</v>
      </c>
      <c r="AL28" s="1">
        <f>1-AL15/0.347</f>
        <v>0</v>
      </c>
      <c r="AM28" s="1">
        <f t="shared" ref="AM28:AM40" si="0">1-AM15/0.377</f>
        <v>0</v>
      </c>
      <c r="AN28" s="1">
        <f>1-AN15/0.329</f>
        <v>0</v>
      </c>
      <c r="AO28" s="1">
        <f>1-AO15/0.355</f>
        <v>0</v>
      </c>
      <c r="AP28" s="1">
        <f>1-AP15/0.337</f>
        <v>0</v>
      </c>
      <c r="AQ28" s="1">
        <f>1-AQ15/0.321</f>
        <v>0</v>
      </c>
      <c r="AR28" s="1">
        <f>1-AR15/0.34</f>
        <v>0</v>
      </c>
      <c r="AS28" s="1">
        <f>1-AS15/0.344</f>
        <v>0</v>
      </c>
      <c r="AT28" s="1">
        <f>1-AT15/0.355</f>
        <v>0</v>
      </c>
      <c r="AU28" s="1">
        <f>1-AU15/0.374</f>
        <v>0</v>
      </c>
      <c r="AV28" s="1">
        <f>1-AV15/0.37</f>
        <v>0</v>
      </c>
      <c r="AW28" s="1">
        <f>1-AW15/0.355</f>
        <v>0</v>
      </c>
      <c r="AX28" s="1">
        <f>1-AX15/0.385</f>
        <v>0</v>
      </c>
      <c r="AY28" s="1">
        <f>1-AY15/0.371</f>
        <v>0</v>
      </c>
      <c r="AZ28" s="1">
        <f>1-AZ15/0.355</f>
        <v>0</v>
      </c>
    </row>
    <row r="29" spans="1:52" x14ac:dyDescent="0.4">
      <c r="A29" s="34"/>
      <c r="B29" s="1">
        <v>0.25</v>
      </c>
      <c r="C29" s="1">
        <f t="shared" ref="C29:C40" si="1">1-C16/0.377</f>
        <v>7.9575596816976457E-3</v>
      </c>
      <c r="D29" s="1">
        <f t="shared" ref="D29:D40" si="2">1-D16/0.368</f>
        <v>-5.4347826086955653E-3</v>
      </c>
      <c r="E29" s="1">
        <f t="shared" ref="E29:E40" si="3">1-E16/0.383</f>
        <v>9.1383812010443988E-2</v>
      </c>
      <c r="F29" s="1">
        <f t="shared" ref="F29:F40" si="4">1-F16/0.325</f>
        <v>2.1538461538461506E-2</v>
      </c>
      <c r="G29" s="1">
        <f t="shared" ref="G29:G40" si="5">1-G16/0.419</f>
        <v>1.1933174224343701E-2</v>
      </c>
      <c r="H29" s="1">
        <f t="shared" ref="H29:H40" si="6">1-H16/0.37</f>
        <v>1.8918918918918948E-2</v>
      </c>
      <c r="I29" s="1">
        <f t="shared" ref="I29:I40" si="7">1-I16/0.432</f>
        <v>0</v>
      </c>
      <c r="J29" s="1">
        <f t="shared" ref="J29:J40" si="8">1-J16/0.418</f>
        <v>5.0239234449760639E-2</v>
      </c>
      <c r="K29" s="1">
        <f t="shared" ref="K29:K40" si="9">1-K16/0.356</f>
        <v>-1.1235955056179803E-2</v>
      </c>
      <c r="L29" s="1">
        <f t="shared" ref="L29:L40" si="10">1-L16/0.335</f>
        <v>1.1940298507462699E-2</v>
      </c>
      <c r="M29" s="1">
        <f t="shared" ref="M29:M40" si="11">1-M16/0.365</f>
        <v>8.7671232876712302E-2</v>
      </c>
      <c r="N29" s="1">
        <f t="shared" ref="N29:N40" si="12">1-N16/0.363</f>
        <v>1.9283746556473802E-2</v>
      </c>
      <c r="O29" s="1">
        <f t="shared" ref="O29:O40" si="13">1-O16/0.337</f>
        <v>5.3412462908011937E-2</v>
      </c>
      <c r="P29" s="1">
        <f t="shared" ref="P29:P40" si="14">1-P16/0.367</f>
        <v>3.542234332425076E-2</v>
      </c>
      <c r="Q29" s="1">
        <f t="shared" ref="Q29:Q40" si="15">1-Q16/0.417</f>
        <v>3.8369304556354789E-2</v>
      </c>
      <c r="R29" s="1">
        <f t="shared" ref="R29:R40" si="16">1-R16/0.337</f>
        <v>4.1543026706231445E-2</v>
      </c>
      <c r="S29" s="1">
        <f t="shared" ref="S29:S40" si="17">1-S16/0.384</f>
        <v>5.2083333333333703E-3</v>
      </c>
      <c r="T29" s="1">
        <f t="shared" ref="T29:T40" si="18">1-T16/0.441</f>
        <v>-2.2675736961450532E-3</v>
      </c>
      <c r="U29" s="1">
        <f t="shared" ref="U29:U40" si="19">1-U16/0.346</f>
        <v>-5.7803468208093012E-3</v>
      </c>
      <c r="V29" s="1">
        <f t="shared" ref="V29:V40" si="20">1-V16/0.341</f>
        <v>1.7595307917888547E-2</v>
      </c>
      <c r="W29" s="1">
        <f t="shared" ref="W29:W40" si="21">1-W16/0.382</f>
        <v>2.6178010471204161E-2</v>
      </c>
      <c r="X29" s="1">
        <f t="shared" ref="X29:X40" si="22">1-X16/0.408</f>
        <v>1.7156862745097867E-2</v>
      </c>
      <c r="Y29" s="1">
        <f t="shared" ref="Y29:Y40" si="23">1-Y16/0.331</f>
        <v>9.0634441087613649E-3</v>
      </c>
      <c r="Z29" s="1">
        <f t="shared" ref="Z29:Z40" si="24">1-Z16/0.382</f>
        <v>-1.0471204188481575E-2</v>
      </c>
      <c r="AA29" s="1">
        <f t="shared" ref="AA29:AA40" si="25">1-AA16/0.357</f>
        <v>5.0420168067226823E-2</v>
      </c>
      <c r="AB29" s="1">
        <f t="shared" ref="AB29:AB40" si="26">1-AB16/0.288</f>
        <v>6.2499999999999889E-2</v>
      </c>
      <c r="AC29" s="1">
        <f t="shared" ref="AC29:AC40" si="27">1-AC16/0.33</f>
        <v>7.2727272727272751E-2</v>
      </c>
      <c r="AD29" s="1">
        <f t="shared" ref="AD29:AD40" si="28">1-AD16/0.388</f>
        <v>4.3814432989690788E-2</v>
      </c>
      <c r="AE29" s="1">
        <f t="shared" ref="AE29:AE40" si="29">1-AE16/0.341</f>
        <v>3.8123167155425297E-2</v>
      </c>
      <c r="AF29" s="1">
        <f t="shared" ref="AF29:AF40" si="30">1-AF16/0.363</f>
        <v>-2.4793388429751984E-2</v>
      </c>
      <c r="AG29" s="1">
        <f t="shared" ref="AG29:AG40" si="31">1-AG16/0.369</f>
        <v>2.7100271002710064E-2</v>
      </c>
      <c r="AH29" s="1">
        <f t="shared" ref="AH29:AH40" si="32">1-AH16/0.409</f>
        <v>3.6674816625916762E-2</v>
      </c>
      <c r="AI29" s="1">
        <f t="shared" ref="AI29:AI40" si="33">1-AI16/0.313</f>
        <v>2.2364217252396235E-2</v>
      </c>
      <c r="AJ29" s="1">
        <f t="shared" ref="AJ29:AJ40" si="34">1-AJ16/0.38</f>
        <v>3.157894736842104E-2</v>
      </c>
      <c r="AK29" s="1">
        <f t="shared" ref="AK29:AK40" si="35">1-AK16/0.387</f>
        <v>5.1679586563307955E-3</v>
      </c>
      <c r="AL29" s="1">
        <f t="shared" ref="AL29:AL40" si="36">1-AL16/0.347</f>
        <v>1.44092219020171E-2</v>
      </c>
      <c r="AM29" s="1">
        <f t="shared" si="0"/>
        <v>1.8567639257294433E-2</v>
      </c>
      <c r="AN29" s="1">
        <f t="shared" ref="AN29:AN40" si="37">1-AN16/0.329</f>
        <v>1.8237082066869359E-2</v>
      </c>
      <c r="AO29" s="1">
        <f t="shared" ref="AO29:AO40" si="38">1-AO16/0.355</f>
        <v>2.8169014084507005E-3</v>
      </c>
      <c r="AP29" s="1">
        <f t="shared" ref="AP29:AP40" si="39">1-AP16/0.337</f>
        <v>-3.5608308605341144E-2</v>
      </c>
      <c r="AQ29" s="1">
        <f t="shared" ref="AQ29:AQ40" si="40">1-AQ16/0.321</f>
        <v>1.5576323987538943E-2</v>
      </c>
      <c r="AR29" s="1">
        <f t="shared" ref="AR29:AR40" si="41">1-AR16/0.34</f>
        <v>1.1764705882352899E-2</v>
      </c>
      <c r="AS29" s="1">
        <f t="shared" ref="AS29:AS40" si="42">1-AS16/0.344</f>
        <v>2.6162790697674243E-2</v>
      </c>
      <c r="AT29" s="1">
        <f t="shared" ref="AT29:AT40" si="43">1-AT16/0.355</f>
        <v>-1.1267605633802802E-2</v>
      </c>
      <c r="AU29" s="1">
        <f t="shared" ref="AU29:AU40" si="44">1-AU16/0.374</f>
        <v>-5.3475935828877219E-3</v>
      </c>
      <c r="AV29" s="1">
        <f t="shared" ref="AV29:AV40" si="45">1-AV16/0.37</f>
        <v>1.8918918918918948E-2</v>
      </c>
      <c r="AW29" s="1">
        <f t="shared" ref="AW29:AW40" si="46">1-AW16/0.355</f>
        <v>2.8169014084507116E-2</v>
      </c>
      <c r="AX29" s="1">
        <f t="shared" ref="AX29:AX40" si="47">1-AX16/0.385</f>
        <v>-1.2987012987013102E-2</v>
      </c>
      <c r="AY29" s="1">
        <f t="shared" ref="AY29:AY40" si="48">1-AY16/0.371</f>
        <v>-5.3908355795149188E-3</v>
      </c>
      <c r="AZ29" s="1">
        <f t="shared" ref="AZ29:AZ40" si="49">1-AZ16/0.355</f>
        <v>-1.1267605633802802E-2</v>
      </c>
    </row>
    <row r="30" spans="1:52" x14ac:dyDescent="0.4">
      <c r="A30" s="34"/>
      <c r="B30" s="1">
        <v>0.5</v>
      </c>
      <c r="C30" s="1">
        <f t="shared" si="1"/>
        <v>6.3660477453580944E-2</v>
      </c>
      <c r="D30" s="1">
        <f t="shared" si="2"/>
        <v>8.4239130434782483E-2</v>
      </c>
      <c r="E30" s="1">
        <f t="shared" si="3"/>
        <v>0.11488250652741505</v>
      </c>
      <c r="F30" s="1">
        <f t="shared" si="4"/>
        <v>6.461538461538463E-2</v>
      </c>
      <c r="G30" s="1">
        <f t="shared" si="5"/>
        <v>3.1026252983293423E-2</v>
      </c>
      <c r="H30" s="1">
        <f t="shared" si="6"/>
        <v>5.4054054054054057E-2</v>
      </c>
      <c r="I30" s="1">
        <f t="shared" si="7"/>
        <v>5.7870370370370461E-2</v>
      </c>
      <c r="J30" s="1">
        <f t="shared" si="8"/>
        <v>5.7416267942583699E-2</v>
      </c>
      <c r="K30" s="1">
        <f t="shared" si="9"/>
        <v>5.3370786516853785E-2</v>
      </c>
      <c r="L30" s="1">
        <f t="shared" si="10"/>
        <v>0.10447761194029859</v>
      </c>
      <c r="M30" s="1">
        <f t="shared" si="11"/>
        <v>9.8630136986301298E-2</v>
      </c>
      <c r="N30" s="1">
        <f t="shared" si="12"/>
        <v>0.10468319559228645</v>
      </c>
      <c r="O30" s="1">
        <f t="shared" si="13"/>
        <v>0.10385756676557867</v>
      </c>
      <c r="P30" s="1">
        <f t="shared" si="14"/>
        <v>7.0844686648501298E-2</v>
      </c>
      <c r="Q30" s="1">
        <f t="shared" si="15"/>
        <v>9.1127098321342914E-2</v>
      </c>
      <c r="R30" s="1">
        <f t="shared" si="16"/>
        <v>8.0118694362017906E-2</v>
      </c>
      <c r="S30" s="1">
        <f t="shared" si="17"/>
        <v>2.083333333333337E-2</v>
      </c>
      <c r="T30" s="1">
        <f t="shared" si="18"/>
        <v>5.2154195011337889E-2</v>
      </c>
      <c r="U30" s="1">
        <f t="shared" si="19"/>
        <v>4.9132947976878505E-2</v>
      </c>
      <c r="V30" s="1">
        <f t="shared" si="20"/>
        <v>9.6774193548387122E-2</v>
      </c>
      <c r="W30" s="1">
        <f t="shared" si="21"/>
        <v>8.1151832460733098E-2</v>
      </c>
      <c r="X30" s="1">
        <f t="shared" si="22"/>
        <v>8.5784313725490113E-2</v>
      </c>
      <c r="Y30" s="1">
        <f t="shared" si="23"/>
        <v>6.6465256797583083E-2</v>
      </c>
      <c r="Z30" s="1">
        <f t="shared" si="24"/>
        <v>4.9738219895288038E-2</v>
      </c>
      <c r="AA30" s="1">
        <f t="shared" si="25"/>
        <v>9.5238095238095122E-2</v>
      </c>
      <c r="AB30" s="1">
        <f t="shared" si="26"/>
        <v>9.7222222222222099E-2</v>
      </c>
      <c r="AC30" s="1">
        <f t="shared" si="27"/>
        <v>9.6969696969697039E-2</v>
      </c>
      <c r="AD30" s="1">
        <f t="shared" si="28"/>
        <v>7.4742268041237181E-2</v>
      </c>
      <c r="AE30" s="1">
        <f t="shared" si="29"/>
        <v>9.0909090909090939E-2</v>
      </c>
      <c r="AF30" s="1">
        <f t="shared" si="30"/>
        <v>3.8567493112947715E-2</v>
      </c>
      <c r="AG30" s="1">
        <f t="shared" si="31"/>
        <v>3.5230352303523116E-2</v>
      </c>
      <c r="AH30" s="1">
        <f t="shared" si="32"/>
        <v>8.801955990220045E-2</v>
      </c>
      <c r="AI30" s="1">
        <f t="shared" si="33"/>
        <v>9.2651757188498496E-2</v>
      </c>
      <c r="AJ30" s="1">
        <f t="shared" si="34"/>
        <v>0.12631578947368416</v>
      </c>
      <c r="AK30" s="1">
        <f t="shared" si="35"/>
        <v>6.2015503875968991E-2</v>
      </c>
      <c r="AL30" s="1">
        <f t="shared" si="36"/>
        <v>8.9337175792507106E-2</v>
      </c>
      <c r="AM30" s="1">
        <f t="shared" si="0"/>
        <v>5.835543766578255E-2</v>
      </c>
      <c r="AN30" s="1">
        <f t="shared" si="37"/>
        <v>6.6869300911854168E-2</v>
      </c>
      <c r="AO30" s="1">
        <f t="shared" si="38"/>
        <v>7.6056338028168913E-2</v>
      </c>
      <c r="AP30" s="1">
        <f t="shared" si="39"/>
        <v>2.3738872403560873E-2</v>
      </c>
      <c r="AQ30" s="1">
        <f t="shared" si="40"/>
        <v>9.3457943925233766E-2</v>
      </c>
      <c r="AR30" s="1">
        <f t="shared" si="41"/>
        <v>7.6470588235294179E-2</v>
      </c>
      <c r="AS30" s="1">
        <f t="shared" si="42"/>
        <v>8.7209302325581328E-2</v>
      </c>
      <c r="AT30" s="1">
        <f t="shared" si="43"/>
        <v>1.1267605633802802E-2</v>
      </c>
      <c r="AU30" s="1">
        <f t="shared" si="44"/>
        <v>7.2192513368984024E-2</v>
      </c>
      <c r="AV30" s="1">
        <f t="shared" si="45"/>
        <v>9.1891891891891841E-2</v>
      </c>
      <c r="AW30" s="1">
        <f t="shared" si="46"/>
        <v>9.5774647887323927E-2</v>
      </c>
      <c r="AX30" s="1">
        <f t="shared" si="47"/>
        <v>5.1948051948051965E-2</v>
      </c>
      <c r="AY30" s="1">
        <f t="shared" si="48"/>
        <v>8.3557951482479687E-2</v>
      </c>
      <c r="AZ30" s="1">
        <f t="shared" si="49"/>
        <v>0.10140845070422533</v>
      </c>
    </row>
    <row r="31" spans="1:52" x14ac:dyDescent="0.4">
      <c r="A31" s="34"/>
      <c r="B31" s="1">
        <v>0.75</v>
      </c>
      <c r="C31" s="1">
        <f t="shared" si="1"/>
        <v>0.12732095490716178</v>
      </c>
      <c r="D31" s="1">
        <f t="shared" si="2"/>
        <v>0.17391304347826086</v>
      </c>
      <c r="E31" s="1">
        <f t="shared" si="3"/>
        <v>0.16187989556135773</v>
      </c>
      <c r="F31" s="1">
        <f t="shared" si="4"/>
        <v>0.10153846153846158</v>
      </c>
      <c r="G31" s="1">
        <f t="shared" si="5"/>
        <v>0.11217183770883055</v>
      </c>
      <c r="H31" s="1">
        <f t="shared" si="6"/>
        <v>9.4594594594594517E-2</v>
      </c>
      <c r="I31" s="1">
        <f t="shared" si="7"/>
        <v>0.11805555555555558</v>
      </c>
      <c r="J31" s="1">
        <f t="shared" si="8"/>
        <v>0.13397129186602874</v>
      </c>
      <c r="K31" s="1">
        <f t="shared" si="9"/>
        <v>9.8314606741572996E-2</v>
      </c>
      <c r="L31" s="1">
        <f t="shared" si="10"/>
        <v>0.11641791044776129</v>
      </c>
      <c r="M31" s="1">
        <f t="shared" si="11"/>
        <v>0.1424657534246575</v>
      </c>
      <c r="N31" s="1">
        <f t="shared" si="12"/>
        <v>0.14049586776859502</v>
      </c>
      <c r="O31" s="1">
        <f t="shared" si="13"/>
        <v>0.17804154302670616</v>
      </c>
      <c r="P31" s="1">
        <f t="shared" si="14"/>
        <v>0.11171662125340598</v>
      </c>
      <c r="Q31" s="1">
        <f t="shared" si="15"/>
        <v>0.13669064748201443</v>
      </c>
      <c r="R31" s="1">
        <f t="shared" si="16"/>
        <v>0.13353115727002973</v>
      </c>
      <c r="S31" s="1">
        <f t="shared" si="17"/>
        <v>8.8541666666666741E-2</v>
      </c>
      <c r="T31" s="1">
        <f t="shared" si="18"/>
        <v>7.4829931972789199E-2</v>
      </c>
      <c r="U31" s="1">
        <f t="shared" si="19"/>
        <v>0.10693641618497107</v>
      </c>
      <c r="V31" s="1">
        <f t="shared" si="20"/>
        <v>0.14369501466275669</v>
      </c>
      <c r="W31" s="1">
        <f t="shared" si="21"/>
        <v>0.10209424083769625</v>
      </c>
      <c r="X31" s="1">
        <f t="shared" si="22"/>
        <v>0.10049019607843135</v>
      </c>
      <c r="Y31" s="1">
        <f t="shared" si="23"/>
        <v>0.13293051359516628</v>
      </c>
      <c r="Z31" s="1">
        <f t="shared" si="24"/>
        <v>0.10994764397905754</v>
      </c>
      <c r="AA31" s="1">
        <f t="shared" si="25"/>
        <v>0.14565826330532206</v>
      </c>
      <c r="AB31" s="1">
        <f t="shared" si="26"/>
        <v>0.25347222222222221</v>
      </c>
      <c r="AC31" s="1">
        <f t="shared" si="27"/>
        <v>0.13333333333333341</v>
      </c>
      <c r="AD31" s="1">
        <f t="shared" si="28"/>
        <v>0.14175257731958757</v>
      </c>
      <c r="AE31" s="1">
        <f t="shared" si="29"/>
        <v>0.14956011730205288</v>
      </c>
      <c r="AF31" s="1">
        <f t="shared" si="30"/>
        <v>9.3663911845729975E-2</v>
      </c>
      <c r="AG31" s="1">
        <f t="shared" si="31"/>
        <v>5.149051490514911E-2</v>
      </c>
      <c r="AH31" s="1">
        <f t="shared" si="32"/>
        <v>0.15158924205378976</v>
      </c>
      <c r="AI31" s="1">
        <f t="shared" si="33"/>
        <v>0.1277955271565494</v>
      </c>
      <c r="AJ31" s="1">
        <f t="shared" si="34"/>
        <v>0.2131578947368421</v>
      </c>
      <c r="AK31" s="1">
        <f t="shared" si="35"/>
        <v>0.10594315245478048</v>
      </c>
      <c r="AL31" s="1">
        <f t="shared" si="36"/>
        <v>0.16426512968299711</v>
      </c>
      <c r="AM31" s="1">
        <f t="shared" si="0"/>
        <v>0.12201591511936338</v>
      </c>
      <c r="AN31" s="1">
        <f t="shared" si="37"/>
        <v>0.17021276595744683</v>
      </c>
      <c r="AO31" s="1">
        <f t="shared" si="38"/>
        <v>0.14366197183098595</v>
      </c>
      <c r="AP31" s="1">
        <f t="shared" si="39"/>
        <v>0.14836795252225532</v>
      </c>
      <c r="AQ31" s="1">
        <f t="shared" si="40"/>
        <v>0.14953271028037374</v>
      </c>
      <c r="AR31" s="1">
        <f t="shared" si="41"/>
        <v>8.8235294117647078E-2</v>
      </c>
      <c r="AS31" s="1">
        <f t="shared" si="42"/>
        <v>0.13953488372093026</v>
      </c>
      <c r="AT31" s="1">
        <f t="shared" si="43"/>
        <v>0.10704225352112673</v>
      </c>
      <c r="AU31" s="1">
        <f t="shared" si="44"/>
        <v>0.12032085561497319</v>
      </c>
      <c r="AV31" s="1">
        <f t="shared" si="45"/>
        <v>0.13513513513513509</v>
      </c>
      <c r="AW31" s="1">
        <f t="shared" si="46"/>
        <v>0.12957746478873233</v>
      </c>
      <c r="AX31" s="1">
        <f t="shared" si="47"/>
        <v>0.10649350649350664</v>
      </c>
      <c r="AY31" s="1">
        <f t="shared" si="48"/>
        <v>9.1644204851751954E-2</v>
      </c>
      <c r="AZ31" s="1">
        <f t="shared" si="49"/>
        <v>0.13521126760563373</v>
      </c>
    </row>
    <row r="32" spans="1:52" x14ac:dyDescent="0.4">
      <c r="A32" s="34"/>
      <c r="B32" s="1">
        <v>1</v>
      </c>
      <c r="C32" s="1">
        <f t="shared" si="1"/>
        <v>0.19628647214854111</v>
      </c>
      <c r="D32" s="1">
        <f t="shared" si="2"/>
        <v>0.21467391304347827</v>
      </c>
      <c r="E32" s="1">
        <f t="shared" si="3"/>
        <v>0.18276762402088775</v>
      </c>
      <c r="F32" s="1">
        <f t="shared" si="4"/>
        <v>0.19692307692307687</v>
      </c>
      <c r="G32" s="1">
        <f t="shared" si="5"/>
        <v>0.21241050119331739</v>
      </c>
      <c r="H32" s="1">
        <f t="shared" si="6"/>
        <v>0.17027027027027031</v>
      </c>
      <c r="I32" s="1">
        <f t="shared" si="7"/>
        <v>0.14583333333333337</v>
      </c>
      <c r="J32" s="1">
        <f t="shared" si="8"/>
        <v>0.17464114832535893</v>
      </c>
      <c r="K32" s="1">
        <f t="shared" si="9"/>
        <v>0.1938202247191011</v>
      </c>
      <c r="L32" s="1">
        <f t="shared" si="10"/>
        <v>0.24477611940298516</v>
      </c>
      <c r="M32" s="1">
        <f t="shared" si="11"/>
        <v>0.21095890410958906</v>
      </c>
      <c r="N32" s="1">
        <f t="shared" si="12"/>
        <v>0.17630853994490359</v>
      </c>
      <c r="O32" s="1">
        <f t="shared" si="13"/>
        <v>0.18991097922848665</v>
      </c>
      <c r="P32" s="1">
        <f t="shared" si="14"/>
        <v>0.19346049046321523</v>
      </c>
      <c r="Q32" s="1">
        <f t="shared" si="15"/>
        <v>0.20863309352517978</v>
      </c>
      <c r="R32" s="1">
        <f t="shared" si="16"/>
        <v>0.19584569732937684</v>
      </c>
      <c r="S32" s="1">
        <f t="shared" si="17"/>
        <v>0.18229166666666663</v>
      </c>
      <c r="T32" s="1">
        <f t="shared" si="18"/>
        <v>0.11337868480725621</v>
      </c>
      <c r="U32" s="1">
        <f t="shared" si="19"/>
        <v>0.16184971098265899</v>
      </c>
      <c r="V32" s="1">
        <f t="shared" si="20"/>
        <v>0.18181818181818177</v>
      </c>
      <c r="W32" s="1">
        <f t="shared" si="21"/>
        <v>0.14659685863874339</v>
      </c>
      <c r="X32" s="1">
        <f t="shared" si="22"/>
        <v>0.16176470588235281</v>
      </c>
      <c r="Y32" s="1">
        <f t="shared" si="23"/>
        <v>0.19335347432024164</v>
      </c>
      <c r="Z32" s="1">
        <f t="shared" si="24"/>
        <v>0.22774869109947649</v>
      </c>
      <c r="AA32" s="1">
        <f t="shared" si="25"/>
        <v>0.20168067226890762</v>
      </c>
      <c r="AB32" s="1">
        <f t="shared" si="26"/>
        <v>0.31944444444444442</v>
      </c>
      <c r="AC32" s="1">
        <f t="shared" si="27"/>
        <v>0.20303030303030301</v>
      </c>
      <c r="AD32" s="1">
        <f t="shared" si="28"/>
        <v>0.17268041237113407</v>
      </c>
      <c r="AE32" s="1">
        <f t="shared" si="29"/>
        <v>0.18768328445747795</v>
      </c>
      <c r="AF32" s="1">
        <f t="shared" si="30"/>
        <v>0.13774104683195587</v>
      </c>
      <c r="AG32" s="1">
        <f t="shared" si="31"/>
        <v>0.11382113821138207</v>
      </c>
      <c r="AH32" s="1">
        <f t="shared" si="32"/>
        <v>0.18581907090464533</v>
      </c>
      <c r="AI32" s="1">
        <f t="shared" si="33"/>
        <v>0.1821086261980831</v>
      </c>
      <c r="AJ32" s="1">
        <f t="shared" si="34"/>
        <v>0.28421052631578947</v>
      </c>
      <c r="AK32" s="1">
        <f t="shared" si="35"/>
        <v>0.15245478036175708</v>
      </c>
      <c r="AL32" s="1">
        <f t="shared" si="36"/>
        <v>0.19020172910662814</v>
      </c>
      <c r="AM32" s="1">
        <f t="shared" si="0"/>
        <v>0.18037135278514593</v>
      </c>
      <c r="AN32" s="1">
        <f t="shared" si="37"/>
        <v>0.20668693009118544</v>
      </c>
      <c r="AO32" s="1">
        <f t="shared" si="38"/>
        <v>0.20000000000000007</v>
      </c>
      <c r="AP32" s="1">
        <f t="shared" si="39"/>
        <v>0.21068249258160243</v>
      </c>
      <c r="AQ32" s="1">
        <f t="shared" si="40"/>
        <v>0.25233644859813087</v>
      </c>
      <c r="AR32" s="1">
        <f t="shared" si="41"/>
        <v>0.14117647058823546</v>
      </c>
      <c r="AS32" s="1">
        <f t="shared" si="42"/>
        <v>0.18604651162790686</v>
      </c>
      <c r="AT32" s="1">
        <f t="shared" si="43"/>
        <v>0.14929577464788735</v>
      </c>
      <c r="AU32" s="1">
        <f t="shared" si="44"/>
        <v>0.1737967914438503</v>
      </c>
      <c r="AV32" s="1">
        <f t="shared" si="45"/>
        <v>0.18918918918918926</v>
      </c>
      <c r="AW32" s="1">
        <f t="shared" si="46"/>
        <v>0.19436619718309867</v>
      </c>
      <c r="AX32" s="1">
        <f t="shared" si="47"/>
        <v>0.21818181818181825</v>
      </c>
      <c r="AY32" s="1">
        <f t="shared" si="48"/>
        <v>0.14016172506738545</v>
      </c>
      <c r="AZ32" s="1">
        <f t="shared" si="49"/>
        <v>0.19718309859154937</v>
      </c>
    </row>
    <row r="33" spans="1:52" x14ac:dyDescent="0.4">
      <c r="A33" s="34"/>
      <c r="B33" s="1">
        <v>1.25</v>
      </c>
      <c r="C33" s="1">
        <f t="shared" si="1"/>
        <v>0.24137931034482762</v>
      </c>
      <c r="D33" s="1">
        <f t="shared" si="2"/>
        <v>0.27445652173913038</v>
      </c>
      <c r="E33" s="1">
        <f t="shared" si="3"/>
        <v>0.25065274151436034</v>
      </c>
      <c r="F33" s="1">
        <f t="shared" si="4"/>
        <v>0.23384615384615393</v>
      </c>
      <c r="G33" s="1">
        <f t="shared" si="5"/>
        <v>0.26491646778042954</v>
      </c>
      <c r="H33" s="1">
        <f t="shared" si="6"/>
        <v>0.19729729729729728</v>
      </c>
      <c r="I33" s="1">
        <f t="shared" si="7"/>
        <v>0.21759259259259256</v>
      </c>
      <c r="J33" s="1">
        <f t="shared" si="8"/>
        <v>0.27033492822966509</v>
      </c>
      <c r="K33" s="1">
        <f t="shared" si="9"/>
        <v>0.25561797752808979</v>
      </c>
      <c r="L33" s="1">
        <f t="shared" si="10"/>
        <v>0.30746268656716413</v>
      </c>
      <c r="M33" s="1">
        <f t="shared" si="11"/>
        <v>0.28219178082191776</v>
      </c>
      <c r="N33" s="1">
        <f t="shared" si="12"/>
        <v>0.20385674931129483</v>
      </c>
      <c r="O33" s="1">
        <f t="shared" si="13"/>
        <v>0.25222551928783388</v>
      </c>
      <c r="P33" s="1">
        <f t="shared" si="14"/>
        <v>0.28337874659400542</v>
      </c>
      <c r="Q33" s="1">
        <f t="shared" si="15"/>
        <v>0.28057553956834536</v>
      </c>
      <c r="R33" s="1">
        <f t="shared" si="16"/>
        <v>0.22551928783382791</v>
      </c>
      <c r="S33" s="1">
        <f t="shared" si="17"/>
        <v>0.2109375</v>
      </c>
      <c r="T33" s="1">
        <f t="shared" si="18"/>
        <v>0.14739229024943312</v>
      </c>
      <c r="U33" s="1">
        <f t="shared" si="19"/>
        <v>0.20809248554913284</v>
      </c>
      <c r="V33" s="1">
        <f t="shared" si="20"/>
        <v>0.20527859237536661</v>
      </c>
      <c r="W33" s="1">
        <f t="shared" si="21"/>
        <v>0.20157068062827233</v>
      </c>
      <c r="X33" s="1">
        <f t="shared" si="22"/>
        <v>0.21568627450980382</v>
      </c>
      <c r="Y33" s="1">
        <f t="shared" si="23"/>
        <v>0.26586102719033233</v>
      </c>
      <c r="Z33" s="1">
        <f t="shared" si="24"/>
        <v>0.27486910994764391</v>
      </c>
      <c r="AA33" s="1">
        <f t="shared" si="25"/>
        <v>0.24649859943977581</v>
      </c>
      <c r="AB33" s="1">
        <f t="shared" si="26"/>
        <v>0.38888888888888884</v>
      </c>
      <c r="AC33" s="1">
        <f t="shared" si="27"/>
        <v>0.26666666666666672</v>
      </c>
      <c r="AD33" s="1">
        <f t="shared" si="28"/>
        <v>0.26804123711340211</v>
      </c>
      <c r="AE33" s="1">
        <f t="shared" si="29"/>
        <v>0.23460410557184752</v>
      </c>
      <c r="AF33" s="1">
        <f t="shared" si="30"/>
        <v>0.20661157024793397</v>
      </c>
      <c r="AG33" s="1">
        <f t="shared" si="31"/>
        <v>0.18970189701897022</v>
      </c>
      <c r="AH33" s="1">
        <f t="shared" si="32"/>
        <v>0.24694376528117357</v>
      </c>
      <c r="AI33" s="1">
        <f t="shared" si="33"/>
        <v>0.26837060702875393</v>
      </c>
      <c r="AJ33" s="1">
        <f t="shared" si="34"/>
        <v>0.3236842105263158</v>
      </c>
      <c r="AK33" s="1">
        <f t="shared" si="35"/>
        <v>0.20155038759689925</v>
      </c>
      <c r="AL33" s="1">
        <f t="shared" si="36"/>
        <v>0.27089337175792505</v>
      </c>
      <c r="AM33" s="1">
        <f t="shared" si="0"/>
        <v>0.24933687002652527</v>
      </c>
      <c r="AN33" s="1">
        <f t="shared" si="37"/>
        <v>0.26747720364741645</v>
      </c>
      <c r="AO33" s="1">
        <f t="shared" si="38"/>
        <v>0.27323943661971828</v>
      </c>
      <c r="AP33" s="1">
        <f t="shared" si="39"/>
        <v>0.26706231454005935</v>
      </c>
      <c r="AQ33" s="1">
        <f t="shared" si="40"/>
        <v>0.26479750778816202</v>
      </c>
      <c r="AR33" s="1">
        <f t="shared" si="41"/>
        <v>0.21764705882352942</v>
      </c>
      <c r="AS33" s="1">
        <f t="shared" si="42"/>
        <v>0.24709302325581384</v>
      </c>
      <c r="AT33" s="1">
        <f t="shared" si="43"/>
        <v>0.25352112676056326</v>
      </c>
      <c r="AU33" s="1">
        <f t="shared" si="44"/>
        <v>0.25133689839572182</v>
      </c>
      <c r="AV33" s="1">
        <f t="shared" si="45"/>
        <v>0.25135135135135123</v>
      </c>
      <c r="AW33" s="1">
        <f t="shared" si="46"/>
        <v>0.25915492957746467</v>
      </c>
      <c r="AX33" s="1">
        <f t="shared" si="47"/>
        <v>0.22857142857142865</v>
      </c>
      <c r="AY33" s="1">
        <f t="shared" si="48"/>
        <v>0.21563342318059309</v>
      </c>
      <c r="AZ33" s="1">
        <f t="shared" si="49"/>
        <v>0.30422535211267598</v>
      </c>
    </row>
    <row r="34" spans="1:52" x14ac:dyDescent="0.4">
      <c r="A34" s="34"/>
      <c r="B34" s="1">
        <v>1.5</v>
      </c>
      <c r="C34" s="1">
        <f t="shared" si="1"/>
        <v>0.29973474801061006</v>
      </c>
      <c r="D34" s="1">
        <f t="shared" si="2"/>
        <v>0.28532608695652173</v>
      </c>
      <c r="E34" s="1">
        <f t="shared" si="3"/>
        <v>0.31853785900783294</v>
      </c>
      <c r="F34" s="1">
        <f t="shared" si="4"/>
        <v>0.32000000000000006</v>
      </c>
      <c r="G34" s="1">
        <f t="shared" si="5"/>
        <v>0.27446300715990457</v>
      </c>
      <c r="H34" s="1">
        <f t="shared" si="6"/>
        <v>0.22702702702702704</v>
      </c>
      <c r="I34" s="1">
        <f t="shared" si="7"/>
        <v>0.2314814814814814</v>
      </c>
      <c r="J34" s="1">
        <f t="shared" si="8"/>
        <v>0.28947368421052633</v>
      </c>
      <c r="K34" s="1">
        <f t="shared" si="9"/>
        <v>0.3061797752808989</v>
      </c>
      <c r="L34" s="1">
        <f t="shared" si="10"/>
        <v>0.39402985074626862</v>
      </c>
      <c r="M34" s="1">
        <f t="shared" si="11"/>
        <v>0.27397260273972601</v>
      </c>
      <c r="N34" s="1">
        <f t="shared" si="12"/>
        <v>0.24242424242424232</v>
      </c>
      <c r="O34" s="1">
        <f t="shared" si="13"/>
        <v>0.31157270029673589</v>
      </c>
      <c r="P34" s="1">
        <f t="shared" si="14"/>
        <v>0.34604904632152589</v>
      </c>
      <c r="Q34" s="1">
        <f t="shared" si="15"/>
        <v>0.29976019184652281</v>
      </c>
      <c r="R34" s="1">
        <f t="shared" si="16"/>
        <v>0.27299703264094966</v>
      </c>
      <c r="S34" s="1">
        <f t="shared" si="17"/>
        <v>0.23177083333333337</v>
      </c>
      <c r="T34" s="1">
        <f t="shared" si="18"/>
        <v>0.19727891156462585</v>
      </c>
      <c r="U34" s="1">
        <f t="shared" si="19"/>
        <v>0.2716763005780346</v>
      </c>
      <c r="V34" s="1">
        <f t="shared" si="20"/>
        <v>0.25806451612903225</v>
      </c>
      <c r="W34" s="1">
        <f t="shared" si="21"/>
        <v>0.23298429319371738</v>
      </c>
      <c r="X34" s="1">
        <f t="shared" si="22"/>
        <v>0.27450980392156865</v>
      </c>
      <c r="Y34" s="1">
        <f t="shared" si="23"/>
        <v>0.27190332326283995</v>
      </c>
      <c r="Z34" s="1">
        <f t="shared" si="24"/>
        <v>0.31675392670157065</v>
      </c>
      <c r="AA34" s="1">
        <f t="shared" si="25"/>
        <v>0.30252100840336127</v>
      </c>
      <c r="AB34" s="1">
        <f t="shared" si="26"/>
        <v>0.39236111111111105</v>
      </c>
      <c r="AC34" s="1">
        <f t="shared" si="27"/>
        <v>0.26969696969696977</v>
      </c>
      <c r="AD34" s="1">
        <f t="shared" si="28"/>
        <v>0.29639175257731953</v>
      </c>
      <c r="AE34" s="1">
        <f t="shared" si="29"/>
        <v>0.30498533724340182</v>
      </c>
      <c r="AF34" s="1">
        <f t="shared" si="30"/>
        <v>0.25619834710743794</v>
      </c>
      <c r="AG34" s="1">
        <f t="shared" si="31"/>
        <v>0.25203252032520318</v>
      </c>
      <c r="AH34" s="1">
        <f t="shared" si="32"/>
        <v>0.30562347188264061</v>
      </c>
      <c r="AI34" s="1">
        <f t="shared" si="33"/>
        <v>0.26837060702875393</v>
      </c>
      <c r="AJ34" s="1">
        <f t="shared" si="34"/>
        <v>0.37368421052631584</v>
      </c>
      <c r="AK34" s="1">
        <f t="shared" si="35"/>
        <v>0.28682170542635654</v>
      </c>
      <c r="AL34" s="1">
        <f t="shared" si="36"/>
        <v>0.32853025936599412</v>
      </c>
      <c r="AM34" s="1">
        <f t="shared" si="0"/>
        <v>0.34748010610079572</v>
      </c>
      <c r="AN34" s="1">
        <f t="shared" si="37"/>
        <v>0.29179331306990886</v>
      </c>
      <c r="AO34" s="1">
        <f t="shared" si="38"/>
        <v>0.28169014084507038</v>
      </c>
      <c r="AP34" s="1">
        <f t="shared" si="39"/>
        <v>0.30267062314540072</v>
      </c>
      <c r="AQ34" s="1">
        <f t="shared" si="40"/>
        <v>0.30529595015576327</v>
      </c>
      <c r="AR34" s="1">
        <f t="shared" si="41"/>
        <v>0.26764705882352946</v>
      </c>
      <c r="AS34" s="1">
        <f t="shared" si="42"/>
        <v>0.29360465116279066</v>
      </c>
      <c r="AT34" s="1">
        <f t="shared" si="43"/>
        <v>0.27042253521126758</v>
      </c>
      <c r="AU34" s="1">
        <f t="shared" si="44"/>
        <v>0.30748663101604279</v>
      </c>
      <c r="AV34" s="1">
        <f t="shared" si="45"/>
        <v>0.30810810810810807</v>
      </c>
      <c r="AW34" s="1">
        <f t="shared" si="46"/>
        <v>0.30140845070422528</v>
      </c>
      <c r="AX34" s="1">
        <f t="shared" si="47"/>
        <v>0.23636363636363644</v>
      </c>
      <c r="AY34" s="1">
        <f t="shared" si="48"/>
        <v>0.25067385444743928</v>
      </c>
      <c r="AZ34" s="1">
        <f t="shared" si="49"/>
        <v>0.28169014084507038</v>
      </c>
    </row>
    <row r="35" spans="1:52" x14ac:dyDescent="0.4">
      <c r="A35" s="34"/>
      <c r="B35" s="1">
        <v>1.75</v>
      </c>
      <c r="C35" s="1">
        <f t="shared" si="1"/>
        <v>0.31034482758620685</v>
      </c>
      <c r="D35" s="1">
        <f t="shared" si="2"/>
        <v>0.375</v>
      </c>
      <c r="E35" s="1">
        <f t="shared" si="3"/>
        <v>0.37597911227154046</v>
      </c>
      <c r="F35" s="1">
        <f t="shared" si="4"/>
        <v>0.37538461538461532</v>
      </c>
      <c r="G35" s="1">
        <f t="shared" si="5"/>
        <v>0.32458233890214805</v>
      </c>
      <c r="H35" s="1">
        <f t="shared" si="6"/>
        <v>0.27297297297297296</v>
      </c>
      <c r="I35" s="1">
        <f t="shared" si="7"/>
        <v>0.28472222222222221</v>
      </c>
      <c r="J35" s="1">
        <f t="shared" si="8"/>
        <v>0.34210526315789469</v>
      </c>
      <c r="K35" s="1">
        <f t="shared" si="9"/>
        <v>0.3146067415730337</v>
      </c>
      <c r="L35" s="1">
        <f t="shared" si="10"/>
        <v>0.43283582089552242</v>
      </c>
      <c r="M35" s="1">
        <f t="shared" si="11"/>
        <v>0.36164383561643831</v>
      </c>
      <c r="N35" s="1">
        <f t="shared" si="12"/>
        <v>0.31955922865013775</v>
      </c>
      <c r="O35" s="1">
        <f t="shared" si="13"/>
        <v>0.32937685459940658</v>
      </c>
      <c r="P35" s="1">
        <f t="shared" si="14"/>
        <v>0.39509536784741139</v>
      </c>
      <c r="Q35" s="1">
        <f t="shared" si="15"/>
        <v>0.34772182254196637</v>
      </c>
      <c r="R35" s="1">
        <f t="shared" si="16"/>
        <v>0.3086053412462908</v>
      </c>
      <c r="S35" s="1">
        <f t="shared" si="17"/>
        <v>0.30989583333333326</v>
      </c>
      <c r="T35" s="1">
        <f t="shared" si="18"/>
        <v>0.26530612244897955</v>
      </c>
      <c r="U35" s="1">
        <f t="shared" si="19"/>
        <v>0.24566473988439297</v>
      </c>
      <c r="V35" s="1">
        <f t="shared" si="20"/>
        <v>0.3137829912023461</v>
      </c>
      <c r="W35" s="1">
        <f t="shared" si="21"/>
        <v>0.28010471204188481</v>
      </c>
      <c r="X35" s="1">
        <f t="shared" si="22"/>
        <v>0.28676470588235292</v>
      </c>
      <c r="Y35" s="1">
        <f t="shared" si="23"/>
        <v>0.32930513595166166</v>
      </c>
      <c r="Z35" s="1">
        <f t="shared" si="24"/>
        <v>0.39005235602094235</v>
      </c>
      <c r="AA35" s="1">
        <f t="shared" si="25"/>
        <v>0.33053221288515411</v>
      </c>
      <c r="AB35" s="1">
        <f t="shared" si="26"/>
        <v>0.47569444444444442</v>
      </c>
      <c r="AC35" s="1">
        <f t="shared" si="27"/>
        <v>0.36363636363636365</v>
      </c>
      <c r="AD35" s="1">
        <f t="shared" si="28"/>
        <v>0.36855670103092786</v>
      </c>
      <c r="AE35" s="1">
        <f t="shared" si="29"/>
        <v>0.35777126099706746</v>
      </c>
      <c r="AF35" s="1">
        <f t="shared" si="30"/>
        <v>0.2975206611570248</v>
      </c>
      <c r="AG35" s="1">
        <f t="shared" si="31"/>
        <v>0.28455284552845528</v>
      </c>
      <c r="AH35" s="1">
        <f t="shared" si="32"/>
        <v>0.34963325183374072</v>
      </c>
      <c r="AI35" s="1">
        <f t="shared" si="33"/>
        <v>0.37380191693290732</v>
      </c>
      <c r="AJ35" s="1">
        <f t="shared" si="34"/>
        <v>0.40789473684210531</v>
      </c>
      <c r="AK35" s="1">
        <f t="shared" si="35"/>
        <v>0.3126614987080103</v>
      </c>
      <c r="AL35" s="1">
        <f t="shared" si="36"/>
        <v>0.34870317002881834</v>
      </c>
      <c r="AM35" s="1">
        <f t="shared" si="0"/>
        <v>0.3687002652519894</v>
      </c>
      <c r="AN35" s="1">
        <f t="shared" si="37"/>
        <v>0.31610942249240126</v>
      </c>
      <c r="AO35" s="1">
        <f t="shared" si="38"/>
        <v>0.34084507042253509</v>
      </c>
      <c r="AP35" s="1">
        <f t="shared" si="39"/>
        <v>0.35311572700296745</v>
      </c>
      <c r="AQ35" s="1">
        <f t="shared" si="40"/>
        <v>0.33644859813084116</v>
      </c>
      <c r="AR35" s="1">
        <f t="shared" si="41"/>
        <v>0.32647058823529418</v>
      </c>
      <c r="AS35" s="1">
        <f t="shared" si="42"/>
        <v>0.33720930232558133</v>
      </c>
      <c r="AT35" s="1">
        <f t="shared" si="43"/>
        <v>0.3154929577464789</v>
      </c>
      <c r="AU35" s="1">
        <f t="shared" si="44"/>
        <v>0.34224598930481287</v>
      </c>
      <c r="AV35" s="1">
        <f t="shared" si="45"/>
        <v>0.36486486486486491</v>
      </c>
      <c r="AW35" s="1">
        <f t="shared" si="46"/>
        <v>0.38873239436619711</v>
      </c>
      <c r="AX35" s="1">
        <f t="shared" si="47"/>
        <v>0.30909090909090908</v>
      </c>
      <c r="AY35" s="1">
        <f t="shared" si="48"/>
        <v>0.29919137466307277</v>
      </c>
      <c r="AZ35" s="1">
        <f t="shared" si="49"/>
        <v>0.40845070422535212</v>
      </c>
    </row>
    <row r="36" spans="1:52" x14ac:dyDescent="0.4">
      <c r="A36" s="34"/>
      <c r="B36" s="1">
        <v>2</v>
      </c>
      <c r="C36" s="1">
        <f>1-C23/0.377</f>
        <v>0.39257294429708223</v>
      </c>
      <c r="D36" s="1">
        <f t="shared" si="2"/>
        <v>0.39402173913043481</v>
      </c>
      <c r="E36" s="1">
        <f t="shared" si="3"/>
        <v>0.44647519582245432</v>
      </c>
      <c r="F36" s="1">
        <f t="shared" si="4"/>
        <v>0.44307692307692315</v>
      </c>
      <c r="G36" s="1">
        <f t="shared" si="5"/>
        <v>0.34128878281622899</v>
      </c>
      <c r="H36" s="1">
        <f t="shared" si="6"/>
        <v>0.3540540540540541</v>
      </c>
      <c r="I36" s="1">
        <f t="shared" si="7"/>
        <v>0.28935185185185186</v>
      </c>
      <c r="J36" s="1">
        <f t="shared" si="8"/>
        <v>0.40669856459330145</v>
      </c>
      <c r="K36" s="1">
        <f t="shared" si="9"/>
        <v>0.34269662921348309</v>
      </c>
      <c r="L36" s="1">
        <f t="shared" si="10"/>
        <v>0.46567164179104481</v>
      </c>
      <c r="M36" s="1">
        <f t="shared" si="11"/>
        <v>0.41643835616438352</v>
      </c>
      <c r="N36" s="1">
        <f t="shared" si="12"/>
        <v>0.2975206611570248</v>
      </c>
      <c r="O36" s="1">
        <f t="shared" si="13"/>
        <v>0.36201780415430274</v>
      </c>
      <c r="P36" s="1">
        <f t="shared" si="14"/>
        <v>0.40871934604904636</v>
      </c>
      <c r="Q36" s="1">
        <f t="shared" si="15"/>
        <v>0.38369304556354911</v>
      </c>
      <c r="R36" s="1">
        <f t="shared" si="16"/>
        <v>0.36498516320474783</v>
      </c>
      <c r="S36" s="1">
        <f t="shared" si="17"/>
        <v>0.35416666666666663</v>
      </c>
      <c r="T36" s="1">
        <f t="shared" si="18"/>
        <v>0.31972789115646261</v>
      </c>
      <c r="U36" s="1">
        <f t="shared" si="19"/>
        <v>0.32947976878612706</v>
      </c>
      <c r="V36" s="1">
        <f t="shared" si="20"/>
        <v>0.36656891495601174</v>
      </c>
      <c r="W36" s="1">
        <f t="shared" si="21"/>
        <v>0.36649214659685869</v>
      </c>
      <c r="X36" s="1">
        <f t="shared" si="22"/>
        <v>0.34313725490196068</v>
      </c>
      <c r="Y36" s="1">
        <f t="shared" si="23"/>
        <v>0.38368580060422963</v>
      </c>
      <c r="Z36" s="1">
        <f t="shared" si="24"/>
        <v>0.40575916230366493</v>
      </c>
      <c r="AA36" s="1">
        <f t="shared" si="25"/>
        <v>0.37254901960784315</v>
      </c>
      <c r="AB36" s="1">
        <f t="shared" si="26"/>
        <v>0.52777777777777768</v>
      </c>
      <c r="AC36" s="1">
        <f t="shared" si="27"/>
        <v>0.41818181818181821</v>
      </c>
      <c r="AD36" s="1">
        <f t="shared" si="28"/>
        <v>0.42010309278350511</v>
      </c>
      <c r="AE36" s="1">
        <f t="shared" si="29"/>
        <v>0.39296187683284467</v>
      </c>
      <c r="AF36" s="1">
        <f t="shared" si="30"/>
        <v>0.34710743801652899</v>
      </c>
      <c r="AG36" s="1">
        <f t="shared" si="31"/>
        <v>0.36043360433604343</v>
      </c>
      <c r="AH36" s="1">
        <f t="shared" si="32"/>
        <v>0.40586797066014668</v>
      </c>
      <c r="AI36" s="1">
        <f t="shared" si="33"/>
        <v>0.37380191693290732</v>
      </c>
      <c r="AJ36" s="1">
        <f t="shared" si="34"/>
        <v>0.46578947368421053</v>
      </c>
      <c r="AK36" s="1">
        <f t="shared" si="35"/>
        <v>0.34108527131782951</v>
      </c>
      <c r="AL36" s="1">
        <f t="shared" si="36"/>
        <v>0.43515850144092216</v>
      </c>
      <c r="AM36" s="1">
        <f t="shared" si="0"/>
        <v>0.39787798408488062</v>
      </c>
      <c r="AN36" s="1">
        <f t="shared" si="37"/>
        <v>0.41033434650455924</v>
      </c>
      <c r="AO36" s="1">
        <f t="shared" si="38"/>
        <v>0.3323943661971831</v>
      </c>
      <c r="AP36" s="1">
        <f t="shared" si="39"/>
        <v>0.41246290801186947</v>
      </c>
      <c r="AQ36" s="1">
        <f t="shared" si="40"/>
        <v>0.41433021806853587</v>
      </c>
      <c r="AR36" s="1">
        <f t="shared" si="41"/>
        <v>0.35294117647058831</v>
      </c>
      <c r="AS36" s="1">
        <f t="shared" si="42"/>
        <v>0.35465116279069764</v>
      </c>
      <c r="AT36" s="1">
        <f t="shared" si="43"/>
        <v>0.3492957746478873</v>
      </c>
      <c r="AU36" s="1">
        <f t="shared" si="44"/>
        <v>0.39839572192513373</v>
      </c>
      <c r="AV36" s="1">
        <f t="shared" si="45"/>
        <v>0.37567567567567561</v>
      </c>
      <c r="AW36" s="1">
        <f t="shared" si="46"/>
        <v>0.41971830985915493</v>
      </c>
      <c r="AX36" s="1">
        <f t="shared" si="47"/>
        <v>0.36103896103896105</v>
      </c>
      <c r="AY36" s="1">
        <f t="shared" si="48"/>
        <v>0.3153638814016172</v>
      </c>
      <c r="AZ36" s="1">
        <f t="shared" si="49"/>
        <v>0.44507042253521123</v>
      </c>
    </row>
    <row r="37" spans="1:52" x14ac:dyDescent="0.4">
      <c r="A37" s="34"/>
      <c r="B37" s="1">
        <v>2.5</v>
      </c>
      <c r="C37" s="1">
        <f t="shared" si="1"/>
        <v>0.46153846153846145</v>
      </c>
      <c r="D37" s="1">
        <f t="shared" si="2"/>
        <v>0.48641304347826086</v>
      </c>
      <c r="E37" s="1">
        <f t="shared" si="3"/>
        <v>0.49347258485639689</v>
      </c>
      <c r="F37" s="1">
        <f t="shared" si="4"/>
        <v>0.49846153846153851</v>
      </c>
      <c r="G37" s="1">
        <f t="shared" si="5"/>
        <v>0.42243436754176611</v>
      </c>
      <c r="H37" s="1">
        <f t="shared" si="6"/>
        <v>0.41351351351351351</v>
      </c>
      <c r="I37" s="1">
        <f t="shared" si="7"/>
        <v>0.34953703703703698</v>
      </c>
      <c r="J37" s="1">
        <f t="shared" si="8"/>
        <v>0.46172248803827742</v>
      </c>
      <c r="K37" s="1">
        <f t="shared" si="9"/>
        <v>0.3960674157303371</v>
      </c>
      <c r="L37" s="1">
        <f t="shared" si="10"/>
        <v>0.53731343283582089</v>
      </c>
      <c r="M37" s="1">
        <f t="shared" si="11"/>
        <v>0.53424657534246567</v>
      </c>
      <c r="N37" s="1">
        <f t="shared" si="12"/>
        <v>0.41322314049586772</v>
      </c>
      <c r="O37" s="1">
        <f t="shared" si="13"/>
        <v>0.44213649851632053</v>
      </c>
      <c r="P37" s="1">
        <f t="shared" si="14"/>
        <v>0.50681198910081737</v>
      </c>
      <c r="Q37" s="1">
        <f t="shared" si="15"/>
        <v>0.45803357314148674</v>
      </c>
      <c r="R37" s="1">
        <f t="shared" si="16"/>
        <v>0.41839762611275966</v>
      </c>
      <c r="S37" s="1">
        <f t="shared" si="17"/>
        <v>0.43229166666666663</v>
      </c>
      <c r="T37" s="1">
        <f t="shared" si="18"/>
        <v>0.42176870748299322</v>
      </c>
      <c r="U37" s="1">
        <f t="shared" si="19"/>
        <v>0.37283236994219648</v>
      </c>
      <c r="V37" s="1">
        <f t="shared" si="20"/>
        <v>0.42815249266862176</v>
      </c>
      <c r="W37" s="1">
        <f t="shared" si="21"/>
        <v>0.43717277486910999</v>
      </c>
      <c r="X37" s="1">
        <f t="shared" si="22"/>
        <v>0.41911764705882348</v>
      </c>
      <c r="Y37" s="1">
        <f t="shared" si="23"/>
        <v>0.44712990936555896</v>
      </c>
      <c r="Z37" s="1">
        <f t="shared" si="24"/>
        <v>0.50523560209424079</v>
      </c>
      <c r="AA37" s="1">
        <f t="shared" si="25"/>
        <v>0.49019607843137258</v>
      </c>
      <c r="AB37" s="1">
        <f t="shared" si="26"/>
        <v>0.56597222222222221</v>
      </c>
      <c r="AC37" s="1">
        <f t="shared" si="27"/>
        <v>0.46666666666666667</v>
      </c>
      <c r="AD37" s="1">
        <f t="shared" si="28"/>
        <v>0.46649484536082475</v>
      </c>
      <c r="AE37" s="1">
        <f t="shared" si="29"/>
        <v>0.46334310850439886</v>
      </c>
      <c r="AF37" s="1">
        <f t="shared" si="30"/>
        <v>0.44077134986225885</v>
      </c>
      <c r="AG37" s="1">
        <f t="shared" si="31"/>
        <v>0.43631436314363148</v>
      </c>
      <c r="AH37" s="1">
        <f t="shared" si="32"/>
        <v>0.50366748166259168</v>
      </c>
      <c r="AI37" s="1">
        <f t="shared" si="33"/>
        <v>0.50798722044728439</v>
      </c>
      <c r="AJ37" s="1">
        <f t="shared" si="34"/>
        <v>0.52894736842105261</v>
      </c>
      <c r="AK37" s="1">
        <f t="shared" si="35"/>
        <v>0.4599483204134367</v>
      </c>
      <c r="AL37" s="1">
        <f t="shared" si="36"/>
        <v>0.4668587896253602</v>
      </c>
      <c r="AM37" s="1">
        <f t="shared" si="0"/>
        <v>0.50928381962864722</v>
      </c>
      <c r="AN37" s="1">
        <f t="shared" si="37"/>
        <v>0.47416413373860189</v>
      </c>
      <c r="AO37" s="1">
        <f t="shared" si="38"/>
        <v>0.41971830985915493</v>
      </c>
      <c r="AP37" s="1">
        <f t="shared" si="39"/>
        <v>0.45103857566765582</v>
      </c>
      <c r="AQ37" s="1">
        <f t="shared" si="40"/>
        <v>0.5420560747663552</v>
      </c>
      <c r="AR37" s="1">
        <f t="shared" si="41"/>
        <v>0.43823529411764706</v>
      </c>
      <c r="AS37" s="1">
        <f t="shared" si="42"/>
        <v>0.44186046511627897</v>
      </c>
      <c r="AT37" s="1">
        <f t="shared" si="43"/>
        <v>0.43380281690140843</v>
      </c>
      <c r="AU37" s="1">
        <f t="shared" si="44"/>
        <v>0.47593582887700536</v>
      </c>
      <c r="AV37" s="1">
        <f t="shared" si="45"/>
        <v>0.46486486486486478</v>
      </c>
      <c r="AW37" s="1">
        <f t="shared" si="46"/>
        <v>0.50704225352112675</v>
      </c>
      <c r="AX37" s="1">
        <f t="shared" si="47"/>
        <v>0.45714285714285718</v>
      </c>
      <c r="AY37" s="1">
        <f t="shared" si="48"/>
        <v>0.38274932614555257</v>
      </c>
      <c r="AZ37" s="1">
        <f t="shared" si="49"/>
        <v>0.53239436619718306</v>
      </c>
    </row>
    <row r="38" spans="1:52" x14ac:dyDescent="0.4">
      <c r="A38" s="34"/>
      <c r="B38" s="1">
        <v>3</v>
      </c>
      <c r="C38" s="1">
        <f t="shared" si="1"/>
        <v>0.50132625994694968</v>
      </c>
      <c r="D38" s="1">
        <f t="shared" si="2"/>
        <v>0.58423913043478259</v>
      </c>
      <c r="E38" s="1">
        <f t="shared" si="3"/>
        <v>0.58746736292428192</v>
      </c>
      <c r="F38" s="1">
        <f t="shared" si="4"/>
        <v>0.58769230769230774</v>
      </c>
      <c r="G38" s="1">
        <f t="shared" si="5"/>
        <v>0.47971360381861572</v>
      </c>
      <c r="H38" s="1">
        <f t="shared" si="6"/>
        <v>0.45945945945945943</v>
      </c>
      <c r="I38" s="1">
        <f t="shared" si="7"/>
        <v>0.46296296296296291</v>
      </c>
      <c r="J38" s="1">
        <f t="shared" si="8"/>
        <v>0.50956937799043067</v>
      </c>
      <c r="K38" s="1">
        <f t="shared" si="9"/>
        <v>0.4634831460674157</v>
      </c>
      <c r="L38" s="1">
        <f t="shared" si="10"/>
        <v>0.60298507462686568</v>
      </c>
      <c r="M38" s="1">
        <f t="shared" si="11"/>
        <v>0.58904109589041098</v>
      </c>
      <c r="N38" s="1">
        <f t="shared" si="12"/>
        <v>0.44077134986225885</v>
      </c>
      <c r="O38" s="1">
        <f t="shared" si="13"/>
        <v>0.52522255192878342</v>
      </c>
      <c r="P38" s="1">
        <f t="shared" si="14"/>
        <v>0.60217983651226159</v>
      </c>
      <c r="Q38" s="1">
        <f t="shared" si="15"/>
        <v>0.52997601918465231</v>
      </c>
      <c r="R38" s="1">
        <f t="shared" si="16"/>
        <v>0.48367952522255198</v>
      </c>
      <c r="S38" s="1">
        <f t="shared" si="17"/>
        <v>0.48177083333333337</v>
      </c>
      <c r="T38" s="1">
        <f t="shared" si="18"/>
        <v>0.4399092970521542</v>
      </c>
      <c r="U38" s="1">
        <f t="shared" si="19"/>
        <v>0.50578034682080919</v>
      </c>
      <c r="V38" s="1">
        <f t="shared" si="20"/>
        <v>0.50146627565982405</v>
      </c>
      <c r="W38" s="1">
        <f t="shared" si="21"/>
        <v>0.51047120418848169</v>
      </c>
      <c r="X38" s="1">
        <f t="shared" si="22"/>
        <v>0.46813725490196079</v>
      </c>
      <c r="Y38" s="1">
        <f t="shared" si="23"/>
        <v>0.49244712990936557</v>
      </c>
      <c r="Z38" s="1">
        <f t="shared" si="24"/>
        <v>0.57853403141361248</v>
      </c>
      <c r="AA38" s="1">
        <f t="shared" si="25"/>
        <v>0.55462184873949583</v>
      </c>
      <c r="AB38" s="1">
        <f t="shared" si="26"/>
        <v>0.66666666666666663</v>
      </c>
      <c r="AC38" s="1">
        <f t="shared" si="27"/>
        <v>0.53030303030303028</v>
      </c>
      <c r="AD38" s="1">
        <f t="shared" si="28"/>
        <v>0.57731958762886593</v>
      </c>
      <c r="AE38" s="1">
        <f t="shared" si="29"/>
        <v>0.5161290322580645</v>
      </c>
      <c r="AF38" s="1">
        <f t="shared" si="30"/>
        <v>0.48760330578512401</v>
      </c>
      <c r="AG38" s="1">
        <f t="shared" si="31"/>
        <v>0.49051490514905149</v>
      </c>
      <c r="AH38" s="1">
        <f t="shared" si="32"/>
        <v>0.55990220048899753</v>
      </c>
      <c r="AI38" s="1">
        <f t="shared" si="33"/>
        <v>0.58466453674121399</v>
      </c>
      <c r="AJ38" s="1">
        <f t="shared" si="34"/>
        <v>0.58947368421052637</v>
      </c>
      <c r="AK38" s="1">
        <f t="shared" si="35"/>
        <v>0.54780361757105944</v>
      </c>
      <c r="AL38" s="1">
        <f t="shared" si="36"/>
        <v>0.52449567723342927</v>
      </c>
      <c r="AM38" s="1">
        <f t="shared" si="0"/>
        <v>0.57294429708222805</v>
      </c>
      <c r="AN38" s="1">
        <f t="shared" si="37"/>
        <v>0.51975683890577518</v>
      </c>
      <c r="AO38" s="1">
        <f t="shared" si="38"/>
        <v>0.46197183098591543</v>
      </c>
      <c r="AP38" s="1">
        <f t="shared" si="39"/>
        <v>0.51038575667655794</v>
      </c>
      <c r="AQ38" s="1">
        <f t="shared" si="40"/>
        <v>0.63551401869158886</v>
      </c>
      <c r="AR38" s="1">
        <f t="shared" si="41"/>
        <v>0.46470588235294119</v>
      </c>
      <c r="AS38" s="1">
        <f t="shared" si="42"/>
        <v>0.57267441860465107</v>
      </c>
      <c r="AT38" s="1">
        <f t="shared" si="43"/>
        <v>0.47887323943661975</v>
      </c>
      <c r="AU38" s="1">
        <f t="shared" si="44"/>
        <v>0.56149732620320858</v>
      </c>
      <c r="AV38" s="1">
        <f t="shared" si="45"/>
        <v>0.56756756756756754</v>
      </c>
      <c r="AW38" s="1">
        <f t="shared" si="46"/>
        <v>0.56338028169014076</v>
      </c>
      <c r="AX38" s="1">
        <f t="shared" si="47"/>
        <v>0.48831168831168825</v>
      </c>
      <c r="AY38" s="1">
        <f t="shared" si="48"/>
        <v>0.52291105121293802</v>
      </c>
      <c r="AZ38" s="1">
        <f t="shared" si="49"/>
        <v>0.60281690140845079</v>
      </c>
    </row>
    <row r="39" spans="1:52" x14ac:dyDescent="0.4">
      <c r="A39" s="34"/>
      <c r="B39" s="1">
        <v>3.5</v>
      </c>
      <c r="C39" s="1">
        <f t="shared" si="1"/>
        <v>0.57824933687002655</v>
      </c>
      <c r="D39" s="1">
        <f t="shared" si="2"/>
        <v>0.59782608695652173</v>
      </c>
      <c r="E39" s="1">
        <f t="shared" si="3"/>
        <v>0.64229765013054829</v>
      </c>
      <c r="F39" s="1">
        <f t="shared" si="4"/>
        <v>0.66461538461538461</v>
      </c>
      <c r="G39" s="1">
        <f t="shared" si="5"/>
        <v>0.54653937947494025</v>
      </c>
      <c r="H39" s="1">
        <f t="shared" si="6"/>
        <v>0.5135135135135136</v>
      </c>
      <c r="I39" s="1">
        <f t="shared" si="7"/>
        <v>0.55555555555555558</v>
      </c>
      <c r="J39" s="1">
        <f t="shared" si="8"/>
        <v>0.56698564593301437</v>
      </c>
      <c r="K39" s="1">
        <f t="shared" si="9"/>
        <v>0.5056179775280899</v>
      </c>
      <c r="L39" s="1">
        <f t="shared" si="10"/>
        <v>0.67462686567164187</v>
      </c>
      <c r="M39" s="1">
        <f t="shared" si="11"/>
        <v>0.63561643835616444</v>
      </c>
      <c r="N39" s="1">
        <f t="shared" si="12"/>
        <v>0.47658402203856742</v>
      </c>
      <c r="O39" s="1">
        <f t="shared" si="13"/>
        <v>0.57270029673590517</v>
      </c>
      <c r="P39" s="1">
        <f t="shared" si="14"/>
        <v>0.65395095367847411</v>
      </c>
      <c r="Q39" s="1">
        <f t="shared" si="15"/>
        <v>0.54676258992805749</v>
      </c>
      <c r="R39" s="1">
        <f t="shared" si="16"/>
        <v>0.55192878338278928</v>
      </c>
      <c r="S39" s="1">
        <f t="shared" si="17"/>
        <v>0.51302083333333337</v>
      </c>
      <c r="T39" s="1">
        <f t="shared" si="18"/>
        <v>0.55102040816326525</v>
      </c>
      <c r="U39" s="1">
        <f t="shared" si="19"/>
        <v>0.57514450867052025</v>
      </c>
      <c r="V39" s="1">
        <f t="shared" si="20"/>
        <v>0.5542521994134898</v>
      </c>
      <c r="W39" s="1">
        <f t="shared" si="21"/>
        <v>0.55235602094240832</v>
      </c>
      <c r="X39" s="1">
        <f t="shared" si="22"/>
        <v>0.58823529411764697</v>
      </c>
      <c r="Y39" s="1">
        <f t="shared" si="23"/>
        <v>0.54380664652567978</v>
      </c>
      <c r="Z39" s="1">
        <f t="shared" si="24"/>
        <v>0.63350785340314131</v>
      </c>
      <c r="AA39" s="1">
        <f t="shared" si="25"/>
        <v>0.54061624649859941</v>
      </c>
      <c r="AB39" s="1">
        <f t="shared" si="26"/>
        <v>0.6875</v>
      </c>
      <c r="AC39" s="1">
        <f t="shared" si="27"/>
        <v>0.60303030303030303</v>
      </c>
      <c r="AD39" s="1">
        <f t="shared" si="28"/>
        <v>0.59793814432989689</v>
      </c>
      <c r="AE39" s="1">
        <f t="shared" si="29"/>
        <v>0.57478005865102644</v>
      </c>
      <c r="AF39" s="1">
        <f t="shared" si="30"/>
        <v>0.56198347107438007</v>
      </c>
      <c r="AG39" s="1">
        <f t="shared" si="31"/>
        <v>0.57181571815718157</v>
      </c>
      <c r="AH39" s="1">
        <f t="shared" si="32"/>
        <v>0.59413202933985332</v>
      </c>
      <c r="AI39" s="1">
        <f t="shared" si="33"/>
        <v>0.66134185303514381</v>
      </c>
      <c r="AJ39" s="1">
        <f t="shared" si="34"/>
        <v>0.59210526315789469</v>
      </c>
      <c r="AK39" s="1">
        <f t="shared" si="35"/>
        <v>0.59948320413436695</v>
      </c>
      <c r="AL39" s="1">
        <f t="shared" si="36"/>
        <v>0.59365994236311237</v>
      </c>
      <c r="AM39" s="1">
        <f t="shared" si="0"/>
        <v>0.63925729442970813</v>
      </c>
      <c r="AN39" s="1">
        <f t="shared" si="37"/>
        <v>0.53799392097264442</v>
      </c>
      <c r="AO39" s="1">
        <f t="shared" si="38"/>
        <v>0.53521126760563376</v>
      </c>
      <c r="AP39" s="1">
        <f t="shared" si="39"/>
        <v>0.59940652818991103</v>
      </c>
      <c r="AQ39" s="1">
        <f t="shared" si="40"/>
        <v>0.69158878504672894</v>
      </c>
      <c r="AR39" s="1">
        <f t="shared" si="41"/>
        <v>0.52058823529411768</v>
      </c>
      <c r="AS39" s="1">
        <f t="shared" si="42"/>
        <v>0.60174418604651159</v>
      </c>
      <c r="AT39" s="1">
        <f t="shared" si="43"/>
        <v>0.53239436619718306</v>
      </c>
      <c r="AU39" s="1">
        <f t="shared" si="44"/>
        <v>0.59625668449197855</v>
      </c>
      <c r="AV39" s="1">
        <f t="shared" si="45"/>
        <v>0.63783783783783776</v>
      </c>
      <c r="AW39" s="1">
        <f t="shared" si="46"/>
        <v>0.63098591549295779</v>
      </c>
      <c r="AX39" s="1">
        <f t="shared" si="47"/>
        <v>0.52467532467532463</v>
      </c>
      <c r="AY39" s="1">
        <f t="shared" si="48"/>
        <v>0.53099730458221028</v>
      </c>
      <c r="AZ39" s="1">
        <f t="shared" si="49"/>
        <v>0.60563380281690138</v>
      </c>
    </row>
    <row r="40" spans="1:52" x14ac:dyDescent="0.4">
      <c r="A40" s="35"/>
      <c r="B40" s="1">
        <v>4</v>
      </c>
      <c r="C40" s="1">
        <f t="shared" si="1"/>
        <v>0.60477453580901863</v>
      </c>
      <c r="D40" s="1">
        <f t="shared" si="2"/>
        <v>0.67663043478260865</v>
      </c>
      <c r="E40" s="1">
        <f t="shared" si="3"/>
        <v>0.65274151436031325</v>
      </c>
      <c r="F40" s="1">
        <f t="shared" si="4"/>
        <v>0.70153846153846156</v>
      </c>
      <c r="G40" s="1">
        <f t="shared" si="5"/>
        <v>0.55369928400954649</v>
      </c>
      <c r="H40" s="1">
        <f t="shared" si="6"/>
        <v>0.58648648648648649</v>
      </c>
      <c r="I40" s="1">
        <f t="shared" si="7"/>
        <v>0.57407407407407407</v>
      </c>
      <c r="J40" s="1">
        <f t="shared" si="8"/>
        <v>0.60765550239234445</v>
      </c>
      <c r="K40" s="1">
        <f t="shared" si="9"/>
        <v>0.5758426966292135</v>
      </c>
      <c r="L40" s="1">
        <f t="shared" si="10"/>
        <v>0.70149253731343286</v>
      </c>
      <c r="M40" s="1">
        <f t="shared" si="11"/>
        <v>0.63835616438356158</v>
      </c>
      <c r="N40" s="1">
        <f t="shared" si="12"/>
        <v>0.55922865013774103</v>
      </c>
      <c r="O40" s="1">
        <f t="shared" si="13"/>
        <v>0.62908011869436198</v>
      </c>
      <c r="P40" s="1">
        <f t="shared" si="14"/>
        <v>0.71117166212534055</v>
      </c>
      <c r="Q40" s="1">
        <f t="shared" si="15"/>
        <v>0.61151079136690645</v>
      </c>
      <c r="R40" s="1">
        <f t="shared" si="16"/>
        <v>0.64094955489614247</v>
      </c>
      <c r="S40" s="1">
        <f t="shared" si="17"/>
        <v>0.57552083333333326</v>
      </c>
      <c r="T40" s="1">
        <f t="shared" si="18"/>
        <v>0.60770975056689347</v>
      </c>
      <c r="U40" s="1">
        <f t="shared" si="19"/>
        <v>0.6445086705202312</v>
      </c>
      <c r="V40" s="1">
        <f t="shared" si="20"/>
        <v>0.63343108504398837</v>
      </c>
      <c r="W40" s="1">
        <f t="shared" si="21"/>
        <v>0.57853403141361248</v>
      </c>
      <c r="X40" s="1">
        <f t="shared" si="22"/>
        <v>0.61029411764705876</v>
      </c>
      <c r="Y40" s="1">
        <f t="shared" si="23"/>
        <v>0.58006042296072513</v>
      </c>
      <c r="Z40" s="1">
        <f t="shared" si="24"/>
        <v>0.68324607329842935</v>
      </c>
      <c r="AA40" s="1">
        <f t="shared" si="25"/>
        <v>0.61064425770308117</v>
      </c>
      <c r="AB40" s="1">
        <f t="shared" si="26"/>
        <v>0.73611111111111116</v>
      </c>
      <c r="AC40" s="1">
        <f t="shared" si="27"/>
        <v>0.61818181818181817</v>
      </c>
      <c r="AD40" s="1">
        <f t="shared" si="28"/>
        <v>0.69845360824742264</v>
      </c>
      <c r="AE40" s="1">
        <f t="shared" si="29"/>
        <v>0.60997067448680353</v>
      </c>
      <c r="AF40" s="1">
        <f t="shared" si="30"/>
        <v>0.61707988980716255</v>
      </c>
      <c r="AG40" s="1">
        <f t="shared" si="31"/>
        <v>0.59891598915989164</v>
      </c>
      <c r="AH40" s="1">
        <f t="shared" si="32"/>
        <v>0.65770171149144252</v>
      </c>
      <c r="AI40" s="1">
        <f t="shared" si="33"/>
        <v>0.69009584664536738</v>
      </c>
      <c r="AJ40" s="1">
        <f t="shared" si="34"/>
        <v>0.68947368421052635</v>
      </c>
      <c r="AK40" s="1">
        <f t="shared" si="35"/>
        <v>0.64857881136950901</v>
      </c>
      <c r="AL40" s="1">
        <f t="shared" si="36"/>
        <v>0.64265129682997113</v>
      </c>
      <c r="AM40" s="1">
        <f t="shared" si="0"/>
        <v>0.60212201591511938</v>
      </c>
      <c r="AN40" s="1">
        <f t="shared" si="37"/>
        <v>0.58966565349544076</v>
      </c>
      <c r="AO40" s="1">
        <f t="shared" si="38"/>
        <v>0.60000000000000009</v>
      </c>
      <c r="AP40" s="1">
        <f t="shared" si="39"/>
        <v>0.63798219584569738</v>
      </c>
      <c r="AQ40" s="1">
        <f t="shared" si="40"/>
        <v>0.69470404984423673</v>
      </c>
      <c r="AR40" s="1">
        <f t="shared" si="41"/>
        <v>0.59705882352941175</v>
      </c>
      <c r="AS40" s="1">
        <f t="shared" si="42"/>
        <v>0.68313953488372092</v>
      </c>
      <c r="AT40" s="1">
        <f t="shared" si="43"/>
        <v>0.58591549295774648</v>
      </c>
      <c r="AU40" s="1">
        <f t="shared" si="44"/>
        <v>0.66042780748663099</v>
      </c>
      <c r="AV40" s="1">
        <f t="shared" si="45"/>
        <v>0.66756756756756763</v>
      </c>
      <c r="AW40" s="1">
        <f t="shared" si="46"/>
        <v>0.6647887323943662</v>
      </c>
      <c r="AX40" s="1">
        <f t="shared" si="47"/>
        <v>0.57662337662337659</v>
      </c>
      <c r="AY40" s="1">
        <f t="shared" si="48"/>
        <v>0.59838274932614555</v>
      </c>
      <c r="AZ40" s="1">
        <f t="shared" si="49"/>
        <v>0.676056338028169</v>
      </c>
    </row>
    <row r="41" spans="1:52" x14ac:dyDescent="0.45">
      <c r="A41" s="3"/>
      <c r="B41" s="5" t="s">
        <v>13</v>
      </c>
      <c r="C41" s="22">
        <v>4.0714975090076332E-3</v>
      </c>
      <c r="D41" s="29">
        <v>4.0463853278552538E-3</v>
      </c>
      <c r="E41" s="29">
        <v>4.0391967608384973E-3</v>
      </c>
      <c r="F41" s="29">
        <v>4.2953631760429241E-3</v>
      </c>
      <c r="G41" s="29">
        <v>3.4209101393975591E-3</v>
      </c>
      <c r="H41" s="29">
        <v>3.7092865926289758E-3</v>
      </c>
      <c r="I41" s="29">
        <v>3.499606127720364E-3</v>
      </c>
      <c r="J41" s="29">
        <v>4.0382421696948719E-3</v>
      </c>
      <c r="K41" s="29">
        <v>3.62745366691786E-3</v>
      </c>
      <c r="L41" s="29">
        <v>4.2742723815817141E-3</v>
      </c>
      <c r="M41" s="29">
        <v>4.0500296263531006E-3</v>
      </c>
      <c r="N41" s="29">
        <v>3.6183125648299912E-3</v>
      </c>
      <c r="O41" s="29">
        <v>3.7326054917293191E-3</v>
      </c>
      <c r="P41" s="29">
        <v>4.6246667152847329E-3</v>
      </c>
      <c r="Q41" s="29">
        <v>3.7978848593040841E-3</v>
      </c>
      <c r="R41" s="29">
        <v>3.7603812329529088E-3</v>
      </c>
      <c r="S41" s="29">
        <v>3.8707246956241992E-3</v>
      </c>
      <c r="T41" s="29">
        <v>4.2873250212010607E-3</v>
      </c>
      <c r="U41" s="29">
        <v>3.9336756764602144E-3</v>
      </c>
      <c r="V41" s="29">
        <v>3.6085525131546638E-3</v>
      </c>
      <c r="W41" s="29">
        <v>3.9091383232427394E-3</v>
      </c>
      <c r="X41" s="29">
        <v>3.719883611867804E-3</v>
      </c>
      <c r="Y41" s="29">
        <v>3.7409464162657131E-3</v>
      </c>
      <c r="Z41" s="29">
        <v>4.8155146651002187E-3</v>
      </c>
      <c r="AA41" s="29">
        <v>3.514320484540122E-3</v>
      </c>
      <c r="AB41" s="29">
        <v>4.2593757732042777E-3</v>
      </c>
      <c r="AC41" s="29">
        <v>3.9775878123778901E-3</v>
      </c>
      <c r="AD41" s="29">
        <v>4.2695885398869949E-3</v>
      </c>
      <c r="AE41" s="29">
        <v>3.704670990370191E-3</v>
      </c>
      <c r="AF41" s="29">
        <v>3.9736375083144638E-3</v>
      </c>
      <c r="AG41" s="29">
        <v>4.2054836241145919E-3</v>
      </c>
      <c r="AH41" s="29">
        <v>4.2262754430517236E-3</v>
      </c>
      <c r="AI41" s="29">
        <v>4.2575551793117804E-3</v>
      </c>
      <c r="AJ41" s="29">
        <v>4.1249739780652092E-3</v>
      </c>
      <c r="AK41" s="29">
        <v>4.3291950567821043E-3</v>
      </c>
      <c r="AL41" s="29">
        <v>4.0049912510428092E-3</v>
      </c>
      <c r="AM41" s="29">
        <v>3.9912742630954763E-3</v>
      </c>
      <c r="AN41" s="29">
        <v>3.4019050227385539E-3</v>
      </c>
      <c r="AO41" s="29">
        <v>3.6897395155035938E-3</v>
      </c>
      <c r="AP41" s="29">
        <v>3.7828631756808679E-3</v>
      </c>
      <c r="AQ41" s="29">
        <v>4.2607608204948497E-3</v>
      </c>
      <c r="AR41" s="29">
        <v>3.5026634285261001E-3</v>
      </c>
      <c r="AS41" s="29">
        <v>4.1628581733490133E-3</v>
      </c>
      <c r="AT41" s="29">
        <v>3.9266489838849349E-3</v>
      </c>
      <c r="AU41" s="29">
        <v>4.3589643985903403E-3</v>
      </c>
      <c r="AV41" s="29">
        <v>4.0310706203891553E-3</v>
      </c>
      <c r="AW41" s="29">
        <v>3.9748573133374428E-3</v>
      </c>
      <c r="AX41" s="29">
        <v>3.9127600630921673E-3</v>
      </c>
      <c r="AY41" s="29">
        <v>3.8501340472579921E-3</v>
      </c>
      <c r="AZ41" s="29">
        <v>3.8843490466336371E-3</v>
      </c>
    </row>
    <row r="42" spans="1:52" x14ac:dyDescent="0.45">
      <c r="A42" s="3"/>
      <c r="B42" s="5" t="s">
        <v>14</v>
      </c>
      <c r="C42" s="22">
        <v>5.1058984420976339E-4</v>
      </c>
      <c r="D42" s="29">
        <v>-5.533759090515733E-3</v>
      </c>
      <c r="E42" s="29">
        <v>1.6649832942428781E-2</v>
      </c>
      <c r="F42" s="29">
        <v>-2.6008248690924499E-2</v>
      </c>
      <c r="G42" s="29">
        <v>-2.2066273468124291E-3</v>
      </c>
      <c r="H42" s="29">
        <v>-1.208746781776021E-2</v>
      </c>
      <c r="I42" s="29">
        <v>-1.965135226931003E-2</v>
      </c>
      <c r="J42" s="29">
        <v>1.3014226088522211E-2</v>
      </c>
      <c r="K42" s="29">
        <v>-5.7003717343087068E-3</v>
      </c>
      <c r="L42" s="29">
        <v>-7.8773631658418108E-3</v>
      </c>
      <c r="M42" s="29">
        <v>2.038628754132138E-2</v>
      </c>
      <c r="N42" s="29">
        <v>1.250770403746485E-2</v>
      </c>
      <c r="O42" s="29">
        <v>1.9730263296666269E-2</v>
      </c>
      <c r="P42" s="29">
        <v>-1.4854097902483101E-2</v>
      </c>
      <c r="Q42" s="29">
        <v>1.396920100770249E-2</v>
      </c>
      <c r="R42" s="29">
        <v>1.073162025199448E-2</v>
      </c>
      <c r="S42" s="29">
        <v>-3.5263603559279322E-2</v>
      </c>
      <c r="T42" s="29">
        <v>-5.7890891436144537E-2</v>
      </c>
      <c r="U42" s="29">
        <v>-3.3425198388899569E-2</v>
      </c>
      <c r="V42" s="29">
        <v>-1.2802304378257081E-2</v>
      </c>
      <c r="W42" s="29">
        <v>-1.325628889787767E-2</v>
      </c>
      <c r="X42" s="29">
        <v>-1.865681098274841E-2</v>
      </c>
      <c r="Y42" s="29">
        <v>-1.0961534948135621E-2</v>
      </c>
      <c r="Z42" s="29">
        <v>-2.7499146663930881E-2</v>
      </c>
      <c r="AA42" s="29">
        <v>1.6874086052405701E-2</v>
      </c>
      <c r="AB42" s="29">
        <v>5.2324178214580297E-2</v>
      </c>
      <c r="AC42" s="29">
        <v>2.0106706504846691E-2</v>
      </c>
      <c r="AD42" s="29">
        <v>-3.3641603775710349E-3</v>
      </c>
      <c r="AE42" s="29">
        <v>-7.2030305860262822E-3</v>
      </c>
      <c r="AF42" s="29">
        <v>-3.9672463253898622E-2</v>
      </c>
      <c r="AG42" s="29">
        <v>-3.91959537063441E-2</v>
      </c>
      <c r="AH42" s="29">
        <v>7.6039258364849482E-3</v>
      </c>
      <c r="AI42" s="29">
        <v>-1.5768828545449639E-2</v>
      </c>
      <c r="AJ42" s="29">
        <v>4.5934266068660752E-2</v>
      </c>
      <c r="AK42" s="29">
        <v>-4.1253865950571789E-2</v>
      </c>
      <c r="AL42" s="29">
        <v>1.472400820658459E-2</v>
      </c>
      <c r="AM42" s="29">
        <v>-1.5752186637004891E-2</v>
      </c>
      <c r="AN42" s="29">
        <v>1.712030926139263E-2</v>
      </c>
      <c r="AO42" s="29">
        <v>7.5690361240950974E-3</v>
      </c>
      <c r="AP42" s="29">
        <v>-1.4517080060649499E-2</v>
      </c>
      <c r="AQ42" s="29">
        <v>-1.421158927973337E-2</v>
      </c>
      <c r="AR42" s="29">
        <v>-1.095683837070149E-2</v>
      </c>
      <c r="AS42" s="29">
        <v>-3.1633806892306437E-2</v>
      </c>
      <c r="AT42" s="29">
        <v>-2.8935546659439652E-2</v>
      </c>
      <c r="AU42" s="29">
        <v>-1.9606027023049422E-2</v>
      </c>
      <c r="AV42" s="29">
        <v>-1.069969112167102E-2</v>
      </c>
      <c r="AW42" s="29">
        <v>-1.7881600962417869E-2</v>
      </c>
      <c r="AX42" s="29">
        <v>-2.0406707342171371E-2</v>
      </c>
      <c r="AY42" s="29">
        <v>-1.7571124786577959E-2</v>
      </c>
      <c r="AZ42" s="29">
        <v>5.5830719515710392E-3</v>
      </c>
    </row>
    <row r="43" spans="1:52" x14ac:dyDescent="0.4">
      <c r="A43" s="3"/>
      <c r="B43" s="5" t="s">
        <v>15</v>
      </c>
      <c r="C43" s="1">
        <v>98.11854465635173</v>
      </c>
      <c r="D43" s="1">
        <v>100.22124099225741</v>
      </c>
      <c r="E43" s="1">
        <v>94.907524875810083</v>
      </c>
      <c r="F43" s="1">
        <v>99.178633151896094</v>
      </c>
      <c r="G43" s="1">
        <v>117.5729881690617</v>
      </c>
      <c r="H43" s="1">
        <v>111.096152191813</v>
      </c>
      <c r="I43" s="1">
        <v>119.91388086369309</v>
      </c>
      <c r="J43" s="1">
        <v>95.830254266479116</v>
      </c>
      <c r="K43" s="1">
        <v>111.8416412687141</v>
      </c>
      <c r="L43" s="1">
        <v>95.42615134295788</v>
      </c>
      <c r="M43" s="1">
        <v>93.731095197075504</v>
      </c>
      <c r="N43" s="1">
        <v>107.09199081609511</v>
      </c>
      <c r="O43" s="1">
        <v>101.8778270422451</v>
      </c>
      <c r="P43" s="1">
        <v>89.70464758711617</v>
      </c>
      <c r="Q43" s="1">
        <v>101.6436288337169</v>
      </c>
      <c r="R43" s="1">
        <v>103.5183284973277</v>
      </c>
      <c r="S43" s="1">
        <v>112.4501579901404</v>
      </c>
      <c r="T43" s="1">
        <v>106.8010680720143</v>
      </c>
      <c r="U43" s="1">
        <v>110.1832570952887</v>
      </c>
      <c r="V43" s="1">
        <v>114.3955375107947</v>
      </c>
      <c r="W43" s="1">
        <v>105.71544282297739</v>
      </c>
      <c r="X43" s="1">
        <v>112.54567472140219</v>
      </c>
      <c r="Y43" s="1">
        <v>109.8549642842427</v>
      </c>
      <c r="Z43" s="1">
        <v>88.775380493007788</v>
      </c>
      <c r="AA43" s="1">
        <v>109.01849038327801</v>
      </c>
      <c r="AB43" s="1">
        <v>81.626003503294427</v>
      </c>
      <c r="AC43" s="1">
        <v>95.508461764932036</v>
      </c>
      <c r="AD43" s="1">
        <v>94.473778119201867</v>
      </c>
      <c r="AE43" s="1">
        <v>109.9161117531077</v>
      </c>
      <c r="AF43" s="1">
        <v>110.6473507797138</v>
      </c>
      <c r="AG43" s="1">
        <v>104.434113400884</v>
      </c>
      <c r="AH43" s="1">
        <v>92.846781865256816</v>
      </c>
      <c r="AI43" s="1">
        <v>97.654360550802608</v>
      </c>
      <c r="AJ43" s="1">
        <v>85.834658791571641</v>
      </c>
      <c r="AK43" s="1">
        <v>101.9251524043263</v>
      </c>
      <c r="AL43" s="1">
        <v>96.198959658925219</v>
      </c>
      <c r="AM43" s="1">
        <v>104.1652763582736</v>
      </c>
      <c r="AN43" s="1">
        <v>112.5486126683182</v>
      </c>
      <c r="AO43" s="1">
        <v>106.3573626883371</v>
      </c>
      <c r="AP43" s="1">
        <v>109.5776032095165</v>
      </c>
      <c r="AQ43" s="1">
        <v>97.215405119038422</v>
      </c>
      <c r="AR43" s="1">
        <v>117.3269561168284</v>
      </c>
      <c r="AS43" s="1">
        <v>103.6868874504696</v>
      </c>
      <c r="AT43" s="1">
        <v>109.23704879651881</v>
      </c>
      <c r="AU43" s="1">
        <v>96.262779103850221</v>
      </c>
      <c r="AV43" s="1">
        <v>101.883526685033</v>
      </c>
      <c r="AW43" s="1">
        <v>105.1312205749464</v>
      </c>
      <c r="AX43" s="1">
        <v>107.4450517187944</v>
      </c>
      <c r="AY43" s="1">
        <v>108.45625623969271</v>
      </c>
      <c r="AZ43" s="1">
        <v>101.5400324000876</v>
      </c>
    </row>
  </sheetData>
  <mergeCells count="3">
    <mergeCell ref="A15:A27"/>
    <mergeCell ref="A2:A14"/>
    <mergeCell ref="A28:A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7CAC-A3D9-4031-89C5-476B3ECA5F39}">
  <dimension ref="A1:AZ43"/>
  <sheetViews>
    <sheetView topLeftCell="A22" zoomScale="85" zoomScaleNormal="85" workbookViewId="0">
      <selection activeCell="C43" sqref="C43:AZ43"/>
    </sheetView>
  </sheetViews>
  <sheetFormatPr defaultColWidth="8.86328125" defaultRowHeight="15.4" x14ac:dyDescent="0.4"/>
  <cols>
    <col min="1" max="1" width="8.59765625" style="8" customWidth="1"/>
    <col min="2" max="2" width="10.86328125" style="8" customWidth="1"/>
    <col min="3" max="3" width="8.59765625" style="8" customWidth="1"/>
    <col min="4" max="52" width="8.59765625" style="7" customWidth="1"/>
    <col min="53" max="16384" width="8.86328125" style="7"/>
  </cols>
  <sheetData>
    <row r="1" spans="1:52" x14ac:dyDescent="0.4">
      <c r="A1" s="1" t="s">
        <v>12</v>
      </c>
      <c r="B1" s="1" t="s">
        <v>67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45</v>
      </c>
      <c r="AG1" s="4" t="s">
        <v>46</v>
      </c>
      <c r="AH1" s="4" t="s">
        <v>47</v>
      </c>
      <c r="AI1" s="4" t="s">
        <v>48</v>
      </c>
      <c r="AJ1" s="4" t="s">
        <v>49</v>
      </c>
      <c r="AK1" s="4" t="s">
        <v>50</v>
      </c>
      <c r="AL1" s="4" t="s">
        <v>51</v>
      </c>
      <c r="AM1" s="4" t="s">
        <v>52</v>
      </c>
      <c r="AN1" s="4" t="s">
        <v>53</v>
      </c>
      <c r="AO1" s="4" t="s">
        <v>54</v>
      </c>
      <c r="AP1" s="4" t="s">
        <v>55</v>
      </c>
      <c r="AQ1" s="4" t="s">
        <v>56</v>
      </c>
      <c r="AR1" s="4" t="s">
        <v>57</v>
      </c>
      <c r="AS1" s="4" t="s">
        <v>58</v>
      </c>
      <c r="AT1" s="4" t="s">
        <v>59</v>
      </c>
      <c r="AU1" s="4" t="s">
        <v>60</v>
      </c>
      <c r="AV1" s="4" t="s">
        <v>61</v>
      </c>
      <c r="AW1" s="4" t="s">
        <v>62</v>
      </c>
      <c r="AX1" s="4" t="s">
        <v>63</v>
      </c>
      <c r="AY1" s="4" t="s">
        <v>64</v>
      </c>
      <c r="AZ1" s="4" t="s">
        <v>65</v>
      </c>
    </row>
    <row r="2" spans="1:52" x14ac:dyDescent="0.4">
      <c r="A2" s="30" t="s">
        <v>10</v>
      </c>
      <c r="B2" s="10">
        <v>0</v>
      </c>
      <c r="C2" s="10">
        <v>0</v>
      </c>
      <c r="D2" s="11">
        <v>0</v>
      </c>
      <c r="E2" s="10">
        <v>0</v>
      </c>
      <c r="F2" s="11">
        <v>0</v>
      </c>
      <c r="G2" s="10">
        <v>0</v>
      </c>
      <c r="H2" s="11">
        <v>0</v>
      </c>
      <c r="I2" s="10">
        <v>0</v>
      </c>
      <c r="J2" s="11">
        <v>0</v>
      </c>
      <c r="K2" s="10">
        <v>0</v>
      </c>
      <c r="L2" s="11">
        <v>0</v>
      </c>
      <c r="M2" s="10">
        <v>0</v>
      </c>
      <c r="N2" s="11">
        <v>0</v>
      </c>
      <c r="O2" s="10">
        <v>0</v>
      </c>
      <c r="P2" s="11">
        <v>0</v>
      </c>
      <c r="Q2" s="10">
        <v>0</v>
      </c>
      <c r="R2" s="11">
        <v>0</v>
      </c>
      <c r="S2" s="10">
        <v>0</v>
      </c>
      <c r="T2" s="11">
        <v>0</v>
      </c>
      <c r="U2" s="10">
        <v>0</v>
      </c>
      <c r="V2" s="11">
        <v>0</v>
      </c>
      <c r="W2" s="10">
        <v>0</v>
      </c>
      <c r="X2" s="11">
        <v>0</v>
      </c>
      <c r="Y2" s="10">
        <v>0</v>
      </c>
      <c r="Z2" s="11">
        <v>0</v>
      </c>
      <c r="AA2" s="10">
        <v>0</v>
      </c>
      <c r="AB2" s="11">
        <v>0</v>
      </c>
      <c r="AC2" s="10">
        <v>0</v>
      </c>
      <c r="AD2" s="11">
        <v>0</v>
      </c>
      <c r="AE2" s="10">
        <v>0</v>
      </c>
      <c r="AF2" s="11">
        <v>0</v>
      </c>
      <c r="AG2" s="10">
        <v>0</v>
      </c>
      <c r="AH2" s="11">
        <v>0</v>
      </c>
      <c r="AI2" s="10">
        <v>0</v>
      </c>
      <c r="AJ2" s="11">
        <v>0</v>
      </c>
      <c r="AK2" s="10">
        <v>0</v>
      </c>
      <c r="AL2" s="11">
        <v>0</v>
      </c>
      <c r="AM2" s="10">
        <v>0</v>
      </c>
      <c r="AN2" s="11">
        <v>0</v>
      </c>
      <c r="AO2" s="10">
        <v>0</v>
      </c>
      <c r="AP2" s="11">
        <v>0</v>
      </c>
      <c r="AQ2" s="10">
        <v>0</v>
      </c>
      <c r="AR2" s="11">
        <v>0</v>
      </c>
      <c r="AS2" s="10">
        <v>0</v>
      </c>
      <c r="AT2" s="11">
        <v>0</v>
      </c>
      <c r="AU2" s="10">
        <v>0</v>
      </c>
      <c r="AV2" s="11">
        <v>0</v>
      </c>
      <c r="AW2" s="10">
        <v>0</v>
      </c>
      <c r="AX2" s="11">
        <v>0</v>
      </c>
      <c r="AY2" s="10">
        <v>0</v>
      </c>
      <c r="AZ2" s="11">
        <v>0</v>
      </c>
    </row>
    <row r="3" spans="1:52" x14ac:dyDescent="0.4">
      <c r="A3" s="31"/>
      <c r="B3" s="10">
        <v>0.25</v>
      </c>
      <c r="C3" s="19">
        <v>13.1274947751815</v>
      </c>
      <c r="D3" s="20">
        <v>14.268424697878901</v>
      </c>
      <c r="E3" s="20">
        <v>14.768793465518</v>
      </c>
      <c r="F3" s="20">
        <v>14.449037453733</v>
      </c>
      <c r="G3" s="20">
        <v>15.301922916185299</v>
      </c>
      <c r="H3" s="20">
        <v>13.612401383201099</v>
      </c>
      <c r="I3" s="20">
        <v>13.451324798482</v>
      </c>
      <c r="J3" s="20">
        <v>13.6412203300159</v>
      </c>
      <c r="K3" s="20">
        <v>13.0205273569188</v>
      </c>
      <c r="L3" s="20">
        <v>18.625485246358899</v>
      </c>
      <c r="M3" s="20">
        <v>16.467924921997302</v>
      </c>
      <c r="N3" s="20">
        <v>14.4041770725535</v>
      </c>
      <c r="O3" s="20">
        <v>12.942820454174299</v>
      </c>
      <c r="P3" s="20">
        <v>16.7643182936919</v>
      </c>
      <c r="Q3" s="20">
        <v>15.024971403967999</v>
      </c>
      <c r="R3" s="20">
        <v>13.3413385229856</v>
      </c>
      <c r="S3" s="20">
        <v>17.3098052533947</v>
      </c>
      <c r="T3" s="20">
        <v>12.5397571481395</v>
      </c>
      <c r="U3" s="20">
        <v>14.6669807890824</v>
      </c>
      <c r="V3" s="20">
        <v>17.827021424813299</v>
      </c>
      <c r="W3" s="20">
        <v>13.6277651794297</v>
      </c>
      <c r="X3" s="20">
        <v>17.130337796730601</v>
      </c>
      <c r="Y3" s="20">
        <v>18.796509598778499</v>
      </c>
      <c r="Z3" s="20">
        <v>14.3863156254532</v>
      </c>
      <c r="AA3" s="20">
        <v>14.4190831050373</v>
      </c>
      <c r="AB3" s="20">
        <v>14.791383503970801</v>
      </c>
      <c r="AC3" s="20">
        <v>14.761289832006099</v>
      </c>
      <c r="AD3" s="20">
        <v>13.1015087644896</v>
      </c>
      <c r="AE3" s="20">
        <v>17.8272352969304</v>
      </c>
      <c r="AF3" s="20">
        <v>14.305861961181201</v>
      </c>
      <c r="AG3" s="20">
        <v>14.0283868800198</v>
      </c>
      <c r="AH3" s="20">
        <v>12.9526330663571</v>
      </c>
      <c r="AI3" s="20">
        <v>13.161529604001901</v>
      </c>
      <c r="AJ3" s="20">
        <v>14.089965686880699</v>
      </c>
      <c r="AK3" s="20">
        <v>14.6386899089421</v>
      </c>
      <c r="AL3" s="20">
        <v>12.304281805112099</v>
      </c>
      <c r="AM3" s="20">
        <v>16.862270259679999</v>
      </c>
      <c r="AN3" s="20">
        <v>13.764375587830701</v>
      </c>
      <c r="AO3" s="20">
        <v>14.8104759007312</v>
      </c>
      <c r="AP3" s="20">
        <v>14.6552667716059</v>
      </c>
      <c r="AQ3" s="20">
        <v>15.152443980712</v>
      </c>
      <c r="AR3" s="20">
        <v>16.9904037841684</v>
      </c>
      <c r="AS3" s="20">
        <v>19.272970221327299</v>
      </c>
      <c r="AT3" s="20">
        <v>13.7260662594253</v>
      </c>
      <c r="AU3" s="20">
        <v>12.5240615094317</v>
      </c>
      <c r="AV3" s="20">
        <v>14.4040820190798</v>
      </c>
      <c r="AW3" s="20">
        <v>17.387811375897599</v>
      </c>
      <c r="AX3" s="20">
        <v>14.9381371436079</v>
      </c>
      <c r="AY3" s="20">
        <v>13.339251789454799</v>
      </c>
      <c r="AZ3" s="20">
        <v>14.476394634722199</v>
      </c>
    </row>
    <row r="4" spans="1:52" x14ac:dyDescent="0.4">
      <c r="A4" s="31"/>
      <c r="B4" s="10">
        <v>0.5</v>
      </c>
      <c r="C4" s="19">
        <v>16.638816315208999</v>
      </c>
      <c r="D4" s="20">
        <v>20.630687498886601</v>
      </c>
      <c r="E4" s="20">
        <v>20.637022383046901</v>
      </c>
      <c r="F4" s="20">
        <v>25.539779954965201</v>
      </c>
      <c r="G4" s="20">
        <v>22.0812966334009</v>
      </c>
      <c r="H4" s="20">
        <v>16.793714416250499</v>
      </c>
      <c r="I4" s="20">
        <v>19.0239032410121</v>
      </c>
      <c r="J4" s="20">
        <v>18.201328515926001</v>
      </c>
      <c r="K4" s="20">
        <v>22.526501785934499</v>
      </c>
      <c r="L4" s="20">
        <v>25.966277039623002</v>
      </c>
      <c r="M4" s="20">
        <v>19.709623106552701</v>
      </c>
      <c r="N4" s="20">
        <v>16.480029976339999</v>
      </c>
      <c r="O4" s="20">
        <v>19.299760603471402</v>
      </c>
      <c r="P4" s="20">
        <v>19.710946139987701</v>
      </c>
      <c r="Q4" s="20">
        <v>19.033247063889299</v>
      </c>
      <c r="R4" s="20">
        <v>18.618114510285299</v>
      </c>
      <c r="S4" s="20">
        <v>21.166681557554298</v>
      </c>
      <c r="T4" s="20">
        <v>20.3281077725951</v>
      </c>
      <c r="U4" s="20">
        <v>20.790230766238601</v>
      </c>
      <c r="V4" s="20">
        <v>24.397729300561402</v>
      </c>
      <c r="W4" s="20">
        <v>18.383883042087501</v>
      </c>
      <c r="X4" s="20">
        <v>19.865157593183302</v>
      </c>
      <c r="Y4" s="20">
        <v>24.5816223196341</v>
      </c>
      <c r="Z4" s="20">
        <v>19.414479407433401</v>
      </c>
      <c r="AA4" s="20">
        <v>20.0073827988085</v>
      </c>
      <c r="AB4" s="20">
        <v>20.3150938305509</v>
      </c>
      <c r="AC4" s="20">
        <v>18.531507459897</v>
      </c>
      <c r="AD4" s="20">
        <v>20.014884595317501</v>
      </c>
      <c r="AE4" s="20">
        <v>24.137577786726499</v>
      </c>
      <c r="AF4" s="20">
        <v>20.327971881060801</v>
      </c>
      <c r="AG4" s="20">
        <v>18.504094007694299</v>
      </c>
      <c r="AH4" s="20">
        <v>18.909405526577</v>
      </c>
      <c r="AI4" s="20">
        <v>20.547271570845599</v>
      </c>
      <c r="AJ4" s="20">
        <v>18.978689096674099</v>
      </c>
      <c r="AK4" s="20">
        <v>20.833871063279901</v>
      </c>
      <c r="AL4" s="20">
        <v>17.5370418525114</v>
      </c>
      <c r="AM4" s="20">
        <v>20.948767024312399</v>
      </c>
      <c r="AN4" s="20">
        <v>22.420489467310301</v>
      </c>
      <c r="AO4" s="20">
        <v>20.224914284461899</v>
      </c>
      <c r="AP4" s="20">
        <v>21.989747481363199</v>
      </c>
      <c r="AQ4" s="20">
        <v>25.225869414879799</v>
      </c>
      <c r="AR4" s="20">
        <v>21.156222979114801</v>
      </c>
      <c r="AS4" s="20">
        <v>24.907053899837901</v>
      </c>
      <c r="AT4" s="20">
        <v>19.196513591014401</v>
      </c>
      <c r="AU4" s="20">
        <v>18.633887118133401</v>
      </c>
      <c r="AV4" s="20">
        <v>19.927069247525498</v>
      </c>
      <c r="AW4" s="20">
        <v>22.304333498134898</v>
      </c>
      <c r="AX4" s="20">
        <v>22.339186656553402</v>
      </c>
      <c r="AY4" s="20">
        <v>19.4193319737835</v>
      </c>
      <c r="AZ4" s="20">
        <v>19.7627218331208</v>
      </c>
    </row>
    <row r="5" spans="1:52" x14ac:dyDescent="0.4">
      <c r="A5" s="31"/>
      <c r="B5" s="10">
        <v>0.75</v>
      </c>
      <c r="C5" s="19">
        <v>31.421495366141901</v>
      </c>
      <c r="D5" s="20">
        <v>35.692455144781803</v>
      </c>
      <c r="E5" s="20">
        <v>34.282895124413997</v>
      </c>
      <c r="F5" s="20">
        <v>37.395301566744699</v>
      </c>
      <c r="G5" s="20">
        <v>37.160798534327398</v>
      </c>
      <c r="H5" s="20">
        <v>29.671859806023502</v>
      </c>
      <c r="I5" s="20">
        <v>34.528236968092401</v>
      </c>
      <c r="J5" s="20">
        <v>30.281206622751299</v>
      </c>
      <c r="K5" s="20">
        <v>32.4113490700122</v>
      </c>
      <c r="L5" s="20">
        <v>40.9548135418014</v>
      </c>
      <c r="M5" s="20">
        <v>33.135246352068599</v>
      </c>
      <c r="N5" s="20">
        <v>29.264165599618899</v>
      </c>
      <c r="O5" s="20">
        <v>34.457415437962098</v>
      </c>
      <c r="P5" s="20">
        <v>33.434068813912901</v>
      </c>
      <c r="Q5" s="20">
        <v>32.902103238529797</v>
      </c>
      <c r="R5" s="20">
        <v>29.034841182411601</v>
      </c>
      <c r="S5" s="20">
        <v>34.266184605663902</v>
      </c>
      <c r="T5" s="20">
        <v>33.493349574229001</v>
      </c>
      <c r="U5" s="20">
        <v>35.273484777804498</v>
      </c>
      <c r="V5" s="20">
        <v>40.585212081772603</v>
      </c>
      <c r="W5" s="20">
        <v>32.0235887470918</v>
      </c>
      <c r="X5" s="20">
        <v>34.274308177926798</v>
      </c>
      <c r="Y5" s="20">
        <v>38.488691159139002</v>
      </c>
      <c r="Z5" s="20">
        <v>32.818129901051996</v>
      </c>
      <c r="AA5" s="20">
        <v>33.5111867281407</v>
      </c>
      <c r="AB5" s="20">
        <v>38.271609251454798</v>
      </c>
      <c r="AC5" s="20">
        <v>32.696288100597101</v>
      </c>
      <c r="AD5" s="20">
        <v>31.983233960032798</v>
      </c>
      <c r="AE5" s="20">
        <v>40.603050086484799</v>
      </c>
      <c r="AF5" s="20">
        <v>34.265967327329797</v>
      </c>
      <c r="AG5" s="20">
        <v>30.519246316123301</v>
      </c>
      <c r="AH5" s="20">
        <v>30.4785388490128</v>
      </c>
      <c r="AI5" s="20">
        <v>34.179883401206297</v>
      </c>
      <c r="AJ5" s="20">
        <v>33.714286340679301</v>
      </c>
      <c r="AK5" s="20">
        <v>35.825112173189702</v>
      </c>
      <c r="AL5" s="20">
        <v>33.603431178290997</v>
      </c>
      <c r="AM5" s="20">
        <v>37.914050295126899</v>
      </c>
      <c r="AN5" s="20">
        <v>35.568425661227103</v>
      </c>
      <c r="AO5" s="20">
        <v>33.309289366360503</v>
      </c>
      <c r="AP5" s="20">
        <v>35.494741163326097</v>
      </c>
      <c r="AQ5" s="20">
        <v>35.708526410316203</v>
      </c>
      <c r="AR5" s="20">
        <v>34.608484629938999</v>
      </c>
      <c r="AS5" s="20">
        <v>42.334233530115498</v>
      </c>
      <c r="AT5" s="20">
        <v>35.1476715776909</v>
      </c>
      <c r="AU5" s="20">
        <v>34.466083783510697</v>
      </c>
      <c r="AV5" s="20">
        <v>35.195308515633798</v>
      </c>
      <c r="AW5" s="20">
        <v>41.097818366682503</v>
      </c>
      <c r="AX5" s="20">
        <v>34.344011288669698</v>
      </c>
      <c r="AY5" s="20">
        <v>30.5405962864114</v>
      </c>
      <c r="AZ5" s="20">
        <v>35.4147736847871</v>
      </c>
    </row>
    <row r="6" spans="1:52" x14ac:dyDescent="0.4">
      <c r="A6" s="31"/>
      <c r="B6" s="10">
        <v>1</v>
      </c>
      <c r="C6" s="19">
        <v>44.540755485001</v>
      </c>
      <c r="D6" s="20">
        <v>51.759316501769703</v>
      </c>
      <c r="E6" s="20">
        <v>50.269506151128802</v>
      </c>
      <c r="F6" s="20">
        <v>52.112943255494002</v>
      </c>
      <c r="G6" s="20">
        <v>52.139176485702798</v>
      </c>
      <c r="H6" s="20">
        <v>44.799640359436502</v>
      </c>
      <c r="I6" s="20">
        <v>48.117144188740603</v>
      </c>
      <c r="J6" s="20">
        <v>42.9668088328064</v>
      </c>
      <c r="K6" s="20">
        <v>47.833732350852401</v>
      </c>
      <c r="L6" s="20">
        <v>55.605365654350202</v>
      </c>
      <c r="M6" s="20">
        <v>46.871553805930802</v>
      </c>
      <c r="N6" s="20">
        <v>42.7799464676879</v>
      </c>
      <c r="O6" s="20">
        <v>48.3500663234529</v>
      </c>
      <c r="P6" s="20">
        <v>47.893349607428199</v>
      </c>
      <c r="Q6" s="20">
        <v>49.795545083049497</v>
      </c>
      <c r="R6" s="20">
        <v>43.696009721495699</v>
      </c>
      <c r="S6" s="20">
        <v>50.096351625389097</v>
      </c>
      <c r="T6" s="20">
        <v>46.816681862538701</v>
      </c>
      <c r="U6" s="20">
        <v>47.833616279427702</v>
      </c>
      <c r="V6" s="20">
        <v>50.937934066921201</v>
      </c>
      <c r="W6" s="20">
        <v>45.975139640768099</v>
      </c>
      <c r="X6" s="20">
        <v>50.3413017444297</v>
      </c>
      <c r="Y6" s="20">
        <v>52.630271155421703</v>
      </c>
      <c r="Z6" s="20">
        <v>48.028429684358201</v>
      </c>
      <c r="AA6" s="20">
        <v>50.384434989934199</v>
      </c>
      <c r="AB6" s="20">
        <v>51.200098878477299</v>
      </c>
      <c r="AC6" s="20">
        <v>46.087314259683801</v>
      </c>
      <c r="AD6" s="20">
        <v>46.318871648998702</v>
      </c>
      <c r="AE6" s="20">
        <v>57.5559163668715</v>
      </c>
      <c r="AF6" s="20">
        <v>50.7281603352437</v>
      </c>
      <c r="AG6" s="20">
        <v>43.368113330673403</v>
      </c>
      <c r="AH6" s="20">
        <v>43.935628806229801</v>
      </c>
      <c r="AI6" s="20">
        <v>48.807393569064999</v>
      </c>
      <c r="AJ6" s="20">
        <v>48.164392244101897</v>
      </c>
      <c r="AK6" s="20">
        <v>49.212667660276203</v>
      </c>
      <c r="AL6" s="20">
        <v>46.810579655265698</v>
      </c>
      <c r="AM6" s="20">
        <v>55.143788845285101</v>
      </c>
      <c r="AN6" s="20">
        <v>52.242534215113601</v>
      </c>
      <c r="AO6" s="20">
        <v>47.991395949912601</v>
      </c>
      <c r="AP6" s="20">
        <v>50.613321018043798</v>
      </c>
      <c r="AQ6" s="20">
        <v>52.5874524769253</v>
      </c>
      <c r="AR6" s="20">
        <v>50.2393390927799</v>
      </c>
      <c r="AS6" s="20">
        <v>54.892071211017097</v>
      </c>
      <c r="AT6" s="20">
        <v>47.9284341277991</v>
      </c>
      <c r="AU6" s="20">
        <v>47.115995682046098</v>
      </c>
      <c r="AV6" s="20">
        <v>51.825395876991898</v>
      </c>
      <c r="AW6" s="20">
        <v>57.157348896994101</v>
      </c>
      <c r="AX6" s="20">
        <v>48.636326923244297</v>
      </c>
      <c r="AY6" s="20">
        <v>48.383161707070897</v>
      </c>
      <c r="AZ6" s="20">
        <v>50.625944736086502</v>
      </c>
    </row>
    <row r="7" spans="1:52" x14ac:dyDescent="0.4">
      <c r="A7" s="31"/>
      <c r="B7" s="10">
        <v>1.25</v>
      </c>
      <c r="C7" s="19">
        <v>57.201163996276797</v>
      </c>
      <c r="D7" s="20">
        <v>65.700635515233898</v>
      </c>
      <c r="E7" s="20">
        <v>64.6409229685799</v>
      </c>
      <c r="F7" s="20">
        <v>64.640533246751701</v>
      </c>
      <c r="G7" s="20">
        <v>65.253964407747901</v>
      </c>
      <c r="H7" s="20">
        <v>57.041838441739003</v>
      </c>
      <c r="I7" s="20">
        <v>62.8968697739219</v>
      </c>
      <c r="J7" s="20">
        <v>56.691526830704099</v>
      </c>
      <c r="K7" s="20">
        <v>62.089651481632302</v>
      </c>
      <c r="L7" s="20">
        <v>71.151156828529196</v>
      </c>
      <c r="M7" s="20">
        <v>59.824757713515602</v>
      </c>
      <c r="N7" s="20">
        <v>55.095605948196699</v>
      </c>
      <c r="O7" s="20">
        <v>61.134330672326797</v>
      </c>
      <c r="P7" s="20">
        <v>59.3222943647148</v>
      </c>
      <c r="Q7" s="20">
        <v>63.1391262600294</v>
      </c>
      <c r="R7" s="20">
        <v>57.352678706610099</v>
      </c>
      <c r="S7" s="20">
        <v>65.180574427708606</v>
      </c>
      <c r="T7" s="20">
        <v>59.607668696621403</v>
      </c>
      <c r="U7" s="20">
        <v>59.557659693410798</v>
      </c>
      <c r="V7" s="20">
        <v>66.194075194589999</v>
      </c>
      <c r="W7" s="20">
        <v>57.826625359597799</v>
      </c>
      <c r="X7" s="20">
        <v>63.6674896439457</v>
      </c>
      <c r="Y7" s="20">
        <v>66.258102299913503</v>
      </c>
      <c r="Z7" s="20">
        <v>59.7801307401202</v>
      </c>
      <c r="AA7" s="20">
        <v>64.547635327974305</v>
      </c>
      <c r="AB7" s="20">
        <v>65.341541562571294</v>
      </c>
      <c r="AC7" s="20">
        <v>58.870415230189003</v>
      </c>
      <c r="AD7" s="20">
        <v>61.349303640649097</v>
      </c>
      <c r="AE7" s="20">
        <v>71.760050202136</v>
      </c>
      <c r="AF7" s="20">
        <v>62.401811173199697</v>
      </c>
      <c r="AG7" s="20">
        <v>59.0270252666663</v>
      </c>
      <c r="AH7" s="20">
        <v>57.1036508524518</v>
      </c>
      <c r="AI7" s="20">
        <v>63.315020402735499</v>
      </c>
      <c r="AJ7" s="20">
        <v>61.000695233258398</v>
      </c>
      <c r="AK7" s="20">
        <v>62.294780189330403</v>
      </c>
      <c r="AL7" s="20">
        <v>61.159555789665603</v>
      </c>
      <c r="AM7" s="20">
        <v>67.819925092918794</v>
      </c>
      <c r="AN7" s="20">
        <v>66.504694543819298</v>
      </c>
      <c r="AO7" s="20">
        <v>60.462686759858599</v>
      </c>
      <c r="AP7" s="20">
        <v>67.473444003210204</v>
      </c>
      <c r="AQ7" s="20">
        <v>66.984866211680398</v>
      </c>
      <c r="AR7" s="20">
        <v>65.2743019215457</v>
      </c>
      <c r="AS7" s="20">
        <v>68.972863646366903</v>
      </c>
      <c r="AT7" s="20">
        <v>62.052246505910702</v>
      </c>
      <c r="AU7" s="20">
        <v>61.729305890423902</v>
      </c>
      <c r="AV7" s="20">
        <v>66.325531258870001</v>
      </c>
      <c r="AW7" s="20">
        <v>71.885410023320205</v>
      </c>
      <c r="AX7" s="20">
        <v>61.849707582238402</v>
      </c>
      <c r="AY7" s="20">
        <v>56.846936968118598</v>
      </c>
      <c r="AZ7" s="20">
        <v>66.442024486506199</v>
      </c>
    </row>
    <row r="8" spans="1:52" x14ac:dyDescent="0.4">
      <c r="A8" s="31"/>
      <c r="B8" s="10">
        <v>1.5</v>
      </c>
      <c r="C8" s="19">
        <v>66.3305371099447</v>
      </c>
      <c r="D8" s="20">
        <v>76.580088766381706</v>
      </c>
      <c r="E8" s="20">
        <v>75.216310699401205</v>
      </c>
      <c r="F8" s="20">
        <v>76.032472750859498</v>
      </c>
      <c r="G8" s="20">
        <v>76.261603522282698</v>
      </c>
      <c r="H8" s="20">
        <v>67.224237253823503</v>
      </c>
      <c r="I8" s="20">
        <v>73.892622818707395</v>
      </c>
      <c r="J8" s="20">
        <v>65.344423723230804</v>
      </c>
      <c r="K8" s="20">
        <v>74.056672287700707</v>
      </c>
      <c r="L8" s="20">
        <v>81.173394962927702</v>
      </c>
      <c r="M8" s="20">
        <v>70.338893450341402</v>
      </c>
      <c r="N8" s="20">
        <v>65.763697759636798</v>
      </c>
      <c r="O8" s="20">
        <v>72.891896241866704</v>
      </c>
      <c r="P8" s="20">
        <v>70.867025524823504</v>
      </c>
      <c r="Q8" s="20">
        <v>73.718200085022701</v>
      </c>
      <c r="R8" s="20">
        <v>68.025202466146993</v>
      </c>
      <c r="S8" s="20">
        <v>76.320200724694899</v>
      </c>
      <c r="T8" s="20">
        <v>68.485680390940601</v>
      </c>
      <c r="U8" s="20">
        <v>70.396630462518303</v>
      </c>
      <c r="V8" s="20">
        <v>79.153694280219995</v>
      </c>
      <c r="W8" s="20">
        <v>67.619708476666801</v>
      </c>
      <c r="X8" s="20">
        <v>76.919403424516105</v>
      </c>
      <c r="Y8" s="20">
        <v>76.060934576770904</v>
      </c>
      <c r="Z8" s="20">
        <v>68.697873020283794</v>
      </c>
      <c r="AA8" s="20">
        <v>79.532219588190799</v>
      </c>
      <c r="AB8" s="20">
        <v>79.426568340006099</v>
      </c>
      <c r="AC8" s="20">
        <v>67.851821271725598</v>
      </c>
      <c r="AD8" s="20">
        <v>72.153998581409098</v>
      </c>
      <c r="AE8" s="20">
        <v>82.734347063068398</v>
      </c>
      <c r="AF8" s="20">
        <v>72.942917187211407</v>
      </c>
      <c r="AG8" s="20">
        <v>68.730872982434306</v>
      </c>
      <c r="AH8" s="20">
        <v>69.890390723389402</v>
      </c>
      <c r="AI8" s="20">
        <v>74.628971545512996</v>
      </c>
      <c r="AJ8" s="20">
        <v>71.727270042974993</v>
      </c>
      <c r="AK8" s="20">
        <v>72.808851062287999</v>
      </c>
      <c r="AL8" s="20">
        <v>70.394338858819793</v>
      </c>
      <c r="AM8" s="20">
        <v>79.027065829232598</v>
      </c>
      <c r="AN8" s="20">
        <v>78.632033155855595</v>
      </c>
      <c r="AO8" s="20">
        <v>70.340182820127893</v>
      </c>
      <c r="AP8" s="20">
        <v>79.568578494993105</v>
      </c>
      <c r="AQ8" s="20">
        <v>78.748195310241201</v>
      </c>
      <c r="AR8" s="20">
        <v>74.240856840936203</v>
      </c>
      <c r="AS8" s="20">
        <v>76.718319139299993</v>
      </c>
      <c r="AT8" s="20">
        <v>72.6354590629482</v>
      </c>
      <c r="AU8" s="20">
        <v>70.968921727997994</v>
      </c>
      <c r="AV8" s="20">
        <v>77.389712893475803</v>
      </c>
      <c r="AW8" s="20">
        <v>85.103263240368506</v>
      </c>
      <c r="AX8" s="20">
        <v>72.675287315852003</v>
      </c>
      <c r="AY8" s="20">
        <v>66.872242056285401</v>
      </c>
      <c r="AZ8" s="20">
        <v>76.9844522988855</v>
      </c>
    </row>
    <row r="9" spans="1:52" x14ac:dyDescent="0.4">
      <c r="A9" s="31"/>
      <c r="B9" s="10">
        <v>1.75</v>
      </c>
      <c r="C9" s="19">
        <v>78.561587320672004</v>
      </c>
      <c r="D9" s="20">
        <v>91.187957049352605</v>
      </c>
      <c r="E9" s="20">
        <v>85.821353457015505</v>
      </c>
      <c r="F9" s="20">
        <v>88.467350444217004</v>
      </c>
      <c r="G9" s="20">
        <v>88.322583543122605</v>
      </c>
      <c r="H9" s="20">
        <v>82.832452334916397</v>
      </c>
      <c r="I9" s="20">
        <v>86.599103378435601</v>
      </c>
      <c r="J9" s="20">
        <v>76.696676499579496</v>
      </c>
      <c r="K9" s="20">
        <v>83.099022992510001</v>
      </c>
      <c r="L9" s="20">
        <v>92.343064106649805</v>
      </c>
      <c r="M9" s="20">
        <v>80.821096305627705</v>
      </c>
      <c r="N9" s="20">
        <v>77.250679707625395</v>
      </c>
      <c r="O9" s="20">
        <v>83.319131971504305</v>
      </c>
      <c r="P9" s="20">
        <v>83.187661815209793</v>
      </c>
      <c r="Q9" s="20">
        <v>84.996794639931295</v>
      </c>
      <c r="R9" s="20">
        <v>79.619843359376304</v>
      </c>
      <c r="S9" s="20">
        <v>85.938841986076795</v>
      </c>
      <c r="T9" s="20">
        <v>80.244037054850395</v>
      </c>
      <c r="U9" s="20">
        <v>81.249633035915807</v>
      </c>
      <c r="V9" s="20">
        <v>90.034035757702298</v>
      </c>
      <c r="W9" s="20">
        <v>79.910026246019697</v>
      </c>
      <c r="X9" s="20">
        <v>86.887759160315298</v>
      </c>
      <c r="Y9" s="20">
        <v>87.211741545343401</v>
      </c>
      <c r="Z9" s="20">
        <v>81.032188130778195</v>
      </c>
      <c r="AA9" s="20">
        <v>92.974353232433501</v>
      </c>
      <c r="AB9" s="20">
        <v>91.629724242434406</v>
      </c>
      <c r="AC9" s="20">
        <v>80.381066978925404</v>
      </c>
      <c r="AD9" s="20">
        <v>83.430247785165903</v>
      </c>
      <c r="AE9" s="20">
        <v>92.752816793144206</v>
      </c>
      <c r="AF9" s="20">
        <v>82.680206856083601</v>
      </c>
      <c r="AG9" s="20">
        <v>77.922478923135202</v>
      </c>
      <c r="AH9" s="20">
        <v>79.513993042396805</v>
      </c>
      <c r="AI9" s="20">
        <v>90.0388768125529</v>
      </c>
      <c r="AJ9" s="20">
        <v>83.438266973956203</v>
      </c>
      <c r="AK9" s="20">
        <v>85.837667005358597</v>
      </c>
      <c r="AL9" s="20">
        <v>82.648741746372593</v>
      </c>
      <c r="AM9" s="20">
        <v>90.981646285801204</v>
      </c>
      <c r="AN9" s="20">
        <v>91.163480283860594</v>
      </c>
      <c r="AO9" s="20">
        <v>81.173568678355807</v>
      </c>
      <c r="AP9" s="20">
        <v>91.400815492752599</v>
      </c>
      <c r="AQ9" s="20">
        <v>92.037025842780807</v>
      </c>
      <c r="AR9" s="20">
        <v>87.179636801634501</v>
      </c>
      <c r="AS9" s="20">
        <v>88.436603476531303</v>
      </c>
      <c r="AT9" s="20">
        <v>84.029766643409801</v>
      </c>
      <c r="AU9" s="20">
        <v>83.621434394331501</v>
      </c>
      <c r="AV9" s="20">
        <v>88.990425853093399</v>
      </c>
      <c r="AW9" s="20">
        <v>96.832996518484805</v>
      </c>
      <c r="AX9" s="20">
        <v>83.558411123193594</v>
      </c>
      <c r="AY9" s="20">
        <v>78.564233472230896</v>
      </c>
      <c r="AZ9" s="20">
        <v>91.063450304280593</v>
      </c>
    </row>
    <row r="10" spans="1:52" x14ac:dyDescent="0.4">
      <c r="A10" s="31"/>
      <c r="B10" s="10">
        <v>2</v>
      </c>
      <c r="C10" s="19">
        <v>87.979567849632005</v>
      </c>
      <c r="D10" s="20">
        <v>101.103590786326</v>
      </c>
      <c r="E10" s="20">
        <v>97.031571479444594</v>
      </c>
      <c r="F10" s="20">
        <v>99.438148326160501</v>
      </c>
      <c r="G10" s="20">
        <v>99.965394762423102</v>
      </c>
      <c r="H10" s="20">
        <v>91.733418741576003</v>
      </c>
      <c r="I10" s="20">
        <v>97.659451626611002</v>
      </c>
      <c r="J10" s="20">
        <v>85.5349894885521</v>
      </c>
      <c r="K10" s="20">
        <v>92.998969169389596</v>
      </c>
      <c r="L10" s="20">
        <v>102.94626474620399</v>
      </c>
      <c r="M10" s="20">
        <v>92.480353724591694</v>
      </c>
      <c r="N10" s="20">
        <v>86.544342520579903</v>
      </c>
      <c r="O10" s="20">
        <v>95.682278985210999</v>
      </c>
      <c r="P10" s="20">
        <v>92.378677322987201</v>
      </c>
      <c r="Q10" s="20">
        <v>93.508042820603904</v>
      </c>
      <c r="R10" s="20">
        <v>90.202340653909005</v>
      </c>
      <c r="S10" s="20">
        <v>95.724962249538606</v>
      </c>
      <c r="T10" s="20">
        <v>87.053186097935594</v>
      </c>
      <c r="U10" s="20">
        <v>92.925166282129894</v>
      </c>
      <c r="V10" s="20">
        <v>100.66053351031699</v>
      </c>
      <c r="W10" s="20">
        <v>88.399926904833606</v>
      </c>
      <c r="X10" s="20">
        <v>96.881585883391693</v>
      </c>
      <c r="Y10" s="20">
        <v>95.610502051910302</v>
      </c>
      <c r="Z10" s="20">
        <v>90.043583251146103</v>
      </c>
      <c r="AA10" s="20">
        <v>102.635151241407</v>
      </c>
      <c r="AB10" s="20">
        <v>100.69380971111001</v>
      </c>
      <c r="AC10" s="20">
        <v>88.227328478142198</v>
      </c>
      <c r="AD10" s="20">
        <v>92.337713054164098</v>
      </c>
      <c r="AE10" s="20">
        <v>103.65067679508201</v>
      </c>
      <c r="AF10" s="20">
        <v>92.815183215122005</v>
      </c>
      <c r="AG10" s="20">
        <v>87.655333156854795</v>
      </c>
      <c r="AH10" s="20">
        <v>89.048323162560294</v>
      </c>
      <c r="AI10" s="20">
        <v>97.5549774072242</v>
      </c>
      <c r="AJ10" s="20">
        <v>94.081731946861197</v>
      </c>
      <c r="AK10" s="20">
        <v>93.9500335311117</v>
      </c>
      <c r="AL10" s="20">
        <v>89.491672895677596</v>
      </c>
      <c r="AM10" s="20">
        <v>102.987105019233</v>
      </c>
      <c r="AN10" s="20">
        <v>100.208814644234</v>
      </c>
      <c r="AO10" s="20">
        <v>89.957804187752203</v>
      </c>
      <c r="AP10" s="20">
        <v>103.36057917917</v>
      </c>
      <c r="AQ10" s="20">
        <v>103.394789461058</v>
      </c>
      <c r="AR10" s="20">
        <v>97.302703583060406</v>
      </c>
      <c r="AS10" s="20">
        <v>98.320415354125601</v>
      </c>
      <c r="AT10" s="20">
        <v>94.480031547294999</v>
      </c>
      <c r="AU10" s="20">
        <v>90.768150930294894</v>
      </c>
      <c r="AV10" s="20">
        <v>101.216419954106</v>
      </c>
      <c r="AW10" s="20">
        <v>107.473532340085</v>
      </c>
      <c r="AX10" s="20">
        <v>92.333421561341098</v>
      </c>
      <c r="AY10" s="20">
        <v>88.254723174482194</v>
      </c>
      <c r="AZ10" s="20">
        <v>102.60386969346</v>
      </c>
    </row>
    <row r="11" spans="1:52" x14ac:dyDescent="0.4">
      <c r="A11" s="31"/>
      <c r="B11" s="10">
        <v>2.5</v>
      </c>
      <c r="C11" s="19">
        <v>107.83688283393199</v>
      </c>
      <c r="D11" s="20">
        <v>120.0263218245</v>
      </c>
      <c r="E11" s="20">
        <v>117.117911574052</v>
      </c>
      <c r="F11" s="20">
        <v>120.725901549157</v>
      </c>
      <c r="G11" s="20">
        <v>120.124740780425</v>
      </c>
      <c r="H11" s="20">
        <v>111.68685514805701</v>
      </c>
      <c r="I11" s="20">
        <v>117.455356560122</v>
      </c>
      <c r="J11" s="20">
        <v>103.736867997625</v>
      </c>
      <c r="K11" s="20">
        <v>112.063389929764</v>
      </c>
      <c r="L11" s="20">
        <v>125.18244720181499</v>
      </c>
      <c r="M11" s="20">
        <v>113.994768505693</v>
      </c>
      <c r="N11" s="20">
        <v>101.60982469296</v>
      </c>
      <c r="O11" s="20">
        <v>115.54875268113101</v>
      </c>
      <c r="P11" s="20">
        <v>112.289457758681</v>
      </c>
      <c r="Q11" s="20">
        <v>112.94988571354401</v>
      </c>
      <c r="R11" s="20">
        <v>111.433702112974</v>
      </c>
      <c r="S11" s="20">
        <v>114.594089570262</v>
      </c>
      <c r="T11" s="20">
        <v>104.93061886395201</v>
      </c>
      <c r="U11" s="20">
        <v>113.714589854743</v>
      </c>
      <c r="V11" s="20">
        <v>123.761304820372</v>
      </c>
      <c r="W11" s="20">
        <v>109.35639314442901</v>
      </c>
      <c r="X11" s="20">
        <v>119.233457554438</v>
      </c>
      <c r="Y11" s="20">
        <v>118.747810241075</v>
      </c>
      <c r="Z11" s="20">
        <v>107.697046918517</v>
      </c>
      <c r="AA11" s="20">
        <v>124.82277350205</v>
      </c>
      <c r="AB11" s="20">
        <v>121.369937879421</v>
      </c>
      <c r="AC11" s="20">
        <v>109.35091535213</v>
      </c>
      <c r="AD11" s="20">
        <v>111.95823345131799</v>
      </c>
      <c r="AE11" s="20">
        <v>122.23003683804799</v>
      </c>
      <c r="AF11" s="20">
        <v>115.916377147746</v>
      </c>
      <c r="AG11" s="20">
        <v>107.749790555711</v>
      </c>
      <c r="AH11" s="20">
        <v>107.958231288314</v>
      </c>
      <c r="AI11" s="20">
        <v>119.472862623118</v>
      </c>
      <c r="AJ11" s="20">
        <v>111.080927610448</v>
      </c>
      <c r="AK11" s="20">
        <v>112.798316600777</v>
      </c>
      <c r="AL11" s="20">
        <v>109.921513821331</v>
      </c>
      <c r="AM11" s="20">
        <v>124.149935225204</v>
      </c>
      <c r="AN11" s="20">
        <v>123.42754138503599</v>
      </c>
      <c r="AO11" s="20">
        <v>110.56186236326199</v>
      </c>
      <c r="AP11" s="20">
        <v>122.199117213956</v>
      </c>
      <c r="AQ11" s="20">
        <v>124.757120320444</v>
      </c>
      <c r="AR11" s="20">
        <v>117.499922058294</v>
      </c>
      <c r="AS11" s="20">
        <v>120.037728862045</v>
      </c>
      <c r="AT11" s="20">
        <v>113.80895158596201</v>
      </c>
      <c r="AU11" s="20">
        <v>110.742681893495</v>
      </c>
      <c r="AV11" s="20">
        <v>121.602704848237</v>
      </c>
      <c r="AW11" s="20">
        <v>128.637801256366</v>
      </c>
      <c r="AX11" s="20">
        <v>110.92373023357899</v>
      </c>
      <c r="AY11" s="20">
        <v>110.946894443294</v>
      </c>
      <c r="AZ11" s="20">
        <v>126.310802058695</v>
      </c>
    </row>
    <row r="12" spans="1:52" x14ac:dyDescent="0.4">
      <c r="A12" s="31"/>
      <c r="B12" s="10">
        <v>3</v>
      </c>
      <c r="C12" s="19">
        <v>125.936232070616</v>
      </c>
      <c r="D12" s="20">
        <v>136.551715358808</v>
      </c>
      <c r="E12" s="20">
        <v>135.74969809598801</v>
      </c>
      <c r="F12" s="20">
        <v>142.23238927509999</v>
      </c>
      <c r="G12" s="20">
        <v>140.15170665342001</v>
      </c>
      <c r="H12" s="20">
        <v>130.241654796906</v>
      </c>
      <c r="I12" s="20">
        <v>137.39182394738901</v>
      </c>
      <c r="J12" s="20">
        <v>123.215402409945</v>
      </c>
      <c r="K12" s="20">
        <v>130.55521385106599</v>
      </c>
      <c r="L12" s="20">
        <v>143.55723874845199</v>
      </c>
      <c r="M12" s="20">
        <v>136.364606928195</v>
      </c>
      <c r="N12" s="20">
        <v>117.915690153906</v>
      </c>
      <c r="O12" s="20">
        <v>132.48394597737499</v>
      </c>
      <c r="P12" s="20">
        <v>131.06299098541299</v>
      </c>
      <c r="Q12" s="20">
        <v>130.43023095914</v>
      </c>
      <c r="R12" s="20">
        <v>127.750886788706</v>
      </c>
      <c r="S12" s="20">
        <v>131.26557152696299</v>
      </c>
      <c r="T12" s="20">
        <v>120.658503937527</v>
      </c>
      <c r="U12" s="20">
        <v>136.59801418792</v>
      </c>
      <c r="V12" s="20">
        <v>142.863278151955</v>
      </c>
      <c r="W12" s="20">
        <v>126.61997896122701</v>
      </c>
      <c r="X12" s="20">
        <v>138.47673712399899</v>
      </c>
      <c r="Y12" s="20">
        <v>134.944643202055</v>
      </c>
      <c r="Z12" s="20">
        <v>124.78214142207401</v>
      </c>
      <c r="AA12" s="20">
        <v>141.48850451978501</v>
      </c>
      <c r="AB12" s="20">
        <v>138.28585246893101</v>
      </c>
      <c r="AC12" s="20">
        <v>125.522667078494</v>
      </c>
      <c r="AD12" s="20">
        <v>131.56702240524299</v>
      </c>
      <c r="AE12" s="20">
        <v>139.68005277642601</v>
      </c>
      <c r="AF12" s="20">
        <v>134.32020912473399</v>
      </c>
      <c r="AG12" s="20">
        <v>125.10152736856899</v>
      </c>
      <c r="AH12" s="20">
        <v>129.910966085876</v>
      </c>
      <c r="AI12" s="20">
        <v>138.43506717940099</v>
      </c>
      <c r="AJ12" s="20">
        <v>129.78492509665401</v>
      </c>
      <c r="AK12" s="20">
        <v>129.724457623864</v>
      </c>
      <c r="AL12" s="20">
        <v>131.73007274090301</v>
      </c>
      <c r="AM12" s="20">
        <v>140.52583878919799</v>
      </c>
      <c r="AN12" s="20">
        <v>143.05687173317099</v>
      </c>
      <c r="AO12" s="20">
        <v>127.108087823803</v>
      </c>
      <c r="AP12" s="20">
        <v>143.05637887818901</v>
      </c>
      <c r="AQ12" s="20">
        <v>143.35919179355</v>
      </c>
      <c r="AR12" s="20">
        <v>138.82677105415601</v>
      </c>
      <c r="AS12" s="20">
        <v>138.332937469152</v>
      </c>
      <c r="AT12" s="20">
        <v>130.28208920333699</v>
      </c>
      <c r="AU12" s="20">
        <v>129.22706531731799</v>
      </c>
      <c r="AV12" s="20">
        <v>140.038809549577</v>
      </c>
      <c r="AW12" s="20">
        <v>144.89799450620299</v>
      </c>
      <c r="AX12" s="20">
        <v>128.93711608527201</v>
      </c>
      <c r="AY12" s="20">
        <v>126.748909273775</v>
      </c>
      <c r="AZ12" s="20">
        <v>148.60312739153599</v>
      </c>
    </row>
    <row r="13" spans="1:52" x14ac:dyDescent="0.4">
      <c r="A13" s="31"/>
      <c r="B13" s="10">
        <v>3.5</v>
      </c>
      <c r="C13" s="19">
        <v>140.234469886276</v>
      </c>
      <c r="D13" s="20">
        <v>156.541383384033</v>
      </c>
      <c r="E13" s="20">
        <v>153.07566075292999</v>
      </c>
      <c r="F13" s="20">
        <v>162.59649092984901</v>
      </c>
      <c r="G13" s="20">
        <v>160.80593798848301</v>
      </c>
      <c r="H13" s="20">
        <v>144.209167444759</v>
      </c>
      <c r="I13" s="20">
        <v>153.373124206293</v>
      </c>
      <c r="J13" s="20">
        <v>144.17940266083201</v>
      </c>
      <c r="K13" s="20">
        <v>151.15794257599001</v>
      </c>
      <c r="L13" s="20">
        <v>165.05785335658501</v>
      </c>
      <c r="M13" s="20">
        <v>152.51649115651301</v>
      </c>
      <c r="N13" s="20">
        <v>135.80706622018701</v>
      </c>
      <c r="O13" s="20">
        <v>148.19703514452999</v>
      </c>
      <c r="P13" s="20">
        <v>147.77201542401701</v>
      </c>
      <c r="Q13" s="20">
        <v>148.22816695386101</v>
      </c>
      <c r="R13" s="20">
        <v>147.12056901217599</v>
      </c>
      <c r="S13" s="20">
        <v>147.762451190473</v>
      </c>
      <c r="T13" s="20">
        <v>134.58315708181701</v>
      </c>
      <c r="U13" s="20">
        <v>153.64506725195801</v>
      </c>
      <c r="V13" s="20">
        <v>160.76715709281601</v>
      </c>
      <c r="W13" s="20">
        <v>144.25582044818401</v>
      </c>
      <c r="X13" s="20">
        <v>153.13664938644399</v>
      </c>
      <c r="Y13" s="20">
        <v>152.892065969166</v>
      </c>
      <c r="Z13" s="20">
        <v>138.424959651048</v>
      </c>
      <c r="AA13" s="20">
        <v>161.88489904225099</v>
      </c>
      <c r="AB13" s="20">
        <v>159.67185720209699</v>
      </c>
      <c r="AC13" s="20">
        <v>145.36675218360699</v>
      </c>
      <c r="AD13" s="20">
        <v>148.419009012206</v>
      </c>
      <c r="AE13" s="20">
        <v>157.999792258941</v>
      </c>
      <c r="AF13" s="20">
        <v>150.64660119066301</v>
      </c>
      <c r="AG13" s="20">
        <v>144.42098314522099</v>
      </c>
      <c r="AH13" s="20">
        <v>144.89274367846801</v>
      </c>
      <c r="AI13" s="20">
        <v>153.63826887099401</v>
      </c>
      <c r="AJ13" s="20">
        <v>147.16871623508001</v>
      </c>
      <c r="AK13" s="20">
        <v>145.55498626436099</v>
      </c>
      <c r="AL13" s="20">
        <v>149.64770483719701</v>
      </c>
      <c r="AM13" s="20">
        <v>159.48637235714901</v>
      </c>
      <c r="AN13" s="20">
        <v>165.45873117993801</v>
      </c>
      <c r="AO13" s="20">
        <v>147.10796461235799</v>
      </c>
      <c r="AP13" s="20">
        <v>166.65504347932199</v>
      </c>
      <c r="AQ13" s="20">
        <v>161.266545288066</v>
      </c>
      <c r="AR13" s="20">
        <v>158.93241805612499</v>
      </c>
      <c r="AS13" s="20">
        <v>152.66467797522199</v>
      </c>
      <c r="AT13" s="20">
        <v>147.89859192417799</v>
      </c>
      <c r="AU13" s="20">
        <v>146.69345232897999</v>
      </c>
      <c r="AV13" s="20">
        <v>158.07184547558401</v>
      </c>
      <c r="AW13" s="20">
        <v>163.37236994097401</v>
      </c>
      <c r="AX13" s="20">
        <v>144.30995466515901</v>
      </c>
      <c r="AY13" s="20">
        <v>145.083681715718</v>
      </c>
      <c r="AZ13" s="20">
        <v>167.485507227211</v>
      </c>
    </row>
    <row r="14" spans="1:52" x14ac:dyDescent="0.4">
      <c r="A14" s="32"/>
      <c r="B14" s="10">
        <v>4</v>
      </c>
      <c r="C14" s="19">
        <v>158.22993407998999</v>
      </c>
      <c r="D14" s="20">
        <v>171.193705889071</v>
      </c>
      <c r="E14" s="20">
        <v>166.959090715656</v>
      </c>
      <c r="F14" s="20">
        <v>175.03170515087001</v>
      </c>
      <c r="G14" s="20">
        <v>175.91225921354399</v>
      </c>
      <c r="H14" s="20">
        <v>158.933382752797</v>
      </c>
      <c r="I14" s="20">
        <v>167.869129046414</v>
      </c>
      <c r="J14" s="20">
        <v>156.15365146207699</v>
      </c>
      <c r="K14" s="20">
        <v>161.93132347440701</v>
      </c>
      <c r="L14" s="20">
        <v>176.205072730994</v>
      </c>
      <c r="M14" s="20">
        <v>166.6553835002</v>
      </c>
      <c r="N14" s="20">
        <v>150.13621251566099</v>
      </c>
      <c r="O14" s="20">
        <v>165.09835228752399</v>
      </c>
      <c r="P14" s="20">
        <v>160.934387667869</v>
      </c>
      <c r="Q14" s="20">
        <v>163.99560018465601</v>
      </c>
      <c r="R14" s="20">
        <v>165.46059643571101</v>
      </c>
      <c r="S14" s="20">
        <v>158.81182609720801</v>
      </c>
      <c r="T14" s="20">
        <v>150.43150600445901</v>
      </c>
      <c r="U14" s="20">
        <v>164.748782348742</v>
      </c>
      <c r="V14" s="20">
        <v>174.52467351186601</v>
      </c>
      <c r="W14" s="20">
        <v>159.441425823571</v>
      </c>
      <c r="X14" s="20">
        <v>168.38374127958801</v>
      </c>
      <c r="Y14" s="20">
        <v>165.203811738171</v>
      </c>
      <c r="Z14" s="20">
        <v>154.02806252707001</v>
      </c>
      <c r="AA14" s="20">
        <v>172.83447759901199</v>
      </c>
      <c r="AB14" s="20">
        <v>173.945085978094</v>
      </c>
      <c r="AC14" s="20">
        <v>162.93807304384899</v>
      </c>
      <c r="AD14" s="20">
        <v>164.04620955597099</v>
      </c>
      <c r="AE14" s="20">
        <v>172.68977940713401</v>
      </c>
      <c r="AF14" s="20">
        <v>169.19221710308301</v>
      </c>
      <c r="AG14" s="20">
        <v>155.438391648878</v>
      </c>
      <c r="AH14" s="20">
        <v>158.72392978452601</v>
      </c>
      <c r="AI14" s="20">
        <v>169.894079724021</v>
      </c>
      <c r="AJ14" s="20">
        <v>163.54486031651399</v>
      </c>
      <c r="AK14" s="20">
        <v>160.494357280473</v>
      </c>
      <c r="AL14" s="20">
        <v>162.98093484276501</v>
      </c>
      <c r="AM14" s="20">
        <v>174.26045940900099</v>
      </c>
      <c r="AN14" s="20">
        <v>179.521056978763</v>
      </c>
      <c r="AO14" s="20">
        <v>164.28513840088101</v>
      </c>
      <c r="AP14" s="20">
        <v>179.444912287992</v>
      </c>
      <c r="AQ14" s="20">
        <v>175.79473291121201</v>
      </c>
      <c r="AR14" s="20">
        <v>178.494117739041</v>
      </c>
      <c r="AS14" s="20">
        <v>167.793051146273</v>
      </c>
      <c r="AT14" s="20">
        <v>159.85894678293101</v>
      </c>
      <c r="AU14" s="20">
        <v>159.20250975594499</v>
      </c>
      <c r="AV14" s="20">
        <v>169.91350479133999</v>
      </c>
      <c r="AW14" s="20">
        <v>174.72175041141901</v>
      </c>
      <c r="AX14" s="20">
        <v>159.08147197652499</v>
      </c>
      <c r="AY14" s="20">
        <v>164.135986213596</v>
      </c>
      <c r="AZ14" s="20">
        <v>183.10935379337701</v>
      </c>
    </row>
    <row r="15" spans="1:52" ht="13.9" x14ac:dyDescent="0.4">
      <c r="A15" s="30" t="s">
        <v>11</v>
      </c>
      <c r="B15" s="4">
        <v>0</v>
      </c>
      <c r="C15" s="4">
        <v>0.33400000000000002</v>
      </c>
      <c r="D15" s="4">
        <v>0.33500000000000002</v>
      </c>
      <c r="E15" s="4">
        <v>0.31</v>
      </c>
      <c r="F15" s="4">
        <v>0.28499999999999998</v>
      </c>
      <c r="G15" s="4">
        <v>0.39100000000000001</v>
      </c>
      <c r="H15" s="4">
        <v>0.32700000000000001</v>
      </c>
      <c r="I15" s="4">
        <v>0.36199999999999999</v>
      </c>
      <c r="J15" s="4">
        <v>0.34100000000000003</v>
      </c>
      <c r="K15" s="4">
        <v>0.34399999999999997</v>
      </c>
      <c r="L15" s="4">
        <v>0.3</v>
      </c>
      <c r="M15" s="4">
        <v>0.32400000000000001</v>
      </c>
      <c r="N15" s="4">
        <v>0.318</v>
      </c>
      <c r="O15" s="4">
        <v>0.29699999999999999</v>
      </c>
      <c r="P15" s="4">
        <v>0.29699999999999999</v>
      </c>
      <c r="Q15" s="4">
        <v>0.38</v>
      </c>
      <c r="R15" s="4">
        <v>0.29799999999999999</v>
      </c>
      <c r="S15" s="4">
        <v>0.33200000000000002</v>
      </c>
      <c r="T15" s="4">
        <v>0.40200000000000002</v>
      </c>
      <c r="U15" s="4">
        <v>0.32700000000000001</v>
      </c>
      <c r="V15" s="4">
        <v>0.29499999999999998</v>
      </c>
      <c r="W15" s="4">
        <v>0.33800000000000002</v>
      </c>
      <c r="X15" s="4">
        <v>0.35699999999999998</v>
      </c>
      <c r="Y15" s="4">
        <v>0.28000000000000003</v>
      </c>
      <c r="Z15" s="4">
        <v>0.318</v>
      </c>
      <c r="AA15" s="4">
        <v>0.311</v>
      </c>
      <c r="AB15" s="4">
        <v>0.245</v>
      </c>
      <c r="AC15" s="4">
        <v>0.28699999999999998</v>
      </c>
      <c r="AD15" s="4">
        <v>0.33500000000000002</v>
      </c>
      <c r="AE15" s="4">
        <v>0.28999999999999998</v>
      </c>
      <c r="AF15" s="4">
        <v>0.34300000000000003</v>
      </c>
      <c r="AG15" s="4">
        <v>0.32100000000000001</v>
      </c>
      <c r="AH15" s="4">
        <v>0.33400000000000002</v>
      </c>
      <c r="AI15" s="4">
        <v>0.28399999999999997</v>
      </c>
      <c r="AJ15" s="4">
        <v>0.34300000000000003</v>
      </c>
      <c r="AK15" s="4">
        <v>0.34</v>
      </c>
      <c r="AL15" s="4">
        <v>0.31900000000000001</v>
      </c>
      <c r="AM15" s="4">
        <v>0.36</v>
      </c>
      <c r="AN15" s="4">
        <v>0.29799999999999999</v>
      </c>
      <c r="AO15" s="4">
        <v>0.315</v>
      </c>
      <c r="AP15" s="4">
        <v>0.308</v>
      </c>
      <c r="AQ15" s="4">
        <v>0.27600000000000002</v>
      </c>
      <c r="AR15" s="4">
        <v>0.311</v>
      </c>
      <c r="AS15" s="4">
        <v>0.28599999999999998</v>
      </c>
      <c r="AT15" s="4">
        <v>0.29499999999999998</v>
      </c>
      <c r="AU15" s="4">
        <v>0.32200000000000001</v>
      </c>
      <c r="AV15" s="4">
        <v>0.32600000000000001</v>
      </c>
      <c r="AW15" s="4">
        <v>0.28999999999999998</v>
      </c>
      <c r="AX15" s="4">
        <v>0.35799999999999998</v>
      </c>
      <c r="AY15" s="4">
        <v>0.315</v>
      </c>
      <c r="AZ15" s="4">
        <v>0.29799999999999999</v>
      </c>
    </row>
    <row r="16" spans="1:52" ht="13.9" x14ac:dyDescent="0.4">
      <c r="A16" s="31"/>
      <c r="B16" s="4">
        <v>0.25</v>
      </c>
      <c r="C16" s="4">
        <v>0.33400000000000002</v>
      </c>
      <c r="D16" s="4">
        <v>0.33200000000000002</v>
      </c>
      <c r="E16" s="4">
        <v>0.29599999999999999</v>
      </c>
      <c r="F16" s="4">
        <v>0.27400000000000002</v>
      </c>
      <c r="G16" s="4">
        <v>0.38300000000000001</v>
      </c>
      <c r="H16" s="4">
        <v>0.32500000000000001</v>
      </c>
      <c r="I16" s="4">
        <v>0.35799999999999998</v>
      </c>
      <c r="J16" s="4">
        <v>0.33600000000000002</v>
      </c>
      <c r="K16" s="4">
        <v>0.33600000000000002</v>
      </c>
      <c r="L16" s="4">
        <v>0.28699999999999998</v>
      </c>
      <c r="M16" s="4">
        <v>0.32900000000000001</v>
      </c>
      <c r="N16" s="4">
        <v>0.30299999999999999</v>
      </c>
      <c r="O16" s="4">
        <v>0.28799999999999998</v>
      </c>
      <c r="P16" s="4">
        <v>0.29699999999999999</v>
      </c>
      <c r="Q16" s="4">
        <v>0.37</v>
      </c>
      <c r="R16" s="4">
        <v>0.29499999999999998</v>
      </c>
      <c r="S16" s="4">
        <v>0.32500000000000001</v>
      </c>
      <c r="T16" s="4">
        <v>0.40200000000000002</v>
      </c>
      <c r="U16" s="4">
        <v>0.32100000000000001</v>
      </c>
      <c r="V16" s="4">
        <v>0.28499999999999998</v>
      </c>
      <c r="W16" s="4">
        <v>0.34</v>
      </c>
      <c r="X16" s="4">
        <v>0.35599999999999998</v>
      </c>
      <c r="Y16" s="4">
        <v>0.27100000000000002</v>
      </c>
      <c r="Z16" s="4">
        <v>0.31900000000000001</v>
      </c>
      <c r="AA16" s="4">
        <v>0.30099999999999999</v>
      </c>
      <c r="AB16" s="4">
        <v>0.23400000000000001</v>
      </c>
      <c r="AC16" s="4">
        <v>0.28899999999999998</v>
      </c>
      <c r="AD16" s="4">
        <v>0.33500000000000002</v>
      </c>
      <c r="AE16" s="4">
        <v>0.28399999999999997</v>
      </c>
      <c r="AF16" s="4">
        <v>0.33800000000000002</v>
      </c>
      <c r="AG16" s="4">
        <v>0.32</v>
      </c>
      <c r="AH16" s="4">
        <v>0.32700000000000001</v>
      </c>
      <c r="AI16" s="4">
        <v>0.27900000000000003</v>
      </c>
      <c r="AJ16" s="4">
        <v>0.33800000000000002</v>
      </c>
      <c r="AK16" s="4">
        <v>0.34399999999999997</v>
      </c>
      <c r="AL16" s="4">
        <v>0.30299999999999999</v>
      </c>
      <c r="AM16" s="4">
        <v>0.35099999999999998</v>
      </c>
      <c r="AN16" s="4">
        <v>0.29599999999999999</v>
      </c>
      <c r="AO16" s="4">
        <v>0.29599999999999999</v>
      </c>
      <c r="AP16" s="4">
        <v>0.29699999999999999</v>
      </c>
      <c r="AQ16" s="4">
        <v>0.27800000000000002</v>
      </c>
      <c r="AR16" s="4">
        <v>0.31</v>
      </c>
      <c r="AS16" s="4">
        <v>0.28499999999999998</v>
      </c>
      <c r="AT16" s="4">
        <v>0.29699999999999999</v>
      </c>
      <c r="AU16" s="4">
        <v>0.314</v>
      </c>
      <c r="AV16" s="4">
        <v>0.317</v>
      </c>
      <c r="AW16" s="4">
        <v>0.29499999999999998</v>
      </c>
      <c r="AX16" s="4">
        <v>0.36399999999999999</v>
      </c>
      <c r="AY16" s="4">
        <v>0.307</v>
      </c>
      <c r="AZ16" s="4">
        <v>0.28899999999999998</v>
      </c>
    </row>
    <row r="17" spans="1:52" ht="13.9" x14ac:dyDescent="0.4">
      <c r="A17" s="31"/>
      <c r="B17" s="4">
        <v>0.5</v>
      </c>
      <c r="C17" s="4">
        <v>0.33900000000000002</v>
      </c>
      <c r="D17" s="4">
        <v>0.30299999999999999</v>
      </c>
      <c r="E17" s="4">
        <v>0.28100000000000003</v>
      </c>
      <c r="F17" s="4">
        <v>0.27100000000000002</v>
      </c>
      <c r="G17" s="4">
        <v>0.377</v>
      </c>
      <c r="H17" s="4">
        <v>0.309</v>
      </c>
      <c r="I17" s="4">
        <v>0.35199999999999998</v>
      </c>
      <c r="J17" s="4">
        <v>0.32200000000000001</v>
      </c>
      <c r="K17" s="4">
        <v>0.32300000000000001</v>
      </c>
      <c r="L17" s="4">
        <v>0.26900000000000002</v>
      </c>
      <c r="M17" s="4">
        <v>0.29599999999999999</v>
      </c>
      <c r="N17" s="4">
        <v>0.28799999999999998</v>
      </c>
      <c r="O17" s="4">
        <v>0.27</v>
      </c>
      <c r="P17" s="4">
        <v>0.27100000000000002</v>
      </c>
      <c r="Q17" s="4">
        <v>0.35299999999999998</v>
      </c>
      <c r="R17" s="4">
        <v>0.28399999999999997</v>
      </c>
      <c r="S17" s="4">
        <v>0.31</v>
      </c>
      <c r="T17" s="4">
        <v>0.38300000000000001</v>
      </c>
      <c r="U17" s="4">
        <v>0.314</v>
      </c>
      <c r="V17" s="4">
        <v>0.26600000000000001</v>
      </c>
      <c r="W17" s="4">
        <v>0.32600000000000001</v>
      </c>
      <c r="X17" s="4">
        <v>0.34200000000000003</v>
      </c>
      <c r="Y17" s="4">
        <v>0.255</v>
      </c>
      <c r="Z17" s="4">
        <v>0.312</v>
      </c>
      <c r="AA17" s="4">
        <v>0.29299999999999998</v>
      </c>
      <c r="AB17" s="4">
        <v>0.22500000000000001</v>
      </c>
      <c r="AC17" s="4">
        <v>0.26200000000000001</v>
      </c>
      <c r="AD17" s="4">
        <v>0.307</v>
      </c>
      <c r="AE17" s="4">
        <v>0.26</v>
      </c>
      <c r="AF17" s="4">
        <v>0.32900000000000001</v>
      </c>
      <c r="AG17" s="4">
        <v>0.32400000000000001</v>
      </c>
      <c r="AH17" s="4">
        <v>0.32200000000000001</v>
      </c>
      <c r="AI17" s="4">
        <v>0.26200000000000001</v>
      </c>
      <c r="AJ17" s="4">
        <v>0.30099999999999999</v>
      </c>
      <c r="AK17" s="4">
        <v>0.32500000000000001</v>
      </c>
      <c r="AL17" s="4">
        <v>0.28100000000000003</v>
      </c>
      <c r="AM17" s="4">
        <v>0.34200000000000003</v>
      </c>
      <c r="AN17" s="4">
        <v>0.26900000000000002</v>
      </c>
      <c r="AO17" s="4">
        <v>0.29399999999999998</v>
      </c>
      <c r="AP17" s="4">
        <v>0.28100000000000003</v>
      </c>
      <c r="AQ17" s="4">
        <v>0.27500000000000002</v>
      </c>
      <c r="AR17" s="4">
        <v>0.28499999999999998</v>
      </c>
      <c r="AS17" s="4">
        <v>0.26800000000000002</v>
      </c>
      <c r="AT17" s="4">
        <v>0.27700000000000002</v>
      </c>
      <c r="AU17" s="4">
        <v>0.29199999999999998</v>
      </c>
      <c r="AV17" s="4">
        <v>0.30599999999999999</v>
      </c>
      <c r="AW17" s="4">
        <v>0.27800000000000002</v>
      </c>
      <c r="AX17" s="4">
        <v>0.34300000000000003</v>
      </c>
      <c r="AY17" s="4">
        <v>0.30499999999999999</v>
      </c>
      <c r="AZ17" s="4">
        <v>0.27600000000000002</v>
      </c>
    </row>
    <row r="18" spans="1:52" ht="13.9" x14ac:dyDescent="0.4">
      <c r="A18" s="31"/>
      <c r="B18" s="4">
        <v>0.75</v>
      </c>
      <c r="C18" s="4">
        <v>0.312</v>
      </c>
      <c r="D18" s="4">
        <v>0.27700000000000002</v>
      </c>
      <c r="E18" s="4">
        <v>0.27200000000000002</v>
      </c>
      <c r="F18" s="4">
        <v>0.26300000000000001</v>
      </c>
      <c r="G18" s="4">
        <v>0.33100000000000002</v>
      </c>
      <c r="H18" s="4">
        <v>0.27700000000000002</v>
      </c>
      <c r="I18" s="4">
        <v>0.31900000000000001</v>
      </c>
      <c r="J18" s="4">
        <v>0.33</v>
      </c>
      <c r="K18" s="4">
        <v>0.29699999999999999</v>
      </c>
      <c r="L18" s="4">
        <v>0.23200000000000001</v>
      </c>
      <c r="M18" s="4">
        <v>0.28000000000000003</v>
      </c>
      <c r="N18" s="4">
        <v>0.28100000000000003</v>
      </c>
      <c r="O18" s="4">
        <v>0.253</v>
      </c>
      <c r="P18" s="4">
        <v>0.25600000000000001</v>
      </c>
      <c r="Q18" s="4">
        <v>0.32400000000000001</v>
      </c>
      <c r="R18" s="4">
        <v>0.26500000000000001</v>
      </c>
      <c r="S18" s="4">
        <v>0.29799999999999999</v>
      </c>
      <c r="T18" s="4">
        <v>0.36799999999999999</v>
      </c>
      <c r="U18" s="4">
        <v>0.29499999999999998</v>
      </c>
      <c r="V18" s="4">
        <v>0.25</v>
      </c>
      <c r="W18" s="4">
        <v>0.29299999999999998</v>
      </c>
      <c r="X18" s="4">
        <v>0.32400000000000001</v>
      </c>
      <c r="Y18" s="4">
        <v>0.22700000000000001</v>
      </c>
      <c r="Z18" s="4">
        <v>0.28199999999999997</v>
      </c>
      <c r="AA18" s="4">
        <v>0.28299999999999997</v>
      </c>
      <c r="AB18" s="4">
        <v>0.193</v>
      </c>
      <c r="AC18" s="4">
        <v>0.255</v>
      </c>
      <c r="AD18" s="4">
        <v>0.28000000000000003</v>
      </c>
      <c r="AE18" s="4">
        <v>0.249</v>
      </c>
      <c r="AF18" s="4">
        <v>0.313</v>
      </c>
      <c r="AG18" s="4">
        <v>0.312</v>
      </c>
      <c r="AH18" s="4">
        <v>0.30499999999999999</v>
      </c>
      <c r="AI18" s="4">
        <v>0.24199999999999999</v>
      </c>
      <c r="AJ18" s="4">
        <v>0.27600000000000002</v>
      </c>
      <c r="AK18" s="4">
        <v>0.314</v>
      </c>
      <c r="AL18" s="4">
        <v>0.25</v>
      </c>
      <c r="AM18" s="4">
        <v>0.311</v>
      </c>
      <c r="AN18" s="4">
        <v>0.254</v>
      </c>
      <c r="AO18" s="4">
        <v>0.252</v>
      </c>
      <c r="AP18" s="4">
        <v>0.26300000000000001</v>
      </c>
      <c r="AQ18" s="4">
        <v>0.26200000000000001</v>
      </c>
      <c r="AR18" s="4">
        <v>0.27</v>
      </c>
      <c r="AS18" s="4">
        <v>0.26100000000000001</v>
      </c>
      <c r="AT18" s="4">
        <v>0.26</v>
      </c>
      <c r="AU18" s="4">
        <v>0.27</v>
      </c>
      <c r="AV18" s="4">
        <v>0.28999999999999998</v>
      </c>
      <c r="AW18" s="4">
        <v>0.26100000000000001</v>
      </c>
      <c r="AX18" s="4">
        <v>0.32200000000000001</v>
      </c>
      <c r="AY18" s="4">
        <v>0.3</v>
      </c>
      <c r="AZ18" s="4">
        <v>0.248</v>
      </c>
    </row>
    <row r="19" spans="1:52" ht="13.9" x14ac:dyDescent="0.4">
      <c r="A19" s="31"/>
      <c r="B19" s="4">
        <v>1</v>
      </c>
      <c r="C19" s="4">
        <v>0.29699999999999999</v>
      </c>
      <c r="D19" s="4">
        <v>0.25</v>
      </c>
      <c r="E19" s="4">
        <v>0.251</v>
      </c>
      <c r="F19" s="4">
        <v>0.24099999999999999</v>
      </c>
      <c r="G19" s="4">
        <v>0.318</v>
      </c>
      <c r="H19" s="4">
        <v>0.26100000000000001</v>
      </c>
      <c r="I19" s="4">
        <v>0.28999999999999998</v>
      </c>
      <c r="J19" s="4">
        <v>0.309</v>
      </c>
      <c r="K19" s="4">
        <v>0.28000000000000003</v>
      </c>
      <c r="L19" s="4">
        <v>0.21199999999999999</v>
      </c>
      <c r="M19" s="4">
        <v>0.26800000000000002</v>
      </c>
      <c r="N19" s="4">
        <v>0.27300000000000002</v>
      </c>
      <c r="O19" s="4">
        <v>0.24399999999999999</v>
      </c>
      <c r="P19" s="4">
        <v>0.23799999999999999</v>
      </c>
      <c r="Q19" s="4">
        <v>0.30399999999999999</v>
      </c>
      <c r="R19" s="4">
        <v>0.24199999999999999</v>
      </c>
      <c r="S19" s="4">
        <v>0.28199999999999997</v>
      </c>
      <c r="T19" s="4">
        <v>0.34399999999999997</v>
      </c>
      <c r="U19" s="4">
        <v>0.27800000000000002</v>
      </c>
      <c r="V19" s="4">
        <v>0.23200000000000001</v>
      </c>
      <c r="W19" s="4">
        <v>0.27300000000000002</v>
      </c>
      <c r="X19" s="4">
        <v>0.30299999999999999</v>
      </c>
      <c r="Y19" s="4">
        <v>0.219</v>
      </c>
      <c r="Z19" s="4">
        <v>0.27800000000000002</v>
      </c>
      <c r="AA19" s="4">
        <v>0.27300000000000002</v>
      </c>
      <c r="AB19" s="4">
        <v>0.17499999999999999</v>
      </c>
      <c r="AC19" s="4">
        <v>0.22600000000000001</v>
      </c>
      <c r="AD19" s="4">
        <v>0.25</v>
      </c>
      <c r="AE19" s="4">
        <v>0.23400000000000001</v>
      </c>
      <c r="AF19" s="4">
        <v>0.28799999999999998</v>
      </c>
      <c r="AG19" s="4">
        <v>0.28599999999999998</v>
      </c>
      <c r="AH19" s="4">
        <v>0.27900000000000003</v>
      </c>
      <c r="AI19" s="4">
        <v>0.23</v>
      </c>
      <c r="AJ19" s="4">
        <v>0.24199999999999999</v>
      </c>
      <c r="AK19" s="4">
        <v>0.29799999999999999</v>
      </c>
      <c r="AL19" s="4">
        <v>0.24199999999999999</v>
      </c>
      <c r="AM19" s="4">
        <v>0.28499999999999998</v>
      </c>
      <c r="AN19" s="4">
        <v>0.23699999999999999</v>
      </c>
      <c r="AO19" s="4">
        <v>0.23799999999999999</v>
      </c>
      <c r="AP19" s="4">
        <v>0.246</v>
      </c>
      <c r="AQ19" s="4">
        <v>0.251</v>
      </c>
      <c r="AR19" s="4">
        <v>0.24199999999999999</v>
      </c>
      <c r="AS19" s="4">
        <v>0.23100000000000001</v>
      </c>
      <c r="AT19" s="4">
        <v>0.23499999999999999</v>
      </c>
      <c r="AU19" s="4">
        <v>0.24399999999999999</v>
      </c>
      <c r="AV19" s="4">
        <v>0.26900000000000002</v>
      </c>
      <c r="AW19" s="4">
        <v>0.24399999999999999</v>
      </c>
      <c r="AX19" s="4">
        <v>0.311</v>
      </c>
      <c r="AY19" s="4">
        <v>0.28699999999999998</v>
      </c>
      <c r="AZ19" s="4">
        <v>0.23599999999999999</v>
      </c>
    </row>
    <row r="20" spans="1:52" ht="13.9" x14ac:dyDescent="0.4">
      <c r="A20" s="31"/>
      <c r="B20" s="4">
        <v>1.25</v>
      </c>
      <c r="C20" s="4">
        <v>0.27</v>
      </c>
      <c r="D20" s="4">
        <v>0.24</v>
      </c>
      <c r="E20" s="4">
        <v>0.223</v>
      </c>
      <c r="F20" s="4">
        <v>0.224</v>
      </c>
      <c r="G20" s="4">
        <v>0.30099999999999999</v>
      </c>
      <c r="H20" s="4">
        <v>0.25800000000000001</v>
      </c>
      <c r="I20" s="4">
        <v>0.28699999999999998</v>
      </c>
      <c r="J20" s="4">
        <v>0.28000000000000003</v>
      </c>
      <c r="K20" s="4">
        <v>0.26</v>
      </c>
      <c r="L20" s="4">
        <v>0.189</v>
      </c>
      <c r="M20" s="4">
        <v>0.24099999999999999</v>
      </c>
      <c r="N20" s="4">
        <v>0.26</v>
      </c>
      <c r="O20" s="4">
        <v>0.23799999999999999</v>
      </c>
      <c r="P20" s="4">
        <v>0.22900000000000001</v>
      </c>
      <c r="Q20" s="4">
        <v>0.28000000000000003</v>
      </c>
      <c r="R20" s="4">
        <v>0.24299999999999999</v>
      </c>
      <c r="S20" s="4">
        <v>0.25800000000000001</v>
      </c>
      <c r="T20" s="4">
        <v>0.32700000000000001</v>
      </c>
      <c r="U20" s="4">
        <v>0.24099999999999999</v>
      </c>
      <c r="V20" s="4">
        <v>0.223</v>
      </c>
      <c r="W20" s="4">
        <v>0.27100000000000002</v>
      </c>
      <c r="X20" s="4">
        <v>0.26400000000000001</v>
      </c>
      <c r="Y20" s="4">
        <v>0.19800000000000001</v>
      </c>
      <c r="Z20" s="4">
        <v>0.254</v>
      </c>
      <c r="AA20" s="4">
        <v>0.26</v>
      </c>
      <c r="AB20" s="4">
        <v>0.16400000000000001</v>
      </c>
      <c r="AC20" s="4">
        <v>0.19</v>
      </c>
      <c r="AD20" s="4">
        <v>0.217</v>
      </c>
      <c r="AE20" s="4">
        <v>0.21299999999999999</v>
      </c>
      <c r="AF20" s="4">
        <v>0.27400000000000002</v>
      </c>
      <c r="AG20" s="4">
        <v>0.27200000000000002</v>
      </c>
      <c r="AH20" s="4">
        <v>0.25700000000000001</v>
      </c>
      <c r="AI20" s="4">
        <v>0.21299999999999999</v>
      </c>
      <c r="AJ20" s="4">
        <v>0.22500000000000001</v>
      </c>
      <c r="AK20" s="4">
        <v>0.27200000000000002</v>
      </c>
      <c r="AL20" s="4">
        <v>0.222</v>
      </c>
      <c r="AM20" s="4">
        <v>0.26</v>
      </c>
      <c r="AN20" s="4">
        <v>0.23300000000000001</v>
      </c>
      <c r="AO20" s="4">
        <v>0.222</v>
      </c>
      <c r="AP20" s="4">
        <v>0.21299999999999999</v>
      </c>
      <c r="AQ20" s="4">
        <v>0.217</v>
      </c>
      <c r="AR20" s="4">
        <v>0.23799999999999999</v>
      </c>
      <c r="AS20" s="4">
        <v>0.22800000000000001</v>
      </c>
      <c r="AT20" s="4">
        <v>0.21099999999999999</v>
      </c>
      <c r="AU20" s="4">
        <v>0.22600000000000001</v>
      </c>
      <c r="AV20" s="4">
        <v>0.251</v>
      </c>
      <c r="AW20" s="4">
        <v>0.23599999999999999</v>
      </c>
      <c r="AX20" s="4">
        <v>0.29299999999999998</v>
      </c>
      <c r="AY20" s="4">
        <v>0.27200000000000002</v>
      </c>
      <c r="AZ20" s="4">
        <v>0.21199999999999999</v>
      </c>
    </row>
    <row r="21" spans="1:52" ht="13.9" x14ac:dyDescent="0.4">
      <c r="A21" s="31"/>
      <c r="B21" s="4">
        <v>1.5</v>
      </c>
      <c r="C21" s="4">
        <v>0.255</v>
      </c>
      <c r="D21" s="4">
        <v>0.23</v>
      </c>
      <c r="E21" s="4">
        <v>0.20799999999999999</v>
      </c>
      <c r="F21" s="4">
        <v>0.216</v>
      </c>
      <c r="G21" s="4">
        <v>0.28599999999999998</v>
      </c>
      <c r="H21" s="4">
        <v>0.22500000000000001</v>
      </c>
      <c r="I21" s="4">
        <v>0.26700000000000002</v>
      </c>
      <c r="J21" s="4">
        <v>0.26800000000000002</v>
      </c>
      <c r="K21" s="4">
        <v>0.23300000000000001</v>
      </c>
      <c r="L21" s="4">
        <v>0.17899999999999999</v>
      </c>
      <c r="M21" s="4">
        <v>0.224</v>
      </c>
      <c r="N21" s="4">
        <v>0.24199999999999999</v>
      </c>
      <c r="O21" s="4">
        <v>0.223</v>
      </c>
      <c r="P21" s="4">
        <v>0.219</v>
      </c>
      <c r="Q21" s="4">
        <v>0.27500000000000002</v>
      </c>
      <c r="R21" s="4">
        <v>0.23300000000000001</v>
      </c>
      <c r="S21" s="4">
        <v>0.25</v>
      </c>
      <c r="T21" s="4">
        <v>0.29899999999999999</v>
      </c>
      <c r="U21" s="4">
        <v>0.217</v>
      </c>
      <c r="V21" s="4">
        <v>0.19900000000000001</v>
      </c>
      <c r="W21" s="4">
        <v>0.26500000000000001</v>
      </c>
      <c r="X21" s="4">
        <v>0.25900000000000001</v>
      </c>
      <c r="Y21" s="4">
        <v>0.186</v>
      </c>
      <c r="Z21" s="4">
        <v>0.22600000000000001</v>
      </c>
      <c r="AA21" s="4">
        <v>0.253</v>
      </c>
      <c r="AB21" s="4">
        <v>0.15</v>
      </c>
      <c r="AC21" s="4">
        <v>0.17899999999999999</v>
      </c>
      <c r="AD21" s="4">
        <v>0.20699999999999999</v>
      </c>
      <c r="AE21" s="4">
        <v>0.20699999999999999</v>
      </c>
      <c r="AF21" s="4">
        <v>0.248</v>
      </c>
      <c r="AG21" s="4">
        <v>0.25700000000000001</v>
      </c>
      <c r="AH21" s="4">
        <v>0.247</v>
      </c>
      <c r="AI21" s="4">
        <v>0.20499999999999999</v>
      </c>
      <c r="AJ21" s="4">
        <v>0.20399999999999999</v>
      </c>
      <c r="AK21" s="4">
        <v>0.255</v>
      </c>
      <c r="AL21" s="4">
        <v>0.20599999999999999</v>
      </c>
      <c r="AM21" s="4">
        <v>0.248</v>
      </c>
      <c r="AN21" s="4">
        <v>0.219</v>
      </c>
      <c r="AO21" s="4">
        <v>0.21099999999999999</v>
      </c>
      <c r="AP21" s="4">
        <v>0.19800000000000001</v>
      </c>
      <c r="AQ21" s="4">
        <v>0.20799999999999999</v>
      </c>
      <c r="AR21" s="4">
        <v>0.222</v>
      </c>
      <c r="AS21" s="4">
        <v>0.215</v>
      </c>
      <c r="AT21" s="4">
        <v>0.192</v>
      </c>
      <c r="AU21" s="4">
        <v>0.224</v>
      </c>
      <c r="AV21" s="4">
        <v>0.23</v>
      </c>
      <c r="AW21" s="4">
        <v>0.22500000000000001</v>
      </c>
      <c r="AX21" s="4">
        <v>0.27500000000000002</v>
      </c>
      <c r="AY21" s="4">
        <v>0.26</v>
      </c>
      <c r="AZ21" s="4">
        <v>0.20599999999999999</v>
      </c>
    </row>
    <row r="22" spans="1:52" ht="13.9" x14ac:dyDescent="0.4">
      <c r="A22" s="31"/>
      <c r="B22" s="4">
        <v>1.75</v>
      </c>
      <c r="C22" s="4">
        <v>0.24399999999999999</v>
      </c>
      <c r="D22" s="4">
        <v>0.20699999999999999</v>
      </c>
      <c r="E22" s="4">
        <v>0.20200000000000001</v>
      </c>
      <c r="F22" s="4">
        <v>0.182</v>
      </c>
      <c r="G22" s="4">
        <v>0.253</v>
      </c>
      <c r="H22" s="4">
        <v>0.20499999999999999</v>
      </c>
      <c r="I22" s="4">
        <v>0.25</v>
      </c>
      <c r="J22" s="4">
        <v>0.24299999999999999</v>
      </c>
      <c r="K22" s="4">
        <v>0.21</v>
      </c>
      <c r="L22" s="4">
        <v>0.16</v>
      </c>
      <c r="M22" s="4">
        <v>0.21099999999999999</v>
      </c>
      <c r="N22" s="4">
        <v>0.22500000000000001</v>
      </c>
      <c r="O22" s="4">
        <v>0.21299999999999999</v>
      </c>
      <c r="P22" s="4">
        <v>0.20200000000000001</v>
      </c>
      <c r="Q22" s="4">
        <v>0.26600000000000001</v>
      </c>
      <c r="R22" s="4">
        <v>0.217</v>
      </c>
      <c r="S22" s="4">
        <v>0.248</v>
      </c>
      <c r="T22" s="4">
        <v>0.28199999999999997</v>
      </c>
      <c r="U22" s="4">
        <v>0.219</v>
      </c>
      <c r="V22" s="4">
        <v>0.182</v>
      </c>
      <c r="W22" s="4">
        <v>0.247</v>
      </c>
      <c r="X22" s="4">
        <v>0.23899999999999999</v>
      </c>
      <c r="Y22" s="4">
        <v>0.158</v>
      </c>
      <c r="Z22" s="4">
        <v>0.21099999999999999</v>
      </c>
      <c r="AA22" s="4">
        <v>0.23499999999999999</v>
      </c>
      <c r="AB22" s="4">
        <v>0.126</v>
      </c>
      <c r="AC22" s="4">
        <v>0.17100000000000001</v>
      </c>
      <c r="AD22" s="4">
        <v>0.183</v>
      </c>
      <c r="AE22" s="4">
        <v>0.19</v>
      </c>
      <c r="AF22" s="4">
        <v>0.24</v>
      </c>
      <c r="AG22" s="4">
        <v>0.23899999999999999</v>
      </c>
      <c r="AH22" s="4">
        <v>0.23799999999999999</v>
      </c>
      <c r="AI22" s="4">
        <v>0.183</v>
      </c>
      <c r="AJ22" s="4">
        <v>0.188</v>
      </c>
      <c r="AK22" s="4">
        <v>0.24299999999999999</v>
      </c>
      <c r="AL22" s="4">
        <v>0.19700000000000001</v>
      </c>
      <c r="AM22" s="4">
        <v>0.22600000000000001</v>
      </c>
      <c r="AN22" s="4">
        <v>0.20200000000000001</v>
      </c>
      <c r="AO22" s="4">
        <v>0.20200000000000001</v>
      </c>
      <c r="AP22" s="4">
        <v>0.19</v>
      </c>
      <c r="AQ22" s="4">
        <v>0.193</v>
      </c>
      <c r="AR22" s="4">
        <v>0.20699999999999999</v>
      </c>
      <c r="AS22" s="4">
        <v>0.19600000000000001</v>
      </c>
      <c r="AT22" s="4">
        <v>0.17499999999999999</v>
      </c>
      <c r="AU22" s="4">
        <v>0.20799999999999999</v>
      </c>
      <c r="AV22" s="4">
        <v>0.216</v>
      </c>
      <c r="AW22" s="4">
        <v>0.20699999999999999</v>
      </c>
      <c r="AX22" s="4">
        <v>0.26</v>
      </c>
      <c r="AY22" s="4">
        <v>0.23799999999999999</v>
      </c>
      <c r="AZ22" s="4">
        <v>0.19</v>
      </c>
    </row>
    <row r="23" spans="1:52" ht="13.9" x14ac:dyDescent="0.4">
      <c r="A23" s="31"/>
      <c r="B23" s="4">
        <v>2</v>
      </c>
      <c r="C23" s="4">
        <v>0.215</v>
      </c>
      <c r="D23" s="4">
        <v>0.19900000000000001</v>
      </c>
      <c r="E23" s="4">
        <v>0.186</v>
      </c>
      <c r="F23" s="4">
        <v>0.16</v>
      </c>
      <c r="G23" s="4">
        <v>0.247</v>
      </c>
      <c r="H23" s="4">
        <v>0.185</v>
      </c>
      <c r="I23" s="4">
        <v>0.23300000000000001</v>
      </c>
      <c r="J23" s="4">
        <v>0.23200000000000001</v>
      </c>
      <c r="K23" s="4">
        <v>0.2</v>
      </c>
      <c r="L23" s="4">
        <v>0.158</v>
      </c>
      <c r="M23" s="4">
        <v>0.188</v>
      </c>
      <c r="N23" s="4">
        <v>0.218</v>
      </c>
      <c r="O23" s="4">
        <v>0.20899999999999999</v>
      </c>
      <c r="P23" s="4">
        <v>0.183</v>
      </c>
      <c r="Q23" s="4">
        <v>0.251</v>
      </c>
      <c r="R23" s="4">
        <v>0.19400000000000001</v>
      </c>
      <c r="S23" s="4">
        <v>0.223</v>
      </c>
      <c r="T23" s="4">
        <v>0.254</v>
      </c>
      <c r="U23" s="4">
        <v>0.19400000000000001</v>
      </c>
      <c r="V23" s="4">
        <v>0.17299999999999999</v>
      </c>
      <c r="W23" s="4">
        <v>0.22700000000000001</v>
      </c>
      <c r="X23" s="4">
        <v>0.224</v>
      </c>
      <c r="Y23" s="4">
        <v>0.14899999999999999</v>
      </c>
      <c r="Z23" s="4">
        <v>0.20399999999999999</v>
      </c>
      <c r="AA23" s="4">
        <v>0.22700000000000001</v>
      </c>
      <c r="AB23" s="4">
        <v>0.125</v>
      </c>
      <c r="AC23" s="4">
        <v>0.16200000000000001</v>
      </c>
      <c r="AD23" s="4">
        <v>0.17299999999999999</v>
      </c>
      <c r="AE23" s="4">
        <v>0.18</v>
      </c>
      <c r="AF23" s="4">
        <v>0.22700000000000001</v>
      </c>
      <c r="AG23" s="4">
        <v>0.218</v>
      </c>
      <c r="AH23" s="4">
        <v>0.24</v>
      </c>
      <c r="AI23" s="4">
        <v>0.17299999999999999</v>
      </c>
      <c r="AJ23" s="4">
        <v>0.159</v>
      </c>
      <c r="AK23" s="4">
        <v>0.216</v>
      </c>
      <c r="AL23" s="4">
        <v>0.18099999999999999</v>
      </c>
      <c r="AM23" s="4">
        <v>0.21199999999999999</v>
      </c>
      <c r="AN23" s="4">
        <v>0.193</v>
      </c>
      <c r="AO23" s="4">
        <v>0.186</v>
      </c>
      <c r="AP23" s="4">
        <v>0.17399999999999999</v>
      </c>
      <c r="AQ23" s="4">
        <v>0.184</v>
      </c>
      <c r="AR23" s="4">
        <v>0.192</v>
      </c>
      <c r="AS23" s="4">
        <v>0.17899999999999999</v>
      </c>
      <c r="AT23" s="4">
        <v>0.16200000000000001</v>
      </c>
      <c r="AU23" s="4">
        <v>0.19600000000000001</v>
      </c>
      <c r="AV23" s="4">
        <v>0.20300000000000001</v>
      </c>
      <c r="AW23" s="4">
        <v>0.19500000000000001</v>
      </c>
      <c r="AX23" s="4">
        <v>0.251</v>
      </c>
      <c r="AY23" s="4">
        <v>0.22600000000000001</v>
      </c>
      <c r="AZ23" s="4">
        <v>0.17799999999999999</v>
      </c>
    </row>
    <row r="24" spans="1:52" ht="13.9" x14ac:dyDescent="0.4">
      <c r="A24" s="31"/>
      <c r="B24" s="4">
        <v>2.5</v>
      </c>
      <c r="C24" s="4">
        <v>0.18099999999999999</v>
      </c>
      <c r="D24" s="4">
        <v>0.17799999999999999</v>
      </c>
      <c r="E24" s="4">
        <v>0.17</v>
      </c>
      <c r="F24" s="4">
        <v>0.13900000000000001</v>
      </c>
      <c r="G24" s="4">
        <v>0.21099999999999999</v>
      </c>
      <c r="H24" s="4">
        <v>0.17199999999999999</v>
      </c>
      <c r="I24" s="4">
        <v>0.20399999999999999</v>
      </c>
      <c r="J24" s="4">
        <v>0.21299999999999999</v>
      </c>
      <c r="K24" s="4">
        <v>0.17499999999999999</v>
      </c>
      <c r="L24" s="4">
        <v>0.13600000000000001</v>
      </c>
      <c r="M24" s="4">
        <v>0.156</v>
      </c>
      <c r="N24" s="4">
        <v>0.189</v>
      </c>
      <c r="O24" s="4">
        <v>0.17599999999999999</v>
      </c>
      <c r="P24" s="4">
        <v>0.16600000000000001</v>
      </c>
      <c r="Q24" s="4">
        <v>0.22600000000000001</v>
      </c>
      <c r="R24" s="4">
        <v>0.158</v>
      </c>
      <c r="S24" s="4">
        <v>0.2</v>
      </c>
      <c r="T24" s="4">
        <v>0.214</v>
      </c>
      <c r="U24" s="4">
        <v>0.187</v>
      </c>
      <c r="V24" s="4">
        <v>0.14699999999999999</v>
      </c>
      <c r="W24" s="4">
        <v>0.20399999999999999</v>
      </c>
      <c r="X24" s="4">
        <v>0.19600000000000001</v>
      </c>
      <c r="Y24" s="4">
        <v>0.128</v>
      </c>
      <c r="Z24" s="4">
        <v>0.17799999999999999</v>
      </c>
      <c r="AA24" s="4">
        <v>0.189</v>
      </c>
      <c r="AB24" s="4">
        <v>0.10199999999999999</v>
      </c>
      <c r="AC24" s="4">
        <v>0.14699999999999999</v>
      </c>
      <c r="AD24" s="4">
        <v>0.161</v>
      </c>
      <c r="AE24" s="4">
        <v>0.17100000000000001</v>
      </c>
      <c r="AF24" s="4">
        <v>0.191</v>
      </c>
      <c r="AG24" s="4">
        <v>0.187</v>
      </c>
      <c r="AH24" s="4">
        <v>0.216</v>
      </c>
      <c r="AI24" s="4">
        <v>0.14499999999999999</v>
      </c>
      <c r="AJ24" s="4">
        <v>0.15</v>
      </c>
      <c r="AK24" s="4">
        <v>0.182</v>
      </c>
      <c r="AL24" s="4">
        <v>0.16</v>
      </c>
      <c r="AM24" s="4">
        <v>0.20899999999999999</v>
      </c>
      <c r="AN24" s="4">
        <v>0.18</v>
      </c>
      <c r="AO24" s="4">
        <v>0.16400000000000001</v>
      </c>
      <c r="AP24" s="4">
        <v>0.157</v>
      </c>
      <c r="AQ24" s="4">
        <v>0.14599999999999999</v>
      </c>
      <c r="AR24" s="4">
        <v>0.16300000000000001</v>
      </c>
      <c r="AS24" s="4">
        <v>0.15</v>
      </c>
      <c r="AT24" s="4">
        <v>0.14199999999999999</v>
      </c>
      <c r="AU24" s="4">
        <v>0.17799999999999999</v>
      </c>
      <c r="AV24" s="4">
        <v>0.16900000000000001</v>
      </c>
      <c r="AW24" s="4">
        <v>0.17499999999999999</v>
      </c>
      <c r="AX24" s="4">
        <v>0.22500000000000001</v>
      </c>
      <c r="AY24" s="4">
        <v>0.19600000000000001</v>
      </c>
      <c r="AZ24" s="4">
        <v>0.13600000000000001</v>
      </c>
    </row>
    <row r="25" spans="1:52" ht="13.9" x14ac:dyDescent="0.4">
      <c r="A25" s="31"/>
      <c r="B25" s="4">
        <v>3</v>
      </c>
      <c r="C25" s="4">
        <v>0.161</v>
      </c>
      <c r="D25" s="4">
        <v>0.14899999999999999</v>
      </c>
      <c r="E25" s="4">
        <v>0.152</v>
      </c>
      <c r="F25" s="4">
        <v>0.104</v>
      </c>
      <c r="G25" s="4">
        <v>0.184</v>
      </c>
      <c r="H25" s="4">
        <v>0.14299999999999999</v>
      </c>
      <c r="I25" s="4">
        <v>0.17899999999999999</v>
      </c>
      <c r="J25" s="4">
        <v>0.16600000000000001</v>
      </c>
      <c r="K25" s="4">
        <v>0.14599999999999999</v>
      </c>
      <c r="L25" s="4">
        <v>0.11700000000000001</v>
      </c>
      <c r="M25" s="4">
        <v>0.127</v>
      </c>
      <c r="N25" s="4">
        <v>0.16700000000000001</v>
      </c>
      <c r="O25" s="4">
        <v>0.13900000000000001</v>
      </c>
      <c r="P25" s="4">
        <v>0.14499999999999999</v>
      </c>
      <c r="Q25" s="4">
        <v>0.191</v>
      </c>
      <c r="R25" s="4">
        <v>0.15</v>
      </c>
      <c r="S25" s="4">
        <v>0.17699999999999999</v>
      </c>
      <c r="T25" s="4">
        <v>0.186</v>
      </c>
      <c r="U25" s="4">
        <v>0.13800000000000001</v>
      </c>
      <c r="V25" s="4">
        <v>0.12</v>
      </c>
      <c r="W25" s="4">
        <v>0.186</v>
      </c>
      <c r="X25" s="4">
        <v>0.16500000000000001</v>
      </c>
      <c r="Y25" s="4">
        <v>0.122</v>
      </c>
      <c r="Z25" s="4">
        <v>0.15</v>
      </c>
      <c r="AA25" s="4">
        <v>0.161</v>
      </c>
      <c r="AB25" s="4">
        <v>8.8999999999999996E-2</v>
      </c>
      <c r="AC25" s="4">
        <v>0.13400000000000001</v>
      </c>
      <c r="AD25" s="4">
        <v>0.14699999999999999</v>
      </c>
      <c r="AE25" s="4">
        <v>0.13</v>
      </c>
      <c r="AF25" s="4">
        <v>0.17499999999999999</v>
      </c>
      <c r="AG25" s="4">
        <v>0.16700000000000001</v>
      </c>
      <c r="AH25" s="4">
        <v>0.17499999999999999</v>
      </c>
      <c r="AI25" s="4">
        <v>0.125</v>
      </c>
      <c r="AJ25" s="4">
        <v>0.123</v>
      </c>
      <c r="AK25" s="4">
        <v>0.14199999999999999</v>
      </c>
      <c r="AL25" s="4">
        <v>0.13600000000000001</v>
      </c>
      <c r="AM25" s="4">
        <v>0.16700000000000001</v>
      </c>
      <c r="AN25" s="4">
        <v>0.14899999999999999</v>
      </c>
      <c r="AO25" s="4">
        <v>0.13500000000000001</v>
      </c>
      <c r="AP25" s="4">
        <v>0.13</v>
      </c>
      <c r="AQ25" s="4">
        <v>0.128</v>
      </c>
      <c r="AR25" s="4">
        <v>0.127</v>
      </c>
      <c r="AS25" s="4">
        <v>0.129</v>
      </c>
      <c r="AT25" s="4">
        <v>0.12</v>
      </c>
      <c r="AU25" s="4">
        <v>0.151</v>
      </c>
      <c r="AV25" s="4">
        <v>0.161</v>
      </c>
      <c r="AW25" s="4">
        <v>0.14499999999999999</v>
      </c>
      <c r="AX25" s="4">
        <v>0.19700000000000001</v>
      </c>
      <c r="AY25" s="4">
        <v>0.17899999999999999</v>
      </c>
      <c r="AZ25" s="4">
        <v>0.126</v>
      </c>
    </row>
    <row r="26" spans="1:52" ht="13.9" x14ac:dyDescent="0.4">
      <c r="A26" s="31"/>
      <c r="B26" s="4">
        <v>3.5</v>
      </c>
      <c r="C26" s="4">
        <v>0.14499999999999999</v>
      </c>
      <c r="D26" s="4">
        <v>0.13200000000000001</v>
      </c>
      <c r="E26" s="4">
        <v>0.13</v>
      </c>
      <c r="F26" s="4">
        <v>0.09</v>
      </c>
      <c r="G26" s="4">
        <v>0.16700000000000001</v>
      </c>
      <c r="H26" s="4">
        <v>0.13400000000000001</v>
      </c>
      <c r="I26" s="4">
        <v>0.17</v>
      </c>
      <c r="J26" s="4">
        <v>0.14699999999999999</v>
      </c>
      <c r="K26" s="4">
        <v>0.126</v>
      </c>
      <c r="L26" s="4">
        <v>0.10199999999999999</v>
      </c>
      <c r="M26" s="4">
        <v>0.108</v>
      </c>
      <c r="N26" s="4">
        <v>0.14000000000000001</v>
      </c>
      <c r="O26" s="4">
        <v>0.13500000000000001</v>
      </c>
      <c r="P26" s="4">
        <v>0.13200000000000001</v>
      </c>
      <c r="Q26" s="4">
        <v>0.18099999999999999</v>
      </c>
      <c r="R26" s="4">
        <v>0.13200000000000001</v>
      </c>
      <c r="S26" s="4">
        <v>0.17100000000000001</v>
      </c>
      <c r="T26" s="4">
        <v>0.16700000000000001</v>
      </c>
      <c r="U26" s="4">
        <v>0.115</v>
      </c>
      <c r="V26" s="4">
        <v>0.10199999999999999</v>
      </c>
      <c r="W26" s="4">
        <v>0.17</v>
      </c>
      <c r="X26" s="4">
        <v>0.14099999999999999</v>
      </c>
      <c r="Y26" s="4">
        <v>0.108</v>
      </c>
      <c r="Z26" s="4">
        <v>0.14199999999999999</v>
      </c>
      <c r="AA26" s="4">
        <v>0.14299999999999999</v>
      </c>
      <c r="AB26" s="4">
        <v>8.5999999999999993E-2</v>
      </c>
      <c r="AC26" s="4">
        <v>9.6000000000000002E-2</v>
      </c>
      <c r="AD26" s="4">
        <v>0.127</v>
      </c>
      <c r="AE26" s="4">
        <v>0.123</v>
      </c>
      <c r="AF26" s="4">
        <v>0.14799999999999999</v>
      </c>
      <c r="AG26" s="4">
        <v>0.15</v>
      </c>
      <c r="AH26" s="4">
        <v>0.13800000000000001</v>
      </c>
      <c r="AI26" s="4">
        <v>0.11700000000000001</v>
      </c>
      <c r="AJ26" s="4">
        <v>9.8000000000000004E-2</v>
      </c>
      <c r="AK26" s="4">
        <v>0.123</v>
      </c>
      <c r="AL26" s="4">
        <v>0.11700000000000001</v>
      </c>
      <c r="AM26" s="4">
        <v>0.158</v>
      </c>
      <c r="AN26" s="4">
        <v>0.123</v>
      </c>
      <c r="AO26" s="4">
        <v>0.114</v>
      </c>
      <c r="AP26" s="4">
        <v>0.129</v>
      </c>
      <c r="AQ26" s="4">
        <v>0.11600000000000001</v>
      </c>
      <c r="AR26" s="4">
        <v>0.115</v>
      </c>
      <c r="AS26" s="4">
        <v>0.115</v>
      </c>
      <c r="AT26" s="4">
        <v>0.115</v>
      </c>
      <c r="AU26" s="4">
        <v>0.13800000000000001</v>
      </c>
      <c r="AV26" s="4">
        <v>0.14499999999999999</v>
      </c>
      <c r="AW26" s="4">
        <v>0.125</v>
      </c>
      <c r="AX26" s="4">
        <v>0.17599999999999999</v>
      </c>
      <c r="AY26" s="4">
        <v>0.16400000000000001</v>
      </c>
      <c r="AZ26" s="4">
        <v>0.111</v>
      </c>
    </row>
    <row r="27" spans="1:52" ht="13.9" x14ac:dyDescent="0.4">
      <c r="A27" s="32"/>
      <c r="B27" s="4">
        <v>4</v>
      </c>
      <c r="C27" s="4">
        <v>0.129</v>
      </c>
      <c r="D27" s="4">
        <v>0.11700000000000001</v>
      </c>
      <c r="E27" s="4">
        <v>0.114</v>
      </c>
      <c r="F27" s="4">
        <v>7.2999999999999995E-2</v>
      </c>
      <c r="G27" s="4">
        <v>0.14099999999999999</v>
      </c>
      <c r="H27" s="4">
        <v>0.11799999999999999</v>
      </c>
      <c r="I27" s="4">
        <v>0.14399999999999999</v>
      </c>
      <c r="J27" s="4">
        <v>0.13</v>
      </c>
      <c r="K27" s="4">
        <v>0.107</v>
      </c>
      <c r="L27" s="4">
        <v>8.2000000000000003E-2</v>
      </c>
      <c r="M27" s="4">
        <v>9.4E-2</v>
      </c>
      <c r="N27" s="4">
        <v>0.13500000000000001</v>
      </c>
      <c r="O27" s="4">
        <v>0.11600000000000001</v>
      </c>
      <c r="P27" s="4">
        <v>0.114</v>
      </c>
      <c r="Q27" s="4">
        <v>0.151</v>
      </c>
      <c r="R27" s="4">
        <v>0.10299999999999999</v>
      </c>
      <c r="S27" s="4">
        <v>0.14399999999999999</v>
      </c>
      <c r="T27" s="4">
        <v>0.14399999999999999</v>
      </c>
      <c r="U27" s="4">
        <v>0.11</v>
      </c>
      <c r="V27" s="4">
        <v>8.5999999999999993E-2</v>
      </c>
      <c r="W27" s="4">
        <v>0.14599999999999999</v>
      </c>
      <c r="X27" s="4">
        <v>0.127</v>
      </c>
      <c r="Y27" s="4">
        <v>9.2999999999999999E-2</v>
      </c>
      <c r="Z27" s="4">
        <v>0.108</v>
      </c>
      <c r="AA27" s="4">
        <v>0.13</v>
      </c>
      <c r="AB27" s="4">
        <v>7.8E-2</v>
      </c>
      <c r="AC27" s="4">
        <v>9.2999999999999999E-2</v>
      </c>
      <c r="AD27" s="4">
        <v>0.112</v>
      </c>
      <c r="AE27" s="4">
        <v>0.1</v>
      </c>
      <c r="AF27" s="4">
        <v>0.115</v>
      </c>
      <c r="AG27" s="4">
        <v>0.11600000000000001</v>
      </c>
      <c r="AH27" s="4">
        <v>0.129</v>
      </c>
      <c r="AI27" s="4">
        <v>8.6999999999999994E-2</v>
      </c>
      <c r="AJ27" s="4">
        <v>9.7000000000000003E-2</v>
      </c>
      <c r="AK27" s="4">
        <v>0.11899999999999999</v>
      </c>
      <c r="AL27" s="4">
        <v>0.111</v>
      </c>
      <c r="AM27" s="4">
        <v>0.13500000000000001</v>
      </c>
      <c r="AN27" s="4">
        <v>0.10299999999999999</v>
      </c>
      <c r="AO27" s="4">
        <v>0.10199999999999999</v>
      </c>
      <c r="AP27" s="4">
        <v>0.11700000000000001</v>
      </c>
      <c r="AQ27" s="4">
        <v>9.9000000000000005E-2</v>
      </c>
      <c r="AR27" s="4">
        <v>9.8000000000000004E-2</v>
      </c>
      <c r="AS27" s="4">
        <v>9.5000000000000001E-2</v>
      </c>
      <c r="AT27" s="4">
        <v>9.7000000000000003E-2</v>
      </c>
      <c r="AU27" s="4">
        <v>0.124</v>
      </c>
      <c r="AV27" s="4">
        <v>0.13100000000000001</v>
      </c>
      <c r="AW27" s="4">
        <v>0.11</v>
      </c>
      <c r="AX27" s="4">
        <v>0.16300000000000001</v>
      </c>
      <c r="AY27" s="4">
        <v>0.122</v>
      </c>
      <c r="AZ27" s="4">
        <v>9.2999999999999999E-2</v>
      </c>
    </row>
    <row r="28" spans="1:52" ht="15.4" customHeight="1" x14ac:dyDescent="0.4">
      <c r="A28" s="33" t="s">
        <v>66</v>
      </c>
      <c r="B28" s="1">
        <v>0</v>
      </c>
      <c r="C28" s="1">
        <f>1-C15/0.334</f>
        <v>0</v>
      </c>
      <c r="D28" s="1">
        <f>1-D15/0.335</f>
        <v>0</v>
      </c>
      <c r="E28" s="1">
        <f>1-E15/0.31</f>
        <v>0</v>
      </c>
      <c r="F28" s="1">
        <f>1-F15/0.285</f>
        <v>0</v>
      </c>
      <c r="G28" s="1">
        <f>1-G15/0.391</f>
        <v>0</v>
      </c>
      <c r="H28" s="1">
        <f>1-H15/0.327</f>
        <v>0</v>
      </c>
      <c r="I28" s="1">
        <f>1-I15/0.362</f>
        <v>0</v>
      </c>
      <c r="J28" s="1">
        <f>1-J15/0.341</f>
        <v>0</v>
      </c>
      <c r="K28" s="1">
        <f t="shared" ref="K28:K40" si="0">1-K15/0.344</f>
        <v>0</v>
      </c>
      <c r="L28" s="1">
        <f>1-L15/0.3</f>
        <v>0</v>
      </c>
      <c r="M28" s="1">
        <f>1-M15/0.324</f>
        <v>0</v>
      </c>
      <c r="N28" s="1">
        <f>1-N15/0.318</f>
        <v>0</v>
      </c>
      <c r="O28" s="1">
        <f>1-O15/0.297</f>
        <v>0</v>
      </c>
      <c r="P28" s="1">
        <f>1-P15/0.297</f>
        <v>0</v>
      </c>
      <c r="Q28" s="1">
        <f>1-Q15/0.38</f>
        <v>0</v>
      </c>
      <c r="R28" s="1">
        <f>1-R15/0.298</f>
        <v>0</v>
      </c>
      <c r="S28" s="1">
        <f>1-S15/0.332</f>
        <v>0</v>
      </c>
      <c r="T28" s="1">
        <f>1-T15/0.402</f>
        <v>0</v>
      </c>
      <c r="U28" s="1">
        <f>1-U15/0.327</f>
        <v>0</v>
      </c>
      <c r="V28" s="1">
        <f>1-V15/0.295</f>
        <v>0</v>
      </c>
      <c r="W28" s="1">
        <f>1-W15/0.338</f>
        <v>0</v>
      </c>
      <c r="X28" s="1">
        <f>1-X15/0.357</f>
        <v>0</v>
      </c>
      <c r="Y28" s="1">
        <f>1-Y15/0.28</f>
        <v>0</v>
      </c>
      <c r="Z28" s="1">
        <f>1-Z15/0.318</f>
        <v>0</v>
      </c>
      <c r="AA28" s="1">
        <f>1-AA15/0.311</f>
        <v>0</v>
      </c>
      <c r="AB28" s="1">
        <f>1-AB15/0.245</f>
        <v>0</v>
      </c>
      <c r="AC28" s="1">
        <f>1-AC15/0.287</f>
        <v>0</v>
      </c>
      <c r="AD28" s="1">
        <f>1-AD15/0.335</f>
        <v>0</v>
      </c>
      <c r="AE28" s="1">
        <f>1-AE15/0.29</f>
        <v>0</v>
      </c>
      <c r="AF28" s="1">
        <f>1-AF15/0.343</f>
        <v>0</v>
      </c>
      <c r="AG28" s="1">
        <f>1-AG15/0.321</f>
        <v>0</v>
      </c>
      <c r="AH28" s="1">
        <f>1-AH15/0.334</f>
        <v>0</v>
      </c>
      <c r="AI28" s="1">
        <f>1-AI15/0.284</f>
        <v>0</v>
      </c>
      <c r="AJ28" s="1">
        <f>1-AJ15/0.343</f>
        <v>0</v>
      </c>
      <c r="AK28" s="1">
        <f>1-AK15/0.34</f>
        <v>0</v>
      </c>
      <c r="AL28" s="1">
        <f>1-AL15/0.319</f>
        <v>0</v>
      </c>
      <c r="AM28" s="1">
        <f>1-AM15/0.36</f>
        <v>0</v>
      </c>
      <c r="AN28" s="1">
        <f>1-AN15/0.298</f>
        <v>0</v>
      </c>
      <c r="AO28" s="1">
        <f>1-AO15/0.315</f>
        <v>0</v>
      </c>
      <c r="AP28" s="1">
        <f>1-AP15/0.308</f>
        <v>0</v>
      </c>
      <c r="AQ28" s="1">
        <f>1-AQ15/0.276</f>
        <v>0</v>
      </c>
      <c r="AR28" s="1">
        <f>1-AR15/0.311</f>
        <v>0</v>
      </c>
      <c r="AS28" s="1">
        <f>1-AS15/0.286</f>
        <v>0</v>
      </c>
      <c r="AT28" s="1">
        <f>1-AT15/0.295</f>
        <v>0</v>
      </c>
      <c r="AU28" s="1">
        <f>1-AU15/0.322</f>
        <v>0</v>
      </c>
      <c r="AV28" s="1">
        <f>1-AV15/0.326</f>
        <v>0</v>
      </c>
      <c r="AW28" s="1">
        <f>1-AW15/0.29</f>
        <v>0</v>
      </c>
      <c r="AX28" s="1">
        <f>1-AX15/0.358</f>
        <v>0</v>
      </c>
      <c r="AY28" s="1">
        <f>1-AY15/0.315</f>
        <v>0</v>
      </c>
      <c r="AZ28" s="1">
        <f>1-AZ15/0.298</f>
        <v>0</v>
      </c>
    </row>
    <row r="29" spans="1:52" x14ac:dyDescent="0.4">
      <c r="A29" s="34"/>
      <c r="B29" s="1">
        <v>0.25</v>
      </c>
      <c r="C29" s="1">
        <f t="shared" ref="C29:C40" si="1">1-C16/0.334</f>
        <v>0</v>
      </c>
      <c r="D29" s="1">
        <f t="shared" ref="D29:D39" si="2">1-D16/0.335</f>
        <v>8.9552238805969964E-3</v>
      </c>
      <c r="E29" s="1">
        <f t="shared" ref="E29:E40" si="3">1-E16/0.31</f>
        <v>4.5161290322580649E-2</v>
      </c>
      <c r="F29" s="1">
        <f t="shared" ref="F29:F40" si="4">1-F16/0.285</f>
        <v>3.8596491228070073E-2</v>
      </c>
      <c r="G29" s="1">
        <f t="shared" ref="G29:G40" si="5">1-G16/0.391</f>
        <v>2.0460358056266004E-2</v>
      </c>
      <c r="H29" s="1">
        <f t="shared" ref="H29:H40" si="6">1-H16/0.327</f>
        <v>6.1162079510703737E-3</v>
      </c>
      <c r="I29" s="1">
        <f t="shared" ref="I29:I40" si="7">1-I16/0.362</f>
        <v>1.1049723756906049E-2</v>
      </c>
      <c r="J29" s="1">
        <f t="shared" ref="J29:J40" si="8">1-J16/0.341</f>
        <v>1.4662756598240456E-2</v>
      </c>
      <c r="K29" s="1">
        <f t="shared" si="0"/>
        <v>2.3255813953488191E-2</v>
      </c>
      <c r="L29" s="1">
        <f t="shared" ref="L29:L40" si="9">1-L16/0.3</f>
        <v>4.3333333333333335E-2</v>
      </c>
      <c r="M29" s="1">
        <f t="shared" ref="M29:M40" si="10">1-M16/0.324</f>
        <v>-1.5432098765432167E-2</v>
      </c>
      <c r="N29" s="1">
        <f t="shared" ref="N29:N40" si="11">1-N16/0.318</f>
        <v>4.7169811320754707E-2</v>
      </c>
      <c r="O29" s="1">
        <f t="shared" ref="O29:P34" si="12">1-O16/0.297</f>
        <v>3.0303030303030276E-2</v>
      </c>
      <c r="P29" s="1">
        <f t="shared" si="12"/>
        <v>0</v>
      </c>
      <c r="Q29" s="1">
        <f t="shared" ref="Q29:Q40" si="13">1-Q16/0.38</f>
        <v>2.6315789473684181E-2</v>
      </c>
      <c r="R29" s="1">
        <f t="shared" ref="R29:R40" si="14">1-R16/0.298</f>
        <v>1.0067114093959773E-2</v>
      </c>
      <c r="S29" s="1">
        <f t="shared" ref="S29:S40" si="15">1-S16/0.332</f>
        <v>2.108433734939763E-2</v>
      </c>
      <c r="T29" s="1">
        <f t="shared" ref="T29:T40" si="16">1-T16/0.402</f>
        <v>0</v>
      </c>
      <c r="U29" s="1">
        <f t="shared" ref="U29:U40" si="17">1-U16/0.327</f>
        <v>1.834862385321101E-2</v>
      </c>
      <c r="V29" s="1">
        <f t="shared" ref="V29:V40" si="18">1-V16/0.295</f>
        <v>3.3898305084745783E-2</v>
      </c>
      <c r="W29" s="1">
        <f t="shared" ref="W29:W40" si="19">1-W16/0.338</f>
        <v>-5.9171597633136397E-3</v>
      </c>
      <c r="X29" s="1">
        <f t="shared" ref="X29:X40" si="20">1-X16/0.357</f>
        <v>2.8011204481792618E-3</v>
      </c>
      <c r="Y29" s="1">
        <f t="shared" ref="Y29:Y40" si="21">1-Y16/0.28</f>
        <v>3.214285714285714E-2</v>
      </c>
      <c r="Z29" s="1">
        <f t="shared" ref="Z29:Z40" si="22">1-Z16/0.318</f>
        <v>-3.1446540880504248E-3</v>
      </c>
      <c r="AA29" s="1">
        <f t="shared" ref="AA29:AA40" si="23">1-AA16/0.311</f>
        <v>3.2154340836012874E-2</v>
      </c>
      <c r="AB29" s="1">
        <f t="shared" ref="AB29:AB40" si="24">1-AB16/0.245</f>
        <v>4.4897959183673342E-2</v>
      </c>
      <c r="AC29" s="1">
        <f t="shared" ref="AC29:AC40" si="25">1-AC16/0.287</f>
        <v>-6.9686411149825211E-3</v>
      </c>
      <c r="AD29" s="1">
        <f t="shared" ref="AD29:AD40" si="26">1-AD16/0.335</f>
        <v>0</v>
      </c>
      <c r="AE29" s="1">
        <f t="shared" ref="AE29:AE40" si="27">1-AE16/0.29</f>
        <v>2.0689655172413834E-2</v>
      </c>
      <c r="AF29" s="1">
        <f t="shared" ref="AF29:AF40" si="28">1-AF16/0.343</f>
        <v>1.4577259475218707E-2</v>
      </c>
      <c r="AG29" s="1">
        <f t="shared" ref="AG29:AG40" si="29">1-AG16/0.321</f>
        <v>3.1152647975077885E-3</v>
      </c>
      <c r="AH29" s="1">
        <f t="shared" ref="AH29:AH40" si="30">1-AH16/0.334</f>
        <v>2.0958083832335328E-2</v>
      </c>
      <c r="AI29" s="1">
        <f t="shared" ref="AI29:AI40" si="31">1-AI16/0.284</f>
        <v>1.7605633802816767E-2</v>
      </c>
      <c r="AJ29" s="1">
        <f t="shared" ref="AJ29:AJ40" si="32">1-AJ16/0.343</f>
        <v>1.4577259475218707E-2</v>
      </c>
      <c r="AK29" s="1">
        <f t="shared" ref="AK29:AK40" si="33">1-AK16/0.34</f>
        <v>-1.1764705882352677E-2</v>
      </c>
      <c r="AL29" s="1">
        <f t="shared" ref="AL29:AL40" si="34">1-AL16/0.319</f>
        <v>5.0156739811912265E-2</v>
      </c>
      <c r="AM29" s="1">
        <f t="shared" ref="AM29:AM40" si="35">1-AM16/0.36</f>
        <v>2.5000000000000022E-2</v>
      </c>
      <c r="AN29" s="1">
        <f t="shared" ref="AN29:AN40" si="36">1-AN16/0.298</f>
        <v>6.7114093959731447E-3</v>
      </c>
      <c r="AO29" s="1">
        <f t="shared" ref="AO29:AO40" si="37">1-AO16/0.315</f>
        <v>6.0317460317460325E-2</v>
      </c>
      <c r="AP29" s="1">
        <f t="shared" ref="AP29:AP40" si="38">1-AP16/0.308</f>
        <v>3.5714285714285698E-2</v>
      </c>
      <c r="AQ29" s="1">
        <f t="shared" ref="AQ29:AQ40" si="39">1-AQ16/0.276</f>
        <v>-7.2463768115942351E-3</v>
      </c>
      <c r="AR29" s="1">
        <f t="shared" ref="AR29:AR40" si="40">1-AR16/0.311</f>
        <v>3.215434083601254E-3</v>
      </c>
      <c r="AS29" s="1">
        <f t="shared" ref="AS29:AS40" si="41">1-AS16/0.286</f>
        <v>3.4965034965035446E-3</v>
      </c>
      <c r="AT29" s="1">
        <f t="shared" ref="AT29:AT40" si="42">1-AT16/0.295</f>
        <v>-6.7796610169492677E-3</v>
      </c>
      <c r="AU29" s="1">
        <f t="shared" ref="AU29:AU40" si="43">1-AU16/0.322</f>
        <v>2.4844720496894457E-2</v>
      </c>
      <c r="AV29" s="1">
        <f t="shared" ref="AV29:AV40" si="44">1-AV16/0.326</f>
        <v>2.7607361963190247E-2</v>
      </c>
      <c r="AW29" s="1">
        <f t="shared" ref="AW29:AW40" si="45">1-AW16/0.29</f>
        <v>-1.7241379310344751E-2</v>
      </c>
      <c r="AX29" s="1">
        <f t="shared" ref="AX29:AX40" si="46">1-AX16/0.358</f>
        <v>-1.6759776536312776E-2</v>
      </c>
      <c r="AY29" s="1">
        <f t="shared" ref="AY29:AY40" si="47">1-AY16/0.315</f>
        <v>2.5396825396825418E-2</v>
      </c>
      <c r="AZ29" s="1">
        <f t="shared" ref="AZ29:AZ40" si="48">1-AZ16/0.298</f>
        <v>3.0201342281879207E-2</v>
      </c>
    </row>
    <row r="30" spans="1:52" x14ac:dyDescent="0.4">
      <c r="A30" s="34"/>
      <c r="B30" s="1">
        <v>0.5</v>
      </c>
      <c r="C30" s="1">
        <f t="shared" si="1"/>
        <v>-1.4970059880239583E-2</v>
      </c>
      <c r="D30" s="1">
        <f t="shared" si="2"/>
        <v>9.5522388059701591E-2</v>
      </c>
      <c r="E30" s="1">
        <f t="shared" si="3"/>
        <v>9.3548387096774044E-2</v>
      </c>
      <c r="F30" s="1">
        <f t="shared" si="4"/>
        <v>4.9122807017543679E-2</v>
      </c>
      <c r="G30" s="1">
        <f t="shared" si="5"/>
        <v>3.5805626598465534E-2</v>
      </c>
      <c r="H30" s="1">
        <f t="shared" si="6"/>
        <v>5.5045871559633031E-2</v>
      </c>
      <c r="I30" s="1">
        <f t="shared" si="7"/>
        <v>2.7624309392265234E-2</v>
      </c>
      <c r="J30" s="1">
        <f t="shared" si="8"/>
        <v>5.5718475073313845E-2</v>
      </c>
      <c r="K30" s="1">
        <f t="shared" si="0"/>
        <v>6.1046511627906863E-2</v>
      </c>
      <c r="L30" s="1">
        <f t="shared" si="9"/>
        <v>0.10333333333333328</v>
      </c>
      <c r="M30" s="1">
        <f t="shared" si="10"/>
        <v>8.6419753086419804E-2</v>
      </c>
      <c r="N30" s="1">
        <f t="shared" si="11"/>
        <v>9.4339622641509524E-2</v>
      </c>
      <c r="O30" s="1">
        <f t="shared" si="12"/>
        <v>9.0909090909090828E-2</v>
      </c>
      <c r="P30" s="1">
        <f t="shared" si="12"/>
        <v>8.7542087542087477E-2</v>
      </c>
      <c r="Q30" s="1">
        <f t="shared" si="13"/>
        <v>7.1052631578947478E-2</v>
      </c>
      <c r="R30" s="1">
        <f t="shared" si="14"/>
        <v>4.6979865771812124E-2</v>
      </c>
      <c r="S30" s="1">
        <f t="shared" si="15"/>
        <v>6.6265060240963902E-2</v>
      </c>
      <c r="T30" s="1">
        <f t="shared" si="16"/>
        <v>4.7263681592039863E-2</v>
      </c>
      <c r="U30" s="1">
        <f t="shared" si="17"/>
        <v>3.9755351681957207E-2</v>
      </c>
      <c r="V30" s="1">
        <f t="shared" si="18"/>
        <v>9.8305084745762605E-2</v>
      </c>
      <c r="W30" s="1">
        <f t="shared" si="19"/>
        <v>3.5502958579881727E-2</v>
      </c>
      <c r="X30" s="1">
        <f t="shared" si="20"/>
        <v>4.2016806722688926E-2</v>
      </c>
      <c r="Y30" s="1">
        <f t="shared" si="21"/>
        <v>8.9285714285714302E-2</v>
      </c>
      <c r="Z30" s="1">
        <f t="shared" si="22"/>
        <v>1.8867924528301883E-2</v>
      </c>
      <c r="AA30" s="1">
        <f t="shared" si="23"/>
        <v>5.7877813504823239E-2</v>
      </c>
      <c r="AB30" s="1">
        <f t="shared" si="24"/>
        <v>8.1632653061224469E-2</v>
      </c>
      <c r="AC30" s="1">
        <f t="shared" si="25"/>
        <v>8.7108013937282069E-2</v>
      </c>
      <c r="AD30" s="1">
        <f t="shared" si="26"/>
        <v>8.3582089552238892E-2</v>
      </c>
      <c r="AE30" s="1">
        <f t="shared" si="27"/>
        <v>0.10344827586206884</v>
      </c>
      <c r="AF30" s="1">
        <f t="shared" si="28"/>
        <v>4.081632653061229E-2</v>
      </c>
      <c r="AG30" s="1">
        <f t="shared" si="29"/>
        <v>-9.3457943925234765E-3</v>
      </c>
      <c r="AH30" s="1">
        <f t="shared" si="30"/>
        <v>3.5928143712574911E-2</v>
      </c>
      <c r="AI30" s="1">
        <f t="shared" si="31"/>
        <v>7.7464788732394263E-2</v>
      </c>
      <c r="AJ30" s="1">
        <f t="shared" si="32"/>
        <v>0.12244897959183687</v>
      </c>
      <c r="AK30" s="1">
        <f t="shared" si="33"/>
        <v>4.4117647058823595E-2</v>
      </c>
      <c r="AL30" s="1">
        <f t="shared" si="34"/>
        <v>0.11912225705329149</v>
      </c>
      <c r="AM30" s="1">
        <f t="shared" si="35"/>
        <v>4.9999999999999933E-2</v>
      </c>
      <c r="AN30" s="1">
        <f t="shared" si="36"/>
        <v>9.7315436241610653E-2</v>
      </c>
      <c r="AO30" s="1">
        <f t="shared" si="37"/>
        <v>6.6666666666666763E-2</v>
      </c>
      <c r="AP30" s="1">
        <f t="shared" si="38"/>
        <v>8.7662337662337553E-2</v>
      </c>
      <c r="AQ30" s="1">
        <f t="shared" si="39"/>
        <v>3.6231884057971175E-3</v>
      </c>
      <c r="AR30" s="1">
        <f t="shared" si="40"/>
        <v>8.3601286173633493E-2</v>
      </c>
      <c r="AS30" s="1">
        <f t="shared" si="41"/>
        <v>6.2937062937062804E-2</v>
      </c>
      <c r="AT30" s="1">
        <f t="shared" si="42"/>
        <v>6.1016949152542188E-2</v>
      </c>
      <c r="AU30" s="1">
        <f t="shared" si="43"/>
        <v>9.3167701863354102E-2</v>
      </c>
      <c r="AV30" s="1">
        <f t="shared" si="44"/>
        <v>6.1349693251533832E-2</v>
      </c>
      <c r="AW30" s="1">
        <f t="shared" si="45"/>
        <v>4.1379310344827447E-2</v>
      </c>
      <c r="AX30" s="1">
        <f t="shared" si="46"/>
        <v>4.1899441340782051E-2</v>
      </c>
      <c r="AY30" s="1">
        <f t="shared" si="47"/>
        <v>3.1746031746031744E-2</v>
      </c>
      <c r="AZ30" s="1">
        <f t="shared" si="48"/>
        <v>7.3825503355704591E-2</v>
      </c>
    </row>
    <row r="31" spans="1:52" x14ac:dyDescent="0.4">
      <c r="A31" s="34"/>
      <c r="B31" s="1">
        <v>0.75</v>
      </c>
      <c r="C31" s="1">
        <f t="shared" si="1"/>
        <v>6.5868263473053967E-2</v>
      </c>
      <c r="D31" s="1">
        <f t="shared" si="2"/>
        <v>0.17313432835820897</v>
      </c>
      <c r="E31" s="1">
        <f t="shared" si="3"/>
        <v>0.1225806451612903</v>
      </c>
      <c r="F31" s="1">
        <f t="shared" si="4"/>
        <v>7.7192982456140258E-2</v>
      </c>
      <c r="G31" s="1">
        <f t="shared" si="5"/>
        <v>0.15345268542199486</v>
      </c>
      <c r="H31" s="1">
        <f t="shared" si="6"/>
        <v>0.15290519877675834</v>
      </c>
      <c r="I31" s="1">
        <f t="shared" si="7"/>
        <v>0.11878453038674031</v>
      </c>
      <c r="J31" s="1">
        <f t="shared" si="8"/>
        <v>3.2258064516129004E-2</v>
      </c>
      <c r="K31" s="1">
        <f t="shared" si="0"/>
        <v>0.13662790697674421</v>
      </c>
      <c r="L31" s="1">
        <f t="shared" si="9"/>
        <v>0.22666666666666657</v>
      </c>
      <c r="M31" s="1">
        <f t="shared" si="10"/>
        <v>0.13580246913580241</v>
      </c>
      <c r="N31" s="1">
        <f t="shared" si="11"/>
        <v>0.11635220125786161</v>
      </c>
      <c r="O31" s="1">
        <f t="shared" si="12"/>
        <v>0.14814814814814814</v>
      </c>
      <c r="P31" s="1">
        <f t="shared" si="12"/>
        <v>0.13804713804713797</v>
      </c>
      <c r="Q31" s="1">
        <f t="shared" si="13"/>
        <v>0.14736842105263159</v>
      </c>
      <c r="R31" s="1">
        <f t="shared" si="14"/>
        <v>0.11073825503355694</v>
      </c>
      <c r="S31" s="1">
        <f t="shared" si="15"/>
        <v>0.10240963855421692</v>
      </c>
      <c r="T31" s="1">
        <f t="shared" si="16"/>
        <v>8.4577114427860756E-2</v>
      </c>
      <c r="U31" s="1">
        <f t="shared" si="17"/>
        <v>9.7859327217125425E-2</v>
      </c>
      <c r="V31" s="1">
        <f t="shared" si="18"/>
        <v>0.15254237288135586</v>
      </c>
      <c r="W31" s="1">
        <f t="shared" si="19"/>
        <v>0.13313609467455634</v>
      </c>
      <c r="X31" s="1">
        <f t="shared" si="20"/>
        <v>9.243697478991586E-2</v>
      </c>
      <c r="Y31" s="1">
        <f t="shared" si="21"/>
        <v>0.18928571428571439</v>
      </c>
      <c r="Z31" s="1">
        <f t="shared" si="22"/>
        <v>0.11320754716981141</v>
      </c>
      <c r="AA31" s="1">
        <f t="shared" si="23"/>
        <v>9.0032154340836112E-2</v>
      </c>
      <c r="AB31" s="1">
        <f t="shared" si="24"/>
        <v>0.21224489795918366</v>
      </c>
      <c r="AC31" s="1">
        <f t="shared" si="25"/>
        <v>0.11149825783972112</v>
      </c>
      <c r="AD31" s="1">
        <f t="shared" si="26"/>
        <v>0.16417910447761186</v>
      </c>
      <c r="AE31" s="1">
        <f t="shared" si="27"/>
        <v>0.14137931034482754</v>
      </c>
      <c r="AF31" s="1">
        <f t="shared" si="28"/>
        <v>8.7463556851312019E-2</v>
      </c>
      <c r="AG31" s="1">
        <f t="shared" si="29"/>
        <v>2.8037383177570097E-2</v>
      </c>
      <c r="AH31" s="1">
        <f t="shared" si="30"/>
        <v>8.6826347305389295E-2</v>
      </c>
      <c r="AI31" s="1">
        <f t="shared" si="31"/>
        <v>0.14788732394366189</v>
      </c>
      <c r="AJ31" s="1">
        <f t="shared" si="32"/>
        <v>0.19533527696793007</v>
      </c>
      <c r="AK31" s="1">
        <f t="shared" si="33"/>
        <v>7.6470588235294179E-2</v>
      </c>
      <c r="AL31" s="1">
        <f t="shared" si="34"/>
        <v>0.21630094043887149</v>
      </c>
      <c r="AM31" s="1">
        <f t="shared" si="35"/>
        <v>0.13611111111111107</v>
      </c>
      <c r="AN31" s="1">
        <f t="shared" si="36"/>
        <v>0.14765100671140929</v>
      </c>
      <c r="AO31" s="1">
        <f t="shared" si="37"/>
        <v>0.19999999999999996</v>
      </c>
      <c r="AP31" s="1">
        <f t="shared" si="38"/>
        <v>0.14610389610389607</v>
      </c>
      <c r="AQ31" s="1">
        <f t="shared" si="39"/>
        <v>5.0724637681159424E-2</v>
      </c>
      <c r="AR31" s="1">
        <f t="shared" si="40"/>
        <v>0.13183279742765264</v>
      </c>
      <c r="AS31" s="1">
        <f t="shared" si="41"/>
        <v>8.7412587412587284E-2</v>
      </c>
      <c r="AT31" s="1">
        <f t="shared" si="42"/>
        <v>0.11864406779661008</v>
      </c>
      <c r="AU31" s="1">
        <f t="shared" si="43"/>
        <v>0.16149068322981364</v>
      </c>
      <c r="AV31" s="1">
        <f t="shared" si="44"/>
        <v>0.11042944785276088</v>
      </c>
      <c r="AW31" s="1">
        <f t="shared" si="45"/>
        <v>9.9999999999999867E-2</v>
      </c>
      <c r="AX31" s="1">
        <f t="shared" si="46"/>
        <v>0.10055865921787699</v>
      </c>
      <c r="AY31" s="1">
        <f t="shared" si="47"/>
        <v>4.7619047619047672E-2</v>
      </c>
      <c r="AZ31" s="1">
        <f t="shared" si="48"/>
        <v>0.16778523489932884</v>
      </c>
    </row>
    <row r="32" spans="1:52" x14ac:dyDescent="0.4">
      <c r="A32" s="34"/>
      <c r="B32" s="1">
        <v>1</v>
      </c>
      <c r="C32" s="1">
        <f t="shared" si="1"/>
        <v>0.1107784431137725</v>
      </c>
      <c r="D32" s="1">
        <f t="shared" si="2"/>
        <v>0.25373134328358216</v>
      </c>
      <c r="E32" s="1">
        <f t="shared" si="3"/>
        <v>0.19032258064516128</v>
      </c>
      <c r="F32" s="1">
        <f t="shared" si="4"/>
        <v>0.15438596491228063</v>
      </c>
      <c r="G32" s="1">
        <f t="shared" si="5"/>
        <v>0.1867007672634271</v>
      </c>
      <c r="H32" s="1">
        <f t="shared" si="6"/>
        <v>0.20183486238532111</v>
      </c>
      <c r="I32" s="1">
        <f t="shared" si="7"/>
        <v>0.19889502762430944</v>
      </c>
      <c r="J32" s="1">
        <f t="shared" si="8"/>
        <v>9.3841642228739031E-2</v>
      </c>
      <c r="K32" s="1">
        <f t="shared" si="0"/>
        <v>0.18604651162790686</v>
      </c>
      <c r="L32" s="1">
        <f t="shared" si="9"/>
        <v>0.29333333333333333</v>
      </c>
      <c r="M32" s="1">
        <f t="shared" si="10"/>
        <v>0.1728395061728395</v>
      </c>
      <c r="N32" s="1">
        <f t="shared" si="11"/>
        <v>0.14150943396226412</v>
      </c>
      <c r="O32" s="1">
        <f t="shared" si="12"/>
        <v>0.17845117845117842</v>
      </c>
      <c r="P32" s="1">
        <f t="shared" si="12"/>
        <v>0.19865319865319864</v>
      </c>
      <c r="Q32" s="1">
        <f t="shared" si="13"/>
        <v>0.20000000000000007</v>
      </c>
      <c r="R32" s="1">
        <f t="shared" si="14"/>
        <v>0.18791946308724827</v>
      </c>
      <c r="S32" s="1">
        <f t="shared" si="15"/>
        <v>0.15060240963855431</v>
      </c>
      <c r="T32" s="1">
        <f t="shared" si="16"/>
        <v>0.14427860696517425</v>
      </c>
      <c r="U32" s="1">
        <f t="shared" si="17"/>
        <v>0.14984709480122316</v>
      </c>
      <c r="V32" s="1">
        <f t="shared" si="18"/>
        <v>0.21355932203389827</v>
      </c>
      <c r="W32" s="1">
        <f t="shared" si="19"/>
        <v>0.19230769230769229</v>
      </c>
      <c r="X32" s="1">
        <f t="shared" si="20"/>
        <v>0.15126050420168069</v>
      </c>
      <c r="Y32" s="1">
        <f t="shared" si="21"/>
        <v>0.21785714285714297</v>
      </c>
      <c r="Z32" s="1">
        <f t="shared" si="22"/>
        <v>0.12578616352201255</v>
      </c>
      <c r="AA32" s="1">
        <f t="shared" si="23"/>
        <v>0.12218649517684876</v>
      </c>
      <c r="AB32" s="1">
        <f t="shared" si="24"/>
        <v>0.2857142857142857</v>
      </c>
      <c r="AC32" s="1">
        <f t="shared" si="25"/>
        <v>0.21254355400696856</v>
      </c>
      <c r="AD32" s="1">
        <f t="shared" si="26"/>
        <v>0.25373134328358216</v>
      </c>
      <c r="AE32" s="1">
        <f t="shared" si="27"/>
        <v>0.19310344827586201</v>
      </c>
      <c r="AF32" s="1">
        <f t="shared" si="28"/>
        <v>0.16034985422740533</v>
      </c>
      <c r="AG32" s="1">
        <f t="shared" si="29"/>
        <v>0.10903426791277271</v>
      </c>
      <c r="AH32" s="1">
        <f t="shared" si="30"/>
        <v>0.16467065868263475</v>
      </c>
      <c r="AI32" s="1">
        <f t="shared" si="31"/>
        <v>0.19014084507042239</v>
      </c>
      <c r="AJ32" s="1">
        <f t="shared" si="32"/>
        <v>0.29446064139941697</v>
      </c>
      <c r="AK32" s="1">
        <f t="shared" si="33"/>
        <v>0.123529411764706</v>
      </c>
      <c r="AL32" s="1">
        <f t="shared" si="34"/>
        <v>0.24137931034482762</v>
      </c>
      <c r="AM32" s="1">
        <f t="shared" si="35"/>
        <v>0.20833333333333337</v>
      </c>
      <c r="AN32" s="1">
        <f t="shared" si="36"/>
        <v>0.20469798657718119</v>
      </c>
      <c r="AO32" s="1">
        <f t="shared" si="37"/>
        <v>0.24444444444444446</v>
      </c>
      <c r="AP32" s="1">
        <f t="shared" si="38"/>
        <v>0.20129870129870131</v>
      </c>
      <c r="AQ32" s="1">
        <f t="shared" si="39"/>
        <v>9.0579710144927605E-2</v>
      </c>
      <c r="AR32" s="1">
        <f t="shared" si="40"/>
        <v>0.22186495176848875</v>
      </c>
      <c r="AS32" s="1">
        <f t="shared" si="41"/>
        <v>0.19230769230769218</v>
      </c>
      <c r="AT32" s="1">
        <f t="shared" si="42"/>
        <v>0.20338983050847459</v>
      </c>
      <c r="AU32" s="1">
        <f t="shared" si="43"/>
        <v>0.24223602484472051</v>
      </c>
      <c r="AV32" s="1">
        <f t="shared" si="44"/>
        <v>0.17484662576687116</v>
      </c>
      <c r="AW32" s="1">
        <f t="shared" si="45"/>
        <v>0.1586206896551724</v>
      </c>
      <c r="AX32" s="1">
        <f t="shared" si="46"/>
        <v>0.13128491620111726</v>
      </c>
      <c r="AY32" s="1">
        <f t="shared" si="47"/>
        <v>8.8888888888889017E-2</v>
      </c>
      <c r="AZ32" s="1">
        <f t="shared" si="48"/>
        <v>0.20805369127516782</v>
      </c>
    </row>
    <row r="33" spans="1:52" x14ac:dyDescent="0.4">
      <c r="A33" s="34"/>
      <c r="B33" s="1">
        <v>1.25</v>
      </c>
      <c r="C33" s="1">
        <f t="shared" si="1"/>
        <v>0.19161676646706582</v>
      </c>
      <c r="D33" s="1">
        <f t="shared" si="2"/>
        <v>0.28358208955223885</v>
      </c>
      <c r="E33" s="1">
        <f t="shared" si="3"/>
        <v>0.28064516129032258</v>
      </c>
      <c r="F33" s="1">
        <f t="shared" si="4"/>
        <v>0.21403508771929813</v>
      </c>
      <c r="G33" s="1">
        <f t="shared" si="5"/>
        <v>0.2301790281329924</v>
      </c>
      <c r="H33" s="1">
        <f t="shared" si="6"/>
        <v>0.21100917431192656</v>
      </c>
      <c r="I33" s="1">
        <f t="shared" si="7"/>
        <v>0.20718232044198903</v>
      </c>
      <c r="J33" s="1">
        <f t="shared" si="8"/>
        <v>0.17888563049853368</v>
      </c>
      <c r="K33" s="1">
        <f t="shared" si="0"/>
        <v>0.24418604651162779</v>
      </c>
      <c r="L33" s="1">
        <f t="shared" si="9"/>
        <v>0.37</v>
      </c>
      <c r="M33" s="1">
        <f t="shared" si="10"/>
        <v>0.25617283950617287</v>
      </c>
      <c r="N33" s="1">
        <f t="shared" si="11"/>
        <v>0.1823899371069182</v>
      </c>
      <c r="O33" s="1">
        <f t="shared" si="12"/>
        <v>0.19865319865319864</v>
      </c>
      <c r="P33" s="1">
        <f t="shared" si="12"/>
        <v>0.22895622895622891</v>
      </c>
      <c r="Q33" s="1">
        <f t="shared" si="13"/>
        <v>0.26315789473684204</v>
      </c>
      <c r="R33" s="1">
        <f t="shared" si="14"/>
        <v>0.18456375838926176</v>
      </c>
      <c r="S33" s="1">
        <f t="shared" si="15"/>
        <v>0.22289156626506024</v>
      </c>
      <c r="T33" s="1">
        <f t="shared" si="16"/>
        <v>0.18656716417910446</v>
      </c>
      <c r="U33" s="1">
        <f t="shared" si="17"/>
        <v>0.26299694189602452</v>
      </c>
      <c r="V33" s="1">
        <f t="shared" si="18"/>
        <v>0.24406779661016942</v>
      </c>
      <c r="W33" s="1">
        <f t="shared" si="19"/>
        <v>0.19822485207100593</v>
      </c>
      <c r="X33" s="1">
        <f t="shared" si="20"/>
        <v>0.26050420168067223</v>
      </c>
      <c r="Y33" s="1">
        <f t="shared" si="21"/>
        <v>0.29285714285714293</v>
      </c>
      <c r="Z33" s="1">
        <f t="shared" si="22"/>
        <v>0.20125786163522008</v>
      </c>
      <c r="AA33" s="1">
        <f t="shared" si="23"/>
        <v>0.16398713826366551</v>
      </c>
      <c r="AB33" s="1">
        <f t="shared" si="24"/>
        <v>0.33061224489795915</v>
      </c>
      <c r="AC33" s="1">
        <f t="shared" si="25"/>
        <v>0.33797909407665494</v>
      </c>
      <c r="AD33" s="1">
        <f t="shared" si="26"/>
        <v>0.35223880597014934</v>
      </c>
      <c r="AE33" s="1">
        <f t="shared" si="27"/>
        <v>0.26551724137931032</v>
      </c>
      <c r="AF33" s="1">
        <f t="shared" si="28"/>
        <v>0.20116618075801751</v>
      </c>
      <c r="AG33" s="1">
        <f t="shared" si="29"/>
        <v>0.15264797507788153</v>
      </c>
      <c r="AH33" s="1">
        <f t="shared" si="30"/>
        <v>0.23053892215568861</v>
      </c>
      <c r="AI33" s="1">
        <f t="shared" si="31"/>
        <v>0.25</v>
      </c>
      <c r="AJ33" s="1">
        <f t="shared" si="32"/>
        <v>0.34402332361516041</v>
      </c>
      <c r="AK33" s="1">
        <f t="shared" si="33"/>
        <v>0.19999999999999996</v>
      </c>
      <c r="AL33" s="1">
        <f t="shared" si="34"/>
        <v>0.3040752351097179</v>
      </c>
      <c r="AM33" s="1">
        <f t="shared" si="35"/>
        <v>0.27777777777777768</v>
      </c>
      <c r="AN33" s="1">
        <f t="shared" si="36"/>
        <v>0.21812080536912748</v>
      </c>
      <c r="AO33" s="1">
        <f t="shared" si="37"/>
        <v>0.29523809523809519</v>
      </c>
      <c r="AP33" s="1">
        <f t="shared" si="38"/>
        <v>0.30844155844155841</v>
      </c>
      <c r="AQ33" s="1">
        <f t="shared" si="39"/>
        <v>0.21376811594202905</v>
      </c>
      <c r="AR33" s="1">
        <f t="shared" si="40"/>
        <v>0.23472668810289388</v>
      </c>
      <c r="AS33" s="1">
        <f t="shared" si="41"/>
        <v>0.2027972027972027</v>
      </c>
      <c r="AT33" s="1">
        <f t="shared" si="42"/>
        <v>0.28474576271186436</v>
      </c>
      <c r="AU33" s="1">
        <f t="shared" si="43"/>
        <v>0.29813664596273293</v>
      </c>
      <c r="AV33" s="1">
        <f t="shared" si="44"/>
        <v>0.23006134969325154</v>
      </c>
      <c r="AW33" s="1">
        <f t="shared" si="45"/>
        <v>0.18620689655172418</v>
      </c>
      <c r="AX33" s="1">
        <f t="shared" si="46"/>
        <v>0.18156424581005592</v>
      </c>
      <c r="AY33" s="1">
        <f t="shared" si="47"/>
        <v>0.13650793650793647</v>
      </c>
      <c r="AZ33" s="1">
        <f t="shared" si="48"/>
        <v>0.28859060402684567</v>
      </c>
    </row>
    <row r="34" spans="1:52" x14ac:dyDescent="0.4">
      <c r="A34" s="34"/>
      <c r="B34" s="1">
        <v>1.5</v>
      </c>
      <c r="C34" s="1">
        <f t="shared" si="1"/>
        <v>0.23652694610778446</v>
      </c>
      <c r="D34" s="1">
        <f t="shared" si="2"/>
        <v>0.31343283582089554</v>
      </c>
      <c r="E34" s="1">
        <f t="shared" si="3"/>
        <v>0.32903225806451619</v>
      </c>
      <c r="F34" s="1">
        <f t="shared" si="4"/>
        <v>0.24210526315789471</v>
      </c>
      <c r="G34" s="1">
        <f t="shared" si="5"/>
        <v>0.26854219948849112</v>
      </c>
      <c r="H34" s="1">
        <f t="shared" si="6"/>
        <v>0.31192660550458717</v>
      </c>
      <c r="I34" s="1">
        <f t="shared" si="7"/>
        <v>0.26243093922651928</v>
      </c>
      <c r="J34" s="1">
        <f t="shared" si="8"/>
        <v>0.21407624633431088</v>
      </c>
      <c r="K34" s="1">
        <f t="shared" si="0"/>
        <v>0.32267441860465107</v>
      </c>
      <c r="L34" s="1">
        <f t="shared" si="9"/>
        <v>0.40333333333333332</v>
      </c>
      <c r="M34" s="1">
        <f t="shared" si="10"/>
        <v>0.30864197530864201</v>
      </c>
      <c r="N34" s="1">
        <f t="shared" si="11"/>
        <v>0.23899371069182396</v>
      </c>
      <c r="O34" s="1">
        <f t="shared" si="12"/>
        <v>0.24915824915824913</v>
      </c>
      <c r="P34" s="1">
        <f t="shared" si="12"/>
        <v>0.26262626262626254</v>
      </c>
      <c r="Q34" s="1">
        <f t="shared" si="13"/>
        <v>0.27631578947368418</v>
      </c>
      <c r="R34" s="1">
        <f t="shared" si="14"/>
        <v>0.21812080536912748</v>
      </c>
      <c r="S34" s="1">
        <f t="shared" si="15"/>
        <v>0.24698795180722899</v>
      </c>
      <c r="T34" s="1">
        <f t="shared" si="16"/>
        <v>0.25621890547263693</v>
      </c>
      <c r="U34" s="1">
        <f t="shared" si="17"/>
        <v>0.33639143730886856</v>
      </c>
      <c r="V34" s="1">
        <f t="shared" si="18"/>
        <v>0.3254237288135593</v>
      </c>
      <c r="W34" s="1">
        <f t="shared" si="19"/>
        <v>0.21597633136094674</v>
      </c>
      <c r="X34" s="1">
        <f t="shared" si="20"/>
        <v>0.27450980392156854</v>
      </c>
      <c r="Y34" s="1">
        <f t="shared" si="21"/>
        <v>0.33571428571428574</v>
      </c>
      <c r="Z34" s="1">
        <f t="shared" si="22"/>
        <v>0.28930817610062887</v>
      </c>
      <c r="AA34" s="1">
        <f t="shared" si="23"/>
        <v>0.18649517684887462</v>
      </c>
      <c r="AB34" s="1">
        <f t="shared" si="24"/>
        <v>0.38775510204081631</v>
      </c>
      <c r="AC34" s="1">
        <f t="shared" si="25"/>
        <v>0.37630662020905925</v>
      </c>
      <c r="AD34" s="1">
        <f t="shared" si="26"/>
        <v>0.38208955223880603</v>
      </c>
      <c r="AE34" s="1">
        <f t="shared" si="27"/>
        <v>0.28620689655172415</v>
      </c>
      <c r="AF34" s="1">
        <f t="shared" si="28"/>
        <v>0.27696793002915454</v>
      </c>
      <c r="AG34" s="1">
        <f t="shared" si="29"/>
        <v>0.19937694704049846</v>
      </c>
      <c r="AH34" s="1">
        <f t="shared" si="30"/>
        <v>0.26047904191616766</v>
      </c>
      <c r="AI34" s="1">
        <f t="shared" si="31"/>
        <v>0.278169014084507</v>
      </c>
      <c r="AJ34" s="1">
        <f t="shared" si="32"/>
        <v>0.40524781341107885</v>
      </c>
      <c r="AK34" s="1">
        <f t="shared" si="33"/>
        <v>0.25</v>
      </c>
      <c r="AL34" s="1">
        <f t="shared" si="34"/>
        <v>0.35423197492163017</v>
      </c>
      <c r="AM34" s="1">
        <f t="shared" si="35"/>
        <v>0.31111111111111112</v>
      </c>
      <c r="AN34" s="1">
        <f t="shared" si="36"/>
        <v>0.2651006711409396</v>
      </c>
      <c r="AO34" s="1">
        <f t="shared" si="37"/>
        <v>0.33015873015873021</v>
      </c>
      <c r="AP34" s="1">
        <f t="shared" si="38"/>
        <v>0.3571428571428571</v>
      </c>
      <c r="AQ34" s="1">
        <f t="shared" si="39"/>
        <v>0.24637681159420299</v>
      </c>
      <c r="AR34" s="1">
        <f t="shared" si="40"/>
        <v>0.2861736334405145</v>
      </c>
      <c r="AS34" s="1">
        <f t="shared" si="41"/>
        <v>0.24825174825174823</v>
      </c>
      <c r="AT34" s="1">
        <f t="shared" si="42"/>
        <v>0.34915254237288129</v>
      </c>
      <c r="AU34" s="1">
        <f t="shared" si="43"/>
        <v>0.30434782608695654</v>
      </c>
      <c r="AV34" s="1">
        <f t="shared" si="44"/>
        <v>0.29447852760736193</v>
      </c>
      <c r="AW34" s="1">
        <f t="shared" si="45"/>
        <v>0.22413793103448265</v>
      </c>
      <c r="AX34" s="1">
        <f t="shared" si="46"/>
        <v>0.23184357541899436</v>
      </c>
      <c r="AY34" s="1">
        <f t="shared" si="47"/>
        <v>0.17460317460317454</v>
      </c>
      <c r="AZ34" s="1">
        <f t="shared" si="48"/>
        <v>0.3087248322147651</v>
      </c>
    </row>
    <row r="35" spans="1:52" x14ac:dyDescent="0.4">
      <c r="A35" s="34"/>
      <c r="B35" s="1">
        <v>1.75</v>
      </c>
      <c r="C35" s="1">
        <f t="shared" si="1"/>
        <v>0.26946107784431139</v>
      </c>
      <c r="D35" s="1">
        <f t="shared" si="2"/>
        <v>0.38208955223880603</v>
      </c>
      <c r="E35" s="1">
        <f t="shared" si="3"/>
        <v>0.34838709677419355</v>
      </c>
      <c r="F35" s="1">
        <f t="shared" si="4"/>
        <v>0.36140350877192984</v>
      </c>
      <c r="G35" s="1">
        <f t="shared" si="5"/>
        <v>0.3529411764705882</v>
      </c>
      <c r="H35" s="1">
        <f t="shared" si="6"/>
        <v>0.37308868501529058</v>
      </c>
      <c r="I35" s="1">
        <f t="shared" si="7"/>
        <v>0.30939226519337015</v>
      </c>
      <c r="J35" s="1">
        <f t="shared" si="8"/>
        <v>0.28739002932551327</v>
      </c>
      <c r="K35" s="1">
        <f t="shared" si="0"/>
        <v>0.38953488372093026</v>
      </c>
      <c r="L35" s="1">
        <f t="shared" si="9"/>
        <v>0.46666666666666667</v>
      </c>
      <c r="M35" s="1">
        <f t="shared" si="10"/>
        <v>0.34876543209876543</v>
      </c>
      <c r="N35" s="1">
        <f t="shared" si="11"/>
        <v>0.29245283018867929</v>
      </c>
      <c r="O35" s="1">
        <f>1-O22/0.297</f>
        <v>0.28282828282828276</v>
      </c>
      <c r="P35" s="1">
        <f>1-P22/0.297</f>
        <v>0.31986531986531974</v>
      </c>
      <c r="Q35" s="1">
        <f>1-Q22/0.38</f>
        <v>0.29999999999999993</v>
      </c>
      <c r="R35" s="1">
        <f t="shared" si="14"/>
        <v>0.27181208053691275</v>
      </c>
      <c r="S35" s="1">
        <f t="shared" si="15"/>
        <v>0.25301204819277112</v>
      </c>
      <c r="T35" s="1">
        <f t="shared" si="16"/>
        <v>0.29850746268656725</v>
      </c>
      <c r="U35" s="1">
        <f t="shared" si="17"/>
        <v>0.33027522935779818</v>
      </c>
      <c r="V35" s="1">
        <f>1-V22/0.295</f>
        <v>0.38305084745762707</v>
      </c>
      <c r="W35" s="1">
        <f>1-W22/0.338</f>
        <v>0.26923076923076927</v>
      </c>
      <c r="X35" s="1">
        <f>1-X22/0.357</f>
        <v>0.33053221288515411</v>
      </c>
      <c r="Y35" s="1">
        <f>1-Y22/0.28</f>
        <v>0.43571428571428572</v>
      </c>
      <c r="Z35" s="1">
        <f t="shared" si="22"/>
        <v>0.33647798742138368</v>
      </c>
      <c r="AA35" s="1">
        <f t="shared" si="23"/>
        <v>0.24437299035369775</v>
      </c>
      <c r="AB35" s="1">
        <f t="shared" si="24"/>
        <v>0.48571428571428565</v>
      </c>
      <c r="AC35" s="1">
        <f>1-AC22/0.287</f>
        <v>0.40418118466898945</v>
      </c>
      <c r="AD35" s="1">
        <f>1-AD22/0.335</f>
        <v>0.45373134328358211</v>
      </c>
      <c r="AE35" s="1">
        <f>1-AE22/0.29</f>
        <v>0.34482758620689646</v>
      </c>
      <c r="AF35" s="1">
        <f>1-AF22/0.343</f>
        <v>0.30029154518950441</v>
      </c>
      <c r="AG35" s="1">
        <f t="shared" si="29"/>
        <v>0.25545171339563866</v>
      </c>
      <c r="AH35" s="1">
        <f t="shared" si="30"/>
        <v>0.28742514970059885</v>
      </c>
      <c r="AI35" s="1">
        <f t="shared" si="31"/>
        <v>0.35563380281690138</v>
      </c>
      <c r="AJ35" s="1">
        <f t="shared" si="32"/>
        <v>0.45189504373177847</v>
      </c>
      <c r="AK35" s="1">
        <f>1-AK22/0.34</f>
        <v>0.28529411764705892</v>
      </c>
      <c r="AL35" s="1">
        <f t="shared" si="34"/>
        <v>0.38244514106583072</v>
      </c>
      <c r="AM35" s="1">
        <f>1-AM22/0.36</f>
        <v>0.37222222222222223</v>
      </c>
      <c r="AN35" s="1">
        <f t="shared" si="36"/>
        <v>0.32214765100671139</v>
      </c>
      <c r="AO35" s="1">
        <f t="shared" si="37"/>
        <v>0.35873015873015868</v>
      </c>
      <c r="AP35" s="1">
        <f t="shared" si="38"/>
        <v>0.38311688311688308</v>
      </c>
      <c r="AQ35" s="1">
        <f t="shared" si="39"/>
        <v>0.30072463768115942</v>
      </c>
      <c r="AR35" s="1">
        <f t="shared" si="40"/>
        <v>0.33440514469453375</v>
      </c>
      <c r="AS35" s="1">
        <f>1-AS22/0.286</f>
        <v>0.31468531468531458</v>
      </c>
      <c r="AT35" s="1">
        <f t="shared" si="42"/>
        <v>0.40677966101694918</v>
      </c>
      <c r="AU35" s="1">
        <f>1-AU22/0.322</f>
        <v>0.35403726708074534</v>
      </c>
      <c r="AV35" s="1">
        <f>1-AV22/0.326</f>
        <v>0.33742331288343563</v>
      </c>
      <c r="AW35" s="1">
        <f>1-AW22/0.29</f>
        <v>0.28620689655172415</v>
      </c>
      <c r="AX35" s="1">
        <f>1-AX22/0.358</f>
        <v>0.27374301675977653</v>
      </c>
      <c r="AY35" s="1">
        <f>1-AY22/0.315</f>
        <v>0.24444444444444446</v>
      </c>
      <c r="AZ35" s="1">
        <f>1-AZ22/0.298</f>
        <v>0.36241610738255026</v>
      </c>
    </row>
    <row r="36" spans="1:52" x14ac:dyDescent="0.4">
      <c r="A36" s="34"/>
      <c r="B36" s="1">
        <v>2</v>
      </c>
      <c r="C36" s="1">
        <f>1-C23/0.334</f>
        <v>0.35628742514970069</v>
      </c>
      <c r="D36" s="1">
        <f t="shared" si="2"/>
        <v>0.40597014925373132</v>
      </c>
      <c r="E36" s="1">
        <f>1-E23/0.31</f>
        <v>0.4</v>
      </c>
      <c r="F36" s="1">
        <f t="shared" si="4"/>
        <v>0.4385964912280701</v>
      </c>
      <c r="G36" s="1">
        <f t="shared" si="5"/>
        <v>0.36828644501278773</v>
      </c>
      <c r="H36" s="1">
        <f t="shared" si="6"/>
        <v>0.43425076452599387</v>
      </c>
      <c r="I36" s="1">
        <f>1-I23/0.362</f>
        <v>0.35635359116022092</v>
      </c>
      <c r="J36" s="1">
        <f t="shared" si="8"/>
        <v>0.31964809384164228</v>
      </c>
      <c r="K36" s="1">
        <f t="shared" si="0"/>
        <v>0.41860465116279066</v>
      </c>
      <c r="L36" s="1">
        <f t="shared" si="9"/>
        <v>0.47333333333333327</v>
      </c>
      <c r="M36" s="1">
        <f>1-M23/0.324</f>
        <v>0.41975308641975306</v>
      </c>
      <c r="N36" s="1">
        <f t="shared" si="11"/>
        <v>0.31446540880503149</v>
      </c>
      <c r="O36" s="1">
        <f t="shared" ref="O36:P36" si="49">1-O23/0.297</f>
        <v>0.29629629629629628</v>
      </c>
      <c r="P36" s="1">
        <f t="shared" si="49"/>
        <v>0.38383838383838387</v>
      </c>
      <c r="Q36" s="1">
        <f t="shared" si="13"/>
        <v>0.33947368421052637</v>
      </c>
      <c r="R36" s="1">
        <f>1-R23/0.298</f>
        <v>0.34899328859060397</v>
      </c>
      <c r="S36" s="1">
        <f>1-S23/0.332</f>
        <v>0.32831325301204817</v>
      </c>
      <c r="T36" s="1">
        <f t="shared" si="16"/>
        <v>0.36815920398009949</v>
      </c>
      <c r="U36" s="1">
        <f t="shared" si="17"/>
        <v>0.40672782874617741</v>
      </c>
      <c r="V36" s="1">
        <f t="shared" si="18"/>
        <v>0.41355932203389834</v>
      </c>
      <c r="W36" s="1">
        <f t="shared" si="19"/>
        <v>0.32840236686390534</v>
      </c>
      <c r="X36" s="1">
        <f t="shared" si="20"/>
        <v>0.37254901960784315</v>
      </c>
      <c r="Y36" s="1">
        <f t="shared" si="21"/>
        <v>0.46785714285714297</v>
      </c>
      <c r="Z36" s="1">
        <f t="shared" si="22"/>
        <v>0.35849056603773588</v>
      </c>
      <c r="AA36" s="1">
        <f t="shared" si="23"/>
        <v>0.270096463022508</v>
      </c>
      <c r="AB36" s="1">
        <f t="shared" si="24"/>
        <v>0.48979591836734693</v>
      </c>
      <c r="AC36" s="1">
        <f t="shared" si="25"/>
        <v>0.43554006968641112</v>
      </c>
      <c r="AD36" s="1">
        <f t="shared" si="26"/>
        <v>0.48358208955223891</v>
      </c>
      <c r="AE36" s="1">
        <f t="shared" si="27"/>
        <v>0.37931034482758619</v>
      </c>
      <c r="AF36" s="1">
        <f t="shared" si="28"/>
        <v>0.33819241982507287</v>
      </c>
      <c r="AG36" s="1">
        <f t="shared" si="29"/>
        <v>0.32087227414330222</v>
      </c>
      <c r="AH36" s="1">
        <f t="shared" si="30"/>
        <v>0.2814371257485031</v>
      </c>
      <c r="AI36" s="1">
        <f t="shared" si="31"/>
        <v>0.39084507042253525</v>
      </c>
      <c r="AJ36" s="1">
        <f t="shared" si="32"/>
        <v>0.53644314868804666</v>
      </c>
      <c r="AK36" s="1">
        <f t="shared" si="33"/>
        <v>0.36470588235294121</v>
      </c>
      <c r="AL36" s="1">
        <f t="shared" si="34"/>
        <v>0.43260188087774298</v>
      </c>
      <c r="AM36" s="1">
        <f t="shared" si="35"/>
        <v>0.41111111111111109</v>
      </c>
      <c r="AN36" s="1">
        <f t="shared" si="36"/>
        <v>0.3523489932885906</v>
      </c>
      <c r="AO36" s="1">
        <f t="shared" si="37"/>
        <v>0.40952380952380951</v>
      </c>
      <c r="AP36" s="1">
        <f>1-AP23/0.308</f>
        <v>0.43506493506493504</v>
      </c>
      <c r="AQ36" s="1">
        <f t="shared" si="39"/>
        <v>0.33333333333333337</v>
      </c>
      <c r="AR36" s="1">
        <f t="shared" si="40"/>
        <v>0.38263665594855301</v>
      </c>
      <c r="AS36" s="1">
        <f t="shared" si="41"/>
        <v>0.37412587412587406</v>
      </c>
      <c r="AT36" s="1">
        <f t="shared" si="42"/>
        <v>0.45084745762711864</v>
      </c>
      <c r="AU36" s="1">
        <f t="shared" si="43"/>
        <v>0.39130434782608692</v>
      </c>
      <c r="AV36" s="1">
        <f t="shared" si="44"/>
        <v>0.37730061349693245</v>
      </c>
      <c r="AW36" s="1">
        <f t="shared" si="45"/>
        <v>0.3275862068965516</v>
      </c>
      <c r="AX36" s="1">
        <f t="shared" si="46"/>
        <v>0.2988826815642458</v>
      </c>
      <c r="AY36" s="1">
        <f t="shared" si="47"/>
        <v>0.28253968253968254</v>
      </c>
      <c r="AZ36" s="1">
        <f t="shared" si="48"/>
        <v>0.40268456375838924</v>
      </c>
    </row>
    <row r="37" spans="1:52" x14ac:dyDescent="0.4">
      <c r="A37" s="34"/>
      <c r="B37" s="1">
        <v>2.5</v>
      </c>
      <c r="C37" s="1">
        <f t="shared" si="1"/>
        <v>0.45808383233532934</v>
      </c>
      <c r="D37" s="1">
        <f t="shared" si="2"/>
        <v>0.46865671641791051</v>
      </c>
      <c r="E37" s="1">
        <f t="shared" si="3"/>
        <v>0.45161290322580638</v>
      </c>
      <c r="F37" s="1">
        <f t="shared" si="4"/>
        <v>0.51228070175438589</v>
      </c>
      <c r="G37" s="1">
        <f t="shared" si="5"/>
        <v>0.46035805626598469</v>
      </c>
      <c r="H37" s="1">
        <f t="shared" si="6"/>
        <v>0.47400611620795108</v>
      </c>
      <c r="I37" s="1">
        <f t="shared" si="7"/>
        <v>0.43646408839779005</v>
      </c>
      <c r="J37" s="1">
        <f>1-J24/0.341</f>
        <v>0.37536656891495612</v>
      </c>
      <c r="K37" s="1">
        <f t="shared" si="0"/>
        <v>0.49127906976744184</v>
      </c>
      <c r="L37" s="1">
        <f t="shared" si="9"/>
        <v>0.54666666666666663</v>
      </c>
      <c r="M37" s="1">
        <f t="shared" si="10"/>
        <v>0.5185185185185186</v>
      </c>
      <c r="N37" s="1">
        <f t="shared" si="11"/>
        <v>0.40566037735849059</v>
      </c>
      <c r="O37" s="1">
        <f t="shared" ref="O37:P37" si="50">1-O24/0.297</f>
        <v>0.40740740740740744</v>
      </c>
      <c r="P37" s="1">
        <f t="shared" si="50"/>
        <v>0.44107744107744107</v>
      </c>
      <c r="Q37" s="1">
        <f t="shared" si="13"/>
        <v>0.40526315789473688</v>
      </c>
      <c r="R37" s="1">
        <f t="shared" si="14"/>
        <v>0.46979865771812079</v>
      </c>
      <c r="S37" s="1">
        <f t="shared" si="15"/>
        <v>0.39759036144578308</v>
      </c>
      <c r="T37" s="1">
        <f t="shared" si="16"/>
        <v>0.46766169154228865</v>
      </c>
      <c r="U37" s="1">
        <f t="shared" si="17"/>
        <v>0.42813455657492361</v>
      </c>
      <c r="V37" s="1">
        <f t="shared" si="18"/>
        <v>0.50169491525423737</v>
      </c>
      <c r="W37" s="1">
        <f t="shared" si="19"/>
        <v>0.39644970414201186</v>
      </c>
      <c r="X37" s="1">
        <f t="shared" si="20"/>
        <v>0.4509803921568627</v>
      </c>
      <c r="Y37" s="1">
        <f t="shared" si="21"/>
        <v>0.54285714285714293</v>
      </c>
      <c r="Z37" s="1">
        <f t="shared" si="22"/>
        <v>0.44025157232704404</v>
      </c>
      <c r="AA37" s="1">
        <f t="shared" si="23"/>
        <v>0.39228295819935688</v>
      </c>
      <c r="AB37" s="1">
        <f t="shared" si="24"/>
        <v>0.58367346938775511</v>
      </c>
      <c r="AC37" s="1">
        <f t="shared" si="25"/>
        <v>0.48780487804878048</v>
      </c>
      <c r="AD37" s="1">
        <f t="shared" si="26"/>
        <v>0.5194029850746269</v>
      </c>
      <c r="AE37" s="1">
        <f t="shared" si="27"/>
        <v>0.41034482758620683</v>
      </c>
      <c r="AF37" s="1">
        <f t="shared" si="28"/>
        <v>0.44314868804664731</v>
      </c>
      <c r="AG37" s="1">
        <f t="shared" si="29"/>
        <v>0.41744548286604366</v>
      </c>
      <c r="AH37" s="1">
        <f t="shared" si="30"/>
        <v>0.3532934131736527</v>
      </c>
      <c r="AI37" s="1">
        <f t="shared" si="31"/>
        <v>0.48943661971830987</v>
      </c>
      <c r="AJ37" s="1">
        <f t="shared" si="32"/>
        <v>0.56268221574344035</v>
      </c>
      <c r="AK37" s="1">
        <f t="shared" si="33"/>
        <v>0.46470588235294119</v>
      </c>
      <c r="AL37" s="1">
        <f t="shared" si="34"/>
        <v>0.49843260188087779</v>
      </c>
      <c r="AM37" s="1">
        <f t="shared" si="35"/>
        <v>0.4194444444444444</v>
      </c>
      <c r="AN37" s="1">
        <f t="shared" si="36"/>
        <v>0.39597315436241609</v>
      </c>
      <c r="AO37" s="1">
        <f t="shared" si="37"/>
        <v>0.47936507936507933</v>
      </c>
      <c r="AP37" s="1">
        <f t="shared" si="38"/>
        <v>0.49025974025974028</v>
      </c>
      <c r="AQ37" s="1">
        <f t="shared" si="39"/>
        <v>0.47101449275362328</v>
      </c>
      <c r="AR37" s="1">
        <f t="shared" si="40"/>
        <v>0.47588424437299037</v>
      </c>
      <c r="AS37" s="1">
        <f t="shared" si="41"/>
        <v>0.47552447552447552</v>
      </c>
      <c r="AT37" s="1">
        <f t="shared" si="42"/>
        <v>0.51864406779661021</v>
      </c>
      <c r="AU37" s="1">
        <f t="shared" si="43"/>
        <v>0.44720496894409945</v>
      </c>
      <c r="AV37" s="1">
        <f t="shared" si="44"/>
        <v>0.48159509202453987</v>
      </c>
      <c r="AW37" s="1">
        <f t="shared" si="45"/>
        <v>0.39655172413793105</v>
      </c>
      <c r="AX37" s="1">
        <f t="shared" si="46"/>
        <v>0.37150837988826813</v>
      </c>
      <c r="AY37" s="1">
        <f t="shared" si="47"/>
        <v>0.37777777777777777</v>
      </c>
      <c r="AZ37" s="1">
        <f t="shared" si="48"/>
        <v>0.5436241610738255</v>
      </c>
    </row>
    <row r="38" spans="1:52" x14ac:dyDescent="0.4">
      <c r="A38" s="34"/>
      <c r="B38" s="1">
        <v>3</v>
      </c>
      <c r="C38" s="1">
        <f t="shared" si="1"/>
        <v>0.51796407185628746</v>
      </c>
      <c r="D38" s="1">
        <f t="shared" si="2"/>
        <v>0.555223880597015</v>
      </c>
      <c r="E38" s="1">
        <f t="shared" si="3"/>
        <v>0.50967741935483879</v>
      </c>
      <c r="F38" s="1">
        <f t="shared" si="4"/>
        <v>0.63508771929824559</v>
      </c>
      <c r="G38" s="1">
        <f t="shared" si="5"/>
        <v>0.52941176470588236</v>
      </c>
      <c r="H38" s="1">
        <f t="shared" si="6"/>
        <v>0.56269113149847105</v>
      </c>
      <c r="I38" s="1">
        <f t="shared" si="7"/>
        <v>0.50552486187845302</v>
      </c>
      <c r="J38" s="1">
        <f t="shared" si="8"/>
        <v>0.51319648093841641</v>
      </c>
      <c r="K38" s="1">
        <f t="shared" si="0"/>
        <v>0.57558139534883712</v>
      </c>
      <c r="L38" s="1">
        <f t="shared" si="9"/>
        <v>0.61</v>
      </c>
      <c r="M38" s="1">
        <f t="shared" si="10"/>
        <v>0.60802469135802473</v>
      </c>
      <c r="N38" s="1">
        <f t="shared" si="11"/>
        <v>0.47484276729559749</v>
      </c>
      <c r="O38" s="1">
        <f t="shared" ref="O38:P38" si="51">1-O25/0.297</f>
        <v>0.5319865319865319</v>
      </c>
      <c r="P38" s="1">
        <f t="shared" si="51"/>
        <v>0.51178451178451179</v>
      </c>
      <c r="Q38" s="1">
        <f t="shared" si="13"/>
        <v>0.49736842105263157</v>
      </c>
      <c r="R38" s="1">
        <f t="shared" si="14"/>
        <v>0.49664429530201337</v>
      </c>
      <c r="S38" s="1">
        <f t="shared" si="15"/>
        <v>0.4668674698795181</v>
      </c>
      <c r="T38" s="1">
        <f t="shared" si="16"/>
        <v>0.53731343283582089</v>
      </c>
      <c r="U38" s="1">
        <f t="shared" si="17"/>
        <v>0.57798165137614677</v>
      </c>
      <c r="V38" s="1">
        <f t="shared" si="18"/>
        <v>0.59322033898305082</v>
      </c>
      <c r="W38" s="1">
        <f t="shared" si="19"/>
        <v>0.4497041420118344</v>
      </c>
      <c r="X38" s="1">
        <f t="shared" si="20"/>
        <v>0.53781512605042014</v>
      </c>
      <c r="Y38" s="1">
        <f t="shared" si="21"/>
        <v>0.56428571428571428</v>
      </c>
      <c r="Z38" s="1">
        <f t="shared" si="22"/>
        <v>0.52830188679245293</v>
      </c>
      <c r="AA38" s="1">
        <f t="shared" si="23"/>
        <v>0.48231511254019288</v>
      </c>
      <c r="AB38" s="1">
        <f t="shared" si="24"/>
        <v>0.63673469387755111</v>
      </c>
      <c r="AC38" s="1">
        <f t="shared" si="25"/>
        <v>0.5331010452961672</v>
      </c>
      <c r="AD38" s="1">
        <f t="shared" si="26"/>
        <v>0.56119402985074629</v>
      </c>
      <c r="AE38" s="1">
        <f t="shared" si="27"/>
        <v>0.55172413793103448</v>
      </c>
      <c r="AF38" s="1">
        <f t="shared" si="28"/>
        <v>0.48979591836734704</v>
      </c>
      <c r="AG38" s="1">
        <f t="shared" si="29"/>
        <v>0.47975077881619932</v>
      </c>
      <c r="AH38" s="1">
        <f t="shared" si="30"/>
        <v>0.4760479041916168</v>
      </c>
      <c r="AI38" s="1">
        <f t="shared" si="31"/>
        <v>0.5598591549295775</v>
      </c>
      <c r="AJ38" s="1">
        <f t="shared" si="32"/>
        <v>0.6413994169096211</v>
      </c>
      <c r="AK38" s="1">
        <f t="shared" si="33"/>
        <v>0.58235294117647063</v>
      </c>
      <c r="AL38" s="1">
        <f t="shared" si="34"/>
        <v>0.57366771159874608</v>
      </c>
      <c r="AM38" s="1">
        <f t="shared" si="35"/>
        <v>0.53611111111111109</v>
      </c>
      <c r="AN38" s="1">
        <f t="shared" si="36"/>
        <v>0.5</v>
      </c>
      <c r="AO38" s="1">
        <f t="shared" si="37"/>
        <v>0.5714285714285714</v>
      </c>
      <c r="AP38" s="1">
        <f t="shared" si="38"/>
        <v>0.57792207792207795</v>
      </c>
      <c r="AQ38" s="1">
        <f t="shared" si="39"/>
        <v>0.53623188405797106</v>
      </c>
      <c r="AR38" s="1">
        <f t="shared" si="40"/>
        <v>0.59163987138263663</v>
      </c>
      <c r="AS38" s="1">
        <f t="shared" si="41"/>
        <v>0.54895104895104896</v>
      </c>
      <c r="AT38" s="1">
        <f t="shared" si="42"/>
        <v>0.59322033898305082</v>
      </c>
      <c r="AU38" s="1">
        <f t="shared" si="43"/>
        <v>0.53105590062111796</v>
      </c>
      <c r="AV38" s="1">
        <f t="shared" si="44"/>
        <v>0.50613496932515334</v>
      </c>
      <c r="AW38" s="1">
        <f t="shared" si="45"/>
        <v>0.5</v>
      </c>
      <c r="AX38" s="1">
        <f t="shared" si="46"/>
        <v>0.44972067039106145</v>
      </c>
      <c r="AY38" s="1">
        <f t="shared" si="47"/>
        <v>0.43174603174603177</v>
      </c>
      <c r="AZ38" s="1">
        <f t="shared" si="48"/>
        <v>0.57718120805369133</v>
      </c>
    </row>
    <row r="39" spans="1:52" x14ac:dyDescent="0.4">
      <c r="A39" s="34"/>
      <c r="B39" s="1">
        <v>3.5</v>
      </c>
      <c r="C39" s="1">
        <f t="shared" si="1"/>
        <v>0.56586826347305397</v>
      </c>
      <c r="D39" s="1">
        <f t="shared" si="2"/>
        <v>0.60597014925373127</v>
      </c>
      <c r="E39" s="1">
        <f t="shared" si="3"/>
        <v>0.58064516129032251</v>
      </c>
      <c r="F39" s="1">
        <f t="shared" si="4"/>
        <v>0.68421052631578938</v>
      </c>
      <c r="G39" s="1">
        <f t="shared" si="5"/>
        <v>0.57289002557544755</v>
      </c>
      <c r="H39" s="1">
        <f t="shared" si="6"/>
        <v>0.5902140672782874</v>
      </c>
      <c r="I39" s="1">
        <f t="shared" si="7"/>
        <v>0.53038674033149169</v>
      </c>
      <c r="J39" s="1">
        <f t="shared" si="8"/>
        <v>0.56891495601173026</v>
      </c>
      <c r="K39" s="1">
        <f t="shared" si="0"/>
        <v>0.63372093023255816</v>
      </c>
      <c r="L39" s="1">
        <f t="shared" si="9"/>
        <v>0.66</v>
      </c>
      <c r="M39" s="1">
        <f t="shared" si="10"/>
        <v>0.66666666666666674</v>
      </c>
      <c r="N39" s="1">
        <f t="shared" si="11"/>
        <v>0.55974842767295596</v>
      </c>
      <c r="O39" s="1">
        <f t="shared" ref="O39:P39" si="52">1-O26/0.297</f>
        <v>0.54545454545454541</v>
      </c>
      <c r="P39" s="1">
        <f t="shared" si="52"/>
        <v>0.55555555555555558</v>
      </c>
      <c r="Q39" s="1">
        <f t="shared" si="13"/>
        <v>0.52368421052631575</v>
      </c>
      <c r="R39" s="1">
        <f t="shared" si="14"/>
        <v>0.55704697986577179</v>
      </c>
      <c r="S39" s="1">
        <f t="shared" si="15"/>
        <v>0.48493975903614461</v>
      </c>
      <c r="T39" s="1">
        <f t="shared" si="16"/>
        <v>0.58457711442786064</v>
      </c>
      <c r="U39" s="1">
        <f t="shared" si="17"/>
        <v>0.64831804281345562</v>
      </c>
      <c r="V39" s="1">
        <f t="shared" si="18"/>
        <v>0.65423728813559323</v>
      </c>
      <c r="W39" s="1">
        <f t="shared" si="19"/>
        <v>0.49704142011834318</v>
      </c>
      <c r="X39" s="1">
        <f t="shared" si="20"/>
        <v>0.60504201680672276</v>
      </c>
      <c r="Y39" s="1">
        <f t="shared" si="21"/>
        <v>0.61428571428571432</v>
      </c>
      <c r="Z39" s="1">
        <f t="shared" si="22"/>
        <v>0.55345911949685545</v>
      </c>
      <c r="AA39" s="1">
        <f t="shared" si="23"/>
        <v>0.54019292604501612</v>
      </c>
      <c r="AB39" s="1">
        <f t="shared" si="24"/>
        <v>0.6489795918367347</v>
      </c>
      <c r="AC39" s="1">
        <f t="shared" si="25"/>
        <v>0.66550522648083621</v>
      </c>
      <c r="AD39" s="1">
        <f t="shared" si="26"/>
        <v>0.62089552238805967</v>
      </c>
      <c r="AE39" s="1">
        <f t="shared" si="27"/>
        <v>0.57586206896551717</v>
      </c>
      <c r="AF39" s="1">
        <f t="shared" si="28"/>
        <v>0.56851311953352779</v>
      </c>
      <c r="AG39" s="1">
        <f t="shared" si="29"/>
        <v>0.53271028037383172</v>
      </c>
      <c r="AH39" s="1">
        <f t="shared" si="30"/>
        <v>0.58682634730538918</v>
      </c>
      <c r="AI39" s="1">
        <f t="shared" si="31"/>
        <v>0.5880281690140845</v>
      </c>
      <c r="AJ39" s="1">
        <f t="shared" si="32"/>
        <v>0.7142857142857143</v>
      </c>
      <c r="AK39" s="1">
        <f t="shared" si="33"/>
        <v>0.63823529411764701</v>
      </c>
      <c r="AL39" s="1">
        <f t="shared" si="34"/>
        <v>0.63322884012539182</v>
      </c>
      <c r="AM39" s="1">
        <f t="shared" si="35"/>
        <v>0.56111111111111112</v>
      </c>
      <c r="AN39" s="1">
        <f t="shared" si="36"/>
        <v>0.58724832214765099</v>
      </c>
      <c r="AO39" s="1">
        <f t="shared" si="37"/>
        <v>0.63809523809523805</v>
      </c>
      <c r="AP39" s="1">
        <f t="shared" si="38"/>
        <v>0.58116883116883122</v>
      </c>
      <c r="AQ39" s="1">
        <f t="shared" si="39"/>
        <v>0.57971014492753625</v>
      </c>
      <c r="AR39" s="1">
        <f t="shared" si="40"/>
        <v>0.63022508038585201</v>
      </c>
      <c r="AS39" s="1">
        <f t="shared" si="41"/>
        <v>0.59790209790209792</v>
      </c>
      <c r="AT39" s="1">
        <f t="shared" si="42"/>
        <v>0.61016949152542366</v>
      </c>
      <c r="AU39" s="1">
        <f t="shared" si="43"/>
        <v>0.5714285714285714</v>
      </c>
      <c r="AV39" s="1">
        <f t="shared" si="44"/>
        <v>0.55521472392638049</v>
      </c>
      <c r="AW39" s="1">
        <f t="shared" si="45"/>
        <v>0.56896551724137923</v>
      </c>
      <c r="AX39" s="1">
        <f t="shared" si="46"/>
        <v>0.5083798882681565</v>
      </c>
      <c r="AY39" s="1">
        <f t="shared" si="47"/>
        <v>0.47936507936507933</v>
      </c>
      <c r="AZ39" s="1">
        <f t="shared" si="48"/>
        <v>0.62751677852348986</v>
      </c>
    </row>
    <row r="40" spans="1:52" x14ac:dyDescent="0.4">
      <c r="A40" s="35"/>
      <c r="B40" s="1">
        <v>4</v>
      </c>
      <c r="C40" s="1">
        <f t="shared" si="1"/>
        <v>0.61377245508982037</v>
      </c>
      <c r="D40" s="1">
        <f>1-D27/0.335</f>
        <v>0.65074626865671648</v>
      </c>
      <c r="E40" s="1">
        <f t="shared" si="3"/>
        <v>0.63225806451612909</v>
      </c>
      <c r="F40" s="1">
        <f t="shared" si="4"/>
        <v>0.743859649122807</v>
      </c>
      <c r="G40" s="1">
        <f t="shared" si="5"/>
        <v>0.63938618925831214</v>
      </c>
      <c r="H40" s="1">
        <f t="shared" si="6"/>
        <v>0.63914373088685017</v>
      </c>
      <c r="I40" s="1">
        <f t="shared" si="7"/>
        <v>0.60220994475138123</v>
      </c>
      <c r="J40" s="1">
        <f t="shared" si="8"/>
        <v>0.61876832844574781</v>
      </c>
      <c r="K40" s="1">
        <f t="shared" si="0"/>
        <v>0.68895348837209303</v>
      </c>
      <c r="L40" s="1">
        <f t="shared" si="9"/>
        <v>0.72666666666666657</v>
      </c>
      <c r="M40" s="1">
        <f t="shared" si="10"/>
        <v>0.70987654320987659</v>
      </c>
      <c r="N40" s="1">
        <f t="shared" si="11"/>
        <v>0.57547169811320753</v>
      </c>
      <c r="O40" s="1">
        <f t="shared" ref="O40:P40" si="53">1-O27/0.297</f>
        <v>0.60942760942760943</v>
      </c>
      <c r="P40" s="1">
        <f t="shared" si="53"/>
        <v>0.61616161616161613</v>
      </c>
      <c r="Q40" s="1">
        <f t="shared" si="13"/>
        <v>0.60263157894736841</v>
      </c>
      <c r="R40" s="1">
        <f t="shared" si="14"/>
        <v>0.65436241610738255</v>
      </c>
      <c r="S40" s="1">
        <f t="shared" si="15"/>
        <v>0.5662650602409639</v>
      </c>
      <c r="T40" s="1">
        <f t="shared" si="16"/>
        <v>0.64179104477611948</v>
      </c>
      <c r="U40" s="1">
        <f t="shared" si="17"/>
        <v>0.66360856269113144</v>
      </c>
      <c r="V40" s="1">
        <f t="shared" si="18"/>
        <v>0.70847457627118637</v>
      </c>
      <c r="W40" s="1">
        <f t="shared" si="19"/>
        <v>0.56804733727810652</v>
      </c>
      <c r="X40" s="1">
        <f t="shared" si="20"/>
        <v>0.64425770308123242</v>
      </c>
      <c r="Y40" s="1">
        <f t="shared" si="21"/>
        <v>0.66785714285714293</v>
      </c>
      <c r="Z40" s="1">
        <f t="shared" si="22"/>
        <v>0.66037735849056611</v>
      </c>
      <c r="AA40" s="1">
        <f t="shared" si="23"/>
        <v>0.58199356913183276</v>
      </c>
      <c r="AB40" s="1">
        <f t="shared" si="24"/>
        <v>0.68163265306122445</v>
      </c>
      <c r="AC40" s="1">
        <f t="shared" si="25"/>
        <v>0.6759581881533101</v>
      </c>
      <c r="AD40" s="1">
        <f t="shared" si="26"/>
        <v>0.66567164179104477</v>
      </c>
      <c r="AE40" s="1">
        <f t="shared" si="27"/>
        <v>0.65517241379310343</v>
      </c>
      <c r="AF40" s="1">
        <f t="shared" si="28"/>
        <v>0.66472303206997085</v>
      </c>
      <c r="AG40" s="1">
        <f t="shared" si="29"/>
        <v>0.63862928348909653</v>
      </c>
      <c r="AH40" s="1">
        <f t="shared" si="30"/>
        <v>0.61377245508982037</v>
      </c>
      <c r="AI40" s="1">
        <f t="shared" si="31"/>
        <v>0.69366197183098599</v>
      </c>
      <c r="AJ40" s="1">
        <f t="shared" si="32"/>
        <v>0.71720116618075802</v>
      </c>
      <c r="AK40" s="1">
        <f t="shared" si="33"/>
        <v>0.65</v>
      </c>
      <c r="AL40" s="1">
        <f t="shared" si="34"/>
        <v>0.65203761755485901</v>
      </c>
      <c r="AM40" s="1">
        <f t="shared" si="35"/>
        <v>0.625</v>
      </c>
      <c r="AN40" s="1">
        <f t="shared" si="36"/>
        <v>0.65436241610738255</v>
      </c>
      <c r="AO40" s="1">
        <f t="shared" si="37"/>
        <v>0.67619047619047623</v>
      </c>
      <c r="AP40" s="1">
        <f t="shared" si="38"/>
        <v>0.62012987012987009</v>
      </c>
      <c r="AQ40" s="1">
        <f t="shared" si="39"/>
        <v>0.64130434782608692</v>
      </c>
      <c r="AR40" s="1">
        <f t="shared" si="40"/>
        <v>0.68488745980707399</v>
      </c>
      <c r="AS40" s="1">
        <f t="shared" si="41"/>
        <v>0.66783216783216781</v>
      </c>
      <c r="AT40" s="1">
        <f t="shared" si="42"/>
        <v>0.67118644067796607</v>
      </c>
      <c r="AU40" s="1">
        <f t="shared" si="43"/>
        <v>0.61490683229813659</v>
      </c>
      <c r="AV40" s="1">
        <f t="shared" si="44"/>
        <v>0.59815950920245398</v>
      </c>
      <c r="AW40" s="1">
        <f t="shared" si="45"/>
        <v>0.6206896551724137</v>
      </c>
      <c r="AX40" s="1">
        <f t="shared" si="46"/>
        <v>0.54469273743016755</v>
      </c>
      <c r="AY40" s="1">
        <f t="shared" si="47"/>
        <v>0.61269841269841274</v>
      </c>
      <c r="AZ40" s="1">
        <f t="shared" si="48"/>
        <v>0.68791946308724827</v>
      </c>
    </row>
    <row r="41" spans="1:52" x14ac:dyDescent="0.4">
      <c r="B41" s="16" t="s">
        <v>13</v>
      </c>
      <c r="C41" s="1">
        <v>4.4063194084470042E-3</v>
      </c>
      <c r="D41" s="1">
        <v>3.8648837098552791E-3</v>
      </c>
      <c r="E41" s="1">
        <v>3.7992910880355851E-3</v>
      </c>
      <c r="F41" s="1">
        <v>4.5979443924856461E-3</v>
      </c>
      <c r="G41" s="1">
        <v>3.7883836815578711E-3</v>
      </c>
      <c r="H41" s="1">
        <v>4.2395082224514413E-3</v>
      </c>
      <c r="I41" s="1">
        <v>3.711461858383986E-3</v>
      </c>
      <c r="J41" s="1">
        <v>4.2633184926381268E-3</v>
      </c>
      <c r="K41" s="1">
        <v>4.4432028347688706E-3</v>
      </c>
      <c r="L41" s="1">
        <v>4.0980081960418939E-3</v>
      </c>
      <c r="M41" s="1">
        <v>4.561183048319554E-3</v>
      </c>
      <c r="N41" s="1">
        <v>3.9624995816408262E-3</v>
      </c>
      <c r="O41" s="1">
        <v>3.6867074247112488E-3</v>
      </c>
      <c r="P41" s="1">
        <v>3.921717117074423E-3</v>
      </c>
      <c r="Q41" s="1">
        <v>3.6330647571363359E-3</v>
      </c>
      <c r="R41" s="1">
        <v>4.0461118752462954E-3</v>
      </c>
      <c r="S41" s="1">
        <v>3.579870609217948E-3</v>
      </c>
      <c r="T41" s="1">
        <v>4.6824923237532446E-3</v>
      </c>
      <c r="U41" s="1">
        <v>4.3359568296353996E-3</v>
      </c>
      <c r="V41" s="1">
        <v>4.1743710779752656E-3</v>
      </c>
      <c r="W41" s="1">
        <v>3.6454116332570652E-3</v>
      </c>
      <c r="X41" s="1">
        <v>4.1141656430181304E-3</v>
      </c>
      <c r="Y41" s="1">
        <v>4.2376909092766667E-3</v>
      </c>
      <c r="Z41" s="1">
        <v>4.5114454991661496E-3</v>
      </c>
      <c r="AA41" s="1">
        <v>3.4096286466411599E-3</v>
      </c>
      <c r="AB41" s="1">
        <v>4.1564871749595724E-3</v>
      </c>
      <c r="AC41" s="1">
        <v>4.4597910548977559E-3</v>
      </c>
      <c r="AD41" s="1">
        <v>4.2433451694391918E-3</v>
      </c>
      <c r="AE41" s="1">
        <v>3.8134312144960602E-3</v>
      </c>
      <c r="AF41" s="1">
        <v>4.0322496448330506E-3</v>
      </c>
      <c r="AG41" s="1">
        <v>4.3326191703610371E-3</v>
      </c>
      <c r="AH41" s="1">
        <v>3.9301386317179962E-3</v>
      </c>
      <c r="AI41" s="1">
        <v>4.0669961252237756E-3</v>
      </c>
      <c r="AJ41" s="1">
        <v>4.6822000280456397E-3</v>
      </c>
      <c r="AK41" s="1">
        <v>4.6160710809572559E-3</v>
      </c>
      <c r="AL41" s="1">
        <v>4.0040356608708593E-3</v>
      </c>
      <c r="AM41" s="1">
        <v>3.697359159250322E-3</v>
      </c>
      <c r="AN41" s="1">
        <v>3.5489115555908919E-3</v>
      </c>
      <c r="AO41" s="1">
        <v>4.2046019321400844E-3</v>
      </c>
      <c r="AP41" s="1">
        <v>3.6343941654783151E-3</v>
      </c>
      <c r="AQ41" s="1">
        <v>4.0670279266312691E-3</v>
      </c>
      <c r="AR41" s="1">
        <v>4.0816041936679636E-3</v>
      </c>
      <c r="AS41" s="1">
        <v>4.2772643362791818E-3</v>
      </c>
      <c r="AT41" s="1">
        <v>4.5227953595183314E-3</v>
      </c>
      <c r="AU41" s="1">
        <v>3.8759015402910131E-3</v>
      </c>
      <c r="AV41" s="1">
        <v>3.6917685551079199E-3</v>
      </c>
      <c r="AW41" s="1">
        <v>3.7015613650380049E-3</v>
      </c>
      <c r="AX41" s="1">
        <v>3.703887494333162E-3</v>
      </c>
      <c r="AY41" s="1">
        <v>3.7736307416073628E-3</v>
      </c>
      <c r="AZ41" s="1">
        <v>3.831688486896597E-3</v>
      </c>
    </row>
    <row r="42" spans="1:52" x14ac:dyDescent="0.4">
      <c r="B42" s="16" t="s">
        <v>14</v>
      </c>
      <c r="C42" s="1">
        <v>-5.5229115019945263E-2</v>
      </c>
      <c r="D42" s="1">
        <v>1.3289059949947E-2</v>
      </c>
      <c r="E42" s="1">
        <v>9.6478552225189862E-3</v>
      </c>
      <c r="F42" s="1">
        <v>-5.5137850869409699E-2</v>
      </c>
      <c r="G42" s="1">
        <v>-1.327518209071288E-2</v>
      </c>
      <c r="H42" s="1">
        <v>-7.7929508446444862E-4</v>
      </c>
      <c r="I42" s="1">
        <v>-1.4666073183935259E-2</v>
      </c>
      <c r="J42" s="1">
        <v>-4.8862764222348483E-2</v>
      </c>
      <c r="K42" s="1">
        <v>-1.5343370632092681E-2</v>
      </c>
      <c r="L42" s="1">
        <v>3.2351637275073231E-2</v>
      </c>
      <c r="M42" s="1">
        <v>-2.2752681187460651E-2</v>
      </c>
      <c r="N42" s="1">
        <v>-7.3322865815111937E-3</v>
      </c>
      <c r="O42" s="1">
        <v>-6.0481608578834001E-3</v>
      </c>
      <c r="P42" s="1">
        <v>-6.3066849393182411E-3</v>
      </c>
      <c r="Q42" s="1">
        <v>4.9364539897600026E-3</v>
      </c>
      <c r="R42" s="1">
        <v>-2.2573858651409821E-2</v>
      </c>
      <c r="S42" s="1">
        <v>-2.0542176295427039E-2</v>
      </c>
      <c r="T42" s="1">
        <v>-5.2853969457710703E-2</v>
      </c>
      <c r="U42" s="1">
        <v>-2.603248669488684E-2</v>
      </c>
      <c r="V42" s="1">
        <v>-1.166671862798024E-2</v>
      </c>
      <c r="W42" s="1">
        <v>-1.23939746396356E-2</v>
      </c>
      <c r="X42" s="1">
        <v>-3.4856016421649982E-2</v>
      </c>
      <c r="Y42" s="1">
        <v>6.0871096156162041E-3</v>
      </c>
      <c r="Z42" s="1">
        <v>-4.7246720898931671E-2</v>
      </c>
      <c r="AA42" s="1">
        <v>-3.4381011508196641E-2</v>
      </c>
      <c r="AB42" s="1">
        <v>3.7271732484668967E-2</v>
      </c>
      <c r="AC42" s="1">
        <v>6.2419271015508038E-3</v>
      </c>
      <c r="AD42" s="1">
        <v>3.0454395693444991E-2</v>
      </c>
      <c r="AE42" s="1">
        <v>-1.5748400307030789E-2</v>
      </c>
      <c r="AF42" s="1">
        <v>-3.4495021470929033E-2</v>
      </c>
      <c r="AG42" s="1">
        <v>-7.0176558920000992E-2</v>
      </c>
      <c r="AH42" s="1">
        <v>-2.3782202312682799E-2</v>
      </c>
      <c r="AI42" s="1">
        <v>-9.5805093499746752E-3</v>
      </c>
      <c r="AJ42" s="1">
        <v>3.2811180513077631E-2</v>
      </c>
      <c r="AK42" s="1">
        <v>-6.7265069176320968E-2</v>
      </c>
      <c r="AL42" s="1">
        <v>4.4681024868276908E-2</v>
      </c>
      <c r="AM42" s="1">
        <v>-1.7874934077530269E-3</v>
      </c>
      <c r="AN42" s="1">
        <v>-4.0496532539561758E-3</v>
      </c>
      <c r="AO42" s="1">
        <v>2.02236129851413E-2</v>
      </c>
      <c r="AP42" s="1">
        <v>2.4133682835651201E-2</v>
      </c>
      <c r="AQ42" s="1">
        <v>-7.0152173433011056E-2</v>
      </c>
      <c r="AR42" s="1">
        <v>-1.4370510591030561E-2</v>
      </c>
      <c r="AS42" s="1">
        <v>-5.587533540555778E-2</v>
      </c>
      <c r="AT42" s="1">
        <v>-1.3542136823819989E-2</v>
      </c>
      <c r="AU42" s="1">
        <v>2.2402182423283849E-2</v>
      </c>
      <c r="AV42" s="1">
        <v>-7.9177482782768482E-3</v>
      </c>
      <c r="AW42" s="1">
        <v>-5.5296847806603711E-2</v>
      </c>
      <c r="AX42" s="1">
        <v>-3.7692055420809972E-2</v>
      </c>
      <c r="AY42" s="1">
        <v>-4.9873481696755817E-2</v>
      </c>
      <c r="AZ42" s="1">
        <v>9.9427215650866319E-3</v>
      </c>
    </row>
    <row r="43" spans="1:52" x14ac:dyDescent="0.4">
      <c r="B43" s="16" t="s">
        <v>15</v>
      </c>
      <c r="C43" s="1">
        <v>103.31278167153791</v>
      </c>
      <c r="D43" s="1">
        <v>100.05758751911669</v>
      </c>
      <c r="E43" s="1">
        <v>102.7434160037766</v>
      </c>
      <c r="F43" s="1">
        <v>98.987245607675234</v>
      </c>
      <c r="G43" s="1">
        <v>109.09010724087069</v>
      </c>
      <c r="H43" s="1">
        <v>94.534383248045458</v>
      </c>
      <c r="I43" s="1">
        <v>111.72580751361561</v>
      </c>
      <c r="J43" s="1">
        <v>105.28483034927891</v>
      </c>
      <c r="K43" s="1">
        <v>93.478372713925012</v>
      </c>
      <c r="L43" s="1">
        <v>89.713915916523504</v>
      </c>
      <c r="M43" s="1">
        <v>92.684875110024947</v>
      </c>
      <c r="N43" s="1">
        <v>102.79680241955749</v>
      </c>
      <c r="O43" s="1">
        <v>110.13842816390181</v>
      </c>
      <c r="P43" s="1">
        <v>103.6042816985281</v>
      </c>
      <c r="Q43" s="1">
        <v>108.7411242076615</v>
      </c>
      <c r="R43" s="1">
        <v>104.4394894853685</v>
      </c>
      <c r="S43" s="1">
        <v>117.47412747615979</v>
      </c>
      <c r="T43" s="1">
        <v>96.712164835910741</v>
      </c>
      <c r="U43" s="1">
        <v>98.255703051063534</v>
      </c>
      <c r="V43" s="1">
        <v>98.617662622282936</v>
      </c>
      <c r="W43" s="1">
        <v>113.1268608673348</v>
      </c>
      <c r="X43" s="1">
        <v>105.6972553255396</v>
      </c>
      <c r="Y43" s="1">
        <v>92.954606368783303</v>
      </c>
      <c r="Z43" s="1">
        <v>99.136013275921499</v>
      </c>
      <c r="AA43" s="1">
        <v>127.398334694339</v>
      </c>
      <c r="AB43" s="1">
        <v>87.267986702944469</v>
      </c>
      <c r="AC43" s="1">
        <v>88.290699732675279</v>
      </c>
      <c r="AD43" s="1">
        <v>87.088273414108045</v>
      </c>
      <c r="AE43" s="1">
        <v>109.02213175542261</v>
      </c>
      <c r="AF43" s="1">
        <v>107.75499032598179</v>
      </c>
      <c r="AG43" s="1">
        <v>108.5201676935804</v>
      </c>
      <c r="AH43" s="1">
        <v>107.828817765503</v>
      </c>
      <c r="AI43" s="1">
        <v>100.70835986533881</v>
      </c>
      <c r="AJ43" s="1">
        <v>78.422283816906415</v>
      </c>
      <c r="AK43" s="1">
        <v>101.2257092625667</v>
      </c>
      <c r="AL43" s="1">
        <v>88.740212432184748</v>
      </c>
      <c r="AM43" s="1">
        <v>108.6687757673019</v>
      </c>
      <c r="AN43" s="1">
        <v>113.8517111302545</v>
      </c>
      <c r="AO43" s="1">
        <v>90.32398147178651</v>
      </c>
      <c r="AP43" s="1">
        <v>103.41924955046311</v>
      </c>
      <c r="AQ43" s="1">
        <v>115.6009208479765</v>
      </c>
      <c r="AR43" s="1">
        <v>101.5214829585555</v>
      </c>
      <c r="AS43" s="1">
        <v>106.5810526459365</v>
      </c>
      <c r="AT43" s="1">
        <v>91.435075865970987</v>
      </c>
      <c r="AU43" s="1">
        <v>97.421932330191481</v>
      </c>
      <c r="AV43" s="1">
        <v>110.49385739901901</v>
      </c>
      <c r="AW43" s="1">
        <v>123.0012967249373</v>
      </c>
      <c r="AX43" s="1">
        <v>118.1709909090019</v>
      </c>
      <c r="AY43" s="1">
        <v>119.21502460125021</v>
      </c>
      <c r="AZ43" s="1">
        <v>101.797753071214</v>
      </c>
    </row>
  </sheetData>
  <mergeCells count="3">
    <mergeCell ref="A15:A27"/>
    <mergeCell ref="A2:A14"/>
    <mergeCell ref="A28:A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E159-4E83-46E1-80AE-0815AAB5CD88}">
  <dimension ref="A1:AZ43"/>
  <sheetViews>
    <sheetView topLeftCell="A13" zoomScale="85" zoomScaleNormal="85" workbookViewId="0">
      <selection activeCell="C43" sqref="C43:AZ43"/>
    </sheetView>
  </sheetViews>
  <sheetFormatPr defaultColWidth="8.86328125" defaultRowHeight="15.4" x14ac:dyDescent="0.4"/>
  <cols>
    <col min="1" max="1" width="8.59765625" style="8" customWidth="1"/>
    <col min="2" max="2" width="10.86328125" style="8" customWidth="1"/>
    <col min="3" max="3" width="10.73046875" style="8" customWidth="1"/>
    <col min="4" max="52" width="8.59765625" style="7" customWidth="1"/>
    <col min="53" max="16384" width="8.86328125" style="7"/>
  </cols>
  <sheetData>
    <row r="1" spans="1:52" x14ac:dyDescent="0.4">
      <c r="A1" s="1" t="s">
        <v>12</v>
      </c>
      <c r="B1" s="1" t="s">
        <v>67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45</v>
      </c>
      <c r="AG1" s="4" t="s">
        <v>46</v>
      </c>
      <c r="AH1" s="4" t="s">
        <v>47</v>
      </c>
      <c r="AI1" s="4" t="s">
        <v>48</v>
      </c>
      <c r="AJ1" s="4" t="s">
        <v>49</v>
      </c>
      <c r="AK1" s="4" t="s">
        <v>50</v>
      </c>
      <c r="AL1" s="4" t="s">
        <v>51</v>
      </c>
      <c r="AM1" s="4" t="s">
        <v>52</v>
      </c>
      <c r="AN1" s="4" t="s">
        <v>53</v>
      </c>
      <c r="AO1" s="4" t="s">
        <v>54</v>
      </c>
      <c r="AP1" s="4" t="s">
        <v>55</v>
      </c>
      <c r="AQ1" s="4" t="s">
        <v>56</v>
      </c>
      <c r="AR1" s="4" t="s">
        <v>57</v>
      </c>
      <c r="AS1" s="4" t="s">
        <v>58</v>
      </c>
      <c r="AT1" s="4" t="s">
        <v>59</v>
      </c>
      <c r="AU1" s="4" t="s">
        <v>60</v>
      </c>
      <c r="AV1" s="4" t="s">
        <v>61</v>
      </c>
      <c r="AW1" s="4" t="s">
        <v>62</v>
      </c>
      <c r="AX1" s="4" t="s">
        <v>63</v>
      </c>
      <c r="AY1" s="4" t="s">
        <v>64</v>
      </c>
      <c r="AZ1" s="4" t="s">
        <v>65</v>
      </c>
    </row>
    <row r="2" spans="1:52" x14ac:dyDescent="0.4">
      <c r="A2" s="30" t="s">
        <v>10</v>
      </c>
      <c r="B2" s="10">
        <v>0</v>
      </c>
      <c r="C2" s="22">
        <v>0</v>
      </c>
      <c r="D2" s="23">
        <v>0</v>
      </c>
      <c r="E2" s="22">
        <v>0</v>
      </c>
      <c r="F2" s="23">
        <v>0</v>
      </c>
      <c r="G2" s="22">
        <v>0</v>
      </c>
      <c r="H2" s="23">
        <v>0</v>
      </c>
      <c r="I2" s="22">
        <v>0</v>
      </c>
      <c r="J2" s="23">
        <v>0</v>
      </c>
      <c r="K2" s="22">
        <v>0</v>
      </c>
      <c r="L2" s="23">
        <v>0</v>
      </c>
      <c r="M2" s="22">
        <v>0</v>
      </c>
      <c r="N2" s="23">
        <v>0</v>
      </c>
      <c r="O2" s="22">
        <v>0</v>
      </c>
      <c r="P2" s="23">
        <v>0</v>
      </c>
      <c r="Q2" s="22">
        <v>0</v>
      </c>
      <c r="R2" s="23">
        <v>0</v>
      </c>
      <c r="S2" s="22">
        <v>0</v>
      </c>
      <c r="T2" s="23">
        <v>0</v>
      </c>
      <c r="U2" s="22">
        <v>0</v>
      </c>
      <c r="V2" s="23">
        <v>0</v>
      </c>
      <c r="W2" s="22">
        <v>0</v>
      </c>
      <c r="X2" s="23">
        <v>0</v>
      </c>
      <c r="Y2" s="22">
        <v>0</v>
      </c>
      <c r="Z2" s="23">
        <v>0</v>
      </c>
      <c r="AA2" s="22">
        <v>0</v>
      </c>
      <c r="AB2" s="23">
        <v>0</v>
      </c>
      <c r="AC2" s="22">
        <v>0</v>
      </c>
      <c r="AD2" s="23">
        <v>0</v>
      </c>
      <c r="AE2" s="22">
        <v>0</v>
      </c>
      <c r="AF2" s="23">
        <v>0</v>
      </c>
      <c r="AG2" s="22">
        <v>0</v>
      </c>
      <c r="AH2" s="23">
        <v>0</v>
      </c>
      <c r="AI2" s="22">
        <v>0</v>
      </c>
      <c r="AJ2" s="23">
        <v>0</v>
      </c>
      <c r="AK2" s="22">
        <v>0</v>
      </c>
      <c r="AL2" s="23">
        <v>0</v>
      </c>
      <c r="AM2" s="22">
        <v>0</v>
      </c>
      <c r="AN2" s="23">
        <v>0</v>
      </c>
      <c r="AO2" s="22">
        <v>0</v>
      </c>
      <c r="AP2" s="23">
        <v>0</v>
      </c>
      <c r="AQ2" s="22">
        <v>0</v>
      </c>
      <c r="AR2" s="23">
        <v>0</v>
      </c>
      <c r="AS2" s="22">
        <v>0</v>
      </c>
      <c r="AT2" s="23">
        <v>0</v>
      </c>
      <c r="AU2" s="22">
        <v>0</v>
      </c>
      <c r="AV2" s="23">
        <v>0</v>
      </c>
      <c r="AW2" s="22">
        <v>0</v>
      </c>
      <c r="AX2" s="23">
        <v>0</v>
      </c>
      <c r="AY2" s="22">
        <v>0</v>
      </c>
      <c r="AZ2" s="23">
        <v>0</v>
      </c>
    </row>
    <row r="3" spans="1:52" x14ac:dyDescent="0.4">
      <c r="A3" s="31"/>
      <c r="B3" s="10">
        <v>0.25</v>
      </c>
      <c r="C3" s="24">
        <v>13.1274947751815</v>
      </c>
      <c r="D3" s="25">
        <v>14.268424697878901</v>
      </c>
      <c r="E3" s="25">
        <v>14.768793465518</v>
      </c>
      <c r="F3" s="25">
        <v>14.449037453733</v>
      </c>
      <c r="G3" s="25">
        <v>15.301922916185299</v>
      </c>
      <c r="H3" s="25">
        <v>13.612401383201099</v>
      </c>
      <c r="I3" s="25">
        <v>13.451324798482</v>
      </c>
      <c r="J3" s="25">
        <v>13.6412203300159</v>
      </c>
      <c r="K3" s="25">
        <v>13.0205273569188</v>
      </c>
      <c r="L3" s="25">
        <v>18.625485246358899</v>
      </c>
      <c r="M3" s="25">
        <v>16.467924921997302</v>
      </c>
      <c r="N3" s="25">
        <v>14.4041770725535</v>
      </c>
      <c r="O3" s="25">
        <v>12.942820454174299</v>
      </c>
      <c r="P3" s="25">
        <v>16.7643182936919</v>
      </c>
      <c r="Q3" s="25">
        <v>15.024971403967999</v>
      </c>
      <c r="R3" s="25">
        <v>13.3413385229856</v>
      </c>
      <c r="S3" s="25">
        <v>17.3098052533947</v>
      </c>
      <c r="T3" s="25">
        <v>12.5397571481395</v>
      </c>
      <c r="U3" s="25">
        <v>14.6669807890824</v>
      </c>
      <c r="V3" s="25">
        <v>17.827021424813299</v>
      </c>
      <c r="W3" s="25">
        <v>13.6277651794297</v>
      </c>
      <c r="X3" s="25">
        <v>17.130337796730601</v>
      </c>
      <c r="Y3" s="25">
        <v>18.796509598778499</v>
      </c>
      <c r="Z3" s="25">
        <v>14.3863156254532</v>
      </c>
      <c r="AA3" s="25">
        <v>14.4190831050373</v>
      </c>
      <c r="AB3" s="25">
        <v>14.791383503970801</v>
      </c>
      <c r="AC3" s="25">
        <v>14.761289832006099</v>
      </c>
      <c r="AD3" s="25">
        <v>13.1015087644896</v>
      </c>
      <c r="AE3" s="25">
        <v>17.8272352969304</v>
      </c>
      <c r="AF3" s="25">
        <v>14.305861961181201</v>
      </c>
      <c r="AG3" s="25">
        <v>14.0283868800198</v>
      </c>
      <c r="AH3" s="25">
        <v>12.9526330663571</v>
      </c>
      <c r="AI3" s="25">
        <v>13.161529604001901</v>
      </c>
      <c r="AJ3" s="25">
        <v>14.089965686880699</v>
      </c>
      <c r="AK3" s="25">
        <v>14.6386899089421</v>
      </c>
      <c r="AL3" s="25">
        <v>12.304281805112099</v>
      </c>
      <c r="AM3" s="25">
        <v>16.862270259679999</v>
      </c>
      <c r="AN3" s="25">
        <v>13.764375587830701</v>
      </c>
      <c r="AO3" s="25">
        <v>14.8104759007312</v>
      </c>
      <c r="AP3" s="25">
        <v>14.6552667716059</v>
      </c>
      <c r="AQ3" s="25">
        <v>15.152443980712</v>
      </c>
      <c r="AR3" s="25">
        <v>16.9904037841684</v>
      </c>
      <c r="AS3" s="25">
        <v>19.272970221327299</v>
      </c>
      <c r="AT3" s="25">
        <v>13.7260662594253</v>
      </c>
      <c r="AU3" s="25">
        <v>12.5240615094317</v>
      </c>
      <c r="AV3" s="25">
        <v>14.4040820190798</v>
      </c>
      <c r="AW3" s="25">
        <v>17.387811375897599</v>
      </c>
      <c r="AX3" s="25">
        <v>14.9381371436079</v>
      </c>
      <c r="AY3" s="25">
        <v>13.339251789454799</v>
      </c>
      <c r="AZ3" s="25">
        <v>14.476394634722199</v>
      </c>
    </row>
    <row r="4" spans="1:52" x14ac:dyDescent="0.4">
      <c r="A4" s="31"/>
      <c r="B4" s="10">
        <v>0.5</v>
      </c>
      <c r="C4" s="24">
        <v>16.638816315208999</v>
      </c>
      <c r="D4" s="25">
        <v>20.630687498886601</v>
      </c>
      <c r="E4" s="25">
        <v>20.637022383046901</v>
      </c>
      <c r="F4" s="25">
        <v>25.539779954965201</v>
      </c>
      <c r="G4" s="25">
        <v>22.0812966334009</v>
      </c>
      <c r="H4" s="25">
        <v>16.793714416250499</v>
      </c>
      <c r="I4" s="25">
        <v>19.0239032410121</v>
      </c>
      <c r="J4" s="25">
        <v>18.201328515926001</v>
      </c>
      <c r="K4" s="25">
        <v>22.526501785934499</v>
      </c>
      <c r="L4" s="25">
        <v>25.966277039623002</v>
      </c>
      <c r="M4" s="25">
        <v>19.709623106552701</v>
      </c>
      <c r="N4" s="25">
        <v>16.480029976339999</v>
      </c>
      <c r="O4" s="25">
        <v>19.299760603471402</v>
      </c>
      <c r="P4" s="25">
        <v>19.710946139987701</v>
      </c>
      <c r="Q4" s="25">
        <v>19.033247063889299</v>
      </c>
      <c r="R4" s="25">
        <v>18.618114510285299</v>
      </c>
      <c r="S4" s="25">
        <v>21.166681557554298</v>
      </c>
      <c r="T4" s="25">
        <v>20.3281077725951</v>
      </c>
      <c r="U4" s="25">
        <v>20.790230766238601</v>
      </c>
      <c r="V4" s="25">
        <v>24.397729300561402</v>
      </c>
      <c r="W4" s="25">
        <v>18.383883042087501</v>
      </c>
      <c r="X4" s="25">
        <v>19.865157593183302</v>
      </c>
      <c r="Y4" s="25">
        <v>24.5816223196341</v>
      </c>
      <c r="Z4" s="25">
        <v>19.414479407433401</v>
      </c>
      <c r="AA4" s="25">
        <v>20.0073827988085</v>
      </c>
      <c r="AB4" s="25">
        <v>20.3150938305509</v>
      </c>
      <c r="AC4" s="25">
        <v>18.531507459897</v>
      </c>
      <c r="AD4" s="25">
        <v>20.014884595317501</v>
      </c>
      <c r="AE4" s="25">
        <v>24.137577786726499</v>
      </c>
      <c r="AF4" s="25">
        <v>20.327971881060801</v>
      </c>
      <c r="AG4" s="25">
        <v>18.504094007694299</v>
      </c>
      <c r="AH4" s="25">
        <v>18.909405526577</v>
      </c>
      <c r="AI4" s="25">
        <v>20.547271570845599</v>
      </c>
      <c r="AJ4" s="25">
        <v>18.978689096674099</v>
      </c>
      <c r="AK4" s="25">
        <v>20.833871063279901</v>
      </c>
      <c r="AL4" s="25">
        <v>17.5370418525114</v>
      </c>
      <c r="AM4" s="25">
        <v>20.948767024312399</v>
      </c>
      <c r="AN4" s="25">
        <v>22.420489467310301</v>
      </c>
      <c r="AO4" s="25">
        <v>20.224914284461899</v>
      </c>
      <c r="AP4" s="25">
        <v>21.989747481363199</v>
      </c>
      <c r="AQ4" s="25">
        <v>25.225869414879799</v>
      </c>
      <c r="AR4" s="25">
        <v>21.156222979114801</v>
      </c>
      <c r="AS4" s="25">
        <v>24.907053899837901</v>
      </c>
      <c r="AT4" s="25">
        <v>19.196513591014401</v>
      </c>
      <c r="AU4" s="25">
        <v>18.633887118133401</v>
      </c>
      <c r="AV4" s="25">
        <v>19.927069247525498</v>
      </c>
      <c r="AW4" s="25">
        <v>22.304333498134898</v>
      </c>
      <c r="AX4" s="25">
        <v>22.339186656553402</v>
      </c>
      <c r="AY4" s="25">
        <v>19.4193319737835</v>
      </c>
      <c r="AZ4" s="25">
        <v>19.7627218331208</v>
      </c>
    </row>
    <row r="5" spans="1:52" x14ac:dyDescent="0.4">
      <c r="A5" s="31"/>
      <c r="B5" s="10">
        <v>0.75</v>
      </c>
      <c r="C5" s="24">
        <v>31.421495366141901</v>
      </c>
      <c r="D5" s="25">
        <v>35.692455144781803</v>
      </c>
      <c r="E5" s="25">
        <v>34.282895124413997</v>
      </c>
      <c r="F5" s="25">
        <v>37.395301566744699</v>
      </c>
      <c r="G5" s="25">
        <v>37.160798534327398</v>
      </c>
      <c r="H5" s="25">
        <v>29.671859806023502</v>
      </c>
      <c r="I5" s="25">
        <v>34.528236968092401</v>
      </c>
      <c r="J5" s="25">
        <v>30.281206622751299</v>
      </c>
      <c r="K5" s="25">
        <v>32.4113490700122</v>
      </c>
      <c r="L5" s="25">
        <v>40.9548135418014</v>
      </c>
      <c r="M5" s="25">
        <v>33.135246352068599</v>
      </c>
      <c r="N5" s="25">
        <v>29.264165599618899</v>
      </c>
      <c r="O5" s="25">
        <v>34.457415437962098</v>
      </c>
      <c r="P5" s="25">
        <v>33.434068813912901</v>
      </c>
      <c r="Q5" s="25">
        <v>32.902103238529797</v>
      </c>
      <c r="R5" s="25">
        <v>29.034841182411601</v>
      </c>
      <c r="S5" s="25">
        <v>34.266184605663902</v>
      </c>
      <c r="T5" s="25">
        <v>33.493349574229001</v>
      </c>
      <c r="U5" s="25">
        <v>35.273484777804498</v>
      </c>
      <c r="V5" s="25">
        <v>40.585212081772603</v>
      </c>
      <c r="W5" s="25">
        <v>32.0235887470918</v>
      </c>
      <c r="X5" s="25">
        <v>34.274308177926798</v>
      </c>
      <c r="Y5" s="25">
        <v>38.488691159139002</v>
      </c>
      <c r="Z5" s="25">
        <v>32.818129901051996</v>
      </c>
      <c r="AA5" s="25">
        <v>33.5111867281407</v>
      </c>
      <c r="AB5" s="25">
        <v>38.271609251454798</v>
      </c>
      <c r="AC5" s="25">
        <v>32.696288100597101</v>
      </c>
      <c r="AD5" s="25">
        <v>31.983233960032798</v>
      </c>
      <c r="AE5" s="25">
        <v>40.603050086484799</v>
      </c>
      <c r="AF5" s="25">
        <v>34.265967327329797</v>
      </c>
      <c r="AG5" s="25">
        <v>30.519246316123301</v>
      </c>
      <c r="AH5" s="25">
        <v>30.4785388490128</v>
      </c>
      <c r="AI5" s="25">
        <v>34.179883401206297</v>
      </c>
      <c r="AJ5" s="25">
        <v>33.714286340679301</v>
      </c>
      <c r="AK5" s="25">
        <v>35.825112173189702</v>
      </c>
      <c r="AL5" s="25">
        <v>33.603431178290997</v>
      </c>
      <c r="AM5" s="25">
        <v>37.914050295126899</v>
      </c>
      <c r="AN5" s="25">
        <v>35.568425661227103</v>
      </c>
      <c r="AO5" s="25">
        <v>33.309289366360503</v>
      </c>
      <c r="AP5" s="25">
        <v>35.494741163326097</v>
      </c>
      <c r="AQ5" s="25">
        <v>35.708526410316203</v>
      </c>
      <c r="AR5" s="25">
        <v>34.608484629938999</v>
      </c>
      <c r="AS5" s="25">
        <v>42.334233530115498</v>
      </c>
      <c r="AT5" s="25">
        <v>35.1476715776909</v>
      </c>
      <c r="AU5" s="25">
        <v>34.466083783510697</v>
      </c>
      <c r="AV5" s="25">
        <v>35.195308515633798</v>
      </c>
      <c r="AW5" s="25">
        <v>41.097818366682503</v>
      </c>
      <c r="AX5" s="25">
        <v>34.344011288669698</v>
      </c>
      <c r="AY5" s="25">
        <v>30.5405962864114</v>
      </c>
      <c r="AZ5" s="25">
        <v>35.4147736847871</v>
      </c>
    </row>
    <row r="6" spans="1:52" x14ac:dyDescent="0.4">
      <c r="A6" s="31"/>
      <c r="B6" s="10">
        <v>1</v>
      </c>
      <c r="C6" s="24">
        <v>44.540755485001</v>
      </c>
      <c r="D6" s="25">
        <v>51.759316501769703</v>
      </c>
      <c r="E6" s="25">
        <v>50.269506151128802</v>
      </c>
      <c r="F6" s="25">
        <v>52.112943255494002</v>
      </c>
      <c r="G6" s="25">
        <v>52.139176485702798</v>
      </c>
      <c r="H6" s="25">
        <v>44.799640359436502</v>
      </c>
      <c r="I6" s="25">
        <v>48.117144188740603</v>
      </c>
      <c r="J6" s="25">
        <v>42.9668088328064</v>
      </c>
      <c r="K6" s="25">
        <v>47.833732350852401</v>
      </c>
      <c r="L6" s="25">
        <v>55.605365654350202</v>
      </c>
      <c r="M6" s="25">
        <v>46.871553805930802</v>
      </c>
      <c r="N6" s="25">
        <v>42.7799464676879</v>
      </c>
      <c r="O6" s="25">
        <v>48.3500663234529</v>
      </c>
      <c r="P6" s="25">
        <v>47.893349607428199</v>
      </c>
      <c r="Q6" s="25">
        <v>49.795545083049497</v>
      </c>
      <c r="R6" s="25">
        <v>43.696009721495699</v>
      </c>
      <c r="S6" s="25">
        <v>50.096351625389097</v>
      </c>
      <c r="T6" s="25">
        <v>46.816681862538701</v>
      </c>
      <c r="U6" s="25">
        <v>47.833616279427702</v>
      </c>
      <c r="V6" s="25">
        <v>50.937934066921201</v>
      </c>
      <c r="W6" s="25">
        <v>45.975139640768099</v>
      </c>
      <c r="X6" s="25">
        <v>50.3413017444297</v>
      </c>
      <c r="Y6" s="25">
        <v>52.630271155421703</v>
      </c>
      <c r="Z6" s="25">
        <v>48.028429684358201</v>
      </c>
      <c r="AA6" s="25">
        <v>50.384434989934199</v>
      </c>
      <c r="AB6" s="25">
        <v>51.200098878477299</v>
      </c>
      <c r="AC6" s="25">
        <v>46.087314259683801</v>
      </c>
      <c r="AD6" s="25">
        <v>46.318871648998702</v>
      </c>
      <c r="AE6" s="25">
        <v>57.5559163668715</v>
      </c>
      <c r="AF6" s="25">
        <v>50.7281603352437</v>
      </c>
      <c r="AG6" s="25">
        <v>43.368113330673403</v>
      </c>
      <c r="AH6" s="25">
        <v>43.935628806229801</v>
      </c>
      <c r="AI6" s="25">
        <v>48.807393569064999</v>
      </c>
      <c r="AJ6" s="25">
        <v>48.164392244101897</v>
      </c>
      <c r="AK6" s="25">
        <v>49.212667660276203</v>
      </c>
      <c r="AL6" s="25">
        <v>46.810579655265698</v>
      </c>
      <c r="AM6" s="25">
        <v>55.143788845285101</v>
      </c>
      <c r="AN6" s="25">
        <v>52.242534215113601</v>
      </c>
      <c r="AO6" s="25">
        <v>47.991395949912601</v>
      </c>
      <c r="AP6" s="25">
        <v>50.613321018043798</v>
      </c>
      <c r="AQ6" s="25">
        <v>52.5874524769253</v>
      </c>
      <c r="AR6" s="25">
        <v>50.2393390927799</v>
      </c>
      <c r="AS6" s="25">
        <v>54.892071211017097</v>
      </c>
      <c r="AT6" s="25">
        <v>47.9284341277991</v>
      </c>
      <c r="AU6" s="25">
        <v>47.115995682046098</v>
      </c>
      <c r="AV6" s="25">
        <v>51.825395876991898</v>
      </c>
      <c r="AW6" s="25">
        <v>57.157348896994101</v>
      </c>
      <c r="AX6" s="25">
        <v>48.636326923244297</v>
      </c>
      <c r="AY6" s="25">
        <v>48.383161707070897</v>
      </c>
      <c r="AZ6" s="25">
        <v>50.625944736086502</v>
      </c>
    </row>
    <row r="7" spans="1:52" x14ac:dyDescent="0.4">
      <c r="A7" s="31"/>
      <c r="B7" s="10">
        <v>1.25</v>
      </c>
      <c r="C7" s="24">
        <v>57.201163996276797</v>
      </c>
      <c r="D7" s="25">
        <v>65.700635515233898</v>
      </c>
      <c r="E7" s="25">
        <v>64.6409229685799</v>
      </c>
      <c r="F7" s="25">
        <v>64.640533246751701</v>
      </c>
      <c r="G7" s="25">
        <v>65.253964407747901</v>
      </c>
      <c r="H7" s="25">
        <v>57.041838441739003</v>
      </c>
      <c r="I7" s="25">
        <v>62.8968697739219</v>
      </c>
      <c r="J7" s="25">
        <v>56.691526830704099</v>
      </c>
      <c r="K7" s="25">
        <v>62.089651481632302</v>
      </c>
      <c r="L7" s="25">
        <v>71.151156828529196</v>
      </c>
      <c r="M7" s="25">
        <v>59.824757713515602</v>
      </c>
      <c r="N7" s="25">
        <v>55.095605948196699</v>
      </c>
      <c r="O7" s="25">
        <v>61.134330672326797</v>
      </c>
      <c r="P7" s="25">
        <v>59.3222943647148</v>
      </c>
      <c r="Q7" s="25">
        <v>63.1391262600294</v>
      </c>
      <c r="R7" s="25">
        <v>57.352678706610099</v>
      </c>
      <c r="S7" s="25">
        <v>65.180574427708606</v>
      </c>
      <c r="T7" s="25">
        <v>59.607668696621403</v>
      </c>
      <c r="U7" s="25">
        <v>59.557659693410798</v>
      </c>
      <c r="V7" s="25">
        <v>66.194075194589999</v>
      </c>
      <c r="W7" s="25">
        <v>57.826625359597799</v>
      </c>
      <c r="X7" s="25">
        <v>63.6674896439457</v>
      </c>
      <c r="Y7" s="25">
        <v>66.258102299913503</v>
      </c>
      <c r="Z7" s="25">
        <v>59.7801307401202</v>
      </c>
      <c r="AA7" s="25">
        <v>64.547635327974305</v>
      </c>
      <c r="AB7" s="25">
        <v>65.341541562571294</v>
      </c>
      <c r="AC7" s="25">
        <v>58.870415230189003</v>
      </c>
      <c r="AD7" s="25">
        <v>61.349303640649097</v>
      </c>
      <c r="AE7" s="25">
        <v>71.760050202136</v>
      </c>
      <c r="AF7" s="25">
        <v>62.401811173199697</v>
      </c>
      <c r="AG7" s="25">
        <v>59.0270252666663</v>
      </c>
      <c r="AH7" s="25">
        <v>57.1036508524518</v>
      </c>
      <c r="AI7" s="25">
        <v>63.315020402735499</v>
      </c>
      <c r="AJ7" s="25">
        <v>61.000695233258398</v>
      </c>
      <c r="AK7" s="25">
        <v>62.294780189330403</v>
      </c>
      <c r="AL7" s="25">
        <v>61.159555789665603</v>
      </c>
      <c r="AM7" s="25">
        <v>67.819925092918794</v>
      </c>
      <c r="AN7" s="25">
        <v>66.504694543819298</v>
      </c>
      <c r="AO7" s="25">
        <v>60.462686759858599</v>
      </c>
      <c r="AP7" s="25">
        <v>67.473444003210204</v>
      </c>
      <c r="AQ7" s="25">
        <v>66.984866211680398</v>
      </c>
      <c r="AR7" s="25">
        <v>65.2743019215457</v>
      </c>
      <c r="AS7" s="25">
        <v>68.972863646366903</v>
      </c>
      <c r="AT7" s="25">
        <v>62.052246505910702</v>
      </c>
      <c r="AU7" s="25">
        <v>61.729305890423902</v>
      </c>
      <c r="AV7" s="25">
        <v>66.325531258870001</v>
      </c>
      <c r="AW7" s="25">
        <v>71.885410023320205</v>
      </c>
      <c r="AX7" s="25">
        <v>61.849707582238402</v>
      </c>
      <c r="AY7" s="25">
        <v>56.846936968118598</v>
      </c>
      <c r="AZ7" s="25">
        <v>66.442024486506199</v>
      </c>
    </row>
    <row r="8" spans="1:52" x14ac:dyDescent="0.4">
      <c r="A8" s="31"/>
      <c r="B8" s="10">
        <v>1.5</v>
      </c>
      <c r="C8" s="24">
        <v>66.3305371099447</v>
      </c>
      <c r="D8" s="25">
        <v>76.580088766381706</v>
      </c>
      <c r="E8" s="25">
        <v>75.216310699401205</v>
      </c>
      <c r="F8" s="25">
        <v>76.032472750859498</v>
      </c>
      <c r="G8" s="25">
        <v>76.261603522282698</v>
      </c>
      <c r="H8" s="25">
        <v>67.224237253823503</v>
      </c>
      <c r="I8" s="25">
        <v>73.892622818707395</v>
      </c>
      <c r="J8" s="25">
        <v>65.344423723230804</v>
      </c>
      <c r="K8" s="25">
        <v>74.056672287700707</v>
      </c>
      <c r="L8" s="25">
        <v>81.173394962927702</v>
      </c>
      <c r="M8" s="25">
        <v>70.338893450341402</v>
      </c>
      <c r="N8" s="25">
        <v>65.763697759636798</v>
      </c>
      <c r="O8" s="25">
        <v>72.891896241866704</v>
      </c>
      <c r="P8" s="25">
        <v>70.867025524823504</v>
      </c>
      <c r="Q8" s="25">
        <v>73.718200085022701</v>
      </c>
      <c r="R8" s="25">
        <v>68.025202466146993</v>
      </c>
      <c r="S8" s="25">
        <v>76.320200724694899</v>
      </c>
      <c r="T8" s="25">
        <v>68.485680390940601</v>
      </c>
      <c r="U8" s="25">
        <v>70.396630462518303</v>
      </c>
      <c r="V8" s="25">
        <v>79.153694280219995</v>
      </c>
      <c r="W8" s="25">
        <v>67.619708476666801</v>
      </c>
      <c r="X8" s="25">
        <v>76.919403424516105</v>
      </c>
      <c r="Y8" s="25">
        <v>76.060934576770904</v>
      </c>
      <c r="Z8" s="25">
        <v>68.697873020283794</v>
      </c>
      <c r="AA8" s="25">
        <v>79.532219588190799</v>
      </c>
      <c r="AB8" s="25">
        <v>79.426568340006099</v>
      </c>
      <c r="AC8" s="25">
        <v>67.851821271725598</v>
      </c>
      <c r="AD8" s="25">
        <v>72.153998581409098</v>
      </c>
      <c r="AE8" s="25">
        <v>82.734347063068398</v>
      </c>
      <c r="AF8" s="25">
        <v>72.942917187211407</v>
      </c>
      <c r="AG8" s="25">
        <v>68.730872982434306</v>
      </c>
      <c r="AH8" s="25">
        <v>69.890390723389402</v>
      </c>
      <c r="AI8" s="25">
        <v>74.628971545512996</v>
      </c>
      <c r="AJ8" s="25">
        <v>71.727270042974993</v>
      </c>
      <c r="AK8" s="25">
        <v>72.808851062287999</v>
      </c>
      <c r="AL8" s="25">
        <v>70.394338858819793</v>
      </c>
      <c r="AM8" s="25">
        <v>79.027065829232598</v>
      </c>
      <c r="AN8" s="25">
        <v>78.632033155855595</v>
      </c>
      <c r="AO8" s="25">
        <v>70.340182820127893</v>
      </c>
      <c r="AP8" s="25">
        <v>79.568578494993105</v>
      </c>
      <c r="AQ8" s="25">
        <v>78.748195310241201</v>
      </c>
      <c r="AR8" s="25">
        <v>74.240856840936203</v>
      </c>
      <c r="AS8" s="25">
        <v>76.718319139299993</v>
      </c>
      <c r="AT8" s="25">
        <v>72.6354590629482</v>
      </c>
      <c r="AU8" s="25">
        <v>70.968921727997994</v>
      </c>
      <c r="AV8" s="25">
        <v>77.389712893475803</v>
      </c>
      <c r="AW8" s="25">
        <v>85.103263240368506</v>
      </c>
      <c r="AX8" s="25">
        <v>72.675287315852003</v>
      </c>
      <c r="AY8" s="25">
        <v>66.872242056285401</v>
      </c>
      <c r="AZ8" s="25">
        <v>76.9844522988855</v>
      </c>
    </row>
    <row r="9" spans="1:52" x14ac:dyDescent="0.4">
      <c r="A9" s="31"/>
      <c r="B9" s="10">
        <v>1.75</v>
      </c>
      <c r="C9" s="24">
        <v>78.561587320672004</v>
      </c>
      <c r="D9" s="25">
        <v>91.187957049352605</v>
      </c>
      <c r="E9" s="25">
        <v>85.821353457015505</v>
      </c>
      <c r="F9" s="25">
        <v>88.467350444217004</v>
      </c>
      <c r="G9" s="25">
        <v>88.322583543122605</v>
      </c>
      <c r="H9" s="25">
        <v>82.832452334916397</v>
      </c>
      <c r="I9" s="25">
        <v>86.599103378435601</v>
      </c>
      <c r="J9" s="25">
        <v>76.696676499579496</v>
      </c>
      <c r="K9" s="25">
        <v>83.099022992510001</v>
      </c>
      <c r="L9" s="25">
        <v>92.343064106649805</v>
      </c>
      <c r="M9" s="25">
        <v>80.821096305627705</v>
      </c>
      <c r="N9" s="25">
        <v>77.250679707625395</v>
      </c>
      <c r="O9" s="25">
        <v>83.319131971504305</v>
      </c>
      <c r="P9" s="25">
        <v>83.187661815209793</v>
      </c>
      <c r="Q9" s="25">
        <v>84.996794639931295</v>
      </c>
      <c r="R9" s="25">
        <v>79.619843359376304</v>
      </c>
      <c r="S9" s="25">
        <v>85.938841986076795</v>
      </c>
      <c r="T9" s="25">
        <v>80.244037054850395</v>
      </c>
      <c r="U9" s="25">
        <v>81.249633035915807</v>
      </c>
      <c r="V9" s="25">
        <v>90.034035757702298</v>
      </c>
      <c r="W9" s="25">
        <v>79.910026246019697</v>
      </c>
      <c r="X9" s="25">
        <v>86.887759160315298</v>
      </c>
      <c r="Y9" s="25">
        <v>87.211741545343401</v>
      </c>
      <c r="Z9" s="25">
        <v>81.032188130778195</v>
      </c>
      <c r="AA9" s="25">
        <v>92.974353232433501</v>
      </c>
      <c r="AB9" s="25">
        <v>91.629724242434406</v>
      </c>
      <c r="AC9" s="25">
        <v>80.381066978925404</v>
      </c>
      <c r="AD9" s="25">
        <v>83.430247785165903</v>
      </c>
      <c r="AE9" s="25">
        <v>92.752816793144206</v>
      </c>
      <c r="AF9" s="25">
        <v>82.680206856083601</v>
      </c>
      <c r="AG9" s="25">
        <v>77.922478923135202</v>
      </c>
      <c r="AH9" s="25">
        <v>79.513993042396805</v>
      </c>
      <c r="AI9" s="25">
        <v>90.0388768125529</v>
      </c>
      <c r="AJ9" s="25">
        <v>83.438266973956203</v>
      </c>
      <c r="AK9" s="25">
        <v>85.837667005358597</v>
      </c>
      <c r="AL9" s="25">
        <v>82.648741746372593</v>
      </c>
      <c r="AM9" s="25">
        <v>90.981646285801204</v>
      </c>
      <c r="AN9" s="25">
        <v>91.163480283860594</v>
      </c>
      <c r="AO9" s="25">
        <v>81.173568678355807</v>
      </c>
      <c r="AP9" s="25">
        <v>91.400815492752599</v>
      </c>
      <c r="AQ9" s="25">
        <v>92.037025842780807</v>
      </c>
      <c r="AR9" s="25">
        <v>87.179636801634501</v>
      </c>
      <c r="AS9" s="25">
        <v>88.436603476531303</v>
      </c>
      <c r="AT9" s="25">
        <v>84.029766643409801</v>
      </c>
      <c r="AU9" s="25">
        <v>83.621434394331501</v>
      </c>
      <c r="AV9" s="25">
        <v>88.990425853093399</v>
      </c>
      <c r="AW9" s="25">
        <v>96.832996518484805</v>
      </c>
      <c r="AX9" s="25">
        <v>83.558411123193594</v>
      </c>
      <c r="AY9" s="25">
        <v>78.564233472230896</v>
      </c>
      <c r="AZ9" s="25">
        <v>91.063450304280593</v>
      </c>
    </row>
    <row r="10" spans="1:52" x14ac:dyDescent="0.4">
      <c r="A10" s="31"/>
      <c r="B10" s="10">
        <v>2</v>
      </c>
      <c r="C10" s="24">
        <v>87.979567849632005</v>
      </c>
      <c r="D10" s="25">
        <v>101.103590786326</v>
      </c>
      <c r="E10" s="25">
        <v>97.031571479444594</v>
      </c>
      <c r="F10" s="25">
        <v>99.438148326160501</v>
      </c>
      <c r="G10" s="25">
        <v>99.965394762423102</v>
      </c>
      <c r="H10" s="25">
        <v>91.733418741576003</v>
      </c>
      <c r="I10" s="25">
        <v>97.659451626611002</v>
      </c>
      <c r="J10" s="25">
        <v>85.5349894885521</v>
      </c>
      <c r="K10" s="25">
        <v>92.998969169389596</v>
      </c>
      <c r="L10" s="25">
        <v>102.94626474620399</v>
      </c>
      <c r="M10" s="25">
        <v>92.480353724591694</v>
      </c>
      <c r="N10" s="25">
        <v>86.544342520579903</v>
      </c>
      <c r="O10" s="25">
        <v>95.682278985210999</v>
      </c>
      <c r="P10" s="25">
        <v>92.378677322987201</v>
      </c>
      <c r="Q10" s="25">
        <v>93.508042820603904</v>
      </c>
      <c r="R10" s="25">
        <v>90.202340653909005</v>
      </c>
      <c r="S10" s="25">
        <v>95.724962249538606</v>
      </c>
      <c r="T10" s="25">
        <v>87.053186097935594</v>
      </c>
      <c r="U10" s="25">
        <v>92.925166282129894</v>
      </c>
      <c r="V10" s="25">
        <v>100.66053351031699</v>
      </c>
      <c r="W10" s="25">
        <v>88.399926904833606</v>
      </c>
      <c r="X10" s="25">
        <v>96.881585883391693</v>
      </c>
      <c r="Y10" s="25">
        <v>95.610502051910302</v>
      </c>
      <c r="Z10" s="25">
        <v>90.043583251146103</v>
      </c>
      <c r="AA10" s="25">
        <v>102.635151241407</v>
      </c>
      <c r="AB10" s="25">
        <v>100.69380971111001</v>
      </c>
      <c r="AC10" s="25">
        <v>88.227328478142198</v>
      </c>
      <c r="AD10" s="25">
        <v>92.337713054164098</v>
      </c>
      <c r="AE10" s="25">
        <v>103.65067679508201</v>
      </c>
      <c r="AF10" s="25">
        <v>92.815183215122005</v>
      </c>
      <c r="AG10" s="25">
        <v>87.655333156854795</v>
      </c>
      <c r="AH10" s="25">
        <v>89.048323162560294</v>
      </c>
      <c r="AI10" s="25">
        <v>97.5549774072242</v>
      </c>
      <c r="AJ10" s="25">
        <v>94.081731946861197</v>
      </c>
      <c r="AK10" s="25">
        <v>93.9500335311117</v>
      </c>
      <c r="AL10" s="25">
        <v>89.491672895677596</v>
      </c>
      <c r="AM10" s="25">
        <v>102.987105019233</v>
      </c>
      <c r="AN10" s="25">
        <v>100.208814644234</v>
      </c>
      <c r="AO10" s="25">
        <v>89.957804187752203</v>
      </c>
      <c r="AP10" s="25">
        <v>103.36057917917</v>
      </c>
      <c r="AQ10" s="25">
        <v>103.394789461058</v>
      </c>
      <c r="AR10" s="25">
        <v>97.302703583060406</v>
      </c>
      <c r="AS10" s="25">
        <v>98.320415354125601</v>
      </c>
      <c r="AT10" s="25">
        <v>94.480031547294999</v>
      </c>
      <c r="AU10" s="25">
        <v>90.768150930294894</v>
      </c>
      <c r="AV10" s="25">
        <v>101.216419954106</v>
      </c>
      <c r="AW10" s="25">
        <v>107.473532340085</v>
      </c>
      <c r="AX10" s="25">
        <v>92.333421561341098</v>
      </c>
      <c r="AY10" s="25">
        <v>88.254723174482194</v>
      </c>
      <c r="AZ10" s="25">
        <v>102.60386969346</v>
      </c>
    </row>
    <row r="11" spans="1:52" x14ac:dyDescent="0.4">
      <c r="A11" s="31"/>
      <c r="B11" s="10">
        <v>2.5</v>
      </c>
      <c r="C11" s="24">
        <v>107.83688283393199</v>
      </c>
      <c r="D11" s="25">
        <v>120.0263218245</v>
      </c>
      <c r="E11" s="25">
        <v>117.117911574052</v>
      </c>
      <c r="F11" s="25">
        <v>120.725901549157</v>
      </c>
      <c r="G11" s="25">
        <v>120.124740780425</v>
      </c>
      <c r="H11" s="25">
        <v>111.68685514805701</v>
      </c>
      <c r="I11" s="25">
        <v>117.455356560122</v>
      </c>
      <c r="J11" s="25">
        <v>103.736867997625</v>
      </c>
      <c r="K11" s="25">
        <v>112.063389929764</v>
      </c>
      <c r="L11" s="25">
        <v>125.18244720181499</v>
      </c>
      <c r="M11" s="25">
        <v>113.994768505693</v>
      </c>
      <c r="N11" s="25">
        <v>101.60982469296</v>
      </c>
      <c r="O11" s="25">
        <v>115.54875268113101</v>
      </c>
      <c r="P11" s="25">
        <v>112.289457758681</v>
      </c>
      <c r="Q11" s="25">
        <v>112.94988571354401</v>
      </c>
      <c r="R11" s="25">
        <v>111.433702112974</v>
      </c>
      <c r="S11" s="25">
        <v>114.594089570262</v>
      </c>
      <c r="T11" s="25">
        <v>104.93061886395201</v>
      </c>
      <c r="U11" s="25">
        <v>113.714589854743</v>
      </c>
      <c r="V11" s="25">
        <v>123.761304820372</v>
      </c>
      <c r="W11" s="25">
        <v>109.35639314442901</v>
      </c>
      <c r="X11" s="25">
        <v>119.233457554438</v>
      </c>
      <c r="Y11" s="25">
        <v>118.747810241075</v>
      </c>
      <c r="Z11" s="25">
        <v>107.697046918517</v>
      </c>
      <c r="AA11" s="25">
        <v>124.82277350205</v>
      </c>
      <c r="AB11" s="25">
        <v>121.369937879421</v>
      </c>
      <c r="AC11" s="25">
        <v>109.35091535213</v>
      </c>
      <c r="AD11" s="25">
        <v>111.95823345131799</v>
      </c>
      <c r="AE11" s="25">
        <v>122.23003683804799</v>
      </c>
      <c r="AF11" s="25">
        <v>115.916377147746</v>
      </c>
      <c r="AG11" s="25">
        <v>107.749790555711</v>
      </c>
      <c r="AH11" s="25">
        <v>107.958231288314</v>
      </c>
      <c r="AI11" s="25">
        <v>119.472862623118</v>
      </c>
      <c r="AJ11" s="25">
        <v>111.080927610448</v>
      </c>
      <c r="AK11" s="25">
        <v>112.798316600777</v>
      </c>
      <c r="AL11" s="25">
        <v>109.921513821331</v>
      </c>
      <c r="AM11" s="25">
        <v>124.149935225204</v>
      </c>
      <c r="AN11" s="25">
        <v>123.42754138503599</v>
      </c>
      <c r="AO11" s="25">
        <v>110.56186236326199</v>
      </c>
      <c r="AP11" s="25">
        <v>122.199117213956</v>
      </c>
      <c r="AQ11" s="25">
        <v>124.757120320444</v>
      </c>
      <c r="AR11" s="25">
        <v>117.499922058294</v>
      </c>
      <c r="AS11" s="25">
        <v>120.037728862045</v>
      </c>
      <c r="AT11" s="25">
        <v>113.80895158596201</v>
      </c>
      <c r="AU11" s="25">
        <v>110.742681893495</v>
      </c>
      <c r="AV11" s="25">
        <v>121.602704848237</v>
      </c>
      <c r="AW11" s="25">
        <v>128.637801256366</v>
      </c>
      <c r="AX11" s="25">
        <v>110.92373023357899</v>
      </c>
      <c r="AY11" s="25">
        <v>110.946894443294</v>
      </c>
      <c r="AZ11" s="25">
        <v>126.310802058695</v>
      </c>
    </row>
    <row r="12" spans="1:52" x14ac:dyDescent="0.4">
      <c r="A12" s="31"/>
      <c r="B12" s="10">
        <v>3</v>
      </c>
      <c r="C12" s="24">
        <v>125.936232070616</v>
      </c>
      <c r="D12" s="25">
        <v>136.551715358808</v>
      </c>
      <c r="E12" s="25">
        <v>135.74969809598801</v>
      </c>
      <c r="F12" s="25">
        <v>142.23238927509999</v>
      </c>
      <c r="G12" s="25">
        <v>140.15170665342001</v>
      </c>
      <c r="H12" s="25">
        <v>130.241654796906</v>
      </c>
      <c r="I12" s="25">
        <v>137.39182394738901</v>
      </c>
      <c r="J12" s="25">
        <v>123.215402409945</v>
      </c>
      <c r="K12" s="25">
        <v>130.55521385106599</v>
      </c>
      <c r="L12" s="25">
        <v>143.55723874845199</v>
      </c>
      <c r="M12" s="25">
        <v>136.364606928195</v>
      </c>
      <c r="N12" s="25">
        <v>117.915690153906</v>
      </c>
      <c r="O12" s="25">
        <v>132.48394597737499</v>
      </c>
      <c r="P12" s="25">
        <v>131.06299098541299</v>
      </c>
      <c r="Q12" s="25">
        <v>130.43023095914</v>
      </c>
      <c r="R12" s="25">
        <v>127.750886788706</v>
      </c>
      <c r="S12" s="25">
        <v>131.26557152696299</v>
      </c>
      <c r="T12" s="25">
        <v>120.658503937527</v>
      </c>
      <c r="U12" s="25">
        <v>136.59801418792</v>
      </c>
      <c r="V12" s="25">
        <v>142.863278151955</v>
      </c>
      <c r="W12" s="25">
        <v>126.61997896122701</v>
      </c>
      <c r="X12" s="25">
        <v>138.47673712399899</v>
      </c>
      <c r="Y12" s="25">
        <v>134.944643202055</v>
      </c>
      <c r="Z12" s="25">
        <v>124.78214142207401</v>
      </c>
      <c r="AA12" s="25">
        <v>141.48850451978501</v>
      </c>
      <c r="AB12" s="25">
        <v>138.28585246893101</v>
      </c>
      <c r="AC12" s="25">
        <v>125.522667078494</v>
      </c>
      <c r="AD12" s="25">
        <v>131.56702240524299</v>
      </c>
      <c r="AE12" s="25">
        <v>139.68005277642601</v>
      </c>
      <c r="AF12" s="25">
        <v>134.32020912473399</v>
      </c>
      <c r="AG12" s="25">
        <v>125.10152736856899</v>
      </c>
      <c r="AH12" s="25">
        <v>129.910966085876</v>
      </c>
      <c r="AI12" s="25">
        <v>138.43506717940099</v>
      </c>
      <c r="AJ12" s="25">
        <v>129.78492509665401</v>
      </c>
      <c r="AK12" s="25">
        <v>129.724457623864</v>
      </c>
      <c r="AL12" s="25">
        <v>131.73007274090301</v>
      </c>
      <c r="AM12" s="25">
        <v>140.52583878919799</v>
      </c>
      <c r="AN12" s="25">
        <v>143.05687173317099</v>
      </c>
      <c r="AO12" s="25">
        <v>127.108087823803</v>
      </c>
      <c r="AP12" s="25">
        <v>143.05637887818901</v>
      </c>
      <c r="AQ12" s="25">
        <v>143.35919179355</v>
      </c>
      <c r="AR12" s="25">
        <v>138.82677105415601</v>
      </c>
      <c r="AS12" s="25">
        <v>138.332937469152</v>
      </c>
      <c r="AT12" s="25">
        <v>130.28208920333699</v>
      </c>
      <c r="AU12" s="25">
        <v>129.22706531731799</v>
      </c>
      <c r="AV12" s="25">
        <v>140.038809549577</v>
      </c>
      <c r="AW12" s="25">
        <v>144.89799450620299</v>
      </c>
      <c r="AX12" s="25">
        <v>128.93711608527201</v>
      </c>
      <c r="AY12" s="25">
        <v>126.748909273775</v>
      </c>
      <c r="AZ12" s="25">
        <v>148.60312739153599</v>
      </c>
    </row>
    <row r="13" spans="1:52" x14ac:dyDescent="0.4">
      <c r="A13" s="31"/>
      <c r="B13" s="10">
        <v>3.5</v>
      </c>
      <c r="C13" s="24">
        <v>140.234469886276</v>
      </c>
      <c r="D13" s="25">
        <v>156.541383384033</v>
      </c>
      <c r="E13" s="25">
        <v>153.07566075292999</v>
      </c>
      <c r="F13" s="25">
        <v>162.59649092984901</v>
      </c>
      <c r="G13" s="25">
        <v>160.80593798848301</v>
      </c>
      <c r="H13" s="25">
        <v>144.209167444759</v>
      </c>
      <c r="I13" s="25">
        <v>153.373124206293</v>
      </c>
      <c r="J13" s="25">
        <v>144.17940266083201</v>
      </c>
      <c r="K13" s="25">
        <v>151.15794257599001</v>
      </c>
      <c r="L13" s="25">
        <v>165.05785335658501</v>
      </c>
      <c r="M13" s="25">
        <v>152.51649115651301</v>
      </c>
      <c r="N13" s="25">
        <v>135.80706622018701</v>
      </c>
      <c r="O13" s="25">
        <v>148.19703514452999</v>
      </c>
      <c r="P13" s="25">
        <v>147.77201542401701</v>
      </c>
      <c r="Q13" s="25">
        <v>148.22816695386101</v>
      </c>
      <c r="R13" s="25">
        <v>147.12056901217599</v>
      </c>
      <c r="S13" s="25">
        <v>147.762451190473</v>
      </c>
      <c r="T13" s="25">
        <v>134.58315708181701</v>
      </c>
      <c r="U13" s="25">
        <v>153.64506725195801</v>
      </c>
      <c r="V13" s="25">
        <v>160.76715709281601</v>
      </c>
      <c r="W13" s="25">
        <v>144.25582044818401</v>
      </c>
      <c r="X13" s="25">
        <v>153.13664938644399</v>
      </c>
      <c r="Y13" s="25">
        <v>152.892065969166</v>
      </c>
      <c r="Z13" s="25">
        <v>138.424959651048</v>
      </c>
      <c r="AA13" s="25">
        <v>161.88489904225099</v>
      </c>
      <c r="AB13" s="25">
        <v>159.67185720209699</v>
      </c>
      <c r="AC13" s="25">
        <v>145.36675218360699</v>
      </c>
      <c r="AD13" s="25">
        <v>148.419009012206</v>
      </c>
      <c r="AE13" s="25">
        <v>157.999792258941</v>
      </c>
      <c r="AF13" s="25">
        <v>150.64660119066301</v>
      </c>
      <c r="AG13" s="25">
        <v>144.42098314522099</v>
      </c>
      <c r="AH13" s="25">
        <v>144.89274367846801</v>
      </c>
      <c r="AI13" s="25">
        <v>153.63826887099401</v>
      </c>
      <c r="AJ13" s="25">
        <v>147.16871623508001</v>
      </c>
      <c r="AK13" s="25">
        <v>145.55498626436099</v>
      </c>
      <c r="AL13" s="25">
        <v>149.64770483719701</v>
      </c>
      <c r="AM13" s="25">
        <v>159.48637235714901</v>
      </c>
      <c r="AN13" s="25">
        <v>165.45873117993801</v>
      </c>
      <c r="AO13" s="25">
        <v>147.10796461235799</v>
      </c>
      <c r="AP13" s="25">
        <v>166.65504347932199</v>
      </c>
      <c r="AQ13" s="25">
        <v>161.266545288066</v>
      </c>
      <c r="AR13" s="25">
        <v>158.93241805612499</v>
      </c>
      <c r="AS13" s="25">
        <v>152.66467797522199</v>
      </c>
      <c r="AT13" s="25">
        <v>147.89859192417799</v>
      </c>
      <c r="AU13" s="25">
        <v>146.69345232897999</v>
      </c>
      <c r="AV13" s="25">
        <v>158.07184547558401</v>
      </c>
      <c r="AW13" s="25">
        <v>163.37236994097401</v>
      </c>
      <c r="AX13" s="25">
        <v>144.30995466515901</v>
      </c>
      <c r="AY13" s="25">
        <v>145.083681715718</v>
      </c>
      <c r="AZ13" s="25">
        <v>167.485507227211</v>
      </c>
    </row>
    <row r="14" spans="1:52" x14ac:dyDescent="0.4">
      <c r="A14" s="32"/>
      <c r="B14" s="10">
        <v>4</v>
      </c>
      <c r="C14" s="24">
        <v>158.22993407998999</v>
      </c>
      <c r="D14" s="25">
        <v>171.193705889071</v>
      </c>
      <c r="E14" s="25">
        <v>166.959090715656</v>
      </c>
      <c r="F14" s="25">
        <v>175.03170515087001</v>
      </c>
      <c r="G14" s="25">
        <v>175.91225921354399</v>
      </c>
      <c r="H14" s="25">
        <v>158.933382752797</v>
      </c>
      <c r="I14" s="25">
        <v>167.869129046414</v>
      </c>
      <c r="J14" s="25">
        <v>156.15365146207699</v>
      </c>
      <c r="K14" s="25">
        <v>161.93132347440701</v>
      </c>
      <c r="L14" s="25">
        <v>176.205072730994</v>
      </c>
      <c r="M14" s="25">
        <v>166.6553835002</v>
      </c>
      <c r="N14" s="25">
        <v>150.13621251566099</v>
      </c>
      <c r="O14" s="25">
        <v>165.09835228752399</v>
      </c>
      <c r="P14" s="25">
        <v>160.934387667869</v>
      </c>
      <c r="Q14" s="25">
        <v>163.99560018465601</v>
      </c>
      <c r="R14" s="25">
        <v>165.46059643571101</v>
      </c>
      <c r="S14" s="25">
        <v>158.81182609720801</v>
      </c>
      <c r="T14" s="25">
        <v>150.43150600445901</v>
      </c>
      <c r="U14" s="25">
        <v>164.748782348742</v>
      </c>
      <c r="V14" s="25">
        <v>174.52467351186601</v>
      </c>
      <c r="W14" s="25">
        <v>159.441425823571</v>
      </c>
      <c r="X14" s="25">
        <v>168.38374127958801</v>
      </c>
      <c r="Y14" s="25">
        <v>165.203811738171</v>
      </c>
      <c r="Z14" s="25">
        <v>154.02806252707001</v>
      </c>
      <c r="AA14" s="25">
        <v>172.83447759901199</v>
      </c>
      <c r="AB14" s="25">
        <v>173.945085978094</v>
      </c>
      <c r="AC14" s="25">
        <v>162.93807304384899</v>
      </c>
      <c r="AD14" s="25">
        <v>164.04620955597099</v>
      </c>
      <c r="AE14" s="25">
        <v>172.68977940713401</v>
      </c>
      <c r="AF14" s="25">
        <v>169.19221710308301</v>
      </c>
      <c r="AG14" s="25">
        <v>155.438391648878</v>
      </c>
      <c r="AH14" s="25">
        <v>158.72392978452601</v>
      </c>
      <c r="AI14" s="25">
        <v>169.894079724021</v>
      </c>
      <c r="AJ14" s="25">
        <v>163.54486031651399</v>
      </c>
      <c r="AK14" s="25">
        <v>160.494357280473</v>
      </c>
      <c r="AL14" s="25">
        <v>162.98093484276501</v>
      </c>
      <c r="AM14" s="25">
        <v>174.26045940900099</v>
      </c>
      <c r="AN14" s="25">
        <v>179.521056978763</v>
      </c>
      <c r="AO14" s="25">
        <v>164.28513840088101</v>
      </c>
      <c r="AP14" s="25">
        <v>179.444912287992</v>
      </c>
      <c r="AQ14" s="25">
        <v>175.79473291121201</v>
      </c>
      <c r="AR14" s="25">
        <v>178.494117739041</v>
      </c>
      <c r="AS14" s="25">
        <v>167.793051146273</v>
      </c>
      <c r="AT14" s="25">
        <v>159.85894678293101</v>
      </c>
      <c r="AU14" s="25">
        <v>159.20250975594499</v>
      </c>
      <c r="AV14" s="25">
        <v>169.91350479133999</v>
      </c>
      <c r="AW14" s="25">
        <v>174.72175041141901</v>
      </c>
      <c r="AX14" s="25">
        <v>159.08147197652499</v>
      </c>
      <c r="AY14" s="25">
        <v>164.135986213596</v>
      </c>
      <c r="AZ14" s="25">
        <v>183.10935379337701</v>
      </c>
    </row>
    <row r="15" spans="1:52" ht="13.9" x14ac:dyDescent="0.4">
      <c r="A15" s="30" t="s">
        <v>11</v>
      </c>
      <c r="B15" s="4">
        <v>0</v>
      </c>
      <c r="C15" s="23">
        <v>0.40500000000000003</v>
      </c>
      <c r="D15" s="23">
        <v>0.376</v>
      </c>
      <c r="E15" s="23">
        <v>0.39300000000000002</v>
      </c>
      <c r="F15" s="23">
        <v>0.33600000000000002</v>
      </c>
      <c r="G15" s="23">
        <v>0.44500000000000001</v>
      </c>
      <c r="H15" s="23">
        <v>0.38100000000000001</v>
      </c>
      <c r="I15" s="23">
        <v>0.42899999999999999</v>
      </c>
      <c r="J15" s="23">
        <v>0.40100000000000002</v>
      </c>
      <c r="K15" s="23">
        <v>0.36</v>
      </c>
      <c r="L15" s="23">
        <v>0.34300000000000003</v>
      </c>
      <c r="M15" s="23">
        <v>0.35899999999999999</v>
      </c>
      <c r="N15" s="23">
        <v>0.379</v>
      </c>
      <c r="O15" s="23">
        <v>0.35699999999999998</v>
      </c>
      <c r="P15" s="23">
        <v>0.36899999999999999</v>
      </c>
      <c r="Q15" s="23">
        <v>0.42299999999999999</v>
      </c>
      <c r="R15" s="23">
        <v>0.32800000000000001</v>
      </c>
      <c r="S15" s="23">
        <v>0.39</v>
      </c>
      <c r="T15" s="23">
        <v>0.47199999999999998</v>
      </c>
      <c r="U15" s="23">
        <v>0.34399999999999997</v>
      </c>
      <c r="V15" s="23">
        <v>0.33900000000000002</v>
      </c>
      <c r="W15" s="23">
        <v>0.40600000000000003</v>
      </c>
      <c r="X15" s="23">
        <v>0.41299999999999998</v>
      </c>
      <c r="Y15" s="23">
        <v>0.35599999999999998</v>
      </c>
      <c r="Z15" s="23">
        <v>0.40699999999999997</v>
      </c>
      <c r="AA15" s="23">
        <v>0.373</v>
      </c>
      <c r="AB15" s="23">
        <v>0.27500000000000002</v>
      </c>
      <c r="AC15" s="23">
        <v>0.33400000000000002</v>
      </c>
      <c r="AD15" s="23">
        <v>0.39500000000000002</v>
      </c>
      <c r="AE15" s="23">
        <v>0.36</v>
      </c>
      <c r="AF15" s="23">
        <v>0.376</v>
      </c>
      <c r="AG15" s="23">
        <v>0.39500000000000002</v>
      </c>
      <c r="AH15" s="23">
        <v>0.38300000000000001</v>
      </c>
      <c r="AI15" s="23">
        <v>0.33</v>
      </c>
      <c r="AJ15" s="23">
        <v>0.35899999999999999</v>
      </c>
      <c r="AK15" s="23">
        <v>0.38800000000000001</v>
      </c>
      <c r="AL15" s="23">
        <v>0.36899999999999999</v>
      </c>
      <c r="AM15" s="23">
        <v>0.38700000000000001</v>
      </c>
      <c r="AN15" s="23">
        <v>0.32600000000000001</v>
      </c>
      <c r="AO15" s="23">
        <v>0.35799999999999998</v>
      </c>
      <c r="AP15" s="23">
        <v>0.35099999999999998</v>
      </c>
      <c r="AQ15" s="23">
        <v>0.32</v>
      </c>
      <c r="AR15" s="23">
        <v>0.36399999999999999</v>
      </c>
      <c r="AS15" s="23">
        <v>0.32200000000000001</v>
      </c>
      <c r="AT15" s="23">
        <v>0.38300000000000001</v>
      </c>
      <c r="AU15" s="23">
        <v>0.37</v>
      </c>
      <c r="AV15" s="23">
        <v>0.38300000000000001</v>
      </c>
      <c r="AW15" s="23">
        <v>0.35699999999999998</v>
      </c>
      <c r="AX15" s="23">
        <v>0.39800000000000002</v>
      </c>
      <c r="AY15" s="23">
        <v>0.38900000000000001</v>
      </c>
      <c r="AZ15" s="23">
        <v>0.35399999999999998</v>
      </c>
    </row>
    <row r="16" spans="1:52" ht="13.9" x14ac:dyDescent="0.4">
      <c r="A16" s="31"/>
      <c r="B16" s="4">
        <v>0.25</v>
      </c>
      <c r="C16" s="23">
        <v>0.39800000000000002</v>
      </c>
      <c r="D16" s="23">
        <v>0.376</v>
      </c>
      <c r="E16" s="23">
        <v>0.38400000000000001</v>
      </c>
      <c r="F16" s="23">
        <v>0.318</v>
      </c>
      <c r="G16" s="23">
        <v>0.441</v>
      </c>
      <c r="H16" s="23">
        <v>0.38200000000000001</v>
      </c>
      <c r="I16" s="23">
        <v>0.41399999999999998</v>
      </c>
      <c r="J16" s="23">
        <v>0.39800000000000002</v>
      </c>
      <c r="K16" s="23">
        <v>0.36</v>
      </c>
      <c r="L16" s="23">
        <v>0.33900000000000002</v>
      </c>
      <c r="M16" s="23">
        <v>0.36099999999999999</v>
      </c>
      <c r="N16" s="23">
        <v>0.374</v>
      </c>
      <c r="O16" s="23">
        <v>0.35199999999999998</v>
      </c>
      <c r="P16" s="23">
        <v>0.36099999999999999</v>
      </c>
      <c r="Q16" s="23">
        <v>0.41</v>
      </c>
      <c r="R16" s="23">
        <v>0.313</v>
      </c>
      <c r="S16" s="23">
        <v>0.38800000000000001</v>
      </c>
      <c r="T16" s="23">
        <v>0.46600000000000003</v>
      </c>
      <c r="U16" s="23">
        <v>0.34</v>
      </c>
      <c r="V16" s="23">
        <v>0.32800000000000001</v>
      </c>
      <c r="W16" s="23">
        <v>0.40200000000000002</v>
      </c>
      <c r="X16" s="23">
        <v>0.39500000000000002</v>
      </c>
      <c r="Y16" s="23">
        <v>0.33100000000000002</v>
      </c>
      <c r="Z16" s="23">
        <v>0.40200000000000002</v>
      </c>
      <c r="AA16" s="23">
        <v>0.373</v>
      </c>
      <c r="AB16" s="23">
        <v>0.27800000000000002</v>
      </c>
      <c r="AC16" s="23">
        <v>0.32300000000000001</v>
      </c>
      <c r="AD16" s="23">
        <v>0.39800000000000002</v>
      </c>
      <c r="AE16" s="23">
        <v>0.35699999999999998</v>
      </c>
      <c r="AF16" s="23">
        <v>0.38900000000000001</v>
      </c>
      <c r="AG16" s="23">
        <v>0.39100000000000001</v>
      </c>
      <c r="AH16" s="23">
        <v>0.375</v>
      </c>
      <c r="AI16" s="23">
        <v>0.32900000000000001</v>
      </c>
      <c r="AJ16" s="23">
        <v>0.35399999999999998</v>
      </c>
      <c r="AK16" s="23">
        <v>0.38300000000000001</v>
      </c>
      <c r="AL16" s="23">
        <v>0.35199999999999998</v>
      </c>
      <c r="AM16" s="23">
        <v>0.372</v>
      </c>
      <c r="AN16" s="23">
        <v>0.311</v>
      </c>
      <c r="AO16" s="23">
        <v>0.36099999999999999</v>
      </c>
      <c r="AP16" s="23">
        <v>0.35199999999999998</v>
      </c>
      <c r="AQ16" s="23">
        <v>0.315</v>
      </c>
      <c r="AR16" s="23">
        <v>0.35299999999999998</v>
      </c>
      <c r="AS16" s="23">
        <v>0.33600000000000002</v>
      </c>
      <c r="AT16" s="23">
        <v>0.36799999999999999</v>
      </c>
      <c r="AU16" s="23">
        <v>0.36499999999999999</v>
      </c>
      <c r="AV16" s="23">
        <v>0.372</v>
      </c>
      <c r="AW16" s="23">
        <v>0.35</v>
      </c>
      <c r="AX16" s="23">
        <v>0.39300000000000002</v>
      </c>
      <c r="AY16" s="23">
        <v>0.377</v>
      </c>
      <c r="AZ16" s="23">
        <v>0.35599999999999998</v>
      </c>
    </row>
    <row r="17" spans="1:52" ht="13.9" x14ac:dyDescent="0.4">
      <c r="A17" s="31"/>
      <c r="B17" s="4">
        <v>0.5</v>
      </c>
      <c r="C17" s="23">
        <v>0.38900000000000001</v>
      </c>
      <c r="D17" s="23">
        <v>0.34599999999999997</v>
      </c>
      <c r="E17" s="23">
        <v>0.372</v>
      </c>
      <c r="F17" s="23">
        <v>0.32800000000000001</v>
      </c>
      <c r="G17" s="23">
        <v>0.433</v>
      </c>
      <c r="H17" s="23">
        <v>0.36699999999999999</v>
      </c>
      <c r="I17" s="23">
        <v>0.40600000000000003</v>
      </c>
      <c r="J17" s="23">
        <v>0.372</v>
      </c>
      <c r="K17" s="23">
        <v>0.34200000000000003</v>
      </c>
      <c r="L17" s="23">
        <v>0.32</v>
      </c>
      <c r="M17" s="23">
        <v>0.34399999999999997</v>
      </c>
      <c r="N17" s="23">
        <v>0.36599999999999999</v>
      </c>
      <c r="O17" s="23">
        <v>0.33200000000000002</v>
      </c>
      <c r="P17" s="23">
        <v>0.34699999999999998</v>
      </c>
      <c r="Q17" s="23">
        <v>0.40500000000000003</v>
      </c>
      <c r="R17" s="23">
        <v>0.30099999999999999</v>
      </c>
      <c r="S17" s="23">
        <v>0.375</v>
      </c>
      <c r="T17" s="23">
        <v>0.44900000000000001</v>
      </c>
      <c r="U17" s="23">
        <v>0.34</v>
      </c>
      <c r="V17" s="23">
        <v>0.311</v>
      </c>
      <c r="W17" s="23">
        <v>0.38700000000000001</v>
      </c>
      <c r="X17" s="23">
        <v>0.39</v>
      </c>
      <c r="Y17" s="23">
        <v>0.32100000000000001</v>
      </c>
      <c r="Z17" s="23">
        <v>0.38500000000000001</v>
      </c>
      <c r="AA17" s="23">
        <v>0.35599999999999998</v>
      </c>
      <c r="AB17" s="23">
        <v>0.255</v>
      </c>
      <c r="AC17" s="23">
        <v>0.32200000000000001</v>
      </c>
      <c r="AD17" s="23">
        <v>0.36</v>
      </c>
      <c r="AE17" s="23">
        <v>0.34899999999999998</v>
      </c>
      <c r="AF17" s="23">
        <v>0.374</v>
      </c>
      <c r="AG17" s="23">
        <v>0.36599999999999999</v>
      </c>
      <c r="AH17" s="23">
        <v>0.36499999999999999</v>
      </c>
      <c r="AI17" s="23">
        <v>0.317</v>
      </c>
      <c r="AJ17" s="23">
        <v>0.33300000000000002</v>
      </c>
      <c r="AK17" s="23">
        <v>0.37</v>
      </c>
      <c r="AL17" s="23">
        <v>0.33100000000000002</v>
      </c>
      <c r="AM17" s="23">
        <v>0.36599999999999999</v>
      </c>
      <c r="AN17" s="23">
        <v>0.30299999999999999</v>
      </c>
      <c r="AO17" s="23">
        <v>0.32900000000000001</v>
      </c>
      <c r="AP17" s="23">
        <v>0.34100000000000003</v>
      </c>
      <c r="AQ17" s="23">
        <v>0.28999999999999998</v>
      </c>
      <c r="AR17" s="23">
        <v>0.32500000000000001</v>
      </c>
      <c r="AS17" s="23">
        <v>0.308</v>
      </c>
      <c r="AT17" s="23">
        <v>0.35899999999999999</v>
      </c>
      <c r="AU17" s="23">
        <v>0.36</v>
      </c>
      <c r="AV17" s="23">
        <v>0.36399999999999999</v>
      </c>
      <c r="AW17" s="23">
        <v>0.34899999999999998</v>
      </c>
      <c r="AX17" s="23">
        <v>0.376</v>
      </c>
      <c r="AY17" s="23">
        <v>0.36199999999999999</v>
      </c>
      <c r="AZ17" s="23">
        <v>0.33700000000000002</v>
      </c>
    </row>
    <row r="18" spans="1:52" ht="13.9" x14ac:dyDescent="0.4">
      <c r="A18" s="31"/>
      <c r="B18" s="4">
        <v>0.75</v>
      </c>
      <c r="C18" s="23">
        <v>0.36199999999999999</v>
      </c>
      <c r="D18" s="23">
        <v>0.32400000000000001</v>
      </c>
      <c r="E18" s="23">
        <v>0.35399999999999998</v>
      </c>
      <c r="F18" s="23">
        <v>0.29399999999999998</v>
      </c>
      <c r="G18" s="23">
        <v>0.41399999999999998</v>
      </c>
      <c r="H18" s="23">
        <v>0.35599999999999998</v>
      </c>
      <c r="I18" s="23">
        <v>0.38500000000000001</v>
      </c>
      <c r="J18" s="23">
        <v>0.36</v>
      </c>
      <c r="K18" s="23">
        <v>0.32400000000000001</v>
      </c>
      <c r="L18" s="23">
        <v>0.29699999999999999</v>
      </c>
      <c r="M18" s="23">
        <v>0.32400000000000001</v>
      </c>
      <c r="N18" s="23">
        <v>0.34499999999999997</v>
      </c>
      <c r="O18" s="23">
        <v>0.31</v>
      </c>
      <c r="P18" s="23">
        <v>0.32300000000000001</v>
      </c>
      <c r="Q18" s="23">
        <v>0.378</v>
      </c>
      <c r="R18" s="23">
        <v>0.28899999999999998</v>
      </c>
      <c r="S18" s="23">
        <v>0.35199999999999998</v>
      </c>
      <c r="T18" s="23">
        <v>0.41899999999999998</v>
      </c>
      <c r="U18" s="23">
        <v>0.30399999999999999</v>
      </c>
      <c r="V18" s="23">
        <v>0.28699999999999998</v>
      </c>
      <c r="W18" s="23">
        <v>0.36399999999999999</v>
      </c>
      <c r="X18" s="23">
        <v>0.374</v>
      </c>
      <c r="Y18" s="23">
        <v>0.314</v>
      </c>
      <c r="Z18" s="23">
        <v>0.36</v>
      </c>
      <c r="AA18" s="23">
        <v>0.34399999999999997</v>
      </c>
      <c r="AB18" s="23">
        <v>0.23300000000000001</v>
      </c>
      <c r="AC18" s="23">
        <v>0.30499999999999999</v>
      </c>
      <c r="AD18" s="23">
        <v>0.35199999999999998</v>
      </c>
      <c r="AE18" s="23">
        <v>0.316</v>
      </c>
      <c r="AF18" s="23">
        <v>0.35</v>
      </c>
      <c r="AG18" s="23">
        <v>0.33800000000000002</v>
      </c>
      <c r="AH18" s="23">
        <v>0.35399999999999998</v>
      </c>
      <c r="AI18" s="23">
        <v>0.29299999999999998</v>
      </c>
      <c r="AJ18" s="23">
        <v>0.31</v>
      </c>
      <c r="AK18" s="23">
        <v>0.35199999999999998</v>
      </c>
      <c r="AL18" s="23">
        <v>0.31</v>
      </c>
      <c r="AM18" s="23">
        <v>0.32700000000000001</v>
      </c>
      <c r="AN18" s="23">
        <v>0.28399999999999997</v>
      </c>
      <c r="AO18" s="23">
        <v>0.313</v>
      </c>
      <c r="AP18" s="23">
        <v>0.314</v>
      </c>
      <c r="AQ18" s="23">
        <v>0.27400000000000002</v>
      </c>
      <c r="AR18" s="23">
        <v>0.32200000000000001</v>
      </c>
      <c r="AS18" s="23">
        <v>0.30199999999999999</v>
      </c>
      <c r="AT18" s="23">
        <v>0.32700000000000001</v>
      </c>
      <c r="AU18" s="23">
        <v>0.31900000000000001</v>
      </c>
      <c r="AV18" s="23">
        <v>0.35399999999999998</v>
      </c>
      <c r="AW18" s="23">
        <v>0.33700000000000002</v>
      </c>
      <c r="AX18" s="23">
        <v>0.36</v>
      </c>
      <c r="AY18" s="23">
        <v>0.34899999999999998</v>
      </c>
      <c r="AZ18" s="23">
        <v>0.31</v>
      </c>
    </row>
    <row r="19" spans="1:52" ht="13.9" x14ac:dyDescent="0.4">
      <c r="A19" s="31"/>
      <c r="B19" s="4">
        <v>1</v>
      </c>
      <c r="C19" s="4">
        <v>0.33400000000000002</v>
      </c>
      <c r="D19" s="4">
        <v>0.30199999999999999</v>
      </c>
      <c r="E19" s="4">
        <v>0.32900000000000001</v>
      </c>
      <c r="F19" s="4">
        <v>0.26900000000000002</v>
      </c>
      <c r="G19" s="4">
        <v>0.38500000000000001</v>
      </c>
      <c r="H19" s="4">
        <v>0.318</v>
      </c>
      <c r="I19" s="4">
        <v>0.371</v>
      </c>
      <c r="J19" s="4">
        <v>0.34300000000000003</v>
      </c>
      <c r="K19" s="4">
        <v>0.30299999999999999</v>
      </c>
      <c r="L19" s="4">
        <v>0.27500000000000002</v>
      </c>
      <c r="M19" s="4">
        <v>0.32600000000000001</v>
      </c>
      <c r="N19" s="4">
        <v>0.32</v>
      </c>
      <c r="O19" s="4">
        <v>0.27900000000000003</v>
      </c>
      <c r="P19" s="4">
        <v>0.313</v>
      </c>
      <c r="Q19" s="4">
        <v>0.35199999999999998</v>
      </c>
      <c r="R19" s="4">
        <v>0.27200000000000002</v>
      </c>
      <c r="S19" s="4">
        <v>0.318</v>
      </c>
      <c r="T19" s="4">
        <v>0.42099999999999999</v>
      </c>
      <c r="U19" s="4">
        <v>0.29599999999999999</v>
      </c>
      <c r="V19" s="4">
        <v>0.27600000000000002</v>
      </c>
      <c r="W19" s="4">
        <v>0.34799999999999998</v>
      </c>
      <c r="X19" s="4">
        <v>0.34699999999999998</v>
      </c>
      <c r="Y19" s="4">
        <v>0.28999999999999998</v>
      </c>
      <c r="Z19" s="4">
        <v>0.33400000000000002</v>
      </c>
      <c r="AA19" s="4">
        <v>0.32100000000000001</v>
      </c>
      <c r="AB19" s="4">
        <v>0.20100000000000001</v>
      </c>
      <c r="AC19" s="4">
        <v>0.28399999999999997</v>
      </c>
      <c r="AD19" s="4">
        <v>0.32800000000000001</v>
      </c>
      <c r="AE19" s="4">
        <v>0.30099999999999999</v>
      </c>
      <c r="AF19" s="4">
        <v>0.33</v>
      </c>
      <c r="AG19" s="4">
        <v>0.32400000000000001</v>
      </c>
      <c r="AH19" s="4">
        <v>0.35</v>
      </c>
      <c r="AI19" s="4">
        <v>0.28199999999999997</v>
      </c>
      <c r="AJ19" s="4">
        <v>0.29099999999999998</v>
      </c>
      <c r="AK19" s="4">
        <v>0.33800000000000002</v>
      </c>
      <c r="AL19" s="4">
        <v>0.27900000000000003</v>
      </c>
      <c r="AM19" s="4">
        <v>0.317</v>
      </c>
      <c r="AN19" s="4">
        <v>0.26700000000000002</v>
      </c>
      <c r="AO19" s="4">
        <v>0.28699999999999998</v>
      </c>
      <c r="AP19" s="4">
        <v>0.29299999999999998</v>
      </c>
      <c r="AQ19" s="4">
        <v>0.253</v>
      </c>
      <c r="AR19" s="4">
        <v>0.309</v>
      </c>
      <c r="AS19" s="4">
        <v>0.28199999999999997</v>
      </c>
      <c r="AT19" s="4">
        <v>0.313</v>
      </c>
      <c r="AU19" s="4">
        <v>0.31</v>
      </c>
      <c r="AV19" s="4">
        <v>0.32</v>
      </c>
      <c r="AW19" s="4">
        <v>0.316</v>
      </c>
      <c r="AX19" s="4">
        <v>0.33600000000000002</v>
      </c>
      <c r="AY19" s="4">
        <v>0.318</v>
      </c>
      <c r="AZ19" s="4">
        <v>0.29199999999999998</v>
      </c>
    </row>
    <row r="20" spans="1:52" ht="13.9" x14ac:dyDescent="0.4">
      <c r="A20" s="31"/>
      <c r="B20" s="4">
        <v>1.25</v>
      </c>
      <c r="C20" s="23">
        <v>0.31</v>
      </c>
      <c r="D20" s="23">
        <v>0.28199999999999997</v>
      </c>
      <c r="E20" s="23">
        <v>0.3</v>
      </c>
      <c r="F20" s="23">
        <v>0.24299999999999999</v>
      </c>
      <c r="G20" s="23">
        <v>0.36399999999999999</v>
      </c>
      <c r="H20" s="23">
        <v>0.308</v>
      </c>
      <c r="I20" s="23">
        <v>0.34799999999999998</v>
      </c>
      <c r="J20" s="23">
        <v>0.311</v>
      </c>
      <c r="K20" s="23">
        <v>0.28299999999999997</v>
      </c>
      <c r="L20" s="23">
        <v>0.249</v>
      </c>
      <c r="M20" s="23">
        <v>0.29199999999999998</v>
      </c>
      <c r="N20" s="23">
        <v>0.307</v>
      </c>
      <c r="O20" s="23">
        <v>0.25600000000000001</v>
      </c>
      <c r="P20" s="23">
        <v>0.28000000000000003</v>
      </c>
      <c r="Q20" s="23">
        <v>0.32600000000000001</v>
      </c>
      <c r="R20" s="23">
        <v>0.247</v>
      </c>
      <c r="S20" s="23">
        <v>0.307</v>
      </c>
      <c r="T20" s="23">
        <v>0.39900000000000002</v>
      </c>
      <c r="U20" s="23">
        <v>0.27100000000000002</v>
      </c>
      <c r="V20" s="23">
        <v>0.26800000000000002</v>
      </c>
      <c r="W20" s="23">
        <v>0.32</v>
      </c>
      <c r="X20" s="23">
        <v>0.32500000000000001</v>
      </c>
      <c r="Y20" s="23">
        <v>0.26900000000000002</v>
      </c>
      <c r="Z20" s="23">
        <v>0.29699999999999999</v>
      </c>
      <c r="AA20" s="23">
        <v>0.30199999999999999</v>
      </c>
      <c r="AB20" s="23">
        <v>0.17899999999999999</v>
      </c>
      <c r="AC20" s="23">
        <v>0.25700000000000001</v>
      </c>
      <c r="AD20" s="23">
        <v>0.29099999999999998</v>
      </c>
      <c r="AE20" s="23">
        <v>0.27600000000000002</v>
      </c>
      <c r="AF20" s="23">
        <v>0.309</v>
      </c>
      <c r="AG20" s="23">
        <v>0.309</v>
      </c>
      <c r="AH20" s="23">
        <v>0.33500000000000002</v>
      </c>
      <c r="AI20" s="23">
        <v>0.26600000000000001</v>
      </c>
      <c r="AJ20" s="23">
        <v>0.28499999999999998</v>
      </c>
      <c r="AK20" s="23">
        <v>0.32500000000000001</v>
      </c>
      <c r="AL20" s="23">
        <v>0.26</v>
      </c>
      <c r="AM20" s="23">
        <v>0.29799999999999999</v>
      </c>
      <c r="AN20" s="23">
        <v>0.252</v>
      </c>
      <c r="AO20" s="23">
        <v>0.27300000000000002</v>
      </c>
      <c r="AP20" s="23">
        <v>0.26300000000000001</v>
      </c>
      <c r="AQ20" s="23">
        <v>0.22800000000000001</v>
      </c>
      <c r="AR20" s="23">
        <v>0.28299999999999997</v>
      </c>
      <c r="AS20" s="23">
        <v>0.26900000000000002</v>
      </c>
      <c r="AT20" s="23">
        <v>0.28399999999999997</v>
      </c>
      <c r="AU20" s="23">
        <v>0.29099999999999998</v>
      </c>
      <c r="AV20" s="23">
        <v>0.307</v>
      </c>
      <c r="AW20" s="23">
        <v>0.29499999999999998</v>
      </c>
      <c r="AX20" s="23">
        <v>0.33100000000000002</v>
      </c>
      <c r="AY20" s="23">
        <v>0.29599999999999999</v>
      </c>
      <c r="AZ20" s="23">
        <v>0.27</v>
      </c>
    </row>
    <row r="21" spans="1:52" ht="13.9" x14ac:dyDescent="0.4">
      <c r="A21" s="31"/>
      <c r="B21" s="4">
        <v>1.5</v>
      </c>
      <c r="C21" s="23">
        <v>0.30099999999999999</v>
      </c>
      <c r="D21" s="23">
        <v>0.24399999999999999</v>
      </c>
      <c r="E21" s="23">
        <v>0.28499999999999998</v>
      </c>
      <c r="F21" s="23">
        <v>0.22700000000000001</v>
      </c>
      <c r="G21" s="23">
        <v>0.35699999999999998</v>
      </c>
      <c r="H21" s="23">
        <v>0.28799999999999998</v>
      </c>
      <c r="I21" s="23">
        <v>0.34300000000000003</v>
      </c>
      <c r="J21" s="23">
        <v>0.3</v>
      </c>
      <c r="K21" s="23">
        <v>0.26600000000000001</v>
      </c>
      <c r="L21" s="23">
        <v>0.23599999999999999</v>
      </c>
      <c r="M21" s="23">
        <v>0.27800000000000002</v>
      </c>
      <c r="N21" s="23">
        <v>0.28899999999999998</v>
      </c>
      <c r="O21" s="23">
        <v>0.249</v>
      </c>
      <c r="P21" s="23">
        <v>0.28799999999999998</v>
      </c>
      <c r="Q21" s="23">
        <v>0.311</v>
      </c>
      <c r="R21" s="23">
        <v>0.24099999999999999</v>
      </c>
      <c r="S21" s="23">
        <v>0.28699999999999998</v>
      </c>
      <c r="T21" s="23">
        <v>0.38400000000000001</v>
      </c>
      <c r="U21" s="23">
        <v>0.246</v>
      </c>
      <c r="V21" s="23">
        <v>0.25</v>
      </c>
      <c r="W21" s="23">
        <v>0.30199999999999999</v>
      </c>
      <c r="X21" s="23">
        <v>0.308</v>
      </c>
      <c r="Y21" s="23">
        <v>0.24399999999999999</v>
      </c>
      <c r="Z21" s="23">
        <v>0.29299999999999998</v>
      </c>
      <c r="AA21" s="23">
        <v>0.27600000000000002</v>
      </c>
      <c r="AB21" s="23">
        <v>0.16900000000000001</v>
      </c>
      <c r="AC21" s="23">
        <v>0.247</v>
      </c>
      <c r="AD21" s="23">
        <v>0.26400000000000001</v>
      </c>
      <c r="AE21" s="23">
        <v>0.251</v>
      </c>
      <c r="AF21" s="23">
        <v>0.28799999999999998</v>
      </c>
      <c r="AG21" s="23">
        <v>0.28499999999999998</v>
      </c>
      <c r="AH21" s="23">
        <v>0.308</v>
      </c>
      <c r="AI21" s="23">
        <v>0.247</v>
      </c>
      <c r="AJ21" s="23">
        <v>0.26800000000000002</v>
      </c>
      <c r="AK21" s="23">
        <v>0.29599999999999999</v>
      </c>
      <c r="AL21" s="23">
        <v>0.25800000000000001</v>
      </c>
      <c r="AM21" s="23">
        <v>0.26600000000000001</v>
      </c>
      <c r="AN21" s="23">
        <v>0.223</v>
      </c>
      <c r="AO21" s="23">
        <v>0.25900000000000001</v>
      </c>
      <c r="AP21" s="23">
        <v>0.252</v>
      </c>
      <c r="AQ21" s="23">
        <v>0.22500000000000001</v>
      </c>
      <c r="AR21" s="23">
        <v>0.26300000000000001</v>
      </c>
      <c r="AS21" s="23">
        <v>0.24099999999999999</v>
      </c>
      <c r="AT21" s="23">
        <v>0.25900000000000001</v>
      </c>
      <c r="AU21" s="23">
        <v>0.27600000000000002</v>
      </c>
      <c r="AV21" s="23">
        <v>0.28499999999999998</v>
      </c>
      <c r="AW21" s="23">
        <v>0.26500000000000001</v>
      </c>
      <c r="AX21" s="23">
        <v>0.313</v>
      </c>
      <c r="AY21" s="23">
        <v>0.29099999999999998</v>
      </c>
      <c r="AZ21" s="23">
        <v>0.255</v>
      </c>
    </row>
    <row r="22" spans="1:52" ht="13.9" x14ac:dyDescent="0.4">
      <c r="A22" s="31"/>
      <c r="B22" s="4">
        <v>1.75</v>
      </c>
      <c r="C22" s="23">
        <v>0.28999999999999998</v>
      </c>
      <c r="D22" s="23">
        <v>0.22900000000000001</v>
      </c>
      <c r="E22" s="23">
        <v>0.27100000000000002</v>
      </c>
      <c r="F22" s="23">
        <v>0.216</v>
      </c>
      <c r="G22" s="23">
        <v>0.33300000000000002</v>
      </c>
      <c r="H22" s="23">
        <v>0.27100000000000002</v>
      </c>
      <c r="I22" s="23">
        <v>0.33200000000000002</v>
      </c>
      <c r="J22" s="23">
        <v>0.27600000000000002</v>
      </c>
      <c r="K22" s="23">
        <v>0.25</v>
      </c>
      <c r="L22" s="23">
        <v>0.221</v>
      </c>
      <c r="M22" s="23">
        <v>0.27500000000000002</v>
      </c>
      <c r="N22" s="23">
        <v>0.27200000000000002</v>
      </c>
      <c r="O22" s="23">
        <v>0.23</v>
      </c>
      <c r="P22" s="23">
        <v>0.25900000000000001</v>
      </c>
      <c r="Q22" s="23">
        <v>0.29599999999999999</v>
      </c>
      <c r="R22" s="23">
        <v>0.22</v>
      </c>
      <c r="S22" s="23">
        <v>0.27500000000000002</v>
      </c>
      <c r="T22" s="23">
        <v>0.34699999999999998</v>
      </c>
      <c r="U22" s="23">
        <v>0.25700000000000001</v>
      </c>
      <c r="V22" s="23">
        <v>0.24199999999999999</v>
      </c>
      <c r="W22" s="23">
        <v>0.29299999999999998</v>
      </c>
      <c r="X22" s="23">
        <v>0.28499999999999998</v>
      </c>
      <c r="Y22" s="23">
        <v>0.22900000000000001</v>
      </c>
      <c r="Z22" s="23">
        <v>0.27</v>
      </c>
      <c r="AA22" s="23">
        <v>0.26600000000000001</v>
      </c>
      <c r="AB22" s="23">
        <v>0.14699999999999999</v>
      </c>
      <c r="AC22" s="23">
        <v>0.21</v>
      </c>
      <c r="AD22" s="23">
        <v>0.25800000000000001</v>
      </c>
      <c r="AE22" s="23">
        <v>0.246</v>
      </c>
      <c r="AF22" s="23">
        <v>0.28599999999999998</v>
      </c>
      <c r="AG22" s="23">
        <v>0.27200000000000002</v>
      </c>
      <c r="AH22" s="23">
        <v>0.30299999999999999</v>
      </c>
      <c r="AI22" s="23">
        <v>0.22800000000000001</v>
      </c>
      <c r="AJ22" s="23">
        <v>0.248</v>
      </c>
      <c r="AK22" s="23">
        <v>0.27500000000000002</v>
      </c>
      <c r="AL22" s="23">
        <v>0.24099999999999999</v>
      </c>
      <c r="AM22" s="23">
        <v>0.25900000000000001</v>
      </c>
      <c r="AN22" s="23">
        <v>0.218</v>
      </c>
      <c r="AO22" s="23">
        <v>0.23400000000000001</v>
      </c>
      <c r="AP22" s="23">
        <v>0.246</v>
      </c>
      <c r="AQ22" s="23">
        <v>0.20300000000000001</v>
      </c>
      <c r="AR22" s="23">
        <v>0.23699999999999999</v>
      </c>
      <c r="AS22" s="23">
        <v>0.24</v>
      </c>
      <c r="AT22" s="23">
        <v>0.23400000000000001</v>
      </c>
      <c r="AU22" s="23">
        <v>0.253</v>
      </c>
      <c r="AV22" s="23">
        <v>0.26300000000000001</v>
      </c>
      <c r="AW22" s="23">
        <v>0.248</v>
      </c>
      <c r="AX22" s="23">
        <v>0.29599999999999999</v>
      </c>
      <c r="AY22" s="23">
        <v>0.28499999999999998</v>
      </c>
      <c r="AZ22" s="23">
        <v>0.24</v>
      </c>
    </row>
    <row r="23" spans="1:52" ht="13.9" x14ac:dyDescent="0.4">
      <c r="A23" s="31"/>
      <c r="B23" s="4">
        <v>2</v>
      </c>
      <c r="C23" s="23">
        <v>0.27900000000000003</v>
      </c>
      <c r="D23" s="23">
        <v>0.22800000000000001</v>
      </c>
      <c r="E23" s="23">
        <v>0.24399999999999999</v>
      </c>
      <c r="F23" s="23">
        <v>0.19800000000000001</v>
      </c>
      <c r="G23" s="23">
        <v>0.32700000000000001</v>
      </c>
      <c r="H23" s="23">
        <v>0.25600000000000001</v>
      </c>
      <c r="I23" s="23">
        <v>0.32500000000000001</v>
      </c>
      <c r="J23" s="23">
        <v>0.249</v>
      </c>
      <c r="K23" s="23">
        <v>0.23499999999999999</v>
      </c>
      <c r="L23" s="23">
        <v>0.20200000000000001</v>
      </c>
      <c r="M23" s="23">
        <v>0.24199999999999999</v>
      </c>
      <c r="N23" s="23">
        <v>0.254</v>
      </c>
      <c r="O23" s="23">
        <v>0.23599999999999999</v>
      </c>
      <c r="P23" s="23">
        <v>0.248</v>
      </c>
      <c r="Q23" s="23">
        <v>0.28199999999999997</v>
      </c>
      <c r="R23" s="23">
        <v>0.21199999999999999</v>
      </c>
      <c r="S23" s="23">
        <v>0.27100000000000002</v>
      </c>
      <c r="T23" s="23">
        <v>0.32300000000000001</v>
      </c>
      <c r="U23" s="23">
        <v>0.22</v>
      </c>
      <c r="V23" s="23">
        <v>0.22500000000000001</v>
      </c>
      <c r="W23" s="23">
        <v>0.26300000000000001</v>
      </c>
      <c r="X23" s="23">
        <v>0.27200000000000002</v>
      </c>
      <c r="Y23" s="23">
        <v>0.214</v>
      </c>
      <c r="Z23" s="23">
        <v>0.24099999999999999</v>
      </c>
      <c r="AA23" s="23">
        <v>0.25900000000000001</v>
      </c>
      <c r="AB23" s="23">
        <v>0.13900000000000001</v>
      </c>
      <c r="AC23" s="23">
        <v>0.20399999999999999</v>
      </c>
      <c r="AD23" s="23">
        <v>0.23799999999999999</v>
      </c>
      <c r="AE23" s="23">
        <v>0.218</v>
      </c>
      <c r="AF23" s="23">
        <v>0.25900000000000001</v>
      </c>
      <c r="AG23" s="23">
        <v>0.251</v>
      </c>
      <c r="AH23" s="23">
        <v>0.29299999999999998</v>
      </c>
      <c r="AI23" s="23">
        <v>0.216</v>
      </c>
      <c r="AJ23" s="23">
        <v>0.23300000000000001</v>
      </c>
      <c r="AK23" s="23">
        <v>0.24299999999999999</v>
      </c>
      <c r="AL23" s="23">
        <v>0.23200000000000001</v>
      </c>
      <c r="AM23" s="23">
        <v>0.247</v>
      </c>
      <c r="AN23" s="23">
        <v>0.21199999999999999</v>
      </c>
      <c r="AO23" s="23">
        <v>0.224</v>
      </c>
      <c r="AP23" s="23">
        <v>0.23</v>
      </c>
      <c r="AQ23" s="23">
        <v>0.189</v>
      </c>
      <c r="AR23" s="23">
        <v>0.23100000000000001</v>
      </c>
      <c r="AS23" s="23">
        <v>0.21299999999999999</v>
      </c>
      <c r="AT23" s="23">
        <v>0.23400000000000001</v>
      </c>
      <c r="AU23" s="23">
        <v>0.248</v>
      </c>
      <c r="AV23" s="23">
        <v>0.24099999999999999</v>
      </c>
      <c r="AW23" s="23">
        <v>0.23699999999999999</v>
      </c>
      <c r="AX23" s="23">
        <v>0.29399999999999998</v>
      </c>
      <c r="AY23" s="23">
        <v>0.25600000000000001</v>
      </c>
      <c r="AZ23" s="23">
        <v>0.23200000000000001</v>
      </c>
    </row>
    <row r="24" spans="1:52" ht="13.9" x14ac:dyDescent="0.4">
      <c r="A24" s="31"/>
      <c r="B24" s="4">
        <v>2.5</v>
      </c>
      <c r="C24" s="23">
        <v>0.245</v>
      </c>
      <c r="D24" s="23">
        <v>0.191</v>
      </c>
      <c r="E24" s="23">
        <v>0.21199999999999999</v>
      </c>
      <c r="F24" s="23">
        <v>0.17499999999999999</v>
      </c>
      <c r="G24" s="23">
        <v>0.311</v>
      </c>
      <c r="H24" s="23">
        <v>0.23400000000000001</v>
      </c>
      <c r="I24" s="23">
        <v>0.29499999999999998</v>
      </c>
      <c r="J24" s="23">
        <v>0.23100000000000001</v>
      </c>
      <c r="K24" s="23">
        <v>0.215</v>
      </c>
      <c r="L24" s="23">
        <v>0.18099999999999999</v>
      </c>
      <c r="M24" s="23">
        <v>0.20200000000000001</v>
      </c>
      <c r="N24" s="23">
        <v>0.23699999999999999</v>
      </c>
      <c r="O24" s="23">
        <v>0.20799999999999999</v>
      </c>
      <c r="P24" s="23">
        <v>0.224</v>
      </c>
      <c r="Q24" s="23">
        <v>0.24099999999999999</v>
      </c>
      <c r="R24" s="23">
        <v>0.19500000000000001</v>
      </c>
      <c r="S24" s="23">
        <v>0.23400000000000001</v>
      </c>
      <c r="T24" s="23">
        <v>0.29199999999999998</v>
      </c>
      <c r="U24" s="23">
        <v>0.214</v>
      </c>
      <c r="V24" s="23">
        <v>0.20100000000000001</v>
      </c>
      <c r="W24" s="23">
        <v>0.248</v>
      </c>
      <c r="X24" s="23">
        <v>0.24299999999999999</v>
      </c>
      <c r="Y24" s="23">
        <v>0.187</v>
      </c>
      <c r="Z24" s="23">
        <v>0.217</v>
      </c>
      <c r="AA24" s="23">
        <v>0.22600000000000001</v>
      </c>
      <c r="AB24" s="23">
        <v>0.124</v>
      </c>
      <c r="AC24" s="23">
        <v>0.17499999999999999</v>
      </c>
      <c r="AD24" s="23">
        <v>0.20899999999999999</v>
      </c>
      <c r="AE24" s="23">
        <v>0.188</v>
      </c>
      <c r="AF24" s="23">
        <v>0.224</v>
      </c>
      <c r="AG24" s="23">
        <v>0.23699999999999999</v>
      </c>
      <c r="AH24" s="23">
        <v>0.255</v>
      </c>
      <c r="AI24" s="23">
        <v>0.16700000000000001</v>
      </c>
      <c r="AJ24" s="23">
        <v>0.20399999999999999</v>
      </c>
      <c r="AK24" s="23">
        <v>0.22800000000000001</v>
      </c>
      <c r="AL24" s="23">
        <v>0.20200000000000001</v>
      </c>
      <c r="AM24" s="23">
        <v>0.22800000000000001</v>
      </c>
      <c r="AN24" s="23">
        <v>0.191</v>
      </c>
      <c r="AO24" s="23">
        <v>0.19400000000000001</v>
      </c>
      <c r="AP24" s="23">
        <v>0.20399999999999999</v>
      </c>
      <c r="AQ24" s="23">
        <v>0.16900000000000001</v>
      </c>
      <c r="AR24" s="23">
        <v>0.188</v>
      </c>
      <c r="AS24" s="23">
        <v>0.188</v>
      </c>
      <c r="AT24" s="23">
        <v>0.20200000000000001</v>
      </c>
      <c r="AU24" s="23">
        <v>0.22500000000000001</v>
      </c>
      <c r="AV24" s="23">
        <v>0.23799999999999999</v>
      </c>
      <c r="AW24" s="23">
        <v>0.224</v>
      </c>
      <c r="AX24" s="23">
        <v>0.25600000000000001</v>
      </c>
      <c r="AY24" s="23">
        <v>0.23799999999999999</v>
      </c>
      <c r="AZ24" s="23">
        <v>0.21099999999999999</v>
      </c>
    </row>
    <row r="25" spans="1:52" ht="13.9" x14ac:dyDescent="0.4">
      <c r="A25" s="31"/>
      <c r="B25" s="4">
        <v>3</v>
      </c>
      <c r="C25" s="23">
        <v>0.219</v>
      </c>
      <c r="D25" s="23">
        <v>0.156</v>
      </c>
      <c r="E25" s="23">
        <v>0.186</v>
      </c>
      <c r="F25" s="23">
        <v>0.158</v>
      </c>
      <c r="G25" s="23">
        <v>0.26600000000000001</v>
      </c>
      <c r="H25" s="23">
        <v>0.19400000000000001</v>
      </c>
      <c r="I25" s="23">
        <v>0.253</v>
      </c>
      <c r="J25" s="23">
        <v>0.20799999999999999</v>
      </c>
      <c r="K25" s="23">
        <v>0.17799999999999999</v>
      </c>
      <c r="L25" s="23">
        <v>0.153</v>
      </c>
      <c r="M25" s="23">
        <v>0.17199999999999999</v>
      </c>
      <c r="N25" s="23">
        <v>0.21199999999999999</v>
      </c>
      <c r="O25" s="23">
        <v>0.17799999999999999</v>
      </c>
      <c r="P25" s="23">
        <v>0.19</v>
      </c>
      <c r="Q25" s="23">
        <v>0.21</v>
      </c>
      <c r="R25" s="23">
        <v>0.17499999999999999</v>
      </c>
      <c r="S25" s="23">
        <v>0.20799999999999999</v>
      </c>
      <c r="T25" s="23">
        <v>0.28000000000000003</v>
      </c>
      <c r="U25" s="23">
        <v>0.17599999999999999</v>
      </c>
      <c r="V25" s="23">
        <v>0.17499999999999999</v>
      </c>
      <c r="W25" s="23">
        <v>0.23100000000000001</v>
      </c>
      <c r="X25" s="23">
        <v>0.20899999999999999</v>
      </c>
      <c r="Y25" s="23">
        <v>0.17699999999999999</v>
      </c>
      <c r="Z25" s="23">
        <v>0.193</v>
      </c>
      <c r="AA25" s="23">
        <v>0.2</v>
      </c>
      <c r="AB25" s="23">
        <v>0.108</v>
      </c>
      <c r="AC25" s="23">
        <v>0.156</v>
      </c>
      <c r="AD25" s="23">
        <v>0.184</v>
      </c>
      <c r="AE25" s="23">
        <v>0.154</v>
      </c>
      <c r="AF25" s="23">
        <v>0.2</v>
      </c>
      <c r="AG25" s="23">
        <v>0.219</v>
      </c>
      <c r="AH25" s="23">
        <v>0.23400000000000001</v>
      </c>
      <c r="AI25" s="23">
        <v>0.15</v>
      </c>
      <c r="AJ25" s="23">
        <v>0.186</v>
      </c>
      <c r="AK25" s="23">
        <v>0.20799999999999999</v>
      </c>
      <c r="AL25" s="23">
        <v>0.17399999999999999</v>
      </c>
      <c r="AM25" s="23">
        <v>0.191</v>
      </c>
      <c r="AN25" s="23">
        <v>0.16200000000000001</v>
      </c>
      <c r="AO25" s="23">
        <v>0.17499999999999999</v>
      </c>
      <c r="AP25" s="23">
        <v>0.17799999999999999</v>
      </c>
      <c r="AQ25" s="23">
        <v>0.13900000000000001</v>
      </c>
      <c r="AR25" s="23">
        <v>0.17299999999999999</v>
      </c>
      <c r="AS25" s="23">
        <v>0.152</v>
      </c>
      <c r="AT25" s="23">
        <v>0.18</v>
      </c>
      <c r="AU25" s="23">
        <v>0.182</v>
      </c>
      <c r="AV25" s="23">
        <v>0.19800000000000001</v>
      </c>
      <c r="AW25" s="23">
        <v>0.182</v>
      </c>
      <c r="AX25" s="23">
        <v>0.249</v>
      </c>
      <c r="AY25" s="23">
        <v>0.22800000000000001</v>
      </c>
      <c r="AZ25" s="23">
        <v>0.17899999999999999</v>
      </c>
    </row>
    <row r="26" spans="1:52" ht="13.9" x14ac:dyDescent="0.4">
      <c r="A26" s="31"/>
      <c r="B26" s="4">
        <v>3.5</v>
      </c>
      <c r="C26" s="23">
        <v>0.19600000000000001</v>
      </c>
      <c r="D26" s="23">
        <v>0.14699999999999999</v>
      </c>
      <c r="E26" s="23">
        <v>0.17699999999999999</v>
      </c>
      <c r="F26" s="23">
        <v>0.14099999999999999</v>
      </c>
      <c r="G26" s="23">
        <v>0.24299999999999999</v>
      </c>
      <c r="H26" s="23">
        <v>0.184</v>
      </c>
      <c r="I26" s="23">
        <v>0.23599999999999999</v>
      </c>
      <c r="J26" s="23">
        <v>0.193</v>
      </c>
      <c r="K26" s="23">
        <v>0.18099999999999999</v>
      </c>
      <c r="L26" s="23">
        <v>0.13900000000000001</v>
      </c>
      <c r="M26" s="23">
        <v>0.156</v>
      </c>
      <c r="N26" s="23">
        <v>0.221</v>
      </c>
      <c r="O26" s="23">
        <v>0.16600000000000001</v>
      </c>
      <c r="P26" s="23">
        <v>0.17499999999999999</v>
      </c>
      <c r="Q26" s="23">
        <v>0.19500000000000001</v>
      </c>
      <c r="R26" s="23">
        <v>0.159</v>
      </c>
      <c r="S26" s="23">
        <v>0.192</v>
      </c>
      <c r="T26" s="23">
        <v>0.23100000000000001</v>
      </c>
      <c r="U26" s="23">
        <v>0.151</v>
      </c>
      <c r="V26" s="23">
        <v>0.157</v>
      </c>
      <c r="W26" s="23">
        <v>0.20799999999999999</v>
      </c>
      <c r="X26" s="23">
        <v>0.193</v>
      </c>
      <c r="Y26" s="23">
        <v>0.154</v>
      </c>
      <c r="Z26" s="23">
        <v>0.16500000000000001</v>
      </c>
      <c r="AA26" s="23">
        <v>0.185</v>
      </c>
      <c r="AB26" s="23">
        <v>9.4E-2</v>
      </c>
      <c r="AC26" s="23">
        <v>0.13300000000000001</v>
      </c>
      <c r="AD26" s="23">
        <v>0.156</v>
      </c>
      <c r="AE26" s="23">
        <v>0.14499999999999999</v>
      </c>
      <c r="AF26" s="23">
        <v>0.17</v>
      </c>
      <c r="AG26" s="23">
        <v>0.193</v>
      </c>
      <c r="AH26" s="23">
        <v>0.20799999999999999</v>
      </c>
      <c r="AI26" s="23">
        <v>0.13200000000000001</v>
      </c>
      <c r="AJ26" s="23">
        <v>0.161</v>
      </c>
      <c r="AK26" s="23">
        <v>0.17699999999999999</v>
      </c>
      <c r="AL26" s="23">
        <v>0.16600000000000001</v>
      </c>
      <c r="AM26" s="23">
        <v>0.16500000000000001</v>
      </c>
      <c r="AN26" s="23">
        <v>0.158</v>
      </c>
      <c r="AO26" s="23">
        <v>0.186</v>
      </c>
      <c r="AP26" s="23">
        <v>0.156</v>
      </c>
      <c r="AQ26" s="23">
        <v>0.127</v>
      </c>
      <c r="AR26" s="23">
        <v>0.16600000000000001</v>
      </c>
      <c r="AS26" s="23">
        <v>0.14099999999999999</v>
      </c>
      <c r="AT26" s="23">
        <v>0.182</v>
      </c>
      <c r="AU26" s="23">
        <v>0.16900000000000001</v>
      </c>
      <c r="AV26" s="23">
        <v>0.17899999999999999</v>
      </c>
      <c r="AW26" s="23">
        <v>0.17100000000000001</v>
      </c>
      <c r="AX26" s="23">
        <v>0.23799999999999999</v>
      </c>
      <c r="AY26" s="23">
        <v>0.20200000000000001</v>
      </c>
      <c r="AZ26" s="23">
        <v>0.153</v>
      </c>
    </row>
    <row r="27" spans="1:52" ht="13.9" x14ac:dyDescent="0.4">
      <c r="A27" s="32"/>
      <c r="B27" s="4">
        <v>4</v>
      </c>
      <c r="C27" s="23">
        <v>0.184</v>
      </c>
      <c r="D27" s="23">
        <v>0.125</v>
      </c>
      <c r="E27" s="23">
        <v>0.16</v>
      </c>
      <c r="F27" s="23">
        <v>0.115</v>
      </c>
      <c r="G27" s="23">
        <v>0.221</v>
      </c>
      <c r="H27" s="23">
        <v>0.153</v>
      </c>
      <c r="I27" s="23">
        <v>0.20300000000000001</v>
      </c>
      <c r="J27" s="23">
        <v>0.17</v>
      </c>
      <c r="K27" s="23">
        <v>0.16300000000000001</v>
      </c>
      <c r="L27" s="23">
        <v>0.13</v>
      </c>
      <c r="M27" s="23">
        <v>0.129</v>
      </c>
      <c r="N27" s="23">
        <v>0.191</v>
      </c>
      <c r="O27" s="23">
        <v>0.13500000000000001</v>
      </c>
      <c r="P27" s="23">
        <v>0.14599999999999999</v>
      </c>
      <c r="Q27" s="23">
        <v>0.17199999999999999</v>
      </c>
      <c r="R27" s="23">
        <v>0.13800000000000001</v>
      </c>
      <c r="S27" s="23">
        <v>0.17299999999999999</v>
      </c>
      <c r="T27" s="23">
        <v>0.21199999999999999</v>
      </c>
      <c r="U27" s="23">
        <v>0.13300000000000001</v>
      </c>
      <c r="V27" s="23">
        <v>0.13300000000000001</v>
      </c>
      <c r="W27" s="23">
        <v>0.20599999999999999</v>
      </c>
      <c r="X27" s="23">
        <v>0.161</v>
      </c>
      <c r="Y27" s="23">
        <v>0.14799999999999999</v>
      </c>
      <c r="Z27" s="23">
        <v>0.14000000000000001</v>
      </c>
      <c r="AA27" s="23">
        <v>0.16</v>
      </c>
      <c r="AB27" s="23">
        <v>8.5999999999999993E-2</v>
      </c>
      <c r="AC27" s="23">
        <v>0.11799999999999999</v>
      </c>
      <c r="AD27" s="23">
        <v>0.14499999999999999</v>
      </c>
      <c r="AE27" s="23">
        <v>0.121</v>
      </c>
      <c r="AF27" s="23">
        <v>0.16900000000000001</v>
      </c>
      <c r="AG27" s="23">
        <v>0.182</v>
      </c>
      <c r="AH27" s="23">
        <v>0.17199999999999999</v>
      </c>
      <c r="AI27" s="23">
        <v>0.109</v>
      </c>
      <c r="AJ27" s="23">
        <v>0.151</v>
      </c>
      <c r="AK27" s="23">
        <v>0.14099999999999999</v>
      </c>
      <c r="AL27" s="23">
        <v>0.151</v>
      </c>
      <c r="AM27" s="23">
        <v>0.157</v>
      </c>
      <c r="AN27" s="23">
        <v>0.13800000000000001</v>
      </c>
      <c r="AO27" s="23">
        <v>0.14099999999999999</v>
      </c>
      <c r="AP27" s="23">
        <v>0.154</v>
      </c>
      <c r="AQ27" s="23">
        <v>0.1</v>
      </c>
      <c r="AR27" s="23">
        <v>0.13400000000000001</v>
      </c>
      <c r="AS27" s="23">
        <v>0.11700000000000001</v>
      </c>
      <c r="AT27" s="23">
        <v>0.16</v>
      </c>
      <c r="AU27" s="23">
        <v>0.16</v>
      </c>
      <c r="AV27" s="23">
        <v>0.16300000000000001</v>
      </c>
      <c r="AW27" s="23">
        <v>0.15</v>
      </c>
      <c r="AX27" s="23">
        <v>0.20200000000000001</v>
      </c>
      <c r="AY27" s="23">
        <v>0.19500000000000001</v>
      </c>
      <c r="AZ27" s="23">
        <v>0.14399999999999999</v>
      </c>
    </row>
    <row r="28" spans="1:52" ht="15.4" customHeight="1" x14ac:dyDescent="0.4">
      <c r="A28" s="33" t="s">
        <v>66</v>
      </c>
      <c r="B28" s="1">
        <v>0</v>
      </c>
      <c r="C28" s="22">
        <f>1-C15/0.405</f>
        <v>0</v>
      </c>
      <c r="D28" s="22">
        <f>1-D15/0.376</f>
        <v>0</v>
      </c>
      <c r="E28" s="22">
        <f>1-E15/0.393</f>
        <v>0</v>
      </c>
      <c r="F28" s="22">
        <f>1-F15/0.336</f>
        <v>0</v>
      </c>
      <c r="G28" s="22">
        <f>1-G15/0.445</f>
        <v>0</v>
      </c>
      <c r="H28" s="22">
        <f>1-H15/0.381</f>
        <v>0</v>
      </c>
      <c r="I28" s="22">
        <f>1-I15/0.429</f>
        <v>0</v>
      </c>
      <c r="J28" s="22">
        <f>1-J15/0.401</f>
        <v>0</v>
      </c>
      <c r="K28" s="22">
        <f>1-K15/0.36</f>
        <v>0</v>
      </c>
      <c r="L28" s="22">
        <f>1-L15/0.343</f>
        <v>0</v>
      </c>
      <c r="M28" s="22">
        <f>1-M15/0.359</f>
        <v>0</v>
      </c>
      <c r="N28" s="22">
        <f>1-N15/0.379</f>
        <v>0</v>
      </c>
      <c r="O28" s="22">
        <f>1-O15/0.357</f>
        <v>0</v>
      </c>
      <c r="P28" s="22">
        <f>1-P15/0.369</f>
        <v>0</v>
      </c>
      <c r="Q28" s="22">
        <f>1-Q15/0.423</f>
        <v>0</v>
      </c>
      <c r="R28" s="22">
        <f>1-R15/0.328</f>
        <v>0</v>
      </c>
      <c r="S28" s="22">
        <f>1-S15/0.39</f>
        <v>0</v>
      </c>
      <c r="T28" s="22">
        <f>1-T15/0.472</f>
        <v>0</v>
      </c>
      <c r="U28" s="22">
        <f>1-U15/0.344</f>
        <v>0</v>
      </c>
      <c r="V28" s="22">
        <f>1-V15/0.339</f>
        <v>0</v>
      </c>
      <c r="W28" s="22">
        <f>1-W15/0.406</f>
        <v>0</v>
      </c>
      <c r="X28" s="22">
        <f>1-X15/0.413</f>
        <v>0</v>
      </c>
      <c r="Y28" s="22">
        <f>1-Y15/0.356</f>
        <v>0</v>
      </c>
      <c r="Z28" s="22">
        <f>1-Z15/0.407</f>
        <v>0</v>
      </c>
      <c r="AA28" s="22">
        <f>1-AA15/0.373</f>
        <v>0</v>
      </c>
      <c r="AB28" s="22">
        <f>1-AB15/0.275</f>
        <v>0</v>
      </c>
      <c r="AC28" s="22">
        <f>1-AC15/0.334</f>
        <v>0</v>
      </c>
      <c r="AD28" s="22">
        <f>1-AD15/0.395</f>
        <v>0</v>
      </c>
      <c r="AE28" s="22">
        <f>1-AE15/0.36</f>
        <v>0</v>
      </c>
      <c r="AF28" s="22">
        <f>1-AF15/0.376</f>
        <v>0</v>
      </c>
      <c r="AG28" s="22">
        <f>1-AG15/0.395</f>
        <v>0</v>
      </c>
      <c r="AH28" s="22">
        <f>1-AH15/0.383</f>
        <v>0</v>
      </c>
      <c r="AI28" s="22">
        <f>1-AI15/0.33</f>
        <v>0</v>
      </c>
      <c r="AJ28" s="22">
        <f>1-AJ15/0.359</f>
        <v>0</v>
      </c>
      <c r="AK28" s="22">
        <f>1-AK15/0.388</f>
        <v>0</v>
      </c>
      <c r="AL28" s="22">
        <f>1-AL15/0.369</f>
        <v>0</v>
      </c>
      <c r="AM28" s="22">
        <f>1-AM15/0.387</f>
        <v>0</v>
      </c>
      <c r="AN28" s="22">
        <f>1-AN15/0.326</f>
        <v>0</v>
      </c>
      <c r="AO28" s="22">
        <f>1-AO15/0.358</f>
        <v>0</v>
      </c>
      <c r="AP28" s="22">
        <f>1-AP15/0.351</f>
        <v>0</v>
      </c>
      <c r="AQ28" s="22">
        <f>1-AQ15/0.32</f>
        <v>0</v>
      </c>
      <c r="AR28" s="22">
        <f>1-AR15/0.364</f>
        <v>0</v>
      </c>
      <c r="AS28" s="22">
        <f>1-AS15/0.322</f>
        <v>0</v>
      </c>
      <c r="AT28" s="22">
        <f>1-AT15/0.383</f>
        <v>0</v>
      </c>
      <c r="AU28" s="22">
        <f>1-AU15/0.37</f>
        <v>0</v>
      </c>
      <c r="AV28" s="22">
        <f>1-AV15/0.383</f>
        <v>0</v>
      </c>
      <c r="AW28" s="22">
        <f>1-AW15/0.357</f>
        <v>0</v>
      </c>
      <c r="AX28" s="22">
        <f>1-AX15/0.398</f>
        <v>0</v>
      </c>
      <c r="AY28" s="22">
        <f>1-AY15/0.389</f>
        <v>0</v>
      </c>
      <c r="AZ28" s="22">
        <f>1-AZ15/0.354</f>
        <v>0</v>
      </c>
    </row>
    <row r="29" spans="1:52" x14ac:dyDescent="0.4">
      <c r="A29" s="34"/>
      <c r="B29" s="1">
        <v>0.25</v>
      </c>
      <c r="C29" s="22">
        <f t="shared" ref="C29:C40" si="0">1-C16/0.405</f>
        <v>1.7283950617283939E-2</v>
      </c>
      <c r="D29" s="22">
        <f t="shared" ref="D29:D40" si="1">1-D16/0.376</f>
        <v>0</v>
      </c>
      <c r="E29" s="22">
        <f t="shared" ref="E29:E40" si="2">1-E16/0.393</f>
        <v>2.2900763358778664E-2</v>
      </c>
      <c r="F29" s="22">
        <f t="shared" ref="F29:F40" si="3">1-F16/0.336</f>
        <v>5.3571428571428603E-2</v>
      </c>
      <c r="G29" s="22">
        <f t="shared" ref="G29:G40" si="4">1-G16/0.445</f>
        <v>8.9887640449438644E-3</v>
      </c>
      <c r="H29" s="22">
        <f t="shared" ref="H29:H40" si="5">1-H16/0.381</f>
        <v>-2.624671916010568E-3</v>
      </c>
      <c r="I29" s="22">
        <f t="shared" ref="I29:I40" si="6">1-I16/0.429</f>
        <v>3.4965034965035002E-2</v>
      </c>
      <c r="J29" s="22">
        <f t="shared" ref="J29:J40" si="7">1-J16/0.401</f>
        <v>7.4812967581047163E-3</v>
      </c>
      <c r="K29" s="22">
        <f t="shared" ref="K29:K40" si="8">1-K16/0.36</f>
        <v>0</v>
      </c>
      <c r="L29" s="22">
        <f t="shared" ref="L29:L40" si="9">1-L16/0.343</f>
        <v>1.1661807580174988E-2</v>
      </c>
      <c r="M29" s="22">
        <f t="shared" ref="M29:M40" si="10">1-M16/0.359</f>
        <v>-5.5710306406684396E-3</v>
      </c>
      <c r="N29" s="22">
        <f t="shared" ref="N29:N40" si="11">1-N16/0.379</f>
        <v>1.319261213720313E-2</v>
      </c>
      <c r="O29" s="22">
        <f t="shared" ref="O29:O40" si="12">1-O16/0.357</f>
        <v>1.400560224089642E-2</v>
      </c>
      <c r="P29" s="22">
        <f t="shared" ref="P29:P40" si="13">1-P16/0.369</f>
        <v>2.1680216802168029E-2</v>
      </c>
      <c r="Q29" s="22">
        <f t="shared" ref="Q29:Q40" si="14">1-Q16/0.423</f>
        <v>3.0732860520094607E-2</v>
      </c>
      <c r="R29" s="22">
        <f t="shared" ref="R29:R40" si="15">1-R16/0.328</f>
        <v>4.5731707317073211E-2</v>
      </c>
      <c r="S29" s="22">
        <f t="shared" ref="S29:S40" si="16">1-S16/0.39</f>
        <v>5.12820512820511E-3</v>
      </c>
      <c r="T29" s="22">
        <f t="shared" ref="T29:T40" si="17">1-T16/0.472</f>
        <v>1.2711864406779516E-2</v>
      </c>
      <c r="U29" s="22">
        <f t="shared" ref="U29:U40" si="18">1-U16/0.344</f>
        <v>1.1627906976743985E-2</v>
      </c>
      <c r="V29" s="22">
        <f t="shared" ref="V29:V40" si="19">1-V16/0.339</f>
        <v>3.2448377581120957E-2</v>
      </c>
      <c r="W29" s="22">
        <f t="shared" ref="W29:W40" si="20">1-W16/0.406</f>
        <v>9.8522167487684609E-3</v>
      </c>
      <c r="X29" s="22">
        <f t="shared" ref="X29:X40" si="21">1-X16/0.413</f>
        <v>4.3583535108958738E-2</v>
      </c>
      <c r="Y29" s="22">
        <f t="shared" ref="Y29:Y40" si="22">1-Y16/0.356</f>
        <v>7.0224719101123489E-2</v>
      </c>
      <c r="Z29" s="22">
        <f t="shared" ref="Z29:Z40" si="23">1-Z16/0.407</f>
        <v>1.2285012285012109E-2</v>
      </c>
      <c r="AA29" s="22">
        <f t="shared" ref="AA29:AA40" si="24">1-AA16/0.373</f>
        <v>0</v>
      </c>
      <c r="AB29" s="22">
        <f t="shared" ref="AB29:AB40" si="25">1-AB16/0.275</f>
        <v>-1.0909090909090979E-2</v>
      </c>
      <c r="AC29" s="22">
        <f t="shared" ref="AC29:AC40" si="26">1-AC16/0.334</f>
        <v>3.2934131736526928E-2</v>
      </c>
      <c r="AD29" s="22">
        <f t="shared" ref="AD29:AD40" si="27">1-AD16/0.395</f>
        <v>-7.5949367088608E-3</v>
      </c>
      <c r="AE29" s="22">
        <f t="shared" ref="AE29:AE40" si="28">1-AE16/0.36</f>
        <v>8.3333333333333037E-3</v>
      </c>
      <c r="AF29" s="22">
        <f t="shared" ref="AF29:AF40" si="29">1-AF16/0.376</f>
        <v>-3.4574468085106336E-2</v>
      </c>
      <c r="AG29" s="22">
        <f t="shared" ref="AG29:AG40" si="30">1-AG16/0.395</f>
        <v>1.0126582278481067E-2</v>
      </c>
      <c r="AH29" s="22">
        <f t="shared" ref="AH29:AH40" si="31">1-AH16/0.383</f>
        <v>2.0887728459530019E-2</v>
      </c>
      <c r="AI29" s="22">
        <f t="shared" ref="AI29:AI40" si="32">1-AI16/0.33</f>
        <v>3.0303030303030498E-3</v>
      </c>
      <c r="AJ29" s="22">
        <f t="shared" ref="AJ29:AJ40" si="33">1-AJ16/0.359</f>
        <v>1.3927576601671321E-2</v>
      </c>
      <c r="AK29" s="22">
        <f t="shared" ref="AK29:AK40" si="34">1-AK16/0.388</f>
        <v>1.2886597938144395E-2</v>
      </c>
      <c r="AL29" s="22">
        <f t="shared" ref="AL29:AL40" si="35">1-AL16/0.369</f>
        <v>4.6070460704607075E-2</v>
      </c>
      <c r="AM29" s="22">
        <f t="shared" ref="AM29:AM40" si="36">1-AM16/0.387</f>
        <v>3.8759689922480689E-2</v>
      </c>
      <c r="AN29" s="22">
        <f t="shared" ref="AN29:AN40" si="37">1-AN16/0.326</f>
        <v>4.6012269938650374E-2</v>
      </c>
      <c r="AO29" s="22">
        <f t="shared" ref="AO29:AO40" si="38">1-AO16/0.358</f>
        <v>-8.379888268156499E-3</v>
      </c>
      <c r="AP29" s="22">
        <f t="shared" ref="AP29:AP40" si="39">1-AP16/0.351</f>
        <v>-2.8490028490029129E-3</v>
      </c>
      <c r="AQ29" s="22">
        <f t="shared" ref="AQ29:AQ40" si="40">1-AQ16/0.32</f>
        <v>1.5625E-2</v>
      </c>
      <c r="AR29" s="22">
        <f t="shared" ref="AR29:AR40" si="41">1-AR16/0.364</f>
        <v>3.0219780219780223E-2</v>
      </c>
      <c r="AS29" s="22">
        <f t="shared" ref="AS29:AS40" si="42">1-AS16/0.322</f>
        <v>-4.3478260869565188E-2</v>
      </c>
      <c r="AT29" s="22">
        <f t="shared" ref="AT29:AT40" si="43">1-AT16/0.383</f>
        <v>3.9164490861618884E-2</v>
      </c>
      <c r="AU29" s="22">
        <f t="shared" ref="AU29:AU40" si="44">1-AU16/0.37</f>
        <v>1.3513513513513487E-2</v>
      </c>
      <c r="AV29" s="22">
        <f t="shared" ref="AV29:AV40" si="45">1-AV16/0.383</f>
        <v>2.8720626631853818E-2</v>
      </c>
      <c r="AW29" s="22">
        <f t="shared" ref="AW29:AW40" si="46">1-AW16/0.357</f>
        <v>1.9607843137254943E-2</v>
      </c>
      <c r="AX29" s="22">
        <f t="shared" ref="AX29:AX40" si="47">1-AX16/0.398</f>
        <v>1.2562814070351758E-2</v>
      </c>
      <c r="AY29" s="22">
        <f t="shared" ref="AY29:AY40" si="48">1-AY16/0.389</f>
        <v>3.0848329048843159E-2</v>
      </c>
      <c r="AZ29" s="22">
        <f t="shared" ref="AZ29:AZ40" si="49">1-AZ16/0.354</f>
        <v>-5.6497175141243527E-3</v>
      </c>
    </row>
    <row r="30" spans="1:52" x14ac:dyDescent="0.4">
      <c r="A30" s="34"/>
      <c r="B30" s="1">
        <v>0.5</v>
      </c>
      <c r="C30" s="22">
        <f t="shared" si="0"/>
        <v>3.9506172839506193E-2</v>
      </c>
      <c r="D30" s="22">
        <f t="shared" si="1"/>
        <v>7.9787234042553279E-2</v>
      </c>
      <c r="E30" s="22">
        <f t="shared" si="2"/>
        <v>5.3435114503816883E-2</v>
      </c>
      <c r="F30" s="22">
        <f t="shared" si="3"/>
        <v>2.3809523809523836E-2</v>
      </c>
      <c r="G30" s="22">
        <f t="shared" si="4"/>
        <v>2.6966292134831482E-2</v>
      </c>
      <c r="H30" s="22">
        <f t="shared" si="5"/>
        <v>3.6745406824147064E-2</v>
      </c>
      <c r="I30" s="22">
        <f t="shared" si="6"/>
        <v>5.3613053613053574E-2</v>
      </c>
      <c r="J30" s="22">
        <f t="shared" si="7"/>
        <v>7.2319201995012516E-2</v>
      </c>
      <c r="K30" s="22">
        <f t="shared" si="8"/>
        <v>4.9999999999999933E-2</v>
      </c>
      <c r="L30" s="22">
        <f t="shared" si="9"/>
        <v>6.7055393586005874E-2</v>
      </c>
      <c r="M30" s="22">
        <f t="shared" si="10"/>
        <v>4.1782729805013963E-2</v>
      </c>
      <c r="N30" s="22">
        <f t="shared" si="11"/>
        <v>3.4300791556728272E-2</v>
      </c>
      <c r="O30" s="22">
        <f t="shared" si="12"/>
        <v>7.0028011204481655E-2</v>
      </c>
      <c r="P30" s="22">
        <f t="shared" si="13"/>
        <v>5.9620596205962162E-2</v>
      </c>
      <c r="Q30" s="22">
        <f t="shared" si="14"/>
        <v>4.2553191489361653E-2</v>
      </c>
      <c r="R30" s="22">
        <f t="shared" si="15"/>
        <v>8.231707317073178E-2</v>
      </c>
      <c r="S30" s="22">
        <f t="shared" si="16"/>
        <v>3.8461538461538547E-2</v>
      </c>
      <c r="T30" s="22">
        <f t="shared" si="17"/>
        <v>4.8728813559322015E-2</v>
      </c>
      <c r="U30" s="22">
        <f t="shared" si="18"/>
        <v>1.1627906976743985E-2</v>
      </c>
      <c r="V30" s="22">
        <f t="shared" si="19"/>
        <v>8.259587020648973E-2</v>
      </c>
      <c r="W30" s="22">
        <f t="shared" si="20"/>
        <v>4.6798029556650245E-2</v>
      </c>
      <c r="X30" s="22">
        <f t="shared" si="21"/>
        <v>5.5690072639225097E-2</v>
      </c>
      <c r="Y30" s="22">
        <f t="shared" si="22"/>
        <v>9.8314606741572996E-2</v>
      </c>
      <c r="Z30" s="22">
        <f t="shared" si="23"/>
        <v>5.4054054054053946E-2</v>
      </c>
      <c r="AA30" s="22">
        <f t="shared" si="24"/>
        <v>4.5576407506702443E-2</v>
      </c>
      <c r="AB30" s="22">
        <f t="shared" si="25"/>
        <v>7.2727272727272751E-2</v>
      </c>
      <c r="AC30" s="22">
        <f t="shared" si="26"/>
        <v>3.5928143712574911E-2</v>
      </c>
      <c r="AD30" s="22">
        <f t="shared" si="27"/>
        <v>8.8607594936708889E-2</v>
      </c>
      <c r="AE30" s="22">
        <f t="shared" si="28"/>
        <v>3.0555555555555558E-2</v>
      </c>
      <c r="AF30" s="22">
        <f t="shared" si="29"/>
        <v>5.3191489361702482E-3</v>
      </c>
      <c r="AG30" s="22">
        <f t="shared" si="30"/>
        <v>7.34177215189874E-2</v>
      </c>
      <c r="AH30" s="22">
        <f t="shared" si="31"/>
        <v>4.6997389033942572E-2</v>
      </c>
      <c r="AI30" s="22">
        <f t="shared" si="32"/>
        <v>3.9393939393939426E-2</v>
      </c>
      <c r="AJ30" s="22">
        <f t="shared" si="33"/>
        <v>7.2423398328690713E-2</v>
      </c>
      <c r="AK30" s="22">
        <f t="shared" si="34"/>
        <v>4.6391752577319645E-2</v>
      </c>
      <c r="AL30" s="22">
        <f t="shared" si="35"/>
        <v>0.102981029810298</v>
      </c>
      <c r="AM30" s="22">
        <f t="shared" si="36"/>
        <v>5.4263565891472965E-2</v>
      </c>
      <c r="AN30" s="22">
        <f t="shared" si="37"/>
        <v>7.055214723926384E-2</v>
      </c>
      <c r="AO30" s="22">
        <f t="shared" si="38"/>
        <v>8.1005586592178713E-2</v>
      </c>
      <c r="AP30" s="22">
        <f t="shared" si="39"/>
        <v>2.8490028490028352E-2</v>
      </c>
      <c r="AQ30" s="22">
        <f t="shared" si="40"/>
        <v>9.3750000000000111E-2</v>
      </c>
      <c r="AR30" s="22">
        <f t="shared" si="41"/>
        <v>0.1071428571428571</v>
      </c>
      <c r="AS30" s="22">
        <f t="shared" si="42"/>
        <v>4.3478260869565299E-2</v>
      </c>
      <c r="AT30" s="22">
        <f t="shared" si="43"/>
        <v>6.2663185378590169E-2</v>
      </c>
      <c r="AU30" s="22">
        <f t="shared" si="44"/>
        <v>2.7027027027027084E-2</v>
      </c>
      <c r="AV30" s="22">
        <f t="shared" si="45"/>
        <v>4.9608355091383838E-2</v>
      </c>
      <c r="AW30" s="22">
        <f t="shared" si="46"/>
        <v>2.2408963585434205E-2</v>
      </c>
      <c r="AX30" s="22">
        <f t="shared" si="47"/>
        <v>5.5276381909547756E-2</v>
      </c>
      <c r="AY30" s="22">
        <f t="shared" si="48"/>
        <v>6.9408740359897192E-2</v>
      </c>
      <c r="AZ30" s="22">
        <f t="shared" si="49"/>
        <v>4.8022598870056332E-2</v>
      </c>
    </row>
    <row r="31" spans="1:52" x14ac:dyDescent="0.4">
      <c r="A31" s="34"/>
      <c r="B31" s="1">
        <v>0.75</v>
      </c>
      <c r="C31" s="22">
        <f t="shared" si="0"/>
        <v>0.10617283950617296</v>
      </c>
      <c r="D31" s="22">
        <f t="shared" si="1"/>
        <v>0.13829787234042545</v>
      </c>
      <c r="E31" s="22">
        <f t="shared" si="2"/>
        <v>9.92366412213741E-2</v>
      </c>
      <c r="F31" s="22">
        <f t="shared" si="3"/>
        <v>0.12500000000000011</v>
      </c>
      <c r="G31" s="22">
        <f t="shared" si="4"/>
        <v>6.9662921348314644E-2</v>
      </c>
      <c r="H31" s="22">
        <f t="shared" si="5"/>
        <v>6.5616797900262536E-2</v>
      </c>
      <c r="I31" s="22">
        <f t="shared" si="6"/>
        <v>0.10256410256410253</v>
      </c>
      <c r="J31" s="22">
        <f t="shared" si="7"/>
        <v>0.10224438902743149</v>
      </c>
      <c r="K31" s="22">
        <f t="shared" si="8"/>
        <v>9.9999999999999978E-2</v>
      </c>
      <c r="L31" s="22">
        <f t="shared" si="9"/>
        <v>0.13411078717201175</v>
      </c>
      <c r="M31" s="22">
        <f t="shared" si="10"/>
        <v>9.7493036211699136E-2</v>
      </c>
      <c r="N31" s="22">
        <f t="shared" si="11"/>
        <v>8.9709762532981574E-2</v>
      </c>
      <c r="O31" s="22">
        <f t="shared" si="12"/>
        <v>0.13165266106442575</v>
      </c>
      <c r="P31" s="22">
        <f t="shared" si="13"/>
        <v>0.12466124661246614</v>
      </c>
      <c r="Q31" s="22">
        <f t="shared" si="14"/>
        <v>0.10638297872340419</v>
      </c>
      <c r="R31" s="22">
        <f t="shared" si="15"/>
        <v>0.11890243902439035</v>
      </c>
      <c r="S31" s="22">
        <f t="shared" si="16"/>
        <v>9.7435897435897534E-2</v>
      </c>
      <c r="T31" s="22">
        <f t="shared" si="17"/>
        <v>0.11228813559322037</v>
      </c>
      <c r="U31" s="22">
        <f t="shared" si="18"/>
        <v>0.11627906976744184</v>
      </c>
      <c r="V31" s="22">
        <f t="shared" si="19"/>
        <v>0.15339233038348099</v>
      </c>
      <c r="W31" s="22">
        <f t="shared" si="20"/>
        <v>0.10344827586206906</v>
      </c>
      <c r="X31" s="22">
        <f t="shared" si="21"/>
        <v>9.4430992736077468E-2</v>
      </c>
      <c r="Y31" s="22">
        <f t="shared" si="22"/>
        <v>0.1179775280898876</v>
      </c>
      <c r="Z31" s="22">
        <f t="shared" si="23"/>
        <v>0.11547911547911549</v>
      </c>
      <c r="AA31" s="22">
        <f t="shared" si="24"/>
        <v>7.7747989276139462E-2</v>
      </c>
      <c r="AB31" s="22">
        <f t="shared" si="25"/>
        <v>0.15272727272727271</v>
      </c>
      <c r="AC31" s="22">
        <f t="shared" si="26"/>
        <v>8.6826347305389295E-2</v>
      </c>
      <c r="AD31" s="22">
        <f t="shared" si="27"/>
        <v>0.10886075949367102</v>
      </c>
      <c r="AE31" s="22">
        <f t="shared" si="28"/>
        <v>0.12222222222222223</v>
      </c>
      <c r="AF31" s="22">
        <f t="shared" si="29"/>
        <v>6.9148936170212782E-2</v>
      </c>
      <c r="AG31" s="22">
        <f t="shared" si="30"/>
        <v>0.14430379746835442</v>
      </c>
      <c r="AH31" s="22">
        <f t="shared" si="31"/>
        <v>7.571801566579639E-2</v>
      </c>
      <c r="AI31" s="22">
        <f t="shared" si="32"/>
        <v>0.11212121212121218</v>
      </c>
      <c r="AJ31" s="22">
        <f t="shared" si="33"/>
        <v>0.13649025069637877</v>
      </c>
      <c r="AK31" s="22">
        <f t="shared" si="34"/>
        <v>9.278350515463929E-2</v>
      </c>
      <c r="AL31" s="22">
        <f t="shared" si="35"/>
        <v>0.15989159891598914</v>
      </c>
      <c r="AM31" s="22">
        <f t="shared" si="36"/>
        <v>0.15503875968992242</v>
      </c>
      <c r="AN31" s="22">
        <f t="shared" si="37"/>
        <v>0.128834355828221</v>
      </c>
      <c r="AO31" s="22">
        <f t="shared" si="38"/>
        <v>0.12569832402234637</v>
      </c>
      <c r="AP31" s="22">
        <f t="shared" si="39"/>
        <v>0.10541310541310533</v>
      </c>
      <c r="AQ31" s="22">
        <f t="shared" si="40"/>
        <v>0.14374999999999993</v>
      </c>
      <c r="AR31" s="22">
        <f t="shared" si="41"/>
        <v>0.11538461538461531</v>
      </c>
      <c r="AS31" s="22">
        <f t="shared" si="42"/>
        <v>6.2111801242236031E-2</v>
      </c>
      <c r="AT31" s="22">
        <f t="shared" si="43"/>
        <v>0.14621409921671014</v>
      </c>
      <c r="AU31" s="22">
        <f t="shared" si="44"/>
        <v>0.13783783783783776</v>
      </c>
      <c r="AV31" s="22">
        <f t="shared" si="45"/>
        <v>7.571801566579639E-2</v>
      </c>
      <c r="AW31" s="22">
        <f t="shared" si="46"/>
        <v>5.6022408963585346E-2</v>
      </c>
      <c r="AX31" s="22">
        <f t="shared" si="47"/>
        <v>9.5477386934673447E-2</v>
      </c>
      <c r="AY31" s="22">
        <f t="shared" si="48"/>
        <v>0.10282776349614409</v>
      </c>
      <c r="AZ31" s="22">
        <f t="shared" si="49"/>
        <v>0.12429378531073443</v>
      </c>
    </row>
    <row r="32" spans="1:52" x14ac:dyDescent="0.4">
      <c r="A32" s="34"/>
      <c r="B32" s="1">
        <v>1</v>
      </c>
      <c r="C32" s="22">
        <f t="shared" si="0"/>
        <v>0.1753086419753086</v>
      </c>
      <c r="D32" s="22">
        <f t="shared" si="1"/>
        <v>0.19680851063829785</v>
      </c>
      <c r="E32" s="22">
        <f t="shared" si="2"/>
        <v>0.16284987277353691</v>
      </c>
      <c r="F32" s="22">
        <f t="shared" si="3"/>
        <v>0.19940476190476186</v>
      </c>
      <c r="G32" s="22">
        <f t="shared" si="4"/>
        <v>0.1348314606741573</v>
      </c>
      <c r="H32" s="22">
        <f t="shared" si="5"/>
        <v>0.16535433070866146</v>
      </c>
      <c r="I32" s="22">
        <f t="shared" si="6"/>
        <v>0.13519813519813517</v>
      </c>
      <c r="J32" s="22">
        <f t="shared" si="7"/>
        <v>0.14463840399002492</v>
      </c>
      <c r="K32" s="22">
        <f t="shared" si="8"/>
        <v>0.15833333333333333</v>
      </c>
      <c r="L32" s="22">
        <f t="shared" si="9"/>
        <v>0.19825072886297379</v>
      </c>
      <c r="M32" s="22">
        <f t="shared" si="10"/>
        <v>9.1922005571030585E-2</v>
      </c>
      <c r="N32" s="22">
        <f t="shared" si="11"/>
        <v>0.15567282321899734</v>
      </c>
      <c r="O32" s="22">
        <f t="shared" si="12"/>
        <v>0.21848739495798308</v>
      </c>
      <c r="P32" s="22">
        <f t="shared" si="13"/>
        <v>0.15176151761517609</v>
      </c>
      <c r="Q32" s="22">
        <f t="shared" si="14"/>
        <v>0.1678486997635934</v>
      </c>
      <c r="R32" s="22">
        <f t="shared" si="15"/>
        <v>0.1707317073170731</v>
      </c>
      <c r="S32" s="22">
        <f t="shared" si="16"/>
        <v>0.18461538461538463</v>
      </c>
      <c r="T32" s="22">
        <f t="shared" si="17"/>
        <v>0.10805084745762705</v>
      </c>
      <c r="U32" s="22">
        <f t="shared" si="18"/>
        <v>0.13953488372093026</v>
      </c>
      <c r="V32" s="22">
        <f t="shared" si="19"/>
        <v>0.18584070796460173</v>
      </c>
      <c r="W32" s="22">
        <f t="shared" si="20"/>
        <v>0.14285714285714302</v>
      </c>
      <c r="X32" s="22">
        <f t="shared" si="21"/>
        <v>0.15980629539951574</v>
      </c>
      <c r="Y32" s="22">
        <f t="shared" si="22"/>
        <v>0.1853932584269663</v>
      </c>
      <c r="Z32" s="22">
        <f t="shared" si="23"/>
        <v>0.17936117936117923</v>
      </c>
      <c r="AA32" s="22">
        <f t="shared" si="24"/>
        <v>0.1394101876675603</v>
      </c>
      <c r="AB32" s="22">
        <f t="shared" si="25"/>
        <v>0.26909090909090916</v>
      </c>
      <c r="AC32" s="22">
        <f t="shared" si="26"/>
        <v>0.14970059880239528</v>
      </c>
      <c r="AD32" s="22">
        <f t="shared" si="27"/>
        <v>0.16962025316455698</v>
      </c>
      <c r="AE32" s="22">
        <f t="shared" si="28"/>
        <v>0.16388888888888886</v>
      </c>
      <c r="AF32" s="22">
        <f t="shared" si="29"/>
        <v>0.12234042553191482</v>
      </c>
      <c r="AG32" s="22">
        <f t="shared" si="30"/>
        <v>0.17974683544303793</v>
      </c>
      <c r="AH32" s="22">
        <f t="shared" si="31"/>
        <v>8.6161879895561455E-2</v>
      </c>
      <c r="AI32" s="22">
        <f t="shared" si="32"/>
        <v>0.14545454545454561</v>
      </c>
      <c r="AJ32" s="22">
        <f t="shared" si="33"/>
        <v>0.18941504178272983</v>
      </c>
      <c r="AK32" s="22">
        <f t="shared" si="34"/>
        <v>0.12886597938144329</v>
      </c>
      <c r="AL32" s="22">
        <f t="shared" si="35"/>
        <v>0.24390243902439013</v>
      </c>
      <c r="AM32" s="22">
        <f t="shared" si="36"/>
        <v>0.18087855297157629</v>
      </c>
      <c r="AN32" s="22">
        <f t="shared" si="37"/>
        <v>0.18098159509202449</v>
      </c>
      <c r="AO32" s="22">
        <f t="shared" si="38"/>
        <v>0.1983240223463687</v>
      </c>
      <c r="AP32" s="22">
        <f t="shared" si="39"/>
        <v>0.16524216524216528</v>
      </c>
      <c r="AQ32" s="22">
        <f t="shared" si="40"/>
        <v>0.20937499999999998</v>
      </c>
      <c r="AR32" s="22">
        <f t="shared" si="41"/>
        <v>0.15109890109890112</v>
      </c>
      <c r="AS32" s="22">
        <f t="shared" si="42"/>
        <v>0.12422360248447217</v>
      </c>
      <c r="AT32" s="22">
        <f t="shared" si="43"/>
        <v>0.18276762402088775</v>
      </c>
      <c r="AU32" s="22">
        <f t="shared" si="44"/>
        <v>0.16216216216216217</v>
      </c>
      <c r="AV32" s="22">
        <f t="shared" si="45"/>
        <v>0.164490861618799</v>
      </c>
      <c r="AW32" s="22">
        <f t="shared" si="46"/>
        <v>0.11484593837535007</v>
      </c>
      <c r="AX32" s="22">
        <f t="shared" si="47"/>
        <v>0.15577889447236182</v>
      </c>
      <c r="AY32" s="22">
        <f t="shared" si="48"/>
        <v>0.18251928020565555</v>
      </c>
      <c r="AZ32" s="22">
        <f t="shared" si="49"/>
        <v>0.17514124293785316</v>
      </c>
    </row>
    <row r="33" spans="1:52" x14ac:dyDescent="0.4">
      <c r="A33" s="34"/>
      <c r="B33" s="1">
        <v>1.25</v>
      </c>
      <c r="C33" s="22">
        <f t="shared" si="0"/>
        <v>0.23456790123456794</v>
      </c>
      <c r="D33" s="22">
        <f t="shared" si="1"/>
        <v>0.25000000000000011</v>
      </c>
      <c r="E33" s="22">
        <f t="shared" si="2"/>
        <v>0.23664122137404586</v>
      </c>
      <c r="F33" s="22">
        <f t="shared" si="3"/>
        <v>0.2767857142857143</v>
      </c>
      <c r="G33" s="22">
        <f t="shared" si="4"/>
        <v>0.18202247191011245</v>
      </c>
      <c r="H33" s="22">
        <f t="shared" si="5"/>
        <v>0.19160104986876647</v>
      </c>
      <c r="I33" s="22">
        <f t="shared" si="6"/>
        <v>0.18881118881118886</v>
      </c>
      <c r="J33" s="22">
        <f t="shared" si="7"/>
        <v>0.22443890274314215</v>
      </c>
      <c r="K33" s="22">
        <f t="shared" si="8"/>
        <v>0.21388888888888891</v>
      </c>
      <c r="L33" s="22">
        <f t="shared" si="9"/>
        <v>0.27405247813411082</v>
      </c>
      <c r="M33" s="22">
        <f t="shared" si="10"/>
        <v>0.18662952646239561</v>
      </c>
      <c r="N33" s="22">
        <f t="shared" si="11"/>
        <v>0.18997361477572561</v>
      </c>
      <c r="O33" s="22">
        <f t="shared" si="12"/>
        <v>0.28291316526610644</v>
      </c>
      <c r="P33" s="22">
        <f t="shared" si="13"/>
        <v>0.24119241192411911</v>
      </c>
      <c r="Q33" s="22">
        <f t="shared" si="14"/>
        <v>0.2293144208037825</v>
      </c>
      <c r="R33" s="22">
        <f t="shared" si="15"/>
        <v>0.24695121951219512</v>
      </c>
      <c r="S33" s="22">
        <f t="shared" si="16"/>
        <v>0.21282051282051284</v>
      </c>
      <c r="T33" s="22">
        <f t="shared" si="17"/>
        <v>0.15466101694915246</v>
      </c>
      <c r="U33" s="22">
        <f t="shared" si="18"/>
        <v>0.21220930232558133</v>
      </c>
      <c r="V33" s="22">
        <f t="shared" si="19"/>
        <v>0.20943952802359878</v>
      </c>
      <c r="W33" s="22">
        <f t="shared" si="20"/>
        <v>0.21182266009852224</v>
      </c>
      <c r="X33" s="22">
        <f t="shared" si="21"/>
        <v>0.21307506053268754</v>
      </c>
      <c r="Y33" s="22">
        <f t="shared" si="22"/>
        <v>0.24438202247190999</v>
      </c>
      <c r="Z33" s="22">
        <f t="shared" si="23"/>
        <v>0.27027027027027029</v>
      </c>
      <c r="AA33" s="22">
        <f t="shared" si="24"/>
        <v>0.19034852546916892</v>
      </c>
      <c r="AB33" s="22">
        <f t="shared" si="25"/>
        <v>0.34909090909090912</v>
      </c>
      <c r="AC33" s="22">
        <f t="shared" si="26"/>
        <v>0.23053892215568861</v>
      </c>
      <c r="AD33" s="22">
        <f t="shared" si="27"/>
        <v>0.2632911392405064</v>
      </c>
      <c r="AE33" s="22">
        <f t="shared" si="28"/>
        <v>0.23333333333333328</v>
      </c>
      <c r="AF33" s="22">
        <f t="shared" si="29"/>
        <v>0.17819148936170215</v>
      </c>
      <c r="AG33" s="22">
        <f t="shared" si="30"/>
        <v>0.21772151898734182</v>
      </c>
      <c r="AH33" s="22">
        <f t="shared" si="31"/>
        <v>0.12532637075718012</v>
      </c>
      <c r="AI33" s="22">
        <f t="shared" si="32"/>
        <v>0.19393939393939397</v>
      </c>
      <c r="AJ33" s="22">
        <f t="shared" si="33"/>
        <v>0.20612813370473537</v>
      </c>
      <c r="AK33" s="22">
        <f t="shared" si="34"/>
        <v>0.16237113402061853</v>
      </c>
      <c r="AL33" s="22">
        <f t="shared" si="35"/>
        <v>0.29539295392953924</v>
      </c>
      <c r="AM33" s="22">
        <f t="shared" si="36"/>
        <v>0.22997416020671835</v>
      </c>
      <c r="AN33" s="22">
        <f t="shared" si="37"/>
        <v>0.22699386503067487</v>
      </c>
      <c r="AO33" s="22">
        <f t="shared" si="38"/>
        <v>0.23743016759776525</v>
      </c>
      <c r="AP33" s="22">
        <f t="shared" si="39"/>
        <v>0.25071225071225067</v>
      </c>
      <c r="AQ33" s="22">
        <f t="shared" si="40"/>
        <v>0.28749999999999998</v>
      </c>
      <c r="AR33" s="22">
        <f t="shared" si="41"/>
        <v>0.22252747252747263</v>
      </c>
      <c r="AS33" s="22">
        <f t="shared" si="42"/>
        <v>0.16459627329192539</v>
      </c>
      <c r="AT33" s="22">
        <f t="shared" si="43"/>
        <v>0.25848563968668414</v>
      </c>
      <c r="AU33" s="22">
        <f t="shared" si="44"/>
        <v>0.21351351351351355</v>
      </c>
      <c r="AV33" s="22">
        <f t="shared" si="45"/>
        <v>0.19843342036553524</v>
      </c>
      <c r="AW33" s="22">
        <f t="shared" si="46"/>
        <v>0.1736694677871149</v>
      </c>
      <c r="AX33" s="22">
        <f t="shared" si="47"/>
        <v>0.16834170854271358</v>
      </c>
      <c r="AY33" s="22">
        <f t="shared" si="48"/>
        <v>0.23907455012853474</v>
      </c>
      <c r="AZ33" s="22">
        <f t="shared" si="49"/>
        <v>0.23728813559322026</v>
      </c>
    </row>
    <row r="34" spans="1:52" x14ac:dyDescent="0.4">
      <c r="A34" s="34"/>
      <c r="B34" s="1">
        <v>1.5</v>
      </c>
      <c r="C34" s="22">
        <f t="shared" si="0"/>
        <v>0.2567901234567902</v>
      </c>
      <c r="D34" s="22">
        <f t="shared" si="1"/>
        <v>0.35106382978723405</v>
      </c>
      <c r="E34" s="22">
        <f t="shared" si="2"/>
        <v>0.27480916030534364</v>
      </c>
      <c r="F34" s="22">
        <f t="shared" si="3"/>
        <v>0.32440476190476197</v>
      </c>
      <c r="G34" s="22">
        <f t="shared" si="4"/>
        <v>0.19775280898876413</v>
      </c>
      <c r="H34" s="22">
        <f t="shared" si="5"/>
        <v>0.2440944881889765</v>
      </c>
      <c r="I34" s="22">
        <f t="shared" si="6"/>
        <v>0.20046620046620034</v>
      </c>
      <c r="J34" s="22">
        <f t="shared" si="7"/>
        <v>0.25187032418952626</v>
      </c>
      <c r="K34" s="22">
        <f t="shared" si="8"/>
        <v>0.26111111111111107</v>
      </c>
      <c r="L34" s="22">
        <f t="shared" si="9"/>
        <v>0.31195335276967939</v>
      </c>
      <c r="M34" s="22">
        <f t="shared" si="10"/>
        <v>0.22562674094707513</v>
      </c>
      <c r="N34" s="22">
        <f t="shared" si="11"/>
        <v>0.23746701846965701</v>
      </c>
      <c r="O34" s="22">
        <f t="shared" si="12"/>
        <v>0.30252100840336127</v>
      </c>
      <c r="P34" s="22">
        <f t="shared" si="13"/>
        <v>0.2195121951219513</v>
      </c>
      <c r="Q34" s="22">
        <f t="shared" si="14"/>
        <v>0.26477541371158386</v>
      </c>
      <c r="R34" s="22">
        <f t="shared" si="15"/>
        <v>0.2652439024390244</v>
      </c>
      <c r="S34" s="22">
        <f t="shared" si="16"/>
        <v>0.26410256410256416</v>
      </c>
      <c r="T34" s="22">
        <f t="shared" si="17"/>
        <v>0.18644067796610164</v>
      </c>
      <c r="U34" s="22">
        <f t="shared" si="18"/>
        <v>0.28488372093023251</v>
      </c>
      <c r="V34" s="22">
        <f t="shared" si="19"/>
        <v>0.26253687315634222</v>
      </c>
      <c r="W34" s="22">
        <f t="shared" si="20"/>
        <v>0.25615763546798032</v>
      </c>
      <c r="X34" s="22">
        <f t="shared" si="21"/>
        <v>0.25423728813559321</v>
      </c>
      <c r="Y34" s="22">
        <f t="shared" si="22"/>
        <v>0.3146067415730337</v>
      </c>
      <c r="Z34" s="22">
        <f t="shared" si="23"/>
        <v>0.28009828009828008</v>
      </c>
      <c r="AA34" s="22">
        <f t="shared" si="24"/>
        <v>0.26005361930294901</v>
      </c>
      <c r="AB34" s="22">
        <f t="shared" si="25"/>
        <v>0.38545454545454549</v>
      </c>
      <c r="AC34" s="22">
        <f t="shared" si="26"/>
        <v>0.26047904191616766</v>
      </c>
      <c r="AD34" s="22">
        <f t="shared" si="27"/>
        <v>0.33164556962025316</v>
      </c>
      <c r="AE34" s="22">
        <f t="shared" si="28"/>
        <v>0.3027777777777777</v>
      </c>
      <c r="AF34" s="22">
        <f t="shared" si="29"/>
        <v>0.23404255319148937</v>
      </c>
      <c r="AG34" s="22">
        <f t="shared" si="30"/>
        <v>0.27848101265822789</v>
      </c>
      <c r="AH34" s="22">
        <f t="shared" si="31"/>
        <v>0.19582245430809397</v>
      </c>
      <c r="AI34" s="22">
        <f t="shared" si="32"/>
        <v>0.25151515151515158</v>
      </c>
      <c r="AJ34" s="22">
        <f t="shared" si="33"/>
        <v>0.25348189415041777</v>
      </c>
      <c r="AK34" s="22">
        <f t="shared" si="34"/>
        <v>0.23711340206185572</v>
      </c>
      <c r="AL34" s="22">
        <f t="shared" si="35"/>
        <v>0.30081300813008127</v>
      </c>
      <c r="AM34" s="22">
        <f t="shared" si="36"/>
        <v>0.3126614987080103</v>
      </c>
      <c r="AN34" s="22">
        <f t="shared" si="37"/>
        <v>0.31595092024539884</v>
      </c>
      <c r="AO34" s="22">
        <f t="shared" si="38"/>
        <v>0.27653631284916191</v>
      </c>
      <c r="AP34" s="22">
        <f t="shared" si="39"/>
        <v>0.28205128205128205</v>
      </c>
      <c r="AQ34" s="22">
        <f t="shared" si="40"/>
        <v>0.296875</v>
      </c>
      <c r="AR34" s="22">
        <f t="shared" si="41"/>
        <v>0.27747252747252737</v>
      </c>
      <c r="AS34" s="22">
        <f t="shared" si="42"/>
        <v>0.25155279503105599</v>
      </c>
      <c r="AT34" s="22">
        <f t="shared" si="43"/>
        <v>0.32375979112271536</v>
      </c>
      <c r="AU34" s="22">
        <f t="shared" si="44"/>
        <v>0.25405405405405401</v>
      </c>
      <c r="AV34" s="22">
        <f t="shared" si="45"/>
        <v>0.25587467362924288</v>
      </c>
      <c r="AW34" s="22">
        <f t="shared" si="46"/>
        <v>0.25770308123249297</v>
      </c>
      <c r="AX34" s="22">
        <f t="shared" si="47"/>
        <v>0.21356783919597999</v>
      </c>
      <c r="AY34" s="22">
        <f t="shared" si="48"/>
        <v>0.25192802056555275</v>
      </c>
      <c r="AZ34" s="22">
        <f t="shared" si="49"/>
        <v>0.27966101694915246</v>
      </c>
    </row>
    <row r="35" spans="1:52" x14ac:dyDescent="0.4">
      <c r="A35" s="34"/>
      <c r="B35" s="1">
        <v>1.75</v>
      </c>
      <c r="C35" s="22">
        <f t="shared" si="0"/>
        <v>0.28395061728395077</v>
      </c>
      <c r="D35" s="22">
        <f t="shared" si="1"/>
        <v>0.39095744680851063</v>
      </c>
      <c r="E35" s="22">
        <f t="shared" si="2"/>
        <v>0.31043256997455471</v>
      </c>
      <c r="F35" s="22">
        <f t="shared" si="3"/>
        <v>0.35714285714285721</v>
      </c>
      <c r="G35" s="22">
        <f t="shared" si="4"/>
        <v>0.25168539325842698</v>
      </c>
      <c r="H35" s="22">
        <f t="shared" si="5"/>
        <v>0.28871391076115482</v>
      </c>
      <c r="I35" s="22">
        <f t="shared" si="6"/>
        <v>0.226107226107226</v>
      </c>
      <c r="J35" s="22">
        <f t="shared" si="7"/>
        <v>0.3117206982543641</v>
      </c>
      <c r="K35" s="22">
        <f t="shared" si="8"/>
        <v>0.30555555555555558</v>
      </c>
      <c r="L35" s="22">
        <f t="shared" si="9"/>
        <v>0.35568513119533529</v>
      </c>
      <c r="M35" s="22">
        <f t="shared" si="10"/>
        <v>0.2339832869080779</v>
      </c>
      <c r="N35" s="22">
        <f t="shared" si="11"/>
        <v>0.28232189973614774</v>
      </c>
      <c r="O35" s="22">
        <f t="shared" si="12"/>
        <v>0.35574229691876746</v>
      </c>
      <c r="P35" s="22">
        <f t="shared" si="13"/>
        <v>0.29810298102981025</v>
      </c>
      <c r="Q35" s="22">
        <f t="shared" si="14"/>
        <v>0.30023640661938533</v>
      </c>
      <c r="R35" s="22">
        <f t="shared" si="15"/>
        <v>0.3292682926829269</v>
      </c>
      <c r="S35" s="22">
        <f t="shared" si="16"/>
        <v>0.29487179487179482</v>
      </c>
      <c r="T35" s="22">
        <f t="shared" si="17"/>
        <v>0.26483050847457623</v>
      </c>
      <c r="U35" s="22">
        <f t="shared" si="18"/>
        <v>0.25290697674418594</v>
      </c>
      <c r="V35" s="22">
        <f t="shared" si="19"/>
        <v>0.28613569321533927</v>
      </c>
      <c r="W35" s="22">
        <f t="shared" si="20"/>
        <v>0.27832512315270941</v>
      </c>
      <c r="X35" s="22">
        <f t="shared" si="21"/>
        <v>0.30992736077481842</v>
      </c>
      <c r="Y35" s="22">
        <f t="shared" si="22"/>
        <v>0.35674157303370779</v>
      </c>
      <c r="Z35" s="22">
        <f t="shared" si="23"/>
        <v>0.33660933660933656</v>
      </c>
      <c r="AA35" s="22">
        <f t="shared" si="24"/>
        <v>0.28686327077747986</v>
      </c>
      <c r="AB35" s="22">
        <f t="shared" si="25"/>
        <v>0.46545454545454557</v>
      </c>
      <c r="AC35" s="22">
        <f t="shared" si="26"/>
        <v>0.37125748502994016</v>
      </c>
      <c r="AD35" s="22">
        <f t="shared" si="27"/>
        <v>0.34683544303797464</v>
      </c>
      <c r="AE35" s="22">
        <f t="shared" si="28"/>
        <v>0.31666666666666665</v>
      </c>
      <c r="AF35" s="22">
        <f t="shared" si="29"/>
        <v>0.23936170212765961</v>
      </c>
      <c r="AG35" s="22">
        <f t="shared" si="30"/>
        <v>0.31139240506329113</v>
      </c>
      <c r="AH35" s="22">
        <f t="shared" si="31"/>
        <v>0.20887728459530031</v>
      </c>
      <c r="AI35" s="22">
        <f t="shared" si="32"/>
        <v>0.30909090909090908</v>
      </c>
      <c r="AJ35" s="22">
        <f t="shared" si="33"/>
        <v>0.30919220055710306</v>
      </c>
      <c r="AK35" s="22">
        <f t="shared" si="34"/>
        <v>0.29123711340206182</v>
      </c>
      <c r="AL35" s="22">
        <f t="shared" si="35"/>
        <v>0.34688346883468835</v>
      </c>
      <c r="AM35" s="22">
        <f t="shared" si="36"/>
        <v>0.33074935400516792</v>
      </c>
      <c r="AN35" s="22">
        <f t="shared" si="37"/>
        <v>0.33128834355828218</v>
      </c>
      <c r="AO35" s="22">
        <f t="shared" si="38"/>
        <v>0.34636871508379885</v>
      </c>
      <c r="AP35" s="22">
        <f t="shared" si="39"/>
        <v>0.29914529914529908</v>
      </c>
      <c r="AQ35" s="22">
        <f t="shared" si="40"/>
        <v>0.36562499999999998</v>
      </c>
      <c r="AR35" s="22">
        <f t="shared" si="41"/>
        <v>0.34890109890109888</v>
      </c>
      <c r="AS35" s="22">
        <f t="shared" si="42"/>
        <v>0.25465838509316774</v>
      </c>
      <c r="AT35" s="22">
        <f t="shared" si="43"/>
        <v>0.38903394255874668</v>
      </c>
      <c r="AU35" s="22">
        <f t="shared" si="44"/>
        <v>0.31621621621621621</v>
      </c>
      <c r="AV35" s="22">
        <f t="shared" si="45"/>
        <v>0.3133159268929504</v>
      </c>
      <c r="AW35" s="22">
        <f t="shared" si="46"/>
        <v>0.30532212885154064</v>
      </c>
      <c r="AX35" s="22">
        <f t="shared" si="47"/>
        <v>0.25628140703517599</v>
      </c>
      <c r="AY35" s="22">
        <f t="shared" si="48"/>
        <v>0.26735218508997438</v>
      </c>
      <c r="AZ35" s="22">
        <f t="shared" si="49"/>
        <v>0.32203389830508478</v>
      </c>
    </row>
    <row r="36" spans="1:52" x14ac:dyDescent="0.4">
      <c r="A36" s="34"/>
      <c r="B36" s="1">
        <v>2</v>
      </c>
      <c r="C36" s="22">
        <f>1-C23/0.405</f>
        <v>0.31111111111111112</v>
      </c>
      <c r="D36" s="22">
        <f>1-D23/0.376</f>
        <v>0.3936170212765957</v>
      </c>
      <c r="E36" s="22">
        <f>1-E23/0.393</f>
        <v>0.37913486005089059</v>
      </c>
      <c r="F36" s="22">
        <f t="shared" si="3"/>
        <v>0.4107142857142857</v>
      </c>
      <c r="G36" s="22">
        <f t="shared" si="4"/>
        <v>0.26516853932584272</v>
      </c>
      <c r="H36" s="22">
        <f t="shared" si="5"/>
        <v>0.32808398950131235</v>
      </c>
      <c r="I36" s="22">
        <f t="shared" si="6"/>
        <v>0.24242424242424243</v>
      </c>
      <c r="J36" s="22">
        <f t="shared" si="7"/>
        <v>0.37905236907730677</v>
      </c>
      <c r="K36" s="22">
        <f t="shared" si="8"/>
        <v>0.34722222222222221</v>
      </c>
      <c r="L36" s="22">
        <f t="shared" si="9"/>
        <v>0.41107871720116618</v>
      </c>
      <c r="M36" s="22">
        <f t="shared" si="10"/>
        <v>0.3259052924791086</v>
      </c>
      <c r="N36" s="22">
        <f t="shared" si="11"/>
        <v>0.32981530343007914</v>
      </c>
      <c r="O36" s="22">
        <f t="shared" si="12"/>
        <v>0.33893557422969189</v>
      </c>
      <c r="P36" s="22">
        <f t="shared" si="13"/>
        <v>0.32791327913279134</v>
      </c>
      <c r="Q36" s="22">
        <f t="shared" si="14"/>
        <v>0.33333333333333337</v>
      </c>
      <c r="R36" s="22">
        <f t="shared" si="15"/>
        <v>0.35365853658536595</v>
      </c>
      <c r="S36" s="22">
        <f t="shared" si="16"/>
        <v>0.30512820512820515</v>
      </c>
      <c r="T36" s="22">
        <f t="shared" si="17"/>
        <v>0.31567796610169485</v>
      </c>
      <c r="U36" s="22">
        <f t="shared" si="18"/>
        <v>0.36046511627906974</v>
      </c>
      <c r="V36" s="22">
        <f t="shared" si="19"/>
        <v>0.33628318584070804</v>
      </c>
      <c r="W36" s="22">
        <f t="shared" si="20"/>
        <v>0.35221674876847298</v>
      </c>
      <c r="X36" s="22">
        <f t="shared" si="21"/>
        <v>0.3414043583535108</v>
      </c>
      <c r="Y36" s="22">
        <f t="shared" si="22"/>
        <v>0.398876404494382</v>
      </c>
      <c r="Z36" s="22">
        <f t="shared" si="23"/>
        <v>0.40786240786240779</v>
      </c>
      <c r="AA36" s="22">
        <f t="shared" si="24"/>
        <v>0.30563002680965146</v>
      </c>
      <c r="AB36" s="22">
        <f t="shared" si="25"/>
        <v>0.49454545454545451</v>
      </c>
      <c r="AC36" s="22">
        <f t="shared" si="26"/>
        <v>0.38922155688622762</v>
      </c>
      <c r="AD36" s="22">
        <f t="shared" si="27"/>
        <v>0.39746835443037976</v>
      </c>
      <c r="AE36" s="22">
        <f t="shared" si="28"/>
        <v>0.39444444444444438</v>
      </c>
      <c r="AF36" s="22">
        <f t="shared" si="29"/>
        <v>0.31117021276595747</v>
      </c>
      <c r="AG36" s="22">
        <f t="shared" si="30"/>
        <v>0.36455696202531651</v>
      </c>
      <c r="AH36" s="22">
        <f t="shared" si="31"/>
        <v>0.23498694516971286</v>
      </c>
      <c r="AI36" s="22">
        <f t="shared" si="32"/>
        <v>0.34545454545454546</v>
      </c>
      <c r="AJ36" s="22">
        <f t="shared" si="33"/>
        <v>0.35097493036211691</v>
      </c>
      <c r="AK36" s="22">
        <f t="shared" si="34"/>
        <v>0.37371134020618557</v>
      </c>
      <c r="AL36" s="22">
        <f t="shared" si="35"/>
        <v>0.37127371273712728</v>
      </c>
      <c r="AM36" s="22">
        <f t="shared" si="36"/>
        <v>0.36175710594315247</v>
      </c>
      <c r="AN36" s="22">
        <f t="shared" si="37"/>
        <v>0.34969325153374242</v>
      </c>
      <c r="AO36" s="22">
        <f t="shared" si="38"/>
        <v>0.37430167597765363</v>
      </c>
      <c r="AP36" s="22">
        <f t="shared" si="39"/>
        <v>0.34472934472934469</v>
      </c>
      <c r="AQ36" s="22">
        <f t="shared" si="40"/>
        <v>0.40937500000000004</v>
      </c>
      <c r="AR36" s="22">
        <f t="shared" si="41"/>
        <v>0.36538461538461531</v>
      </c>
      <c r="AS36" s="22">
        <f t="shared" si="42"/>
        <v>0.33850931677018636</v>
      </c>
      <c r="AT36" s="22">
        <f t="shared" si="43"/>
        <v>0.38903394255874668</v>
      </c>
      <c r="AU36" s="22">
        <f t="shared" si="44"/>
        <v>0.32972972972972969</v>
      </c>
      <c r="AV36" s="22">
        <f t="shared" si="45"/>
        <v>0.37075718015665804</v>
      </c>
      <c r="AW36" s="22">
        <f t="shared" si="46"/>
        <v>0.33613445378151263</v>
      </c>
      <c r="AX36" s="22">
        <f t="shared" si="47"/>
        <v>0.26130653266331672</v>
      </c>
      <c r="AY36" s="22">
        <f t="shared" si="48"/>
        <v>0.34190231362467871</v>
      </c>
      <c r="AZ36" s="22">
        <f t="shared" si="49"/>
        <v>0.34463276836158185</v>
      </c>
    </row>
    <row r="37" spans="1:52" x14ac:dyDescent="0.4">
      <c r="A37" s="34"/>
      <c r="B37" s="1">
        <v>2.5</v>
      </c>
      <c r="C37" s="22">
        <f t="shared" si="0"/>
        <v>0.39506172839506182</v>
      </c>
      <c r="D37" s="22">
        <f t="shared" si="1"/>
        <v>0.49202127659574468</v>
      </c>
      <c r="E37" s="22">
        <f t="shared" si="2"/>
        <v>0.4605597964376591</v>
      </c>
      <c r="F37" s="22">
        <f t="shared" si="3"/>
        <v>0.47916666666666674</v>
      </c>
      <c r="G37" s="22">
        <f t="shared" si="4"/>
        <v>0.30112359550561796</v>
      </c>
      <c r="H37" s="22">
        <f t="shared" si="5"/>
        <v>0.38582677165354329</v>
      </c>
      <c r="I37" s="22">
        <f t="shared" si="6"/>
        <v>0.31235431235431232</v>
      </c>
      <c r="J37" s="22">
        <f t="shared" si="7"/>
        <v>0.42394014962593518</v>
      </c>
      <c r="K37" s="22">
        <f t="shared" si="8"/>
        <v>0.40277777777777779</v>
      </c>
      <c r="L37" s="22">
        <f t="shared" si="9"/>
        <v>0.47230320699708461</v>
      </c>
      <c r="M37" s="22">
        <f t="shared" si="10"/>
        <v>0.43732590529247906</v>
      </c>
      <c r="N37" s="22">
        <f t="shared" si="11"/>
        <v>0.37467018469656999</v>
      </c>
      <c r="O37" s="22">
        <f t="shared" si="12"/>
        <v>0.41736694677871145</v>
      </c>
      <c r="P37" s="22">
        <f t="shared" si="13"/>
        <v>0.39295392953929542</v>
      </c>
      <c r="Q37" s="22">
        <f t="shared" si="14"/>
        <v>0.43026004728132383</v>
      </c>
      <c r="R37" s="22">
        <f t="shared" si="15"/>
        <v>0.40548780487804881</v>
      </c>
      <c r="S37" s="22">
        <f t="shared" si="16"/>
        <v>0.4</v>
      </c>
      <c r="T37" s="22">
        <f t="shared" si="17"/>
        <v>0.38135593220338981</v>
      </c>
      <c r="U37" s="22">
        <f t="shared" si="18"/>
        <v>0.37790697674418605</v>
      </c>
      <c r="V37" s="22">
        <f t="shared" si="19"/>
        <v>0.40707964601769908</v>
      </c>
      <c r="W37" s="22">
        <f t="shared" si="20"/>
        <v>0.38916256157635476</v>
      </c>
      <c r="X37" s="22">
        <f t="shared" si="21"/>
        <v>0.41162227602905566</v>
      </c>
      <c r="Y37" s="22">
        <f t="shared" si="22"/>
        <v>0.4747191011235955</v>
      </c>
      <c r="Z37" s="22">
        <f t="shared" si="23"/>
        <v>0.46683046683046681</v>
      </c>
      <c r="AA37" s="22">
        <f t="shared" si="24"/>
        <v>0.39410187667560315</v>
      </c>
      <c r="AB37" s="22">
        <f t="shared" si="25"/>
        <v>0.54909090909090907</v>
      </c>
      <c r="AC37" s="22">
        <f t="shared" si="26"/>
        <v>0.4760479041916168</v>
      </c>
      <c r="AD37" s="22">
        <f t="shared" si="27"/>
        <v>0.47088607594936716</v>
      </c>
      <c r="AE37" s="22">
        <f t="shared" si="28"/>
        <v>0.47777777777777775</v>
      </c>
      <c r="AF37" s="22">
        <f t="shared" si="29"/>
        <v>0.4042553191489362</v>
      </c>
      <c r="AG37" s="22">
        <f t="shared" si="30"/>
        <v>0.4</v>
      </c>
      <c r="AH37" s="22">
        <f t="shared" si="31"/>
        <v>0.33420365535248042</v>
      </c>
      <c r="AI37" s="22">
        <f t="shared" si="32"/>
        <v>0.4939393939393939</v>
      </c>
      <c r="AJ37" s="22">
        <f t="shared" si="33"/>
        <v>0.43175487465181062</v>
      </c>
      <c r="AK37" s="22">
        <f t="shared" si="34"/>
        <v>0.41237113402061853</v>
      </c>
      <c r="AL37" s="22">
        <f t="shared" si="35"/>
        <v>0.45257452574525736</v>
      </c>
      <c r="AM37" s="22">
        <f t="shared" si="36"/>
        <v>0.41085271317829453</v>
      </c>
      <c r="AN37" s="22">
        <f t="shared" si="37"/>
        <v>0.41411042944785281</v>
      </c>
      <c r="AO37" s="22">
        <f t="shared" si="38"/>
        <v>0.45810055865921784</v>
      </c>
      <c r="AP37" s="22">
        <f t="shared" si="39"/>
        <v>0.41880341880341876</v>
      </c>
      <c r="AQ37" s="22">
        <f t="shared" si="40"/>
        <v>0.47187499999999993</v>
      </c>
      <c r="AR37" s="22">
        <f t="shared" si="41"/>
        <v>0.48351648351648346</v>
      </c>
      <c r="AS37" s="22">
        <f t="shared" si="42"/>
        <v>0.41614906832298137</v>
      </c>
      <c r="AT37" s="22">
        <f t="shared" si="43"/>
        <v>0.47258485639686687</v>
      </c>
      <c r="AU37" s="22">
        <f t="shared" si="44"/>
        <v>0.39189189189189189</v>
      </c>
      <c r="AV37" s="22">
        <f t="shared" si="45"/>
        <v>0.37859007832898173</v>
      </c>
      <c r="AW37" s="22">
        <f t="shared" si="46"/>
        <v>0.37254901960784315</v>
      </c>
      <c r="AX37" s="22">
        <f t="shared" si="47"/>
        <v>0.35678391959798994</v>
      </c>
      <c r="AY37" s="22">
        <f t="shared" si="48"/>
        <v>0.38817480719794351</v>
      </c>
      <c r="AZ37" s="22">
        <f t="shared" si="49"/>
        <v>0.403954802259887</v>
      </c>
    </row>
    <row r="38" spans="1:52" x14ac:dyDescent="0.4">
      <c r="A38" s="34"/>
      <c r="B38" s="1">
        <v>3</v>
      </c>
      <c r="C38" s="22">
        <f t="shared" si="0"/>
        <v>0.45925925925925926</v>
      </c>
      <c r="D38" s="22">
        <f t="shared" si="1"/>
        <v>0.58510638297872342</v>
      </c>
      <c r="E38" s="22">
        <f t="shared" si="2"/>
        <v>0.5267175572519085</v>
      </c>
      <c r="F38" s="22">
        <f t="shared" si="3"/>
        <v>0.52976190476190477</v>
      </c>
      <c r="G38" s="22">
        <f t="shared" si="4"/>
        <v>0.40224719101123596</v>
      </c>
      <c r="H38" s="22">
        <f t="shared" si="5"/>
        <v>0.49081364829396323</v>
      </c>
      <c r="I38" s="22">
        <f t="shared" si="6"/>
        <v>0.41025641025641024</v>
      </c>
      <c r="J38" s="22">
        <f t="shared" si="7"/>
        <v>0.48129675810473815</v>
      </c>
      <c r="K38" s="22">
        <f t="shared" si="8"/>
        <v>0.50555555555555554</v>
      </c>
      <c r="L38" s="22">
        <f t="shared" si="9"/>
        <v>0.55393586005830908</v>
      </c>
      <c r="M38" s="22">
        <f t="shared" si="10"/>
        <v>0.52089136490250698</v>
      </c>
      <c r="N38" s="22">
        <f t="shared" si="11"/>
        <v>0.44063324538258575</v>
      </c>
      <c r="O38" s="22">
        <f t="shared" si="12"/>
        <v>0.50140056022408963</v>
      </c>
      <c r="P38" s="22">
        <f t="shared" si="13"/>
        <v>0.48509485094850946</v>
      </c>
      <c r="Q38" s="22">
        <f t="shared" si="14"/>
        <v>0.50354609929078009</v>
      </c>
      <c r="R38" s="22">
        <f t="shared" si="15"/>
        <v>0.46646341463414642</v>
      </c>
      <c r="S38" s="22">
        <f t="shared" si="16"/>
        <v>0.46666666666666667</v>
      </c>
      <c r="T38" s="22">
        <f t="shared" si="17"/>
        <v>0.40677966101694907</v>
      </c>
      <c r="U38" s="22">
        <f t="shared" si="18"/>
        <v>0.48837209302325579</v>
      </c>
      <c r="V38" s="22">
        <f t="shared" si="19"/>
        <v>0.48377581120943958</v>
      </c>
      <c r="W38" s="22">
        <f t="shared" si="20"/>
        <v>0.43103448275862066</v>
      </c>
      <c r="X38" s="22">
        <f t="shared" si="21"/>
        <v>0.49394673123486688</v>
      </c>
      <c r="Y38" s="22">
        <f t="shared" si="22"/>
        <v>0.50280898876404501</v>
      </c>
      <c r="Z38" s="22">
        <f t="shared" si="23"/>
        <v>0.52579852579852582</v>
      </c>
      <c r="AA38" s="22">
        <f t="shared" si="24"/>
        <v>0.46380697050938335</v>
      </c>
      <c r="AB38" s="22">
        <f t="shared" si="25"/>
        <v>0.6072727272727273</v>
      </c>
      <c r="AC38" s="22">
        <f t="shared" si="26"/>
        <v>0.53293413173652704</v>
      </c>
      <c r="AD38" s="22">
        <f t="shared" si="27"/>
        <v>0.53417721518987338</v>
      </c>
      <c r="AE38" s="22">
        <f t="shared" si="28"/>
        <v>0.57222222222222219</v>
      </c>
      <c r="AF38" s="22">
        <f t="shared" si="29"/>
        <v>0.46808510638297873</v>
      </c>
      <c r="AG38" s="22">
        <f t="shared" si="30"/>
        <v>0.4455696202531646</v>
      </c>
      <c r="AH38" s="22">
        <f t="shared" si="31"/>
        <v>0.38903394255874668</v>
      </c>
      <c r="AI38" s="22">
        <f t="shared" si="32"/>
        <v>0.54545454545454541</v>
      </c>
      <c r="AJ38" s="22">
        <f t="shared" si="33"/>
        <v>0.48189415041782724</v>
      </c>
      <c r="AK38" s="22">
        <f t="shared" si="34"/>
        <v>0.46391752577319589</v>
      </c>
      <c r="AL38" s="22">
        <f t="shared" si="35"/>
        <v>0.52845528455284563</v>
      </c>
      <c r="AM38" s="22">
        <f t="shared" si="36"/>
        <v>0.50645994832041352</v>
      </c>
      <c r="AN38" s="22">
        <f t="shared" si="37"/>
        <v>0.50306748466257667</v>
      </c>
      <c r="AO38" s="22">
        <f t="shared" si="38"/>
        <v>0.51117318435754189</v>
      </c>
      <c r="AP38" s="22">
        <f t="shared" si="39"/>
        <v>0.49287749287749283</v>
      </c>
      <c r="AQ38" s="22">
        <f t="shared" si="40"/>
        <v>0.56562500000000004</v>
      </c>
      <c r="AR38" s="22">
        <f t="shared" si="41"/>
        <v>0.52472527472527475</v>
      </c>
      <c r="AS38" s="22">
        <f t="shared" si="42"/>
        <v>0.52795031055900621</v>
      </c>
      <c r="AT38" s="22">
        <f t="shared" si="43"/>
        <v>0.53002610966057451</v>
      </c>
      <c r="AU38" s="22">
        <f t="shared" si="44"/>
        <v>0.50810810810810814</v>
      </c>
      <c r="AV38" s="22">
        <f t="shared" si="45"/>
        <v>0.48302872062663182</v>
      </c>
      <c r="AW38" s="22">
        <f t="shared" si="46"/>
        <v>0.49019607843137258</v>
      </c>
      <c r="AX38" s="22">
        <f t="shared" si="47"/>
        <v>0.37437185929648242</v>
      </c>
      <c r="AY38" s="22">
        <f t="shared" si="48"/>
        <v>0.41388174807197942</v>
      </c>
      <c r="AZ38" s="22">
        <f t="shared" si="49"/>
        <v>0.49435028248587565</v>
      </c>
    </row>
    <row r="39" spans="1:52" x14ac:dyDescent="0.4">
      <c r="A39" s="34"/>
      <c r="B39" s="1">
        <v>3.5</v>
      </c>
      <c r="C39" s="22">
        <f t="shared" si="0"/>
        <v>0.51604938271604939</v>
      </c>
      <c r="D39" s="22">
        <f t="shared" si="1"/>
        <v>0.60904255319148937</v>
      </c>
      <c r="E39" s="22">
        <f t="shared" si="2"/>
        <v>0.54961832061068705</v>
      </c>
      <c r="F39" s="22">
        <f t="shared" si="3"/>
        <v>0.5803571428571429</v>
      </c>
      <c r="G39" s="22">
        <f t="shared" si="4"/>
        <v>0.45393258426966299</v>
      </c>
      <c r="H39" s="22">
        <f t="shared" si="5"/>
        <v>0.51706036745406825</v>
      </c>
      <c r="I39" s="22">
        <f t="shared" si="6"/>
        <v>0.44988344988344986</v>
      </c>
      <c r="J39" s="22">
        <f t="shared" si="7"/>
        <v>0.51870324189526185</v>
      </c>
      <c r="K39" s="22">
        <f t="shared" si="8"/>
        <v>0.49722222222222223</v>
      </c>
      <c r="L39" s="22">
        <f t="shared" si="9"/>
        <v>0.59475218658892126</v>
      </c>
      <c r="M39" s="22">
        <f t="shared" si="10"/>
        <v>0.56545961002785516</v>
      </c>
      <c r="N39" s="22">
        <f t="shared" si="11"/>
        <v>0.41688654353562005</v>
      </c>
      <c r="O39" s="22">
        <f t="shared" si="12"/>
        <v>0.53501400560224077</v>
      </c>
      <c r="P39" s="22">
        <f t="shared" si="13"/>
        <v>0.5257452574525745</v>
      </c>
      <c r="Q39" s="22">
        <f t="shared" si="14"/>
        <v>0.53900709219858145</v>
      </c>
      <c r="R39" s="22">
        <f t="shared" si="15"/>
        <v>0.5152439024390244</v>
      </c>
      <c r="S39" s="22">
        <f t="shared" si="16"/>
        <v>0.50769230769230766</v>
      </c>
      <c r="T39" s="22">
        <f t="shared" si="17"/>
        <v>0.51059322033898302</v>
      </c>
      <c r="U39" s="22">
        <f t="shared" si="18"/>
        <v>0.56104651162790697</v>
      </c>
      <c r="V39" s="22">
        <f t="shared" si="19"/>
        <v>0.53687315634218291</v>
      </c>
      <c r="W39" s="22">
        <f t="shared" si="20"/>
        <v>0.48768472906403948</v>
      </c>
      <c r="X39" s="22">
        <f t="shared" si="21"/>
        <v>0.53268765133171914</v>
      </c>
      <c r="Y39" s="22">
        <f t="shared" si="22"/>
        <v>0.56741573033707859</v>
      </c>
      <c r="Z39" s="22">
        <f t="shared" si="23"/>
        <v>0.59459459459459452</v>
      </c>
      <c r="AA39" s="22">
        <f t="shared" si="24"/>
        <v>0.50402144772117963</v>
      </c>
      <c r="AB39" s="22">
        <f t="shared" si="25"/>
        <v>0.6581818181818182</v>
      </c>
      <c r="AC39" s="22">
        <f t="shared" si="26"/>
        <v>0.60179640718562877</v>
      </c>
      <c r="AD39" s="22">
        <f t="shared" si="27"/>
        <v>0.60506329113924051</v>
      </c>
      <c r="AE39" s="22">
        <f t="shared" si="28"/>
        <v>0.59722222222222221</v>
      </c>
      <c r="AF39" s="22">
        <f t="shared" si="29"/>
        <v>0.5478723404255319</v>
      </c>
      <c r="AG39" s="22">
        <f t="shared" si="30"/>
        <v>0.5113924050632912</v>
      </c>
      <c r="AH39" s="22">
        <f t="shared" si="31"/>
        <v>0.45691906005221938</v>
      </c>
      <c r="AI39" s="22">
        <f t="shared" si="32"/>
        <v>0.6</v>
      </c>
      <c r="AJ39" s="22">
        <f t="shared" si="33"/>
        <v>0.55153203342618373</v>
      </c>
      <c r="AK39" s="22">
        <f t="shared" si="34"/>
        <v>0.54381443298969079</v>
      </c>
      <c r="AL39" s="22">
        <f t="shared" si="35"/>
        <v>0.55013550135501355</v>
      </c>
      <c r="AM39" s="22">
        <f t="shared" si="36"/>
        <v>0.57364341085271309</v>
      </c>
      <c r="AN39" s="22">
        <f t="shared" si="37"/>
        <v>0.51533742331288346</v>
      </c>
      <c r="AO39" s="22">
        <f t="shared" si="38"/>
        <v>0.48044692737430161</v>
      </c>
      <c r="AP39" s="22">
        <f t="shared" si="39"/>
        <v>0.55555555555555558</v>
      </c>
      <c r="AQ39" s="22">
        <f t="shared" si="40"/>
        <v>0.60312500000000002</v>
      </c>
      <c r="AR39" s="22">
        <f t="shared" si="41"/>
        <v>0.54395604395604391</v>
      </c>
      <c r="AS39" s="22">
        <f t="shared" si="42"/>
        <v>0.56211180124223614</v>
      </c>
      <c r="AT39" s="22">
        <f t="shared" si="43"/>
        <v>0.52480417754569197</v>
      </c>
      <c r="AU39" s="22">
        <f t="shared" si="44"/>
        <v>0.54324324324324325</v>
      </c>
      <c r="AV39" s="22">
        <f t="shared" si="45"/>
        <v>0.53263707571801566</v>
      </c>
      <c r="AW39" s="22">
        <f t="shared" si="46"/>
        <v>0.52100840336134446</v>
      </c>
      <c r="AX39" s="22">
        <f t="shared" si="47"/>
        <v>0.40201005025125636</v>
      </c>
      <c r="AY39" s="22">
        <f t="shared" si="48"/>
        <v>0.48071979434447298</v>
      </c>
      <c r="AZ39" s="22">
        <f t="shared" si="49"/>
        <v>0.56779661016949157</v>
      </c>
    </row>
    <row r="40" spans="1:52" x14ac:dyDescent="0.4">
      <c r="A40" s="35"/>
      <c r="B40" s="1">
        <v>4</v>
      </c>
      <c r="C40" s="22">
        <f t="shared" si="0"/>
        <v>0.54567901234567906</v>
      </c>
      <c r="D40" s="22">
        <f t="shared" si="1"/>
        <v>0.66755319148936176</v>
      </c>
      <c r="E40" s="22">
        <f t="shared" si="2"/>
        <v>0.59287531806615779</v>
      </c>
      <c r="F40" s="22">
        <f t="shared" si="3"/>
        <v>0.65773809523809523</v>
      </c>
      <c r="G40" s="22">
        <f t="shared" si="4"/>
        <v>0.50337078651685396</v>
      </c>
      <c r="H40" s="22">
        <f t="shared" si="5"/>
        <v>0.59842519685039375</v>
      </c>
      <c r="I40" s="22">
        <f t="shared" si="6"/>
        <v>0.52680652680652673</v>
      </c>
      <c r="J40" s="22">
        <f t="shared" si="7"/>
        <v>0.57605985037406482</v>
      </c>
      <c r="K40" s="22">
        <f t="shared" si="8"/>
        <v>0.54722222222222217</v>
      </c>
      <c r="L40" s="22">
        <f t="shared" si="9"/>
        <v>0.62099125364431496</v>
      </c>
      <c r="M40" s="22">
        <f t="shared" si="10"/>
        <v>0.64066852367688021</v>
      </c>
      <c r="N40" s="22">
        <f t="shared" si="11"/>
        <v>0.49604221635883905</v>
      </c>
      <c r="O40" s="22">
        <f t="shared" si="12"/>
        <v>0.62184873949579833</v>
      </c>
      <c r="P40" s="22">
        <f t="shared" si="13"/>
        <v>0.60433604336043367</v>
      </c>
      <c r="Q40" s="22">
        <f t="shared" si="14"/>
        <v>0.59338061465721048</v>
      </c>
      <c r="R40" s="22">
        <f t="shared" si="15"/>
        <v>0.57926829268292679</v>
      </c>
      <c r="S40" s="22">
        <f t="shared" si="16"/>
        <v>0.55641025641025643</v>
      </c>
      <c r="T40" s="22">
        <f t="shared" si="17"/>
        <v>0.55084745762711862</v>
      </c>
      <c r="U40" s="22">
        <f t="shared" si="18"/>
        <v>0.61337209302325579</v>
      </c>
      <c r="V40" s="22">
        <f t="shared" si="19"/>
        <v>0.60766961651917406</v>
      </c>
      <c r="W40" s="22">
        <f t="shared" si="20"/>
        <v>0.49261083743842371</v>
      </c>
      <c r="X40" s="22">
        <f t="shared" si="21"/>
        <v>0.61016949152542366</v>
      </c>
      <c r="Y40" s="22">
        <f t="shared" si="22"/>
        <v>0.5842696629213483</v>
      </c>
      <c r="Z40" s="22">
        <f t="shared" si="23"/>
        <v>0.65601965601965595</v>
      </c>
      <c r="AA40" s="22">
        <f t="shared" si="24"/>
        <v>0.57104557640750664</v>
      </c>
      <c r="AB40" s="22">
        <f t="shared" si="25"/>
        <v>0.68727272727272726</v>
      </c>
      <c r="AC40" s="22">
        <f t="shared" si="26"/>
        <v>0.6467065868263473</v>
      </c>
      <c r="AD40" s="22">
        <f t="shared" si="27"/>
        <v>0.63291139240506333</v>
      </c>
      <c r="AE40" s="22">
        <f t="shared" si="28"/>
        <v>0.66388888888888886</v>
      </c>
      <c r="AF40" s="22">
        <f t="shared" si="29"/>
        <v>0.55053191489361697</v>
      </c>
      <c r="AG40" s="22">
        <f t="shared" si="30"/>
        <v>0.53924050632911391</v>
      </c>
      <c r="AH40" s="22">
        <f t="shared" si="31"/>
        <v>0.55091383812010442</v>
      </c>
      <c r="AI40" s="22">
        <f t="shared" si="32"/>
        <v>0.66969696969696968</v>
      </c>
      <c r="AJ40" s="22">
        <f t="shared" si="33"/>
        <v>0.57938718662952648</v>
      </c>
      <c r="AK40" s="22">
        <f t="shared" si="34"/>
        <v>0.63659793814432997</v>
      </c>
      <c r="AL40" s="22">
        <f t="shared" si="35"/>
        <v>0.59078590785907859</v>
      </c>
      <c r="AM40" s="22">
        <f t="shared" si="36"/>
        <v>0.59431524547803616</v>
      </c>
      <c r="AN40" s="22">
        <f t="shared" si="37"/>
        <v>0.57668711656441718</v>
      </c>
      <c r="AO40" s="22">
        <f t="shared" si="38"/>
        <v>0.6061452513966481</v>
      </c>
      <c r="AP40" s="22">
        <f t="shared" si="39"/>
        <v>0.56125356125356118</v>
      </c>
      <c r="AQ40" s="22">
        <f t="shared" si="40"/>
        <v>0.6875</v>
      </c>
      <c r="AR40" s="22">
        <f t="shared" si="41"/>
        <v>0.63186813186813184</v>
      </c>
      <c r="AS40" s="22">
        <f t="shared" si="42"/>
        <v>0.63664596273291929</v>
      </c>
      <c r="AT40" s="22">
        <f t="shared" si="43"/>
        <v>0.5822454308093995</v>
      </c>
      <c r="AU40" s="22">
        <f t="shared" si="44"/>
        <v>0.56756756756756754</v>
      </c>
      <c r="AV40" s="22">
        <f t="shared" si="45"/>
        <v>0.5744125326370757</v>
      </c>
      <c r="AW40" s="22">
        <f t="shared" si="46"/>
        <v>0.57983193277310918</v>
      </c>
      <c r="AX40" s="22">
        <f t="shared" si="47"/>
        <v>0.49246231155778897</v>
      </c>
      <c r="AY40" s="22">
        <f t="shared" si="48"/>
        <v>0.49871465295629824</v>
      </c>
      <c r="AZ40" s="22">
        <f t="shared" si="49"/>
        <v>0.59322033898305082</v>
      </c>
    </row>
    <row r="41" spans="1:52" s="28" customFormat="1" x14ac:dyDescent="0.4">
      <c r="A41" s="26"/>
      <c r="B41" s="27" t="s">
        <v>13</v>
      </c>
      <c r="C41" s="1">
        <v>3.645850165189991E-3</v>
      </c>
      <c r="D41" s="1">
        <v>4.1167604800254956E-3</v>
      </c>
      <c r="E41" s="1">
        <v>3.8299383797908552E-3</v>
      </c>
      <c r="F41" s="1">
        <v>3.8348386669769001E-3</v>
      </c>
      <c r="G41" s="1">
        <v>2.9695161985019802E-3</v>
      </c>
      <c r="H41" s="1">
        <v>3.8718600237863852E-3</v>
      </c>
      <c r="I41" s="1">
        <v>2.979800177816638E-3</v>
      </c>
      <c r="J41" s="1">
        <v>3.873082989689905E-3</v>
      </c>
      <c r="K41" s="1">
        <v>3.6422918112594938E-3</v>
      </c>
      <c r="L41" s="1">
        <v>3.8181303057465291E-3</v>
      </c>
      <c r="M41" s="1">
        <v>4.0782528443376346E-3</v>
      </c>
      <c r="N41" s="1">
        <v>3.495373230715154E-3</v>
      </c>
      <c r="O41" s="1">
        <v>3.708440657804657E-3</v>
      </c>
      <c r="P41" s="1">
        <v>3.7513244089393948E-3</v>
      </c>
      <c r="Q41" s="1">
        <v>3.810233506453388E-3</v>
      </c>
      <c r="R41" s="1">
        <v>3.4885565925884391E-3</v>
      </c>
      <c r="S41" s="1">
        <v>3.6660138638239309E-3</v>
      </c>
      <c r="T41" s="1">
        <v>3.841434796816401E-3</v>
      </c>
      <c r="U41" s="1">
        <v>3.8459302940381909E-3</v>
      </c>
      <c r="V41" s="1">
        <v>3.4180339884966738E-3</v>
      </c>
      <c r="W41" s="1">
        <v>3.4082329676192041E-3</v>
      </c>
      <c r="X41" s="1">
        <v>3.6582550692731771E-3</v>
      </c>
      <c r="Y41" s="1">
        <v>3.7331882334295358E-3</v>
      </c>
      <c r="Z41" s="1">
        <v>4.4802767066880371E-3</v>
      </c>
      <c r="AA41" s="1">
        <v>3.3760135617308959E-3</v>
      </c>
      <c r="AB41" s="1">
        <v>4.2902184643292202E-3</v>
      </c>
      <c r="AC41" s="1">
        <v>4.3565147438924352E-3</v>
      </c>
      <c r="AD41" s="1">
        <v>4.1429354520885458E-3</v>
      </c>
      <c r="AE41" s="1">
        <v>4.1804269568691049E-3</v>
      </c>
      <c r="AF41" s="1">
        <v>3.7964169556765322E-3</v>
      </c>
      <c r="AG41" s="1">
        <v>3.5527425761122081E-3</v>
      </c>
      <c r="AH41" s="1">
        <v>3.3727487015171032E-3</v>
      </c>
      <c r="AI41" s="1">
        <v>4.1688903007467701E-3</v>
      </c>
      <c r="AJ41" s="1">
        <v>3.726265770028517E-3</v>
      </c>
      <c r="AK41" s="1">
        <v>4.0576282243848559E-3</v>
      </c>
      <c r="AL41" s="1">
        <v>3.606683981242679E-3</v>
      </c>
      <c r="AM41" s="1">
        <v>3.5416196862554932E-3</v>
      </c>
      <c r="AN41" s="1">
        <v>3.2437317478410462E-3</v>
      </c>
      <c r="AO41" s="1">
        <v>3.7806783703193481E-3</v>
      </c>
      <c r="AP41" s="1">
        <v>3.4395034594599701E-3</v>
      </c>
      <c r="AQ41" s="1">
        <v>3.915601615597274E-3</v>
      </c>
      <c r="AR41" s="1">
        <v>3.666033592974799E-3</v>
      </c>
      <c r="AS41" s="1">
        <v>4.1978610962280991E-3</v>
      </c>
      <c r="AT41" s="1">
        <v>3.806520454800988E-3</v>
      </c>
      <c r="AU41" s="1">
        <v>3.8142026302287781E-3</v>
      </c>
      <c r="AV41" s="1">
        <v>3.5099959564036409E-3</v>
      </c>
      <c r="AW41" s="1">
        <v>3.5330359857358058E-3</v>
      </c>
      <c r="AX41" s="1">
        <v>3.062516722063272E-3</v>
      </c>
      <c r="AY41" s="1">
        <v>3.1916659893202201E-3</v>
      </c>
      <c r="AZ41" s="1">
        <v>3.3893519828419728E-3</v>
      </c>
    </row>
    <row r="42" spans="1:52" s="28" customFormat="1" x14ac:dyDescent="0.4">
      <c r="A42" s="26"/>
      <c r="B42" s="27" t="s">
        <v>14</v>
      </c>
      <c r="C42" s="1">
        <v>-3.2884747190362051E-3</v>
      </c>
      <c r="D42" s="1">
        <v>-1.0174235282625401E-2</v>
      </c>
      <c r="E42" s="1">
        <v>-1.6950934353178349E-2</v>
      </c>
      <c r="F42" s="1">
        <v>-3.2262335934402642E-3</v>
      </c>
      <c r="G42" s="1">
        <v>-2.5429017684521989E-2</v>
      </c>
      <c r="H42" s="1">
        <v>-2.7987267613922059E-2</v>
      </c>
      <c r="I42" s="1">
        <v>-1.0221304213839681E-2</v>
      </c>
      <c r="J42" s="1">
        <v>-4.3439063260791166E-3</v>
      </c>
      <c r="K42" s="1">
        <v>-1.4938069691783179E-2</v>
      </c>
      <c r="L42" s="1">
        <v>-1.457001182232681E-2</v>
      </c>
      <c r="M42" s="1">
        <v>-5.1693231502997587E-2</v>
      </c>
      <c r="N42" s="1">
        <v>-4.6816981865490659E-3</v>
      </c>
      <c r="O42" s="1">
        <v>9.2894861248024596E-3</v>
      </c>
      <c r="P42" s="1">
        <v>-1.594477437175312E-2</v>
      </c>
      <c r="Q42" s="1">
        <v>-1.7083074995111469E-2</v>
      </c>
      <c r="R42" s="1">
        <v>1.9950926866521331E-2</v>
      </c>
      <c r="S42" s="1">
        <v>-2.515019488126613E-2</v>
      </c>
      <c r="T42" s="1">
        <v>-3.6767244688789967E-2</v>
      </c>
      <c r="U42" s="1">
        <v>-2.9432475424395869E-2</v>
      </c>
      <c r="V42" s="1">
        <v>-6.0814581678828583E-3</v>
      </c>
      <c r="W42" s="1">
        <v>-1.037986819513087E-3</v>
      </c>
      <c r="X42" s="1">
        <v>-1.7681108163520531E-2</v>
      </c>
      <c r="Y42" s="1">
        <v>5.01694577899231E-3</v>
      </c>
      <c r="Z42" s="1">
        <v>-2.3716486897287E-2</v>
      </c>
      <c r="AA42" s="1">
        <v>-2.590266150581139E-2</v>
      </c>
      <c r="AB42" s="1">
        <v>1.18512260044556E-2</v>
      </c>
      <c r="AC42" s="1">
        <v>-2.5143709540069729E-2</v>
      </c>
      <c r="AD42" s="1">
        <v>-8.0423865434433028E-3</v>
      </c>
      <c r="AE42" s="1">
        <v>-4.9743576355575581E-2</v>
      </c>
      <c r="AF42" s="1">
        <v>-5.405658220050058E-2</v>
      </c>
      <c r="AG42" s="1">
        <v>1.254898790211462E-2</v>
      </c>
      <c r="AH42" s="1">
        <v>-3.5055958641793512E-2</v>
      </c>
      <c r="AI42" s="1">
        <v>-4.2961118901101658E-2</v>
      </c>
      <c r="AJ42" s="1">
        <v>-4.8554275603340802E-3</v>
      </c>
      <c r="AK42" s="1">
        <v>-4.5425997550982533E-2</v>
      </c>
      <c r="AL42" s="1">
        <v>3.8235440709460888E-2</v>
      </c>
      <c r="AM42" s="1">
        <v>-3.1199082527031412E-3</v>
      </c>
      <c r="AN42" s="1">
        <v>1.402532046470545E-2</v>
      </c>
      <c r="AO42" s="1">
        <v>2.3057296001535721E-3</v>
      </c>
      <c r="AP42" s="1">
        <v>-1.5321412082536351E-2</v>
      </c>
      <c r="AQ42" s="1">
        <v>-4.5644123066463371E-3</v>
      </c>
      <c r="AR42" s="1">
        <v>-1.016075696869678E-3</v>
      </c>
      <c r="AS42" s="1">
        <v>-8.3115952666187709E-2</v>
      </c>
      <c r="AT42" s="1">
        <v>1.280125463532478E-2</v>
      </c>
      <c r="AU42" s="1">
        <v>-1.6806616523543538E-2</v>
      </c>
      <c r="AV42" s="1">
        <v>-1.8616165505776831E-2</v>
      </c>
      <c r="AW42" s="1">
        <v>-5.1957888629881883E-2</v>
      </c>
      <c r="AX42" s="1">
        <v>-1.0649683912516561E-2</v>
      </c>
      <c r="AY42" s="1">
        <v>1.8309789014508911E-2</v>
      </c>
      <c r="AZ42" s="1">
        <v>-6.578763227854223E-3</v>
      </c>
    </row>
    <row r="43" spans="1:52" s="28" customFormat="1" x14ac:dyDescent="0.4">
      <c r="A43" s="26"/>
      <c r="B43" s="27" t="s">
        <v>15</v>
      </c>
      <c r="C43" s="1">
        <v>110.6157566675591</v>
      </c>
      <c r="D43" s="1">
        <v>99.635195506949941</v>
      </c>
      <c r="E43" s="1">
        <v>108.86622525137</v>
      </c>
      <c r="F43" s="1">
        <v>105.1481610075955</v>
      </c>
      <c r="G43" s="1">
        <v>143.26543088033549</v>
      </c>
      <c r="H43" s="1">
        <v>110.53789780225151</v>
      </c>
      <c r="I43" s="1">
        <v>137.66738698378691</v>
      </c>
      <c r="J43" s="1">
        <v>104.3984617428641</v>
      </c>
      <c r="K43" s="1">
        <v>113.9222476378955</v>
      </c>
      <c r="L43" s="1">
        <v>108.5793251210868</v>
      </c>
      <c r="M43" s="1">
        <v>110.75655403027341</v>
      </c>
      <c r="N43" s="1">
        <v>115.7763910962238</v>
      </c>
      <c r="O43" s="1">
        <v>105.35708938821</v>
      </c>
      <c r="P43" s="1">
        <v>110.8794465710718</v>
      </c>
      <c r="Q43" s="1">
        <v>109.4639145576507</v>
      </c>
      <c r="R43" s="1">
        <v>108.94163905522019</v>
      </c>
      <c r="S43" s="1">
        <v>115.9707002411067</v>
      </c>
      <c r="T43" s="1">
        <v>113.6989869125885</v>
      </c>
      <c r="U43" s="1">
        <v>111.6589336239622</v>
      </c>
      <c r="V43" s="1">
        <v>118.8055647002171</v>
      </c>
      <c r="W43" s="1">
        <v>117.6674219836724</v>
      </c>
      <c r="X43" s="1">
        <v>114.17495506853921</v>
      </c>
      <c r="Y43" s="1">
        <v>105.8031445304734</v>
      </c>
      <c r="Z43" s="1">
        <v>94.57373163241779</v>
      </c>
      <c r="AA43" s="1">
        <v>126.15549485158149</v>
      </c>
      <c r="AB43" s="1">
        <v>90.472962443005073</v>
      </c>
      <c r="AC43" s="1">
        <v>97.588034135795127</v>
      </c>
      <c r="AD43" s="1">
        <v>98.491128153527058</v>
      </c>
      <c r="AE43" s="1">
        <v>107.5831681777325</v>
      </c>
      <c r="AF43" s="1">
        <v>119.6013471390648</v>
      </c>
      <c r="AG43" s="1">
        <v>109.05687755229251</v>
      </c>
      <c r="AH43" s="1">
        <v>128.99151319696611</v>
      </c>
      <c r="AI43" s="1">
        <v>106.25396375187761</v>
      </c>
      <c r="AJ43" s="1">
        <v>108.6491014185592</v>
      </c>
      <c r="AK43" s="1">
        <v>109.7749653046417</v>
      </c>
      <c r="AL43" s="1">
        <v>100.30392492715529</v>
      </c>
      <c r="AM43" s="1">
        <v>113.8236016185342</v>
      </c>
      <c r="AN43" s="1">
        <v>118.99093684062829</v>
      </c>
      <c r="AO43" s="1">
        <v>105.19124650274171</v>
      </c>
      <c r="AP43" s="1">
        <v>120.7503981251251</v>
      </c>
      <c r="AQ43" s="1">
        <v>103.32113734326759</v>
      </c>
      <c r="AR43" s="1">
        <v>109.3869070008891</v>
      </c>
      <c r="AS43" s="1">
        <v>115.0862169070533</v>
      </c>
      <c r="AT43" s="1">
        <v>101.7198646276337</v>
      </c>
      <c r="AU43" s="1">
        <v>109.27752322863439</v>
      </c>
      <c r="AV43" s="1">
        <v>119.2640022111857</v>
      </c>
      <c r="AW43" s="1">
        <v>127.9233753787411</v>
      </c>
      <c r="AX43" s="1">
        <v>134.08896054479479</v>
      </c>
      <c r="AY43" s="1">
        <v>119.58964762061009</v>
      </c>
      <c r="AZ43" s="1">
        <v>119.9576689839507</v>
      </c>
    </row>
  </sheetData>
  <mergeCells count="3">
    <mergeCell ref="A2:A14"/>
    <mergeCell ref="A15:A27"/>
    <mergeCell ref="A28:A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5C0A-8253-4B1F-A0F3-CF3E646596F0}">
  <dimension ref="A1:AZ44"/>
  <sheetViews>
    <sheetView topLeftCell="A19" zoomScale="85" zoomScaleNormal="85" workbookViewId="0">
      <selection activeCell="C43" sqref="C43:AZ43"/>
    </sheetView>
  </sheetViews>
  <sheetFormatPr defaultColWidth="8.86328125" defaultRowHeight="15.4" x14ac:dyDescent="0.4"/>
  <cols>
    <col min="1" max="1" width="12.9296875" style="14" customWidth="1"/>
    <col min="2" max="2" width="9.73046875" style="8" customWidth="1"/>
    <col min="3" max="3" width="8.9296875" style="8" bestFit="1" customWidth="1"/>
    <col min="4" max="4" width="16.3984375" style="7" bestFit="1" customWidth="1"/>
    <col min="5" max="5" width="7.6640625" style="7" bestFit="1" customWidth="1"/>
    <col min="6" max="6" width="16.3984375" style="7" bestFit="1" customWidth="1"/>
    <col min="7" max="7" width="7.6640625" style="7" bestFit="1" customWidth="1"/>
    <col min="8" max="8" width="14.9296875" style="7" bestFit="1" customWidth="1"/>
    <col min="9" max="9" width="7.6640625" style="7" bestFit="1" customWidth="1"/>
    <col min="10" max="10" width="15.73046875" style="7" bestFit="1" customWidth="1"/>
    <col min="11" max="11" width="7.6640625" style="7" bestFit="1" customWidth="1"/>
    <col min="12" max="12" width="14.53125" style="7" bestFit="1" customWidth="1"/>
    <col min="13" max="13" width="7.6640625" style="7" bestFit="1" customWidth="1"/>
    <col min="14" max="14" width="10.19921875" style="7" customWidth="1"/>
    <col min="15" max="19" width="7.6640625" style="7" bestFit="1" customWidth="1"/>
    <col min="20" max="22" width="8.59765625" style="7" bestFit="1" customWidth="1"/>
    <col min="23" max="52" width="8.9296875" style="7" bestFit="1" customWidth="1"/>
    <col min="53" max="16384" width="8.86328125" style="7"/>
  </cols>
  <sheetData>
    <row r="1" spans="1:52" s="15" customFormat="1" x14ac:dyDescent="0.4">
      <c r="A1" s="10" t="s">
        <v>12</v>
      </c>
      <c r="B1" s="10" t="s">
        <v>67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53</v>
      </c>
      <c r="AO1" s="11" t="s">
        <v>54</v>
      </c>
      <c r="AP1" s="11" t="s">
        <v>55</v>
      </c>
      <c r="AQ1" s="11" t="s">
        <v>56</v>
      </c>
      <c r="AR1" s="11" t="s">
        <v>57</v>
      </c>
      <c r="AS1" s="11" t="s">
        <v>58</v>
      </c>
      <c r="AT1" s="11" t="s">
        <v>59</v>
      </c>
      <c r="AU1" s="11" t="s">
        <v>60</v>
      </c>
      <c r="AV1" s="11" t="s">
        <v>61</v>
      </c>
      <c r="AW1" s="11" t="s">
        <v>62</v>
      </c>
      <c r="AX1" s="11" t="s">
        <v>63</v>
      </c>
      <c r="AY1" s="11" t="s">
        <v>64</v>
      </c>
      <c r="AZ1" s="11" t="s">
        <v>65</v>
      </c>
    </row>
    <row r="2" spans="1:52" x14ac:dyDescent="0.4">
      <c r="A2" s="42" t="s">
        <v>10</v>
      </c>
      <c r="B2" s="10">
        <v>0</v>
      </c>
      <c r="C2" s="10">
        <v>0</v>
      </c>
      <c r="D2" s="11">
        <v>0</v>
      </c>
      <c r="E2" s="10">
        <v>0</v>
      </c>
      <c r="F2" s="11">
        <v>0</v>
      </c>
      <c r="G2" s="10">
        <v>0</v>
      </c>
      <c r="H2" s="11">
        <v>0</v>
      </c>
      <c r="I2" s="10">
        <v>0</v>
      </c>
      <c r="J2" s="11">
        <v>0</v>
      </c>
      <c r="K2" s="10">
        <v>0</v>
      </c>
      <c r="L2" s="11">
        <v>0</v>
      </c>
      <c r="M2" s="10">
        <v>0</v>
      </c>
      <c r="N2" s="11">
        <v>0</v>
      </c>
      <c r="O2" s="10">
        <v>0</v>
      </c>
      <c r="P2" s="11">
        <v>0</v>
      </c>
      <c r="Q2" s="10">
        <v>0</v>
      </c>
      <c r="R2" s="11">
        <v>0</v>
      </c>
      <c r="S2" s="10">
        <v>0</v>
      </c>
      <c r="T2" s="11">
        <v>0</v>
      </c>
      <c r="U2" s="10">
        <v>0</v>
      </c>
      <c r="V2" s="11">
        <v>0</v>
      </c>
      <c r="W2" s="10">
        <v>0</v>
      </c>
      <c r="X2" s="11">
        <v>0</v>
      </c>
      <c r="Y2" s="10">
        <v>0</v>
      </c>
      <c r="Z2" s="11">
        <v>0</v>
      </c>
      <c r="AA2" s="10">
        <v>0</v>
      </c>
      <c r="AB2" s="11">
        <v>0</v>
      </c>
      <c r="AC2" s="10">
        <v>0</v>
      </c>
      <c r="AD2" s="11">
        <v>0</v>
      </c>
      <c r="AE2" s="10">
        <v>0</v>
      </c>
      <c r="AF2" s="11">
        <v>0</v>
      </c>
      <c r="AG2" s="10">
        <v>0</v>
      </c>
      <c r="AH2" s="11">
        <v>0</v>
      </c>
      <c r="AI2" s="10">
        <v>0</v>
      </c>
      <c r="AJ2" s="11">
        <v>0</v>
      </c>
      <c r="AK2" s="10">
        <v>0</v>
      </c>
      <c r="AL2" s="11">
        <v>0</v>
      </c>
      <c r="AM2" s="10">
        <v>0</v>
      </c>
      <c r="AN2" s="11">
        <v>0</v>
      </c>
      <c r="AO2" s="10">
        <v>0</v>
      </c>
      <c r="AP2" s="11">
        <v>0</v>
      </c>
      <c r="AQ2" s="10">
        <v>0</v>
      </c>
      <c r="AR2" s="11">
        <v>0</v>
      </c>
      <c r="AS2" s="10">
        <v>0</v>
      </c>
      <c r="AT2" s="11">
        <v>0</v>
      </c>
      <c r="AU2" s="10">
        <v>0</v>
      </c>
      <c r="AV2" s="11">
        <v>0</v>
      </c>
      <c r="AW2" s="10">
        <v>0</v>
      </c>
      <c r="AX2" s="11">
        <v>0</v>
      </c>
      <c r="AY2" s="10">
        <v>0</v>
      </c>
      <c r="AZ2" s="11">
        <v>0</v>
      </c>
    </row>
    <row r="3" spans="1:52" x14ac:dyDescent="0.4">
      <c r="A3" s="43"/>
      <c r="B3" s="10">
        <v>0.25</v>
      </c>
      <c r="C3" s="12">
        <v>13.1274947751815</v>
      </c>
      <c r="D3" s="13">
        <v>14.268424697878901</v>
      </c>
      <c r="E3" s="13">
        <v>14.768793465518</v>
      </c>
      <c r="F3" s="13">
        <v>14.449037453733</v>
      </c>
      <c r="G3" s="13">
        <v>15.301922916185299</v>
      </c>
      <c r="H3" s="13">
        <v>13.612401383201099</v>
      </c>
      <c r="I3" s="13">
        <v>13.451324798482</v>
      </c>
      <c r="J3" s="13">
        <v>13.6412203300159</v>
      </c>
      <c r="K3" s="13">
        <v>13.0205273569188</v>
      </c>
      <c r="L3" s="13">
        <v>18.625485246358899</v>
      </c>
      <c r="M3" s="13">
        <v>16.467924921997302</v>
      </c>
      <c r="N3" s="13">
        <v>14.4041770725535</v>
      </c>
      <c r="O3" s="13">
        <v>12.942820454174299</v>
      </c>
      <c r="P3" s="13">
        <v>16.7643182936919</v>
      </c>
      <c r="Q3" s="13">
        <v>15.024971403967999</v>
      </c>
      <c r="R3" s="13">
        <v>13.3413385229856</v>
      </c>
      <c r="S3" s="13">
        <v>17.3098052533947</v>
      </c>
      <c r="T3" s="13">
        <v>12.5397571481395</v>
      </c>
      <c r="U3" s="13">
        <v>14.6669807890824</v>
      </c>
      <c r="V3" s="13">
        <v>17.827021424813299</v>
      </c>
      <c r="W3" s="13">
        <v>13.6277651794297</v>
      </c>
      <c r="X3" s="13">
        <v>17.130337796730601</v>
      </c>
      <c r="Y3" s="13">
        <v>18.796509598778499</v>
      </c>
      <c r="Z3" s="13">
        <v>14.3863156254532</v>
      </c>
      <c r="AA3" s="13">
        <v>14.4190831050373</v>
      </c>
      <c r="AB3" s="13">
        <v>14.791383503970801</v>
      </c>
      <c r="AC3" s="13">
        <v>14.761289832006099</v>
      </c>
      <c r="AD3" s="13">
        <v>13.1015087644896</v>
      </c>
      <c r="AE3" s="13">
        <v>17.8272352969304</v>
      </c>
      <c r="AF3" s="13">
        <v>14.305861961181201</v>
      </c>
      <c r="AG3" s="13">
        <v>14.0283868800198</v>
      </c>
      <c r="AH3" s="13">
        <v>12.9526330663571</v>
      </c>
      <c r="AI3" s="13">
        <v>13.161529604001901</v>
      </c>
      <c r="AJ3" s="13">
        <v>14.089965686880699</v>
      </c>
      <c r="AK3" s="13">
        <v>14.6386899089421</v>
      </c>
      <c r="AL3" s="13">
        <v>12.304281805112099</v>
      </c>
      <c r="AM3" s="13">
        <v>16.862270259679999</v>
      </c>
      <c r="AN3" s="13">
        <v>13.764375587830701</v>
      </c>
      <c r="AO3" s="13">
        <v>14.8104759007312</v>
      </c>
      <c r="AP3" s="13">
        <v>14.6552667716059</v>
      </c>
      <c r="AQ3" s="13">
        <v>15.152443980712</v>
      </c>
      <c r="AR3" s="13">
        <v>16.9904037841684</v>
      </c>
      <c r="AS3" s="13">
        <v>19.272970221327299</v>
      </c>
      <c r="AT3" s="13">
        <v>13.7260662594253</v>
      </c>
      <c r="AU3" s="13">
        <v>12.5240615094317</v>
      </c>
      <c r="AV3" s="13">
        <v>14.4040820190798</v>
      </c>
      <c r="AW3" s="13">
        <v>17.387811375897599</v>
      </c>
      <c r="AX3" s="13">
        <v>14.9381371436079</v>
      </c>
      <c r="AY3" s="13">
        <v>13.339251789454799</v>
      </c>
      <c r="AZ3" s="13">
        <v>14.476394634722199</v>
      </c>
    </row>
    <row r="4" spans="1:52" x14ac:dyDescent="0.4">
      <c r="A4" s="43"/>
      <c r="B4" s="10">
        <v>0.5</v>
      </c>
      <c r="C4" s="12">
        <v>16.638816315208999</v>
      </c>
      <c r="D4" s="13">
        <v>20.630687498886601</v>
      </c>
      <c r="E4" s="13">
        <v>20.637022383046901</v>
      </c>
      <c r="F4" s="13">
        <v>25.539779954965201</v>
      </c>
      <c r="G4" s="13">
        <v>22.0812966334009</v>
      </c>
      <c r="H4" s="13">
        <v>16.793714416250499</v>
      </c>
      <c r="I4" s="13">
        <v>19.0239032410121</v>
      </c>
      <c r="J4" s="13">
        <v>18.201328515926001</v>
      </c>
      <c r="K4" s="13">
        <v>22.526501785934499</v>
      </c>
      <c r="L4" s="13">
        <v>25.966277039623002</v>
      </c>
      <c r="M4" s="13">
        <v>19.709623106552701</v>
      </c>
      <c r="N4" s="13">
        <v>16.480029976339999</v>
      </c>
      <c r="O4" s="13">
        <v>19.299760603471402</v>
      </c>
      <c r="P4" s="13">
        <v>19.710946139987701</v>
      </c>
      <c r="Q4" s="13">
        <v>19.033247063889299</v>
      </c>
      <c r="R4" s="13">
        <v>18.618114510285299</v>
      </c>
      <c r="S4" s="13">
        <v>21.166681557554298</v>
      </c>
      <c r="T4" s="13">
        <v>20.3281077725951</v>
      </c>
      <c r="U4" s="13">
        <v>20.790230766238601</v>
      </c>
      <c r="V4" s="13">
        <v>24.397729300561402</v>
      </c>
      <c r="W4" s="13">
        <v>18.383883042087501</v>
      </c>
      <c r="X4" s="13">
        <v>19.865157593183302</v>
      </c>
      <c r="Y4" s="13">
        <v>24.5816223196341</v>
      </c>
      <c r="Z4" s="13">
        <v>19.414479407433401</v>
      </c>
      <c r="AA4" s="13">
        <v>20.0073827988085</v>
      </c>
      <c r="AB4" s="13">
        <v>20.3150938305509</v>
      </c>
      <c r="AC4" s="13">
        <v>18.531507459897</v>
      </c>
      <c r="AD4" s="13">
        <v>20.014884595317501</v>
      </c>
      <c r="AE4" s="13">
        <v>24.137577786726499</v>
      </c>
      <c r="AF4" s="13">
        <v>20.327971881060801</v>
      </c>
      <c r="AG4" s="13">
        <v>18.504094007694299</v>
      </c>
      <c r="AH4" s="13">
        <v>18.909405526577</v>
      </c>
      <c r="AI4" s="13">
        <v>20.547271570845599</v>
      </c>
      <c r="AJ4" s="13">
        <v>18.978689096674099</v>
      </c>
      <c r="AK4" s="13">
        <v>20.833871063279901</v>
      </c>
      <c r="AL4" s="13">
        <v>17.5370418525114</v>
      </c>
      <c r="AM4" s="13">
        <v>20.948767024312399</v>
      </c>
      <c r="AN4" s="13">
        <v>22.420489467310301</v>
      </c>
      <c r="AO4" s="13">
        <v>20.224914284461899</v>
      </c>
      <c r="AP4" s="13">
        <v>21.989747481363199</v>
      </c>
      <c r="AQ4" s="13">
        <v>25.225869414879799</v>
      </c>
      <c r="AR4" s="13">
        <v>21.156222979114801</v>
      </c>
      <c r="AS4" s="13">
        <v>24.907053899837901</v>
      </c>
      <c r="AT4" s="13">
        <v>19.196513591014401</v>
      </c>
      <c r="AU4" s="13">
        <v>18.633887118133401</v>
      </c>
      <c r="AV4" s="13">
        <v>19.927069247525498</v>
      </c>
      <c r="AW4" s="13">
        <v>22.304333498134898</v>
      </c>
      <c r="AX4" s="13">
        <v>22.339186656553402</v>
      </c>
      <c r="AY4" s="13">
        <v>19.4193319737835</v>
      </c>
      <c r="AZ4" s="13">
        <v>19.7627218331208</v>
      </c>
    </row>
    <row r="5" spans="1:52" x14ac:dyDescent="0.4">
      <c r="A5" s="43"/>
      <c r="B5" s="10">
        <v>0.75</v>
      </c>
      <c r="C5" s="12">
        <v>31.421495366141901</v>
      </c>
      <c r="D5" s="13">
        <v>35.692455144781803</v>
      </c>
      <c r="E5" s="13">
        <v>34.282895124413997</v>
      </c>
      <c r="F5" s="13">
        <v>37.395301566744699</v>
      </c>
      <c r="G5" s="13">
        <v>37.160798534327398</v>
      </c>
      <c r="H5" s="13">
        <v>29.671859806023502</v>
      </c>
      <c r="I5" s="13">
        <v>34.528236968092401</v>
      </c>
      <c r="J5" s="13">
        <v>30.281206622751299</v>
      </c>
      <c r="K5" s="13">
        <v>32.4113490700122</v>
      </c>
      <c r="L5" s="13">
        <v>40.9548135418014</v>
      </c>
      <c r="M5" s="13">
        <v>33.135246352068599</v>
      </c>
      <c r="N5" s="13">
        <v>29.264165599618899</v>
      </c>
      <c r="O5" s="13">
        <v>34.457415437962098</v>
      </c>
      <c r="P5" s="13">
        <v>33.434068813912901</v>
      </c>
      <c r="Q5" s="13">
        <v>32.902103238529797</v>
      </c>
      <c r="R5" s="13">
        <v>29.034841182411601</v>
      </c>
      <c r="S5" s="13">
        <v>34.266184605663902</v>
      </c>
      <c r="T5" s="13">
        <v>33.493349574229001</v>
      </c>
      <c r="U5" s="13">
        <v>35.273484777804498</v>
      </c>
      <c r="V5" s="13">
        <v>40.585212081772603</v>
      </c>
      <c r="W5" s="13">
        <v>32.0235887470918</v>
      </c>
      <c r="X5" s="13">
        <v>34.274308177926798</v>
      </c>
      <c r="Y5" s="13">
        <v>38.488691159139002</v>
      </c>
      <c r="Z5" s="13">
        <v>32.818129901051996</v>
      </c>
      <c r="AA5" s="13">
        <v>33.5111867281407</v>
      </c>
      <c r="AB5" s="13">
        <v>38.271609251454798</v>
      </c>
      <c r="AC5" s="13">
        <v>32.696288100597101</v>
      </c>
      <c r="AD5" s="13">
        <v>31.983233960032798</v>
      </c>
      <c r="AE5" s="13">
        <v>40.603050086484799</v>
      </c>
      <c r="AF5" s="13">
        <v>34.265967327329797</v>
      </c>
      <c r="AG5" s="13">
        <v>30.519246316123301</v>
      </c>
      <c r="AH5" s="13">
        <v>30.4785388490128</v>
      </c>
      <c r="AI5" s="13">
        <v>34.179883401206297</v>
      </c>
      <c r="AJ5" s="13">
        <v>33.714286340679301</v>
      </c>
      <c r="AK5" s="13">
        <v>35.825112173189702</v>
      </c>
      <c r="AL5" s="13">
        <v>33.603431178290997</v>
      </c>
      <c r="AM5" s="13">
        <v>37.914050295126899</v>
      </c>
      <c r="AN5" s="13">
        <v>35.568425661227103</v>
      </c>
      <c r="AO5" s="13">
        <v>33.309289366360503</v>
      </c>
      <c r="AP5" s="13">
        <v>35.494741163326097</v>
      </c>
      <c r="AQ5" s="13">
        <v>35.708526410316203</v>
      </c>
      <c r="AR5" s="13">
        <v>34.608484629938999</v>
      </c>
      <c r="AS5" s="13">
        <v>42.334233530115498</v>
      </c>
      <c r="AT5" s="13">
        <v>35.1476715776909</v>
      </c>
      <c r="AU5" s="13">
        <v>34.466083783510697</v>
      </c>
      <c r="AV5" s="13">
        <v>35.195308515633798</v>
      </c>
      <c r="AW5" s="13">
        <v>41.097818366682503</v>
      </c>
      <c r="AX5" s="13">
        <v>34.344011288669698</v>
      </c>
      <c r="AY5" s="13">
        <v>30.5405962864114</v>
      </c>
      <c r="AZ5" s="13">
        <v>35.4147736847871</v>
      </c>
    </row>
    <row r="6" spans="1:52" x14ac:dyDescent="0.4">
      <c r="A6" s="43"/>
      <c r="B6" s="10">
        <v>1</v>
      </c>
      <c r="C6" s="12">
        <v>44.540755485001</v>
      </c>
      <c r="D6" s="13">
        <v>51.759316501769703</v>
      </c>
      <c r="E6" s="13">
        <v>50.269506151128802</v>
      </c>
      <c r="F6" s="13">
        <v>52.112943255494002</v>
      </c>
      <c r="G6" s="13">
        <v>52.139176485702798</v>
      </c>
      <c r="H6" s="13">
        <v>44.799640359436502</v>
      </c>
      <c r="I6" s="13">
        <v>48.117144188740603</v>
      </c>
      <c r="J6" s="13">
        <v>42.9668088328064</v>
      </c>
      <c r="K6" s="13">
        <v>47.833732350852401</v>
      </c>
      <c r="L6" s="13">
        <v>55.605365654350202</v>
      </c>
      <c r="M6" s="13">
        <v>46.871553805930802</v>
      </c>
      <c r="N6" s="13">
        <v>42.7799464676879</v>
      </c>
      <c r="O6" s="13">
        <v>48.3500663234529</v>
      </c>
      <c r="P6" s="13">
        <v>47.893349607428199</v>
      </c>
      <c r="Q6" s="13">
        <v>49.795545083049497</v>
      </c>
      <c r="R6" s="13">
        <v>43.696009721495699</v>
      </c>
      <c r="S6" s="13">
        <v>50.096351625389097</v>
      </c>
      <c r="T6" s="13">
        <v>46.816681862538701</v>
      </c>
      <c r="U6" s="13">
        <v>47.833616279427702</v>
      </c>
      <c r="V6" s="13">
        <v>50.937934066921201</v>
      </c>
      <c r="W6" s="13">
        <v>45.975139640768099</v>
      </c>
      <c r="X6" s="13">
        <v>50.3413017444297</v>
      </c>
      <c r="Y6" s="13">
        <v>52.630271155421703</v>
      </c>
      <c r="Z6" s="13">
        <v>48.028429684358201</v>
      </c>
      <c r="AA6" s="13">
        <v>50.384434989934199</v>
      </c>
      <c r="AB6" s="13">
        <v>51.200098878477299</v>
      </c>
      <c r="AC6" s="13">
        <v>46.087314259683801</v>
      </c>
      <c r="AD6" s="13">
        <v>46.318871648998702</v>
      </c>
      <c r="AE6" s="13">
        <v>57.5559163668715</v>
      </c>
      <c r="AF6" s="13">
        <v>50.7281603352437</v>
      </c>
      <c r="AG6" s="13">
        <v>43.368113330673403</v>
      </c>
      <c r="AH6" s="13">
        <v>43.935628806229801</v>
      </c>
      <c r="AI6" s="13">
        <v>48.807393569064999</v>
      </c>
      <c r="AJ6" s="13">
        <v>48.164392244101897</v>
      </c>
      <c r="AK6" s="13">
        <v>49.212667660276203</v>
      </c>
      <c r="AL6" s="13">
        <v>46.810579655265698</v>
      </c>
      <c r="AM6" s="13">
        <v>55.143788845285101</v>
      </c>
      <c r="AN6" s="13">
        <v>52.242534215113601</v>
      </c>
      <c r="AO6" s="13">
        <v>47.991395949912601</v>
      </c>
      <c r="AP6" s="13">
        <v>50.613321018043798</v>
      </c>
      <c r="AQ6" s="13">
        <v>52.5874524769253</v>
      </c>
      <c r="AR6" s="13">
        <v>50.2393390927799</v>
      </c>
      <c r="AS6" s="13">
        <v>54.892071211017097</v>
      </c>
      <c r="AT6" s="13">
        <v>47.9284341277991</v>
      </c>
      <c r="AU6" s="13">
        <v>47.115995682046098</v>
      </c>
      <c r="AV6" s="13">
        <v>51.825395876991898</v>
      </c>
      <c r="AW6" s="13">
        <v>57.157348896994101</v>
      </c>
      <c r="AX6" s="13">
        <v>48.636326923244297</v>
      </c>
      <c r="AY6" s="13">
        <v>48.383161707070897</v>
      </c>
      <c r="AZ6" s="13">
        <v>50.625944736086502</v>
      </c>
    </row>
    <row r="7" spans="1:52" x14ac:dyDescent="0.4">
      <c r="A7" s="43"/>
      <c r="B7" s="10">
        <v>1.25</v>
      </c>
      <c r="C7" s="12">
        <v>57.201163996276797</v>
      </c>
      <c r="D7" s="13">
        <v>65.700635515233898</v>
      </c>
      <c r="E7" s="13">
        <v>64.6409229685799</v>
      </c>
      <c r="F7" s="13">
        <v>64.640533246751701</v>
      </c>
      <c r="G7" s="13">
        <v>65.253964407747901</v>
      </c>
      <c r="H7" s="13">
        <v>57.041838441739003</v>
      </c>
      <c r="I7" s="13">
        <v>62.8968697739219</v>
      </c>
      <c r="J7" s="13">
        <v>56.691526830704099</v>
      </c>
      <c r="K7" s="13">
        <v>62.089651481632302</v>
      </c>
      <c r="L7" s="13">
        <v>71.151156828529196</v>
      </c>
      <c r="M7" s="13">
        <v>59.824757713515602</v>
      </c>
      <c r="N7" s="13">
        <v>55.095605948196699</v>
      </c>
      <c r="O7" s="13">
        <v>61.134330672326797</v>
      </c>
      <c r="P7" s="13">
        <v>59.3222943647148</v>
      </c>
      <c r="Q7" s="13">
        <v>63.1391262600294</v>
      </c>
      <c r="R7" s="13">
        <v>57.352678706610099</v>
      </c>
      <c r="S7" s="13">
        <v>65.180574427708606</v>
      </c>
      <c r="T7" s="13">
        <v>59.607668696621403</v>
      </c>
      <c r="U7" s="13">
        <v>59.557659693410798</v>
      </c>
      <c r="V7" s="13">
        <v>66.194075194589999</v>
      </c>
      <c r="W7" s="13">
        <v>57.826625359597799</v>
      </c>
      <c r="X7" s="13">
        <v>63.6674896439457</v>
      </c>
      <c r="Y7" s="13">
        <v>66.258102299913503</v>
      </c>
      <c r="Z7" s="13">
        <v>59.7801307401202</v>
      </c>
      <c r="AA7" s="13">
        <v>64.547635327974305</v>
      </c>
      <c r="AB7" s="13">
        <v>65.341541562571294</v>
      </c>
      <c r="AC7" s="13">
        <v>58.870415230189003</v>
      </c>
      <c r="AD7" s="13">
        <v>61.349303640649097</v>
      </c>
      <c r="AE7" s="13">
        <v>71.760050202136</v>
      </c>
      <c r="AF7" s="13">
        <v>62.401811173199697</v>
      </c>
      <c r="AG7" s="13">
        <v>59.0270252666663</v>
      </c>
      <c r="AH7" s="13">
        <v>57.1036508524518</v>
      </c>
      <c r="AI7" s="13">
        <v>63.315020402735499</v>
      </c>
      <c r="AJ7" s="13">
        <v>61.000695233258398</v>
      </c>
      <c r="AK7" s="13">
        <v>62.294780189330403</v>
      </c>
      <c r="AL7" s="13">
        <v>61.159555789665603</v>
      </c>
      <c r="AM7" s="13">
        <v>67.819925092918794</v>
      </c>
      <c r="AN7" s="13">
        <v>66.504694543819298</v>
      </c>
      <c r="AO7" s="13">
        <v>60.462686759858599</v>
      </c>
      <c r="AP7" s="13">
        <v>67.473444003210204</v>
      </c>
      <c r="AQ7" s="13">
        <v>66.984866211680398</v>
      </c>
      <c r="AR7" s="13">
        <v>65.2743019215457</v>
      </c>
      <c r="AS7" s="13">
        <v>68.972863646366903</v>
      </c>
      <c r="AT7" s="13">
        <v>62.052246505910702</v>
      </c>
      <c r="AU7" s="13">
        <v>61.729305890423902</v>
      </c>
      <c r="AV7" s="13">
        <v>66.325531258870001</v>
      </c>
      <c r="AW7" s="13">
        <v>71.885410023320205</v>
      </c>
      <c r="AX7" s="13">
        <v>61.849707582238402</v>
      </c>
      <c r="AY7" s="13">
        <v>56.846936968118598</v>
      </c>
      <c r="AZ7" s="13">
        <v>66.442024486506199</v>
      </c>
    </row>
    <row r="8" spans="1:52" x14ac:dyDescent="0.4">
      <c r="A8" s="43"/>
      <c r="B8" s="10">
        <v>1.5</v>
      </c>
      <c r="C8" s="12">
        <v>66.3305371099447</v>
      </c>
      <c r="D8" s="13">
        <v>76.580088766381706</v>
      </c>
      <c r="E8" s="13">
        <v>75.216310699401205</v>
      </c>
      <c r="F8" s="13">
        <v>76.032472750859498</v>
      </c>
      <c r="G8" s="13">
        <v>76.261603522282698</v>
      </c>
      <c r="H8" s="13">
        <v>67.224237253823503</v>
      </c>
      <c r="I8" s="13">
        <v>73.892622818707395</v>
      </c>
      <c r="J8" s="13">
        <v>65.344423723230804</v>
      </c>
      <c r="K8" s="13">
        <v>74.056672287700707</v>
      </c>
      <c r="L8" s="13">
        <v>81.173394962927702</v>
      </c>
      <c r="M8" s="13">
        <v>70.338893450341402</v>
      </c>
      <c r="N8" s="13">
        <v>65.763697759636798</v>
      </c>
      <c r="O8" s="13">
        <v>72.891896241866704</v>
      </c>
      <c r="P8" s="13">
        <v>70.867025524823504</v>
      </c>
      <c r="Q8" s="13">
        <v>73.718200085022701</v>
      </c>
      <c r="R8" s="13">
        <v>68.025202466146993</v>
      </c>
      <c r="S8" s="13">
        <v>76.320200724694899</v>
      </c>
      <c r="T8" s="13">
        <v>68.485680390940601</v>
      </c>
      <c r="U8" s="13">
        <v>70.396630462518303</v>
      </c>
      <c r="V8" s="13">
        <v>79.153694280219995</v>
      </c>
      <c r="W8" s="13">
        <v>67.619708476666801</v>
      </c>
      <c r="X8" s="13">
        <v>76.919403424516105</v>
      </c>
      <c r="Y8" s="13">
        <v>76.060934576770904</v>
      </c>
      <c r="Z8" s="13">
        <v>68.697873020283794</v>
      </c>
      <c r="AA8" s="13">
        <v>79.532219588190799</v>
      </c>
      <c r="AB8" s="13">
        <v>79.426568340006099</v>
      </c>
      <c r="AC8" s="13">
        <v>67.851821271725598</v>
      </c>
      <c r="AD8" s="13">
        <v>72.153998581409098</v>
      </c>
      <c r="AE8" s="13">
        <v>82.734347063068398</v>
      </c>
      <c r="AF8" s="13">
        <v>72.942917187211407</v>
      </c>
      <c r="AG8" s="13">
        <v>68.730872982434306</v>
      </c>
      <c r="AH8" s="13">
        <v>69.890390723389402</v>
      </c>
      <c r="AI8" s="13">
        <v>74.628971545512996</v>
      </c>
      <c r="AJ8" s="13">
        <v>71.727270042974993</v>
      </c>
      <c r="AK8" s="13">
        <v>72.808851062287999</v>
      </c>
      <c r="AL8" s="13">
        <v>70.394338858819793</v>
      </c>
      <c r="AM8" s="13">
        <v>79.027065829232598</v>
      </c>
      <c r="AN8" s="13">
        <v>78.632033155855595</v>
      </c>
      <c r="AO8" s="13">
        <v>70.340182820127893</v>
      </c>
      <c r="AP8" s="13">
        <v>79.568578494993105</v>
      </c>
      <c r="AQ8" s="13">
        <v>78.748195310241201</v>
      </c>
      <c r="AR8" s="13">
        <v>74.240856840936203</v>
      </c>
      <c r="AS8" s="13">
        <v>76.718319139299993</v>
      </c>
      <c r="AT8" s="13">
        <v>72.6354590629482</v>
      </c>
      <c r="AU8" s="13">
        <v>70.968921727997994</v>
      </c>
      <c r="AV8" s="13">
        <v>77.389712893475803</v>
      </c>
      <c r="AW8" s="13">
        <v>85.103263240368506</v>
      </c>
      <c r="AX8" s="13">
        <v>72.675287315852003</v>
      </c>
      <c r="AY8" s="13">
        <v>66.872242056285401</v>
      </c>
      <c r="AZ8" s="13">
        <v>76.9844522988855</v>
      </c>
    </row>
    <row r="9" spans="1:52" x14ac:dyDescent="0.4">
      <c r="A9" s="43"/>
      <c r="B9" s="10">
        <v>1.75</v>
      </c>
      <c r="C9" s="12">
        <v>78.561587320672004</v>
      </c>
      <c r="D9" s="13">
        <v>91.187957049352605</v>
      </c>
      <c r="E9" s="13">
        <v>85.821353457015505</v>
      </c>
      <c r="F9" s="13">
        <v>88.467350444217004</v>
      </c>
      <c r="G9" s="13">
        <v>88.322583543122605</v>
      </c>
      <c r="H9" s="13">
        <v>82.832452334916397</v>
      </c>
      <c r="I9" s="13">
        <v>86.599103378435601</v>
      </c>
      <c r="J9" s="13">
        <v>76.696676499579496</v>
      </c>
      <c r="K9" s="13">
        <v>83.099022992510001</v>
      </c>
      <c r="L9" s="13">
        <v>92.343064106649805</v>
      </c>
      <c r="M9" s="13">
        <v>80.821096305627705</v>
      </c>
      <c r="N9" s="13">
        <v>77.250679707625395</v>
      </c>
      <c r="O9" s="13">
        <v>83.319131971504305</v>
      </c>
      <c r="P9" s="13">
        <v>83.187661815209793</v>
      </c>
      <c r="Q9" s="13">
        <v>84.996794639931295</v>
      </c>
      <c r="R9" s="13">
        <v>79.619843359376304</v>
      </c>
      <c r="S9" s="13">
        <v>85.938841986076795</v>
      </c>
      <c r="T9" s="13">
        <v>80.244037054850395</v>
      </c>
      <c r="U9" s="13">
        <v>81.249633035915807</v>
      </c>
      <c r="V9" s="13">
        <v>90.034035757702298</v>
      </c>
      <c r="W9" s="13">
        <v>79.910026246019697</v>
      </c>
      <c r="X9" s="13">
        <v>86.887759160315298</v>
      </c>
      <c r="Y9" s="13">
        <v>87.211741545343401</v>
      </c>
      <c r="Z9" s="13">
        <v>81.032188130778195</v>
      </c>
      <c r="AA9" s="13">
        <v>92.974353232433501</v>
      </c>
      <c r="AB9" s="13">
        <v>91.629724242434406</v>
      </c>
      <c r="AC9" s="13">
        <v>80.381066978925404</v>
      </c>
      <c r="AD9" s="13">
        <v>83.430247785165903</v>
      </c>
      <c r="AE9" s="13">
        <v>92.752816793144206</v>
      </c>
      <c r="AF9" s="13">
        <v>82.680206856083601</v>
      </c>
      <c r="AG9" s="13">
        <v>77.922478923135202</v>
      </c>
      <c r="AH9" s="13">
        <v>79.513993042396805</v>
      </c>
      <c r="AI9" s="13">
        <v>90.0388768125529</v>
      </c>
      <c r="AJ9" s="13">
        <v>83.438266973956203</v>
      </c>
      <c r="AK9" s="13">
        <v>85.837667005358597</v>
      </c>
      <c r="AL9" s="13">
        <v>82.648741746372593</v>
      </c>
      <c r="AM9" s="13">
        <v>90.981646285801204</v>
      </c>
      <c r="AN9" s="13">
        <v>91.163480283860594</v>
      </c>
      <c r="AO9" s="13">
        <v>81.173568678355807</v>
      </c>
      <c r="AP9" s="13">
        <v>91.400815492752599</v>
      </c>
      <c r="AQ9" s="13">
        <v>92.037025842780807</v>
      </c>
      <c r="AR9" s="13">
        <v>87.179636801634501</v>
      </c>
      <c r="AS9" s="13">
        <v>88.436603476531303</v>
      </c>
      <c r="AT9" s="13">
        <v>84.029766643409801</v>
      </c>
      <c r="AU9" s="13">
        <v>83.621434394331501</v>
      </c>
      <c r="AV9" s="13">
        <v>88.990425853093399</v>
      </c>
      <c r="AW9" s="13">
        <v>96.832996518484805</v>
      </c>
      <c r="AX9" s="13">
        <v>83.558411123193594</v>
      </c>
      <c r="AY9" s="13">
        <v>78.564233472230896</v>
      </c>
      <c r="AZ9" s="13">
        <v>91.063450304280593</v>
      </c>
    </row>
    <row r="10" spans="1:52" x14ac:dyDescent="0.4">
      <c r="A10" s="43"/>
      <c r="B10" s="10">
        <v>2</v>
      </c>
      <c r="C10" s="12">
        <v>87.979567849632005</v>
      </c>
      <c r="D10" s="13">
        <v>101.103590786326</v>
      </c>
      <c r="E10" s="13">
        <v>97.031571479444594</v>
      </c>
      <c r="F10" s="13">
        <v>99.438148326160501</v>
      </c>
      <c r="G10" s="13">
        <v>99.965394762423102</v>
      </c>
      <c r="H10" s="13">
        <v>91.733418741576003</v>
      </c>
      <c r="I10" s="13">
        <v>97.659451626611002</v>
      </c>
      <c r="J10" s="13">
        <v>85.5349894885521</v>
      </c>
      <c r="K10" s="13">
        <v>92.998969169389596</v>
      </c>
      <c r="L10" s="13">
        <v>102.94626474620399</v>
      </c>
      <c r="M10" s="13">
        <v>92.480353724591694</v>
      </c>
      <c r="N10" s="13">
        <v>86.544342520579903</v>
      </c>
      <c r="O10" s="13">
        <v>95.682278985210999</v>
      </c>
      <c r="P10" s="13">
        <v>92.378677322987201</v>
      </c>
      <c r="Q10" s="13">
        <v>93.508042820603904</v>
      </c>
      <c r="R10" s="13">
        <v>90.202340653909005</v>
      </c>
      <c r="S10" s="13">
        <v>95.724962249538606</v>
      </c>
      <c r="T10" s="13">
        <v>87.053186097935594</v>
      </c>
      <c r="U10" s="13">
        <v>92.925166282129894</v>
      </c>
      <c r="V10" s="13">
        <v>100.66053351031699</v>
      </c>
      <c r="W10" s="13">
        <v>88.399926904833606</v>
      </c>
      <c r="X10" s="13">
        <v>96.881585883391693</v>
      </c>
      <c r="Y10" s="13">
        <v>95.610502051910302</v>
      </c>
      <c r="Z10" s="13">
        <v>90.043583251146103</v>
      </c>
      <c r="AA10" s="13">
        <v>102.635151241407</v>
      </c>
      <c r="AB10" s="13">
        <v>100.69380971111001</v>
      </c>
      <c r="AC10" s="13">
        <v>88.227328478142198</v>
      </c>
      <c r="AD10" s="13">
        <v>92.337713054164098</v>
      </c>
      <c r="AE10" s="13">
        <v>103.65067679508201</v>
      </c>
      <c r="AF10" s="13">
        <v>92.815183215122005</v>
      </c>
      <c r="AG10" s="13">
        <v>87.655333156854795</v>
      </c>
      <c r="AH10" s="13">
        <v>89.048323162560294</v>
      </c>
      <c r="AI10" s="13">
        <v>97.5549774072242</v>
      </c>
      <c r="AJ10" s="13">
        <v>94.081731946861197</v>
      </c>
      <c r="AK10" s="13">
        <v>93.9500335311117</v>
      </c>
      <c r="AL10" s="13">
        <v>89.491672895677596</v>
      </c>
      <c r="AM10" s="13">
        <v>102.987105019233</v>
      </c>
      <c r="AN10" s="13">
        <v>100.208814644234</v>
      </c>
      <c r="AO10" s="13">
        <v>89.957804187752203</v>
      </c>
      <c r="AP10" s="13">
        <v>103.36057917917</v>
      </c>
      <c r="AQ10" s="13">
        <v>103.394789461058</v>
      </c>
      <c r="AR10" s="13">
        <v>97.302703583060406</v>
      </c>
      <c r="AS10" s="13">
        <v>98.320415354125601</v>
      </c>
      <c r="AT10" s="13">
        <v>94.480031547294999</v>
      </c>
      <c r="AU10" s="13">
        <v>90.768150930294894</v>
      </c>
      <c r="AV10" s="13">
        <v>101.216419954106</v>
      </c>
      <c r="AW10" s="13">
        <v>107.473532340085</v>
      </c>
      <c r="AX10" s="13">
        <v>92.333421561341098</v>
      </c>
      <c r="AY10" s="13">
        <v>88.254723174482194</v>
      </c>
      <c r="AZ10" s="13">
        <v>102.60386969346</v>
      </c>
    </row>
    <row r="11" spans="1:52" x14ac:dyDescent="0.4">
      <c r="A11" s="43"/>
      <c r="B11" s="10">
        <v>2.5</v>
      </c>
      <c r="C11" s="12">
        <v>107.83688283393199</v>
      </c>
      <c r="D11" s="13">
        <v>120.0263218245</v>
      </c>
      <c r="E11" s="13">
        <v>117.117911574052</v>
      </c>
      <c r="F11" s="13">
        <v>120.725901549157</v>
      </c>
      <c r="G11" s="13">
        <v>120.124740780425</v>
      </c>
      <c r="H11" s="13">
        <v>111.68685514805701</v>
      </c>
      <c r="I11" s="13">
        <v>117.455356560122</v>
      </c>
      <c r="J11" s="13">
        <v>103.736867997625</v>
      </c>
      <c r="K11" s="13">
        <v>112.063389929764</v>
      </c>
      <c r="L11" s="13">
        <v>125.18244720181499</v>
      </c>
      <c r="M11" s="13">
        <v>113.994768505693</v>
      </c>
      <c r="N11" s="13">
        <v>101.60982469296</v>
      </c>
      <c r="O11" s="13">
        <v>115.54875268113101</v>
      </c>
      <c r="P11" s="13">
        <v>112.289457758681</v>
      </c>
      <c r="Q11" s="13">
        <v>112.94988571354401</v>
      </c>
      <c r="R11" s="13">
        <v>111.433702112974</v>
      </c>
      <c r="S11" s="13">
        <v>114.594089570262</v>
      </c>
      <c r="T11" s="13">
        <v>104.93061886395201</v>
      </c>
      <c r="U11" s="13">
        <v>113.714589854743</v>
      </c>
      <c r="V11" s="13">
        <v>123.761304820372</v>
      </c>
      <c r="W11" s="13">
        <v>109.35639314442901</v>
      </c>
      <c r="X11" s="13">
        <v>119.233457554438</v>
      </c>
      <c r="Y11" s="13">
        <v>118.747810241075</v>
      </c>
      <c r="Z11" s="13">
        <v>107.697046918517</v>
      </c>
      <c r="AA11" s="13">
        <v>124.82277350205</v>
      </c>
      <c r="AB11" s="13">
        <v>121.369937879421</v>
      </c>
      <c r="AC11" s="13">
        <v>109.35091535213</v>
      </c>
      <c r="AD11" s="13">
        <v>111.95823345131799</v>
      </c>
      <c r="AE11" s="13">
        <v>122.23003683804799</v>
      </c>
      <c r="AF11" s="13">
        <v>115.916377147746</v>
      </c>
      <c r="AG11" s="13">
        <v>107.749790555711</v>
      </c>
      <c r="AH11" s="13">
        <v>107.958231288314</v>
      </c>
      <c r="AI11" s="13">
        <v>119.472862623118</v>
      </c>
      <c r="AJ11" s="13">
        <v>111.080927610448</v>
      </c>
      <c r="AK11" s="13">
        <v>112.798316600777</v>
      </c>
      <c r="AL11" s="13">
        <v>109.921513821331</v>
      </c>
      <c r="AM11" s="13">
        <v>124.149935225204</v>
      </c>
      <c r="AN11" s="13">
        <v>123.42754138503599</v>
      </c>
      <c r="AO11" s="13">
        <v>110.56186236326199</v>
      </c>
      <c r="AP11" s="13">
        <v>122.199117213956</v>
      </c>
      <c r="AQ11" s="13">
        <v>124.757120320444</v>
      </c>
      <c r="AR11" s="13">
        <v>117.499922058294</v>
      </c>
      <c r="AS11" s="13">
        <v>120.037728862045</v>
      </c>
      <c r="AT11" s="13">
        <v>113.80895158596201</v>
      </c>
      <c r="AU11" s="13">
        <v>110.742681893495</v>
      </c>
      <c r="AV11" s="13">
        <v>121.602704848237</v>
      </c>
      <c r="AW11" s="13">
        <v>128.637801256366</v>
      </c>
      <c r="AX11" s="13">
        <v>110.92373023357899</v>
      </c>
      <c r="AY11" s="13">
        <v>110.946894443294</v>
      </c>
      <c r="AZ11" s="13">
        <v>126.310802058695</v>
      </c>
    </row>
    <row r="12" spans="1:52" x14ac:dyDescent="0.4">
      <c r="A12" s="43"/>
      <c r="B12" s="10">
        <v>3</v>
      </c>
      <c r="C12" s="12">
        <v>125.936232070616</v>
      </c>
      <c r="D12" s="13">
        <v>136.551715358808</v>
      </c>
      <c r="E12" s="13">
        <v>135.74969809598801</v>
      </c>
      <c r="F12" s="13">
        <v>142.23238927509999</v>
      </c>
      <c r="G12" s="13">
        <v>140.15170665342001</v>
      </c>
      <c r="H12" s="13">
        <v>130.241654796906</v>
      </c>
      <c r="I12" s="13">
        <v>137.39182394738901</v>
      </c>
      <c r="J12" s="13">
        <v>123.215402409945</v>
      </c>
      <c r="K12" s="13">
        <v>130.55521385106599</v>
      </c>
      <c r="L12" s="13">
        <v>143.55723874845199</v>
      </c>
      <c r="M12" s="13">
        <v>136.364606928195</v>
      </c>
      <c r="N12" s="13">
        <v>117.915690153906</v>
      </c>
      <c r="O12" s="13">
        <v>132.48394597737499</v>
      </c>
      <c r="P12" s="13">
        <v>131.06299098541299</v>
      </c>
      <c r="Q12" s="13">
        <v>130.43023095914</v>
      </c>
      <c r="R12" s="13">
        <v>127.750886788706</v>
      </c>
      <c r="S12" s="13">
        <v>131.26557152696299</v>
      </c>
      <c r="T12" s="13">
        <v>120.658503937527</v>
      </c>
      <c r="U12" s="13">
        <v>136.59801418792</v>
      </c>
      <c r="V12" s="13">
        <v>142.863278151955</v>
      </c>
      <c r="W12" s="13">
        <v>126.61997896122701</v>
      </c>
      <c r="X12" s="13">
        <v>138.47673712399899</v>
      </c>
      <c r="Y12" s="13">
        <v>134.944643202055</v>
      </c>
      <c r="Z12" s="13">
        <v>124.78214142207401</v>
      </c>
      <c r="AA12" s="13">
        <v>141.48850451978501</v>
      </c>
      <c r="AB12" s="13">
        <v>138.28585246893101</v>
      </c>
      <c r="AC12" s="13">
        <v>125.522667078494</v>
      </c>
      <c r="AD12" s="13">
        <v>131.56702240524299</v>
      </c>
      <c r="AE12" s="13">
        <v>139.68005277642601</v>
      </c>
      <c r="AF12" s="13">
        <v>134.32020912473399</v>
      </c>
      <c r="AG12" s="13">
        <v>125.10152736856899</v>
      </c>
      <c r="AH12" s="13">
        <v>129.910966085876</v>
      </c>
      <c r="AI12" s="13">
        <v>138.43506717940099</v>
      </c>
      <c r="AJ12" s="13">
        <v>129.78492509665401</v>
      </c>
      <c r="AK12" s="13">
        <v>129.724457623864</v>
      </c>
      <c r="AL12" s="13">
        <v>131.73007274090301</v>
      </c>
      <c r="AM12" s="13">
        <v>140.52583878919799</v>
      </c>
      <c r="AN12" s="13">
        <v>143.05687173317099</v>
      </c>
      <c r="AO12" s="13">
        <v>127.108087823803</v>
      </c>
      <c r="AP12" s="13">
        <v>143.05637887818901</v>
      </c>
      <c r="AQ12" s="13">
        <v>143.35919179355</v>
      </c>
      <c r="AR12" s="13">
        <v>138.82677105415601</v>
      </c>
      <c r="AS12" s="13">
        <v>138.332937469152</v>
      </c>
      <c r="AT12" s="13">
        <v>130.28208920333699</v>
      </c>
      <c r="AU12" s="13">
        <v>129.22706531731799</v>
      </c>
      <c r="AV12" s="13">
        <v>140.038809549577</v>
      </c>
      <c r="AW12" s="13">
        <v>144.89799450620299</v>
      </c>
      <c r="AX12" s="13">
        <v>128.93711608527201</v>
      </c>
      <c r="AY12" s="13">
        <v>126.748909273775</v>
      </c>
      <c r="AZ12" s="13">
        <v>148.60312739153599</v>
      </c>
    </row>
    <row r="13" spans="1:52" x14ac:dyDescent="0.4">
      <c r="A13" s="43"/>
      <c r="B13" s="10">
        <v>3.5</v>
      </c>
      <c r="C13" s="12">
        <v>140.234469886276</v>
      </c>
      <c r="D13" s="13">
        <v>156.541383384033</v>
      </c>
      <c r="E13" s="13">
        <v>153.07566075292999</v>
      </c>
      <c r="F13" s="13">
        <v>162.59649092984901</v>
      </c>
      <c r="G13" s="13">
        <v>160.80593798848301</v>
      </c>
      <c r="H13" s="13">
        <v>144.209167444759</v>
      </c>
      <c r="I13" s="13">
        <v>153.373124206293</v>
      </c>
      <c r="J13" s="13">
        <v>144.17940266083201</v>
      </c>
      <c r="K13" s="13">
        <v>151.15794257599001</v>
      </c>
      <c r="L13" s="13">
        <v>165.05785335658501</v>
      </c>
      <c r="M13" s="13">
        <v>152.51649115651301</v>
      </c>
      <c r="N13" s="13">
        <v>135.80706622018701</v>
      </c>
      <c r="O13" s="13">
        <v>148.19703514452999</v>
      </c>
      <c r="P13" s="13">
        <v>147.77201542401701</v>
      </c>
      <c r="Q13" s="13">
        <v>148.22816695386101</v>
      </c>
      <c r="R13" s="13">
        <v>147.12056901217599</v>
      </c>
      <c r="S13" s="13">
        <v>147.762451190473</v>
      </c>
      <c r="T13" s="13">
        <v>134.58315708181701</v>
      </c>
      <c r="U13" s="13">
        <v>153.64506725195801</v>
      </c>
      <c r="V13" s="13">
        <v>160.76715709281601</v>
      </c>
      <c r="W13" s="13">
        <v>144.25582044818401</v>
      </c>
      <c r="X13" s="13">
        <v>153.13664938644399</v>
      </c>
      <c r="Y13" s="13">
        <v>152.892065969166</v>
      </c>
      <c r="Z13" s="13">
        <v>138.424959651048</v>
      </c>
      <c r="AA13" s="13">
        <v>161.88489904225099</v>
      </c>
      <c r="AB13" s="13">
        <v>159.67185720209699</v>
      </c>
      <c r="AC13" s="13">
        <v>145.36675218360699</v>
      </c>
      <c r="AD13" s="13">
        <v>148.419009012206</v>
      </c>
      <c r="AE13" s="13">
        <v>157.999792258941</v>
      </c>
      <c r="AF13" s="13">
        <v>150.64660119066301</v>
      </c>
      <c r="AG13" s="13">
        <v>144.42098314522099</v>
      </c>
      <c r="AH13" s="13">
        <v>144.89274367846801</v>
      </c>
      <c r="AI13" s="13">
        <v>153.63826887099401</v>
      </c>
      <c r="AJ13" s="13">
        <v>147.16871623508001</v>
      </c>
      <c r="AK13" s="13">
        <v>145.55498626436099</v>
      </c>
      <c r="AL13" s="13">
        <v>149.64770483719701</v>
      </c>
      <c r="AM13" s="13">
        <v>159.48637235714901</v>
      </c>
      <c r="AN13" s="13">
        <v>165.45873117993801</v>
      </c>
      <c r="AO13" s="13">
        <v>147.10796461235799</v>
      </c>
      <c r="AP13" s="13">
        <v>166.65504347932199</v>
      </c>
      <c r="AQ13" s="13">
        <v>161.266545288066</v>
      </c>
      <c r="AR13" s="13">
        <v>158.93241805612499</v>
      </c>
      <c r="AS13" s="13">
        <v>152.66467797522199</v>
      </c>
      <c r="AT13" s="13">
        <v>147.89859192417799</v>
      </c>
      <c r="AU13" s="13">
        <v>146.69345232897999</v>
      </c>
      <c r="AV13" s="13">
        <v>158.07184547558401</v>
      </c>
      <c r="AW13" s="13">
        <v>163.37236994097401</v>
      </c>
      <c r="AX13" s="13">
        <v>144.30995466515901</v>
      </c>
      <c r="AY13" s="13">
        <v>145.083681715718</v>
      </c>
      <c r="AZ13" s="13">
        <v>167.485507227211</v>
      </c>
    </row>
    <row r="14" spans="1:52" x14ac:dyDescent="0.4">
      <c r="A14" s="44"/>
      <c r="B14" s="10">
        <v>4</v>
      </c>
      <c r="C14" s="12">
        <v>158.22993407998999</v>
      </c>
      <c r="D14" s="13">
        <v>171.193705889071</v>
      </c>
      <c r="E14" s="13">
        <v>166.959090715656</v>
      </c>
      <c r="F14" s="13">
        <v>175.03170515087001</v>
      </c>
      <c r="G14" s="13">
        <v>175.91225921354399</v>
      </c>
      <c r="H14" s="13">
        <v>158.933382752797</v>
      </c>
      <c r="I14" s="13">
        <v>167.869129046414</v>
      </c>
      <c r="J14" s="13">
        <v>156.15365146207699</v>
      </c>
      <c r="K14" s="13">
        <v>161.93132347440701</v>
      </c>
      <c r="L14" s="13">
        <v>176.205072730994</v>
      </c>
      <c r="M14" s="13">
        <v>166.6553835002</v>
      </c>
      <c r="N14" s="13">
        <v>150.13621251566099</v>
      </c>
      <c r="O14" s="13">
        <v>165.09835228752399</v>
      </c>
      <c r="P14" s="13">
        <v>160.934387667869</v>
      </c>
      <c r="Q14" s="13">
        <v>163.99560018465601</v>
      </c>
      <c r="R14" s="13">
        <v>165.46059643571101</v>
      </c>
      <c r="S14" s="13">
        <v>158.81182609720801</v>
      </c>
      <c r="T14" s="13">
        <v>150.43150600445901</v>
      </c>
      <c r="U14" s="13">
        <v>164.748782348742</v>
      </c>
      <c r="V14" s="13">
        <v>174.52467351186601</v>
      </c>
      <c r="W14" s="13">
        <v>159.441425823571</v>
      </c>
      <c r="X14" s="13">
        <v>168.38374127958801</v>
      </c>
      <c r="Y14" s="13">
        <v>165.203811738171</v>
      </c>
      <c r="Z14" s="13">
        <v>154.02806252707001</v>
      </c>
      <c r="AA14" s="13">
        <v>172.83447759901199</v>
      </c>
      <c r="AB14" s="13">
        <v>173.945085978094</v>
      </c>
      <c r="AC14" s="13">
        <v>162.93807304384899</v>
      </c>
      <c r="AD14" s="13">
        <v>164.04620955597099</v>
      </c>
      <c r="AE14" s="13">
        <v>172.68977940713401</v>
      </c>
      <c r="AF14" s="13">
        <v>169.19221710308301</v>
      </c>
      <c r="AG14" s="13">
        <v>155.438391648878</v>
      </c>
      <c r="AH14" s="13">
        <v>158.72392978452601</v>
      </c>
      <c r="AI14" s="13">
        <v>169.894079724021</v>
      </c>
      <c r="AJ14" s="13">
        <v>163.54486031651399</v>
      </c>
      <c r="AK14" s="13">
        <v>160.494357280473</v>
      </c>
      <c r="AL14" s="13">
        <v>162.98093484276501</v>
      </c>
      <c r="AM14" s="13">
        <v>174.26045940900099</v>
      </c>
      <c r="AN14" s="13">
        <v>179.521056978763</v>
      </c>
      <c r="AO14" s="13">
        <v>164.28513840088101</v>
      </c>
      <c r="AP14" s="13">
        <v>179.444912287992</v>
      </c>
      <c r="AQ14" s="13">
        <v>175.79473291121201</v>
      </c>
      <c r="AR14" s="13">
        <v>178.494117739041</v>
      </c>
      <c r="AS14" s="13">
        <v>167.793051146273</v>
      </c>
      <c r="AT14" s="13">
        <v>159.85894678293101</v>
      </c>
      <c r="AU14" s="13">
        <v>159.20250975594499</v>
      </c>
      <c r="AV14" s="13">
        <v>169.91350479133999</v>
      </c>
      <c r="AW14" s="13">
        <v>174.72175041141901</v>
      </c>
      <c r="AX14" s="13">
        <v>159.08147197652499</v>
      </c>
      <c r="AY14" s="13">
        <v>164.135986213596</v>
      </c>
      <c r="AZ14" s="13">
        <v>183.10935379337701</v>
      </c>
    </row>
    <row r="15" spans="1:52" ht="15.4" customHeight="1" x14ac:dyDescent="0.4">
      <c r="A15" s="42" t="s">
        <v>11</v>
      </c>
      <c r="B15" s="4">
        <v>0</v>
      </c>
      <c r="C15" s="9">
        <v>0.38700000000000001</v>
      </c>
      <c r="D15" s="9">
        <v>0.36399999999999999</v>
      </c>
      <c r="E15" s="9">
        <v>0.38200000000000001</v>
      </c>
      <c r="F15" s="9">
        <v>0.34200000000000003</v>
      </c>
      <c r="G15" s="9">
        <v>0.44700000000000001</v>
      </c>
      <c r="H15" s="9">
        <v>0.41199999999999998</v>
      </c>
      <c r="I15" s="9">
        <v>0.439</v>
      </c>
      <c r="J15" s="9">
        <v>0.41699999999999998</v>
      </c>
      <c r="K15" s="9">
        <v>0.377</v>
      </c>
      <c r="L15" s="9">
        <v>0.35899999999999999</v>
      </c>
      <c r="M15" s="9">
        <v>0.38400000000000001</v>
      </c>
      <c r="N15" s="9">
        <v>0.38100000000000001</v>
      </c>
      <c r="O15" s="9">
        <v>0.35499999999999998</v>
      </c>
      <c r="P15" s="9">
        <v>0.378</v>
      </c>
      <c r="Q15" s="9">
        <v>0.433</v>
      </c>
      <c r="R15" s="9">
        <v>0.33400000000000002</v>
      </c>
      <c r="S15" s="9">
        <v>0.40100000000000002</v>
      </c>
      <c r="T15" s="9">
        <v>0.46899999999999997</v>
      </c>
      <c r="U15" s="9">
        <v>0.38400000000000001</v>
      </c>
      <c r="V15" s="9">
        <v>0.34699999999999998</v>
      </c>
      <c r="W15" s="9">
        <v>0.41299999999999998</v>
      </c>
      <c r="X15" s="9">
        <v>0.41499999999999998</v>
      </c>
      <c r="Y15" s="9">
        <v>0.33500000000000002</v>
      </c>
      <c r="Z15" s="9">
        <v>0.38700000000000001</v>
      </c>
      <c r="AA15" s="9">
        <v>0.372</v>
      </c>
      <c r="AB15" s="9">
        <v>0.28499999999999998</v>
      </c>
      <c r="AC15" s="9">
        <v>0.34799999999999998</v>
      </c>
      <c r="AD15" s="9">
        <v>0.374</v>
      </c>
      <c r="AE15" s="9">
        <v>0.35399999999999998</v>
      </c>
      <c r="AF15" s="9">
        <v>0.379</v>
      </c>
      <c r="AG15" s="9">
        <v>0.39300000000000002</v>
      </c>
      <c r="AH15" s="9">
        <v>0.39</v>
      </c>
      <c r="AI15" s="9">
        <v>0.34699999999999998</v>
      </c>
      <c r="AJ15" s="9">
        <v>0.39300000000000002</v>
      </c>
      <c r="AK15" s="9">
        <v>0.38900000000000001</v>
      </c>
      <c r="AL15" s="9">
        <v>0.376</v>
      </c>
      <c r="AM15" s="9">
        <v>0.41499999999999998</v>
      </c>
      <c r="AN15" s="9">
        <v>0.34799999999999998</v>
      </c>
      <c r="AO15" s="9">
        <v>0.36599999999999999</v>
      </c>
      <c r="AP15" s="9">
        <v>0.35499999999999998</v>
      </c>
      <c r="AQ15" s="9">
        <v>0.33900000000000002</v>
      </c>
      <c r="AR15" s="9">
        <v>0.36199999999999999</v>
      </c>
      <c r="AS15" s="9">
        <v>0.33100000000000002</v>
      </c>
      <c r="AT15" s="9">
        <v>0.38800000000000001</v>
      </c>
      <c r="AU15" s="9">
        <v>0.38</v>
      </c>
      <c r="AV15" s="9">
        <v>0.38100000000000001</v>
      </c>
      <c r="AW15" s="9">
        <v>0.35699999999999998</v>
      </c>
      <c r="AX15" s="9">
        <v>0.42499999999999999</v>
      </c>
      <c r="AY15" s="9">
        <v>0.4</v>
      </c>
      <c r="AZ15" s="9">
        <v>0.35899999999999999</v>
      </c>
    </row>
    <row r="16" spans="1:52" ht="15.4" customHeight="1" x14ac:dyDescent="0.4">
      <c r="A16" s="43"/>
      <c r="B16" s="4">
        <v>0.25</v>
      </c>
      <c r="C16" s="9">
        <v>0.38</v>
      </c>
      <c r="D16" s="9">
        <v>0.37</v>
      </c>
      <c r="E16" s="9">
        <v>0.371</v>
      </c>
      <c r="F16" s="9">
        <v>0.34</v>
      </c>
      <c r="G16" s="9">
        <v>0.44600000000000001</v>
      </c>
      <c r="H16" s="9">
        <v>0.41799999999999998</v>
      </c>
      <c r="I16" s="9">
        <v>0.44400000000000001</v>
      </c>
      <c r="J16" s="9">
        <v>0.40100000000000002</v>
      </c>
      <c r="K16" s="9">
        <v>0.38800000000000001</v>
      </c>
      <c r="L16" s="9">
        <v>0.36799999999999999</v>
      </c>
      <c r="M16" s="9">
        <v>0.378</v>
      </c>
      <c r="N16" s="9">
        <v>0.36799999999999999</v>
      </c>
      <c r="O16" s="9">
        <v>0.33800000000000002</v>
      </c>
      <c r="P16" s="9">
        <v>0.38700000000000001</v>
      </c>
      <c r="Q16" s="9">
        <v>0.42499999999999999</v>
      </c>
      <c r="R16" s="9">
        <v>0.32500000000000001</v>
      </c>
      <c r="S16" s="9">
        <v>0.40100000000000002</v>
      </c>
      <c r="T16" s="9">
        <v>0.45300000000000001</v>
      </c>
      <c r="U16" s="9">
        <v>0.36499999999999999</v>
      </c>
      <c r="V16" s="9">
        <v>0.33400000000000002</v>
      </c>
      <c r="W16" s="9">
        <v>0.39500000000000002</v>
      </c>
      <c r="X16" s="9">
        <v>0.40400000000000003</v>
      </c>
      <c r="Y16" s="9">
        <v>0.31900000000000001</v>
      </c>
      <c r="Z16" s="9">
        <v>0.39</v>
      </c>
      <c r="AA16" s="9">
        <v>0.371</v>
      </c>
      <c r="AB16" s="9">
        <v>0.27900000000000003</v>
      </c>
      <c r="AC16" s="9">
        <v>0.33100000000000002</v>
      </c>
      <c r="AD16" s="9">
        <v>0.36</v>
      </c>
      <c r="AE16" s="9">
        <v>0.36</v>
      </c>
      <c r="AF16" s="9">
        <v>0.38700000000000001</v>
      </c>
      <c r="AG16" s="9">
        <v>0.39</v>
      </c>
      <c r="AH16" s="9">
        <v>0.38700000000000001</v>
      </c>
      <c r="AI16" s="9">
        <v>0.34100000000000003</v>
      </c>
      <c r="AJ16" s="9">
        <v>0.38400000000000001</v>
      </c>
      <c r="AK16" s="9">
        <v>0.4</v>
      </c>
      <c r="AL16" s="9">
        <v>0.36699999999999999</v>
      </c>
      <c r="AM16" s="9">
        <v>0.39900000000000002</v>
      </c>
      <c r="AN16" s="9">
        <v>0.34699999999999998</v>
      </c>
      <c r="AO16" s="9">
        <v>0.36099999999999999</v>
      </c>
      <c r="AP16" s="9">
        <v>0.34699999999999998</v>
      </c>
      <c r="AQ16" s="9">
        <v>0.32</v>
      </c>
      <c r="AR16" s="9">
        <v>0.34499999999999997</v>
      </c>
      <c r="AS16" s="9">
        <v>0.33</v>
      </c>
      <c r="AT16" s="9">
        <v>0.377</v>
      </c>
      <c r="AU16" s="9">
        <v>0.36699999999999999</v>
      </c>
      <c r="AV16" s="9">
        <v>0.38</v>
      </c>
      <c r="AW16" s="9">
        <v>0.35799999999999998</v>
      </c>
      <c r="AX16" s="9">
        <v>0.42599999999999999</v>
      </c>
      <c r="AY16" s="9">
        <v>0.40100000000000002</v>
      </c>
      <c r="AZ16" s="9">
        <v>0.35199999999999998</v>
      </c>
    </row>
    <row r="17" spans="1:52" ht="15.4" customHeight="1" x14ac:dyDescent="0.4">
      <c r="A17" s="43"/>
      <c r="B17" s="4">
        <v>0.5</v>
      </c>
      <c r="C17" s="9">
        <v>0.36799999999999999</v>
      </c>
      <c r="D17" s="9">
        <v>0.34300000000000003</v>
      </c>
      <c r="E17" s="9">
        <v>0.36799999999999999</v>
      </c>
      <c r="F17" s="9">
        <v>0.33100000000000002</v>
      </c>
      <c r="G17" s="9">
        <v>0.42699999999999999</v>
      </c>
      <c r="H17" s="9">
        <v>0.40500000000000003</v>
      </c>
      <c r="I17" s="9">
        <v>0.42799999999999999</v>
      </c>
      <c r="J17" s="9">
        <v>0.39500000000000002</v>
      </c>
      <c r="K17" s="9">
        <v>0.36899999999999999</v>
      </c>
      <c r="L17" s="9">
        <v>0.35099999999999998</v>
      </c>
      <c r="M17" s="9">
        <v>0.36299999999999999</v>
      </c>
      <c r="N17" s="9">
        <v>0.35299999999999998</v>
      </c>
      <c r="O17" s="9">
        <v>0.32500000000000001</v>
      </c>
      <c r="P17" s="9">
        <v>0.36299999999999999</v>
      </c>
      <c r="Q17" s="9">
        <v>0.41899999999999998</v>
      </c>
      <c r="R17" s="9">
        <v>0.312</v>
      </c>
      <c r="S17" s="9">
        <v>0.4</v>
      </c>
      <c r="T17" s="9">
        <v>0.433</v>
      </c>
      <c r="U17" s="9">
        <v>0.372</v>
      </c>
      <c r="V17" s="9">
        <v>0.314</v>
      </c>
      <c r="W17" s="9">
        <v>0.38900000000000001</v>
      </c>
      <c r="X17" s="9">
        <v>0.38800000000000001</v>
      </c>
      <c r="Y17" s="9">
        <v>0.317</v>
      </c>
      <c r="Z17" s="9">
        <v>0.38100000000000001</v>
      </c>
      <c r="AA17" s="9">
        <v>0.35299999999999998</v>
      </c>
      <c r="AB17" s="9">
        <v>0.27300000000000002</v>
      </c>
      <c r="AC17" s="9">
        <v>0.33700000000000002</v>
      </c>
      <c r="AD17" s="9">
        <v>0.35399999999999998</v>
      </c>
      <c r="AE17" s="9">
        <v>0.33900000000000002</v>
      </c>
      <c r="AF17" s="9">
        <v>0.36399999999999999</v>
      </c>
      <c r="AG17" s="9">
        <v>0.377</v>
      </c>
      <c r="AH17" s="9">
        <v>0.38300000000000001</v>
      </c>
      <c r="AI17" s="9">
        <v>0.32900000000000001</v>
      </c>
      <c r="AJ17" s="9">
        <v>0.36399999999999999</v>
      </c>
      <c r="AK17" s="9">
        <v>0.38700000000000001</v>
      </c>
      <c r="AL17" s="9">
        <v>0.34200000000000003</v>
      </c>
      <c r="AM17" s="9">
        <v>0.38400000000000001</v>
      </c>
      <c r="AN17" s="9">
        <v>0.32100000000000001</v>
      </c>
      <c r="AO17" s="9">
        <v>0.36</v>
      </c>
      <c r="AP17" s="9">
        <v>0.33300000000000002</v>
      </c>
      <c r="AQ17" s="9">
        <v>0.312</v>
      </c>
      <c r="AR17" s="9">
        <v>0.33</v>
      </c>
      <c r="AS17" s="9">
        <v>0.314</v>
      </c>
      <c r="AT17" s="9">
        <v>0.36699999999999999</v>
      </c>
      <c r="AU17" s="9">
        <v>0.36199999999999999</v>
      </c>
      <c r="AV17" s="9">
        <v>0.37</v>
      </c>
      <c r="AW17" s="9">
        <v>0.34300000000000003</v>
      </c>
      <c r="AX17" s="9">
        <v>0.40500000000000003</v>
      </c>
      <c r="AY17" s="9">
        <v>0.38400000000000001</v>
      </c>
      <c r="AZ17" s="9">
        <v>0.34100000000000003</v>
      </c>
    </row>
    <row r="18" spans="1:52" ht="15.4" customHeight="1" x14ac:dyDescent="0.4">
      <c r="A18" s="43"/>
      <c r="B18" s="4">
        <v>0.75</v>
      </c>
      <c r="C18" s="9">
        <v>0.34899999999999998</v>
      </c>
      <c r="D18" s="9">
        <v>0.32400000000000001</v>
      </c>
      <c r="E18" s="9">
        <v>0.36199999999999999</v>
      </c>
      <c r="F18" s="9">
        <v>0.3</v>
      </c>
      <c r="G18" s="9">
        <v>0.41799999999999998</v>
      </c>
      <c r="H18" s="9">
        <v>0.39</v>
      </c>
      <c r="I18" s="9">
        <v>0.41099999999999998</v>
      </c>
      <c r="J18" s="9">
        <v>0.36399999999999999</v>
      </c>
      <c r="K18" s="9">
        <v>0.35599999999999998</v>
      </c>
      <c r="L18" s="9">
        <v>0.34599999999999997</v>
      </c>
      <c r="M18" s="9">
        <v>0.34300000000000003</v>
      </c>
      <c r="N18" s="9">
        <v>0.33800000000000002</v>
      </c>
      <c r="O18" s="9">
        <v>0.32700000000000001</v>
      </c>
      <c r="P18" s="9">
        <v>0.33900000000000002</v>
      </c>
      <c r="Q18" s="9">
        <v>0.40300000000000002</v>
      </c>
      <c r="R18" s="9">
        <v>0.28999999999999998</v>
      </c>
      <c r="S18" s="9">
        <v>0.36599999999999999</v>
      </c>
      <c r="T18" s="9">
        <v>0.42899999999999999</v>
      </c>
      <c r="U18" s="9">
        <v>0.34599999999999997</v>
      </c>
      <c r="V18" s="9">
        <v>0.30099999999999999</v>
      </c>
      <c r="W18" s="9">
        <v>0.36899999999999999</v>
      </c>
      <c r="X18" s="9">
        <v>0.372</v>
      </c>
      <c r="Y18" s="9">
        <v>0.29899999999999999</v>
      </c>
      <c r="Z18" s="9">
        <v>0.35099999999999998</v>
      </c>
      <c r="AA18" s="9">
        <v>0.33900000000000002</v>
      </c>
      <c r="AB18" s="9">
        <v>0.24299999999999999</v>
      </c>
      <c r="AC18" s="9">
        <v>0.32400000000000001</v>
      </c>
      <c r="AD18" s="9">
        <v>0.32900000000000001</v>
      </c>
      <c r="AE18" s="9">
        <v>0.32400000000000001</v>
      </c>
      <c r="AF18" s="9">
        <v>0.34699999999999998</v>
      </c>
      <c r="AG18" s="9">
        <v>0.35099999999999998</v>
      </c>
      <c r="AH18" s="9">
        <v>0.35</v>
      </c>
      <c r="AI18" s="9">
        <v>0.314</v>
      </c>
      <c r="AJ18" s="9">
        <v>0.32600000000000001</v>
      </c>
      <c r="AK18" s="9">
        <v>0.36699999999999999</v>
      </c>
      <c r="AL18" s="9">
        <v>0.32900000000000001</v>
      </c>
      <c r="AM18" s="9">
        <v>0.36499999999999999</v>
      </c>
      <c r="AN18" s="9">
        <v>0.28899999999999998</v>
      </c>
      <c r="AO18" s="9">
        <v>0.33400000000000002</v>
      </c>
      <c r="AP18" s="9">
        <v>0.313</v>
      </c>
      <c r="AQ18" s="9">
        <v>0.29899999999999999</v>
      </c>
      <c r="AR18" s="9">
        <v>0.32700000000000001</v>
      </c>
      <c r="AS18" s="9">
        <v>0.307</v>
      </c>
      <c r="AT18" s="9">
        <v>0.33800000000000002</v>
      </c>
      <c r="AU18" s="9">
        <v>0.33800000000000002</v>
      </c>
      <c r="AV18" s="9">
        <v>0.35699999999999998</v>
      </c>
      <c r="AW18" s="9">
        <v>0.33</v>
      </c>
      <c r="AX18" s="9">
        <v>0.38700000000000001</v>
      </c>
      <c r="AY18" s="9">
        <v>0.376</v>
      </c>
      <c r="AZ18" s="9">
        <v>0.33500000000000002</v>
      </c>
    </row>
    <row r="19" spans="1:52" ht="15.4" customHeight="1" x14ac:dyDescent="0.4">
      <c r="A19" s="43"/>
      <c r="B19" s="4">
        <v>1</v>
      </c>
      <c r="C19" s="4">
        <v>0.32800000000000001</v>
      </c>
      <c r="D19" s="4">
        <v>0.30099999999999999</v>
      </c>
      <c r="E19" s="4">
        <v>0.33900000000000002</v>
      </c>
      <c r="F19" s="4">
        <v>0.28100000000000003</v>
      </c>
      <c r="G19" s="4">
        <v>0.40200000000000002</v>
      </c>
      <c r="H19" s="4">
        <v>0.372</v>
      </c>
      <c r="I19" s="4">
        <v>0.40100000000000002</v>
      </c>
      <c r="J19" s="4">
        <v>0.35399999999999998</v>
      </c>
      <c r="K19" s="4">
        <v>0.34599999999999997</v>
      </c>
      <c r="L19" s="4">
        <v>0.30599999999999999</v>
      </c>
      <c r="M19" s="4">
        <v>0.32800000000000001</v>
      </c>
      <c r="N19" s="4">
        <v>0.314</v>
      </c>
      <c r="O19" s="4">
        <v>0.30299999999999999</v>
      </c>
      <c r="P19" s="4">
        <v>0.318</v>
      </c>
      <c r="Q19" s="4">
        <v>0.379</v>
      </c>
      <c r="R19" s="4">
        <v>0.28000000000000003</v>
      </c>
      <c r="S19" s="4">
        <v>0.34899999999999998</v>
      </c>
      <c r="T19" s="4">
        <v>0.40699999999999997</v>
      </c>
      <c r="U19" s="4">
        <v>0.34499999999999997</v>
      </c>
      <c r="V19" s="4">
        <v>0.27</v>
      </c>
      <c r="W19" s="4">
        <v>0.35699999999999998</v>
      </c>
      <c r="X19" s="4">
        <v>0.35699999999999998</v>
      </c>
      <c r="Y19" s="4">
        <v>0.29399999999999998</v>
      </c>
      <c r="Z19" s="4">
        <v>0.33300000000000002</v>
      </c>
      <c r="AA19" s="4">
        <v>0.32200000000000001</v>
      </c>
      <c r="AB19" s="4">
        <v>0.22600000000000001</v>
      </c>
      <c r="AC19" s="4">
        <v>0.30599999999999999</v>
      </c>
      <c r="AD19" s="4">
        <v>0.32</v>
      </c>
      <c r="AE19" s="4">
        <v>0.29499999999999998</v>
      </c>
      <c r="AF19" s="4">
        <v>0.33300000000000002</v>
      </c>
      <c r="AG19" s="4">
        <v>0.33200000000000002</v>
      </c>
      <c r="AH19" s="4">
        <v>0.33700000000000002</v>
      </c>
      <c r="AI19" s="4">
        <v>0.29799999999999999</v>
      </c>
      <c r="AJ19" s="4">
        <v>0.308</v>
      </c>
      <c r="AK19" s="4">
        <v>0.34599999999999997</v>
      </c>
      <c r="AL19" s="4">
        <v>0.29599999999999999</v>
      </c>
      <c r="AM19" s="4">
        <v>0.35199999999999998</v>
      </c>
      <c r="AN19" s="4">
        <v>0.26700000000000002</v>
      </c>
      <c r="AO19" s="4">
        <v>0.311</v>
      </c>
      <c r="AP19" s="4">
        <v>0.29099999999999998</v>
      </c>
      <c r="AQ19" s="4">
        <v>0.27600000000000002</v>
      </c>
      <c r="AR19" s="4">
        <v>0.313</v>
      </c>
      <c r="AS19" s="4">
        <v>0.29599999999999999</v>
      </c>
      <c r="AT19" s="4">
        <v>0.318</v>
      </c>
      <c r="AU19" s="4">
        <v>0.32</v>
      </c>
      <c r="AV19" s="4">
        <v>0.314</v>
      </c>
      <c r="AW19" s="4">
        <v>0.29799999999999999</v>
      </c>
      <c r="AX19" s="4">
        <v>0.36599999999999999</v>
      </c>
      <c r="AY19" s="4">
        <v>0.34599999999999997</v>
      </c>
      <c r="AZ19" s="4">
        <v>0.311</v>
      </c>
    </row>
    <row r="20" spans="1:52" ht="15.4" customHeight="1" x14ac:dyDescent="0.4">
      <c r="A20" s="43"/>
      <c r="B20" s="4">
        <v>1.25</v>
      </c>
      <c r="C20" s="4">
        <v>0.30499999999999999</v>
      </c>
      <c r="D20" s="4">
        <v>0.28699999999999998</v>
      </c>
      <c r="E20" s="4">
        <v>0.318</v>
      </c>
      <c r="F20" s="4">
        <v>0.255</v>
      </c>
      <c r="G20" s="4">
        <v>0.38100000000000001</v>
      </c>
      <c r="H20" s="4">
        <v>0.35299999999999998</v>
      </c>
      <c r="I20" s="4">
        <v>0.39</v>
      </c>
      <c r="J20" s="4">
        <v>0.315</v>
      </c>
      <c r="K20" s="4">
        <v>0.32400000000000001</v>
      </c>
      <c r="L20" s="4">
        <v>0.29399999999999998</v>
      </c>
      <c r="M20" s="4">
        <v>0.30599999999999999</v>
      </c>
      <c r="N20" s="4">
        <v>0.30599999999999999</v>
      </c>
      <c r="O20" s="4">
        <v>0.27900000000000003</v>
      </c>
      <c r="P20" s="4">
        <v>0.29899999999999999</v>
      </c>
      <c r="Q20" s="4">
        <v>0.35299999999999998</v>
      </c>
      <c r="R20" s="4">
        <v>0.26</v>
      </c>
      <c r="S20" s="4">
        <v>0.33</v>
      </c>
      <c r="T20" s="4">
        <v>0.376</v>
      </c>
      <c r="U20" s="4">
        <v>0.3</v>
      </c>
      <c r="V20" s="4">
        <v>0.25900000000000001</v>
      </c>
      <c r="W20" s="4">
        <v>0.33600000000000002</v>
      </c>
      <c r="X20" s="4">
        <v>0.34599999999999997</v>
      </c>
      <c r="Y20" s="4">
        <v>0.27600000000000002</v>
      </c>
      <c r="Z20" s="4">
        <v>0.313</v>
      </c>
      <c r="AA20" s="4">
        <v>0.31</v>
      </c>
      <c r="AB20" s="4">
        <v>0.19700000000000001</v>
      </c>
      <c r="AC20" s="4">
        <v>0.27600000000000002</v>
      </c>
      <c r="AD20" s="4">
        <v>0.30099999999999999</v>
      </c>
      <c r="AE20" s="4">
        <v>0.28499999999999998</v>
      </c>
      <c r="AF20" s="4">
        <v>0.31</v>
      </c>
      <c r="AG20" s="4">
        <v>0.30399999999999999</v>
      </c>
      <c r="AH20" s="4">
        <v>0.31</v>
      </c>
      <c r="AI20" s="4">
        <v>0.26</v>
      </c>
      <c r="AJ20" s="4">
        <v>0.29299999999999998</v>
      </c>
      <c r="AK20" s="4">
        <v>0.318</v>
      </c>
      <c r="AL20" s="4">
        <v>0.27700000000000002</v>
      </c>
      <c r="AM20" s="4">
        <v>0.34699999999999998</v>
      </c>
      <c r="AN20" s="4">
        <v>0.254</v>
      </c>
      <c r="AO20" s="4">
        <v>0.29299999999999998</v>
      </c>
      <c r="AP20" s="4">
        <v>0.27500000000000002</v>
      </c>
      <c r="AQ20" s="4">
        <v>0.26600000000000001</v>
      </c>
      <c r="AR20" s="4">
        <v>0.31</v>
      </c>
      <c r="AS20" s="4">
        <v>0.27300000000000002</v>
      </c>
      <c r="AT20" s="4">
        <v>0.29599999999999999</v>
      </c>
      <c r="AU20" s="4">
        <v>0.30199999999999999</v>
      </c>
      <c r="AV20" s="4">
        <v>0.29299999999999998</v>
      </c>
      <c r="AW20" s="4">
        <v>0.28399999999999997</v>
      </c>
      <c r="AX20" s="4">
        <v>0.36499999999999999</v>
      </c>
      <c r="AY20" s="4">
        <v>0.33300000000000002</v>
      </c>
      <c r="AZ20" s="4">
        <v>0.29399999999999998</v>
      </c>
    </row>
    <row r="21" spans="1:52" ht="15.4" customHeight="1" x14ac:dyDescent="0.4">
      <c r="A21" s="43"/>
      <c r="B21" s="4">
        <v>1.5</v>
      </c>
      <c r="C21" s="4">
        <v>0.29199999999999998</v>
      </c>
      <c r="D21" s="4">
        <v>0.27100000000000002</v>
      </c>
      <c r="E21" s="4">
        <v>0.28699999999999998</v>
      </c>
      <c r="F21" s="4">
        <v>0.22800000000000001</v>
      </c>
      <c r="G21" s="4">
        <v>0.35899999999999999</v>
      </c>
      <c r="H21" s="4">
        <v>0.32900000000000001</v>
      </c>
      <c r="I21" s="4">
        <v>0.377</v>
      </c>
      <c r="J21" s="4">
        <v>0.309</v>
      </c>
      <c r="K21" s="4">
        <v>0.3</v>
      </c>
      <c r="L21" s="4">
        <v>0.26100000000000001</v>
      </c>
      <c r="M21" s="4">
        <v>0.28299999999999997</v>
      </c>
      <c r="N21" s="4">
        <v>0.28999999999999998</v>
      </c>
      <c r="O21" s="4">
        <v>0.26900000000000002</v>
      </c>
      <c r="P21" s="4">
        <v>0.28599999999999998</v>
      </c>
      <c r="Q21" s="4">
        <v>0.34200000000000003</v>
      </c>
      <c r="R21" s="4">
        <v>0.25600000000000001</v>
      </c>
      <c r="S21" s="4">
        <v>0.315</v>
      </c>
      <c r="T21" s="4">
        <v>0.36299999999999999</v>
      </c>
      <c r="U21" s="4">
        <v>0.27</v>
      </c>
      <c r="V21" s="4">
        <v>0.251</v>
      </c>
      <c r="W21" s="4">
        <v>0.33100000000000002</v>
      </c>
      <c r="X21" s="4">
        <v>0.33</v>
      </c>
      <c r="Y21" s="4">
        <v>0.28000000000000003</v>
      </c>
      <c r="Z21" s="4">
        <v>0.3</v>
      </c>
      <c r="AA21" s="4">
        <v>0.30199999999999999</v>
      </c>
      <c r="AB21" s="4">
        <v>0.19400000000000001</v>
      </c>
      <c r="AC21" s="4">
        <v>0.26200000000000001</v>
      </c>
      <c r="AD21" s="4">
        <v>0.29499999999999998</v>
      </c>
      <c r="AE21" s="4">
        <v>0.27800000000000002</v>
      </c>
      <c r="AF21" s="4">
        <v>0.28999999999999998</v>
      </c>
      <c r="AG21" s="4">
        <v>0.28599999999999998</v>
      </c>
      <c r="AH21" s="4">
        <v>0.28799999999999998</v>
      </c>
      <c r="AI21" s="4">
        <v>0.251</v>
      </c>
      <c r="AJ21" s="4">
        <v>0.28100000000000003</v>
      </c>
      <c r="AK21" s="4">
        <v>0.308</v>
      </c>
      <c r="AL21" s="4">
        <v>0.26200000000000001</v>
      </c>
      <c r="AM21" s="4">
        <v>0.32700000000000001</v>
      </c>
      <c r="AN21" s="4">
        <v>0.23400000000000001</v>
      </c>
      <c r="AO21" s="4">
        <v>0.27400000000000002</v>
      </c>
      <c r="AP21" s="4">
        <v>0.26600000000000001</v>
      </c>
      <c r="AQ21" s="4">
        <v>0.255</v>
      </c>
      <c r="AR21" s="4">
        <v>0.30299999999999999</v>
      </c>
      <c r="AS21" s="4">
        <v>0.26200000000000001</v>
      </c>
      <c r="AT21" s="4">
        <v>0.28100000000000003</v>
      </c>
      <c r="AU21" s="4">
        <v>0.28699999999999998</v>
      </c>
      <c r="AV21" s="4">
        <v>0.26400000000000001</v>
      </c>
      <c r="AW21" s="4">
        <v>0.28100000000000003</v>
      </c>
      <c r="AX21" s="4">
        <v>0.33</v>
      </c>
      <c r="AY21" s="4">
        <v>0.312</v>
      </c>
      <c r="AZ21" s="4">
        <v>0.28100000000000003</v>
      </c>
    </row>
    <row r="22" spans="1:52" ht="15.4" customHeight="1" x14ac:dyDescent="0.4">
      <c r="A22" s="43"/>
      <c r="B22" s="4">
        <v>1.75</v>
      </c>
      <c r="C22" s="4">
        <v>0.28999999999999998</v>
      </c>
      <c r="D22" s="4">
        <v>0.25900000000000001</v>
      </c>
      <c r="E22" s="4">
        <v>0.26900000000000002</v>
      </c>
      <c r="F22" s="4">
        <v>0.23300000000000001</v>
      </c>
      <c r="G22" s="4">
        <v>0.34599999999999997</v>
      </c>
      <c r="H22" s="4">
        <v>0.31</v>
      </c>
      <c r="I22" s="4">
        <v>0.35599999999999998</v>
      </c>
      <c r="J22" s="4">
        <v>0.29699999999999999</v>
      </c>
      <c r="K22" s="4">
        <v>0.28999999999999998</v>
      </c>
      <c r="L22" s="4">
        <v>0.23899999999999999</v>
      </c>
      <c r="M22" s="4">
        <v>0.27900000000000003</v>
      </c>
      <c r="N22" s="4">
        <v>0.27300000000000002</v>
      </c>
      <c r="O22" s="4">
        <v>0.249</v>
      </c>
      <c r="P22" s="4">
        <v>0.254</v>
      </c>
      <c r="Q22" s="4">
        <v>0.32400000000000001</v>
      </c>
      <c r="R22" s="4">
        <v>0.23400000000000001</v>
      </c>
      <c r="S22" s="4">
        <v>0.29399999999999998</v>
      </c>
      <c r="T22" s="4">
        <v>0.33700000000000002</v>
      </c>
      <c r="U22" s="4">
        <v>0.28199999999999997</v>
      </c>
      <c r="V22" s="4">
        <v>0.22600000000000001</v>
      </c>
      <c r="W22" s="4">
        <v>0.315</v>
      </c>
      <c r="X22" s="4">
        <v>0.315</v>
      </c>
      <c r="Y22" s="4">
        <v>0.25600000000000001</v>
      </c>
      <c r="Z22" s="4">
        <v>0.26700000000000002</v>
      </c>
      <c r="AA22" s="4">
        <v>0.28199999999999997</v>
      </c>
      <c r="AB22" s="4">
        <v>0.17100000000000001</v>
      </c>
      <c r="AC22" s="4">
        <v>0.23200000000000001</v>
      </c>
      <c r="AD22" s="4">
        <v>0.26700000000000002</v>
      </c>
      <c r="AE22" s="4">
        <v>0.26100000000000001</v>
      </c>
      <c r="AF22" s="4">
        <v>0.28499999999999998</v>
      </c>
      <c r="AG22" s="4">
        <v>0.26600000000000001</v>
      </c>
      <c r="AH22" s="4">
        <v>0.26900000000000002</v>
      </c>
      <c r="AI22" s="4">
        <v>0.23699999999999999</v>
      </c>
      <c r="AJ22" s="4">
        <v>0.26900000000000002</v>
      </c>
      <c r="AK22" s="4">
        <v>0.27700000000000002</v>
      </c>
      <c r="AL22" s="4">
        <v>0.251</v>
      </c>
      <c r="AM22" s="4">
        <v>0.30399999999999999</v>
      </c>
      <c r="AN22" s="4">
        <v>0.22</v>
      </c>
      <c r="AO22" s="4">
        <v>0.26700000000000002</v>
      </c>
      <c r="AP22" s="4">
        <v>0.26200000000000001</v>
      </c>
      <c r="AQ22" s="4">
        <v>0.23200000000000001</v>
      </c>
      <c r="AR22" s="4">
        <v>0.28299999999999997</v>
      </c>
      <c r="AS22" s="4">
        <v>0.246</v>
      </c>
      <c r="AT22" s="4">
        <v>0.27</v>
      </c>
      <c r="AU22" s="4">
        <v>0.27500000000000002</v>
      </c>
      <c r="AV22" s="4">
        <v>0.25700000000000001</v>
      </c>
      <c r="AW22" s="4">
        <v>0.25900000000000001</v>
      </c>
      <c r="AX22" s="4">
        <v>0.32400000000000001</v>
      </c>
      <c r="AY22" s="4">
        <v>0.28799999999999998</v>
      </c>
      <c r="AZ22" s="4">
        <v>0.26</v>
      </c>
    </row>
    <row r="23" spans="1:52" ht="15.4" customHeight="1" x14ac:dyDescent="0.4">
      <c r="A23" s="43"/>
      <c r="B23" s="4">
        <v>2</v>
      </c>
      <c r="C23" s="4">
        <v>0.26800000000000002</v>
      </c>
      <c r="D23" s="4">
        <v>0.24099999999999999</v>
      </c>
      <c r="E23" s="4">
        <v>0.25600000000000001</v>
      </c>
      <c r="F23" s="4">
        <v>0.20499999999999999</v>
      </c>
      <c r="G23" s="4">
        <v>0.33</v>
      </c>
      <c r="H23" s="4">
        <v>0.29599999999999999</v>
      </c>
      <c r="I23" s="4">
        <v>0.33500000000000002</v>
      </c>
      <c r="J23" s="4">
        <v>0.28199999999999997</v>
      </c>
      <c r="K23" s="4">
        <v>0.26200000000000001</v>
      </c>
      <c r="L23" s="4">
        <v>0.22500000000000001</v>
      </c>
      <c r="M23" s="4">
        <v>0.25800000000000001</v>
      </c>
      <c r="N23" s="4">
        <v>0.27</v>
      </c>
      <c r="O23" s="4">
        <v>0.24199999999999999</v>
      </c>
      <c r="P23" s="4">
        <v>0.23499999999999999</v>
      </c>
      <c r="Q23" s="4">
        <v>0.317</v>
      </c>
      <c r="R23" s="4">
        <v>0.221</v>
      </c>
      <c r="S23" s="4">
        <v>0.28100000000000003</v>
      </c>
      <c r="T23" s="4">
        <v>0.33500000000000002</v>
      </c>
      <c r="U23" s="4">
        <v>0.247</v>
      </c>
      <c r="V23" s="4">
        <v>0.22600000000000001</v>
      </c>
      <c r="W23" s="4">
        <v>0.30499999999999999</v>
      </c>
      <c r="X23" s="4">
        <v>0.30099999999999999</v>
      </c>
      <c r="Y23" s="4">
        <v>0.23599999999999999</v>
      </c>
      <c r="Z23" s="4">
        <v>0.253</v>
      </c>
      <c r="AA23" s="4">
        <v>0.27500000000000002</v>
      </c>
      <c r="AB23" s="4">
        <v>0.17</v>
      </c>
      <c r="AC23" s="4">
        <v>0.23</v>
      </c>
      <c r="AD23" s="4">
        <v>0.25700000000000001</v>
      </c>
      <c r="AE23" s="4">
        <v>0.25800000000000001</v>
      </c>
      <c r="AF23" s="4">
        <v>0.26400000000000001</v>
      </c>
      <c r="AG23" s="4">
        <v>0.251</v>
      </c>
      <c r="AH23" s="4">
        <v>0.26500000000000001</v>
      </c>
      <c r="AI23" s="4">
        <v>0.22600000000000001</v>
      </c>
      <c r="AJ23" s="4">
        <v>0.248</v>
      </c>
      <c r="AK23" s="4">
        <v>0.25800000000000001</v>
      </c>
      <c r="AL23" s="4">
        <v>0.23599999999999999</v>
      </c>
      <c r="AM23" s="4">
        <v>0.28499999999999998</v>
      </c>
      <c r="AN23" s="4">
        <v>0.21299999999999999</v>
      </c>
      <c r="AO23" s="4">
        <v>0.25800000000000001</v>
      </c>
      <c r="AP23" s="4">
        <v>0.25</v>
      </c>
      <c r="AQ23" s="4">
        <v>0.21099999999999999</v>
      </c>
      <c r="AR23" s="4">
        <v>0.255</v>
      </c>
      <c r="AS23" s="4">
        <v>0.224</v>
      </c>
      <c r="AT23" s="4">
        <v>0.255</v>
      </c>
      <c r="AU23" s="4">
        <v>0.255</v>
      </c>
      <c r="AV23" s="4">
        <v>0.24199999999999999</v>
      </c>
      <c r="AW23" s="4">
        <v>0.245</v>
      </c>
      <c r="AX23" s="4">
        <v>0.311</v>
      </c>
      <c r="AY23" s="4">
        <v>0.28299999999999997</v>
      </c>
      <c r="AZ23" s="4">
        <v>0.24299999999999999</v>
      </c>
    </row>
    <row r="24" spans="1:52" ht="15.4" customHeight="1" x14ac:dyDescent="0.4">
      <c r="A24" s="43"/>
      <c r="B24" s="4">
        <v>2.5</v>
      </c>
      <c r="C24" s="4">
        <v>0.24299999999999999</v>
      </c>
      <c r="D24" s="4">
        <v>0.218</v>
      </c>
      <c r="E24" s="4">
        <v>0.23100000000000001</v>
      </c>
      <c r="F24" s="4">
        <v>0.17899999999999999</v>
      </c>
      <c r="G24" s="4">
        <v>0.29199999999999998</v>
      </c>
      <c r="H24" s="4">
        <v>0.26500000000000001</v>
      </c>
      <c r="I24" s="4">
        <v>0.307</v>
      </c>
      <c r="J24" s="4">
        <v>0.245</v>
      </c>
      <c r="K24" s="4">
        <v>0.23100000000000001</v>
      </c>
      <c r="L24" s="4">
        <v>0.20200000000000001</v>
      </c>
      <c r="M24" s="4">
        <v>0.214</v>
      </c>
      <c r="N24" s="4">
        <v>0.25</v>
      </c>
      <c r="O24" s="4">
        <v>0.20699999999999999</v>
      </c>
      <c r="P24" s="4">
        <v>0.222</v>
      </c>
      <c r="Q24" s="4">
        <v>0.28599999999999998</v>
      </c>
      <c r="R24" s="4">
        <v>0.20300000000000001</v>
      </c>
      <c r="S24" s="4">
        <v>0.25</v>
      </c>
      <c r="T24" s="4">
        <v>0.317</v>
      </c>
      <c r="U24" s="4">
        <v>0.23100000000000001</v>
      </c>
      <c r="V24" s="4">
        <v>0.20499999999999999</v>
      </c>
      <c r="W24" s="4">
        <v>0.26400000000000001</v>
      </c>
      <c r="X24" s="4">
        <v>0.26500000000000001</v>
      </c>
      <c r="Y24" s="4">
        <v>0.216</v>
      </c>
      <c r="Z24" s="4">
        <v>0.22</v>
      </c>
      <c r="AA24" s="4">
        <v>0.23400000000000001</v>
      </c>
      <c r="AB24" s="4">
        <v>0.14599999999999999</v>
      </c>
      <c r="AC24" s="4">
        <v>0.19500000000000001</v>
      </c>
      <c r="AD24" s="4">
        <v>0.22700000000000001</v>
      </c>
      <c r="AE24" s="4">
        <v>0.24299999999999999</v>
      </c>
      <c r="AF24" s="4">
        <v>0.23</v>
      </c>
      <c r="AG24" s="4">
        <v>0.23200000000000001</v>
      </c>
      <c r="AH24" s="4">
        <v>0.23799999999999999</v>
      </c>
      <c r="AI24" s="4">
        <v>0.2</v>
      </c>
      <c r="AJ24" s="4">
        <v>0.221</v>
      </c>
      <c r="AK24" s="4">
        <v>0.23100000000000001</v>
      </c>
      <c r="AL24" s="4">
        <v>0.22500000000000001</v>
      </c>
      <c r="AM24" s="4">
        <v>0.254</v>
      </c>
      <c r="AN24" s="4">
        <v>0.192</v>
      </c>
      <c r="AO24" s="4">
        <v>0.23</v>
      </c>
      <c r="AP24" s="4">
        <v>0.221</v>
      </c>
      <c r="AQ24" s="4">
        <v>0.20399999999999999</v>
      </c>
      <c r="AR24" s="4">
        <v>0.23499999999999999</v>
      </c>
      <c r="AS24" s="4">
        <v>0.20200000000000001</v>
      </c>
      <c r="AT24" s="4">
        <v>0.23</v>
      </c>
      <c r="AU24" s="4">
        <v>0.23300000000000001</v>
      </c>
      <c r="AV24" s="4">
        <v>0.21</v>
      </c>
      <c r="AW24" s="4">
        <v>0.223</v>
      </c>
      <c r="AX24" s="4">
        <v>0.27500000000000002</v>
      </c>
      <c r="AY24" s="4">
        <v>0.23400000000000001</v>
      </c>
      <c r="AZ24" s="4">
        <v>0.216</v>
      </c>
    </row>
    <row r="25" spans="1:52" ht="15.4" customHeight="1" x14ac:dyDescent="0.4">
      <c r="A25" s="43"/>
      <c r="B25" s="4">
        <v>3</v>
      </c>
      <c r="C25" s="4">
        <v>0.218</v>
      </c>
      <c r="D25" s="4">
        <v>0.186</v>
      </c>
      <c r="E25" s="4">
        <v>0.20599999999999999</v>
      </c>
      <c r="F25" s="4">
        <v>0.157</v>
      </c>
      <c r="G25" s="4">
        <v>0.252</v>
      </c>
      <c r="H25" s="4">
        <v>0.22700000000000001</v>
      </c>
      <c r="I25" s="4">
        <v>0.27</v>
      </c>
      <c r="J25" s="4">
        <v>0.219</v>
      </c>
      <c r="K25" s="4">
        <v>0.19800000000000001</v>
      </c>
      <c r="L25" s="4">
        <v>0.16500000000000001</v>
      </c>
      <c r="M25" s="4">
        <v>0.184</v>
      </c>
      <c r="N25" s="4">
        <v>0.23</v>
      </c>
      <c r="O25" s="4">
        <v>0.17899999999999999</v>
      </c>
      <c r="P25" s="4">
        <v>0.189</v>
      </c>
      <c r="Q25" s="4">
        <v>0.25700000000000001</v>
      </c>
      <c r="R25" s="4">
        <v>0.187</v>
      </c>
      <c r="S25" s="4">
        <v>0.223</v>
      </c>
      <c r="T25" s="4">
        <v>0.29099999999999998</v>
      </c>
      <c r="U25" s="4">
        <v>0.19700000000000001</v>
      </c>
      <c r="V25" s="4">
        <v>0.17499999999999999</v>
      </c>
      <c r="W25" s="4">
        <v>0.248</v>
      </c>
      <c r="X25" s="4">
        <v>0.23</v>
      </c>
      <c r="Y25" s="4">
        <v>0.20100000000000001</v>
      </c>
      <c r="Z25" s="4">
        <v>0.19900000000000001</v>
      </c>
      <c r="AA25" s="4">
        <v>0.21199999999999999</v>
      </c>
      <c r="AB25" s="4">
        <v>0.125</v>
      </c>
      <c r="AC25" s="4">
        <v>0.17299999999999999</v>
      </c>
      <c r="AD25" s="4">
        <v>0.20200000000000001</v>
      </c>
      <c r="AE25" s="4">
        <v>0.20499999999999999</v>
      </c>
      <c r="AF25" s="4">
        <v>0.20599999999999999</v>
      </c>
      <c r="AG25" s="4">
        <v>0.21199999999999999</v>
      </c>
      <c r="AH25" s="4">
        <v>0.22</v>
      </c>
      <c r="AI25" s="4">
        <v>0.17699999999999999</v>
      </c>
      <c r="AJ25" s="4">
        <v>0.19400000000000001</v>
      </c>
      <c r="AK25" s="4">
        <v>0.19900000000000001</v>
      </c>
      <c r="AL25" s="4">
        <v>0.20200000000000001</v>
      </c>
      <c r="AM25" s="4">
        <v>0.219</v>
      </c>
      <c r="AN25" s="4">
        <v>0.16400000000000001</v>
      </c>
      <c r="AO25" s="4">
        <v>0.20300000000000001</v>
      </c>
      <c r="AP25" s="4">
        <v>0.191</v>
      </c>
      <c r="AQ25" s="4">
        <v>0.17299999999999999</v>
      </c>
      <c r="AR25" s="4">
        <v>0.19700000000000001</v>
      </c>
      <c r="AS25" s="4">
        <v>0.161</v>
      </c>
      <c r="AT25" s="4">
        <v>0.21299999999999999</v>
      </c>
      <c r="AU25" s="4">
        <v>0.20399999999999999</v>
      </c>
      <c r="AV25" s="4">
        <v>0.17599999999999999</v>
      </c>
      <c r="AW25" s="4">
        <v>0.19900000000000001</v>
      </c>
      <c r="AX25" s="4">
        <v>0.23799999999999999</v>
      </c>
      <c r="AY25" s="4">
        <v>0.222</v>
      </c>
      <c r="AZ25" s="4">
        <v>0.193</v>
      </c>
    </row>
    <row r="26" spans="1:52" ht="15.4" customHeight="1" x14ac:dyDescent="0.4">
      <c r="A26" s="43"/>
      <c r="B26" s="4">
        <v>3.5</v>
      </c>
      <c r="C26" s="4">
        <v>0.184</v>
      </c>
      <c r="D26" s="4">
        <v>0.154</v>
      </c>
      <c r="E26" s="4">
        <v>0.18</v>
      </c>
      <c r="F26" s="4">
        <v>0.14399999999999999</v>
      </c>
      <c r="G26" s="4">
        <v>0.24199999999999999</v>
      </c>
      <c r="H26" s="4">
        <v>0.218</v>
      </c>
      <c r="I26" s="4">
        <v>0.248</v>
      </c>
      <c r="J26" s="4">
        <v>0.20799999999999999</v>
      </c>
      <c r="K26" s="4">
        <v>0.17499999999999999</v>
      </c>
      <c r="L26" s="4">
        <v>0.153</v>
      </c>
      <c r="M26" s="4">
        <v>0.161</v>
      </c>
      <c r="N26" s="4">
        <v>0.2</v>
      </c>
      <c r="O26" s="4">
        <v>0.17</v>
      </c>
      <c r="P26" s="4">
        <v>0.17100000000000001</v>
      </c>
      <c r="Q26" s="4">
        <v>0.24299999999999999</v>
      </c>
      <c r="R26" s="4">
        <v>0.17299999999999999</v>
      </c>
      <c r="S26" s="4">
        <v>0.21199999999999999</v>
      </c>
      <c r="T26" s="4">
        <v>0.24399999999999999</v>
      </c>
      <c r="U26" s="4">
        <v>0.17100000000000001</v>
      </c>
      <c r="V26" s="4">
        <v>0.16200000000000001</v>
      </c>
      <c r="W26" s="4">
        <v>0.219</v>
      </c>
      <c r="X26" s="4">
        <v>0.20699999999999999</v>
      </c>
      <c r="Y26" s="4">
        <v>0.185</v>
      </c>
      <c r="Z26" s="4">
        <v>0.185</v>
      </c>
      <c r="AA26" s="4">
        <v>0.19</v>
      </c>
      <c r="AB26" s="4">
        <v>0.11600000000000001</v>
      </c>
      <c r="AC26" s="4">
        <v>0.156</v>
      </c>
      <c r="AD26" s="4">
        <v>0.17</v>
      </c>
      <c r="AE26" s="4">
        <v>0.17699999999999999</v>
      </c>
      <c r="AF26" s="4">
        <v>0.183</v>
      </c>
      <c r="AG26" s="4">
        <v>0.19500000000000001</v>
      </c>
      <c r="AH26" s="4">
        <v>0.19600000000000001</v>
      </c>
      <c r="AI26" s="4">
        <v>0.151</v>
      </c>
      <c r="AJ26" s="4">
        <v>0.182</v>
      </c>
      <c r="AK26" s="4">
        <v>0.189</v>
      </c>
      <c r="AL26" s="4">
        <v>0.187</v>
      </c>
      <c r="AM26" s="4">
        <v>0.182</v>
      </c>
      <c r="AN26" s="4">
        <v>0.152</v>
      </c>
      <c r="AO26" s="4">
        <v>0.19</v>
      </c>
      <c r="AP26" s="4">
        <v>0.17699999999999999</v>
      </c>
      <c r="AQ26" s="4">
        <v>0.13700000000000001</v>
      </c>
      <c r="AR26" s="4">
        <v>0.185</v>
      </c>
      <c r="AS26" s="4">
        <v>0.14099999999999999</v>
      </c>
      <c r="AT26" s="4">
        <v>0.19900000000000001</v>
      </c>
      <c r="AU26" s="4">
        <v>0.18</v>
      </c>
      <c r="AV26" s="4">
        <v>0.16500000000000001</v>
      </c>
      <c r="AW26" s="4">
        <v>0.18</v>
      </c>
      <c r="AX26" s="4">
        <v>0.23300000000000001</v>
      </c>
      <c r="AY26" s="4">
        <v>0.20100000000000001</v>
      </c>
      <c r="AZ26" s="4">
        <v>0.159</v>
      </c>
    </row>
    <row r="27" spans="1:52" ht="15.4" customHeight="1" x14ac:dyDescent="0.4">
      <c r="A27" s="44"/>
      <c r="B27" s="4">
        <v>4</v>
      </c>
      <c r="C27" s="4">
        <v>0.17799999999999999</v>
      </c>
      <c r="D27" s="4">
        <v>0.14099999999999999</v>
      </c>
      <c r="E27" s="4">
        <v>0.16300000000000001</v>
      </c>
      <c r="F27" s="4">
        <v>0.13100000000000001</v>
      </c>
      <c r="G27" s="4">
        <v>0.21199999999999999</v>
      </c>
      <c r="H27" s="4">
        <v>0.18</v>
      </c>
      <c r="I27" s="4">
        <v>0.22900000000000001</v>
      </c>
      <c r="J27" s="4">
        <v>0.183</v>
      </c>
      <c r="K27" s="4">
        <v>0.154</v>
      </c>
      <c r="L27" s="4">
        <v>0.13600000000000001</v>
      </c>
      <c r="M27" s="4">
        <v>0.154</v>
      </c>
      <c r="N27" s="4">
        <v>0.186</v>
      </c>
      <c r="O27" s="4">
        <v>0.15</v>
      </c>
      <c r="P27" s="4">
        <v>0.153</v>
      </c>
      <c r="Q27" s="4">
        <v>0.20799999999999999</v>
      </c>
      <c r="R27" s="4">
        <v>0.14499999999999999</v>
      </c>
      <c r="S27" s="4">
        <v>0.193</v>
      </c>
      <c r="T27" s="4">
        <v>0.21099999999999999</v>
      </c>
      <c r="U27" s="4">
        <v>0.156</v>
      </c>
      <c r="V27" s="4">
        <v>0.14599999999999999</v>
      </c>
      <c r="W27" s="4">
        <v>0.19700000000000001</v>
      </c>
      <c r="X27" s="4">
        <v>0.185</v>
      </c>
      <c r="Y27" s="4">
        <v>0.17699999999999999</v>
      </c>
      <c r="Z27" s="4">
        <v>0.16200000000000001</v>
      </c>
      <c r="AA27" s="4">
        <v>0.16900000000000001</v>
      </c>
      <c r="AB27" s="4">
        <v>0.10299999999999999</v>
      </c>
      <c r="AC27" s="4">
        <v>0.14499999999999999</v>
      </c>
      <c r="AD27" s="4">
        <v>0.14899999999999999</v>
      </c>
      <c r="AE27" s="4">
        <v>0.14899999999999999</v>
      </c>
      <c r="AF27" s="4">
        <v>0.17</v>
      </c>
      <c r="AG27" s="4">
        <v>0.17699999999999999</v>
      </c>
      <c r="AH27" s="4">
        <v>0.17799999999999999</v>
      </c>
      <c r="AI27" s="4">
        <v>0.125</v>
      </c>
      <c r="AJ27" s="4">
        <v>0.14000000000000001</v>
      </c>
      <c r="AK27" s="4">
        <v>0.16900000000000001</v>
      </c>
      <c r="AL27" s="4">
        <v>0.16900000000000001</v>
      </c>
      <c r="AM27" s="4">
        <v>0.16600000000000001</v>
      </c>
      <c r="AN27" s="4">
        <v>0.14000000000000001</v>
      </c>
      <c r="AO27" s="4">
        <v>0.151</v>
      </c>
      <c r="AP27" s="4">
        <v>0.17</v>
      </c>
      <c r="AQ27" s="4">
        <v>0.125</v>
      </c>
      <c r="AR27" s="4">
        <v>0.158</v>
      </c>
      <c r="AS27" s="4">
        <v>0.126</v>
      </c>
      <c r="AT27" s="4">
        <v>0.16900000000000001</v>
      </c>
      <c r="AU27" s="4">
        <v>0.159</v>
      </c>
      <c r="AV27" s="4">
        <v>0.153</v>
      </c>
      <c r="AW27" s="4">
        <v>0.159</v>
      </c>
      <c r="AX27" s="4">
        <v>0.21</v>
      </c>
      <c r="AY27" s="4">
        <v>0.183</v>
      </c>
      <c r="AZ27" s="4">
        <v>0.13400000000000001</v>
      </c>
    </row>
    <row r="28" spans="1:52" x14ac:dyDescent="0.4">
      <c r="A28" s="45" t="s">
        <v>66</v>
      </c>
      <c r="B28" s="1">
        <v>0</v>
      </c>
      <c r="C28" s="1">
        <f>1-C15/0.387</f>
        <v>0</v>
      </c>
      <c r="D28" s="1">
        <f>1-D15/0.364</f>
        <v>0</v>
      </c>
      <c r="E28" s="1">
        <f>1-E15/0.382</f>
        <v>0</v>
      </c>
      <c r="F28" s="1">
        <f>1-F15/0.342</f>
        <v>0</v>
      </c>
      <c r="G28" s="1">
        <f>1-G15/0.447</f>
        <v>0</v>
      </c>
      <c r="H28" s="1">
        <f>1-H15/0.412</f>
        <v>0</v>
      </c>
      <c r="I28" s="1">
        <f>1-I15/0.439</f>
        <v>0</v>
      </c>
      <c r="J28" s="1">
        <f>1-J15/0.417</f>
        <v>0</v>
      </c>
      <c r="K28" s="1">
        <f>1-K15/0.377</f>
        <v>0</v>
      </c>
      <c r="L28" s="1">
        <f>1-L15/0.359</f>
        <v>0</v>
      </c>
      <c r="M28" s="1">
        <f>1-M15/0.384</f>
        <v>0</v>
      </c>
      <c r="N28" s="1">
        <f>1-N15/0.381</f>
        <v>0</v>
      </c>
      <c r="O28" s="1">
        <f>1-O15/0.355</f>
        <v>0</v>
      </c>
      <c r="P28" s="1">
        <f>1-P15/0.378</f>
        <v>0</v>
      </c>
      <c r="Q28" s="1">
        <f>1-Q15/0.433</f>
        <v>0</v>
      </c>
      <c r="R28" s="1">
        <f>1-R15/0.334</f>
        <v>0</v>
      </c>
      <c r="S28" s="1">
        <f>1-S15/0.401</f>
        <v>0</v>
      </c>
      <c r="T28" s="1">
        <f>1-T15/0.469</f>
        <v>0</v>
      </c>
      <c r="U28" s="1">
        <f>1-U15/0.384</f>
        <v>0</v>
      </c>
      <c r="V28" s="1">
        <f>1-V15/0.347</f>
        <v>0</v>
      </c>
      <c r="W28" s="1">
        <f>1-W15/0.413</f>
        <v>0</v>
      </c>
      <c r="X28" s="1">
        <f>1-X15/0.415</f>
        <v>0</v>
      </c>
      <c r="Y28" s="1">
        <f>1-Y15/0.335</f>
        <v>0</v>
      </c>
      <c r="Z28" s="1">
        <f t="shared" ref="Z28" si="0">1-Z15/0.387</f>
        <v>0</v>
      </c>
      <c r="AA28" s="1">
        <f>1-AA15/0.372</f>
        <v>0</v>
      </c>
      <c r="AB28" s="1">
        <f>1-AB15/0.285</f>
        <v>0</v>
      </c>
      <c r="AC28" s="1">
        <f>1-AC15/0.348</f>
        <v>0</v>
      </c>
      <c r="AD28" s="1">
        <f>1-AD15/0.374</f>
        <v>0</v>
      </c>
      <c r="AE28" s="1">
        <f>1-AE15/0.354</f>
        <v>0</v>
      </c>
      <c r="AF28" s="1">
        <f>1-AF15/0.379</f>
        <v>0</v>
      </c>
      <c r="AG28" s="1">
        <f>1-AG15/0.393</f>
        <v>0</v>
      </c>
      <c r="AH28" s="1">
        <f>1-AH15/0.39</f>
        <v>0</v>
      </c>
      <c r="AI28" s="1">
        <f>1-AI15/0.347</f>
        <v>0</v>
      </c>
      <c r="AJ28" s="1">
        <f>1-AJ15/0.393</f>
        <v>0</v>
      </c>
      <c r="AK28" s="1">
        <f>1-AK15/0.389</f>
        <v>0</v>
      </c>
      <c r="AL28" s="1">
        <f>1-AL15/0.376</f>
        <v>0</v>
      </c>
      <c r="AM28" s="1">
        <f>1-AM15/0.415</f>
        <v>0</v>
      </c>
      <c r="AN28" s="1">
        <f>1-AN15/0.348</f>
        <v>0</v>
      </c>
      <c r="AO28" s="1">
        <f>1-AO15/0.366</f>
        <v>0</v>
      </c>
      <c r="AP28" s="1">
        <f>1-AP15/0.355</f>
        <v>0</v>
      </c>
      <c r="AQ28" s="1">
        <f>1-AQ15/0.339</f>
        <v>0</v>
      </c>
      <c r="AR28" s="1">
        <f>1-AR15/0.362</f>
        <v>0</v>
      </c>
      <c r="AS28" s="1">
        <f>1-AS15/0.331</f>
        <v>0</v>
      </c>
      <c r="AT28" s="1">
        <f>1-AT15/0.388</f>
        <v>0</v>
      </c>
      <c r="AU28" s="1">
        <f>1-AU15/0.38</f>
        <v>0</v>
      </c>
      <c r="AV28" s="1">
        <f>1-AV15/0.381</f>
        <v>0</v>
      </c>
      <c r="AW28" s="1">
        <f>1-AW15/0.357</f>
        <v>0</v>
      </c>
      <c r="AX28" s="1">
        <f>1-AX15/0.425</f>
        <v>0</v>
      </c>
      <c r="AY28" s="1">
        <f>1-AY15/0.4</f>
        <v>0</v>
      </c>
      <c r="AZ28" s="1">
        <f>1-AZ15/0.359</f>
        <v>0</v>
      </c>
    </row>
    <row r="29" spans="1:52" x14ac:dyDescent="0.4">
      <c r="A29" s="46"/>
      <c r="B29" s="1">
        <v>0.25</v>
      </c>
      <c r="C29" s="1">
        <f t="shared" ref="C29:C40" si="1">1-C16/0.387</f>
        <v>1.8087855297157618E-2</v>
      </c>
      <c r="D29" s="1">
        <f t="shared" ref="D29:D40" si="2">1-D16/0.364</f>
        <v>-1.6483516483516425E-2</v>
      </c>
      <c r="E29" s="1">
        <f t="shared" ref="E29:E40" si="3">1-E16/0.382</f>
        <v>2.8795811518324665E-2</v>
      </c>
      <c r="F29" s="1">
        <f t="shared" ref="F29:F40" si="4">1-F16/0.342</f>
        <v>5.8479532163743242E-3</v>
      </c>
      <c r="G29" s="1">
        <f t="shared" ref="G29:G40" si="5">1-G16/0.447</f>
        <v>2.2371364653244186E-3</v>
      </c>
      <c r="H29" s="1">
        <f t="shared" ref="H29:H40" si="6">1-H16/0.412</f>
        <v>-1.4563106796116498E-2</v>
      </c>
      <c r="I29" s="1">
        <f t="shared" ref="I29:I40" si="7">1-I16/0.439</f>
        <v>-1.1389521640091216E-2</v>
      </c>
      <c r="J29" s="1">
        <f t="shared" ref="J29:J40" si="8">1-J16/0.417</f>
        <v>3.8369304556354789E-2</v>
      </c>
      <c r="K29" s="1">
        <f t="shared" ref="K29:K40" si="9">1-K16/0.377</f>
        <v>-2.917771883289122E-2</v>
      </c>
      <c r="L29" s="1">
        <f t="shared" ref="L29:L40" si="10">1-L16/0.359</f>
        <v>-2.5069637883008422E-2</v>
      </c>
      <c r="M29" s="1">
        <f t="shared" ref="M29:M40" si="11">1-M16/0.384</f>
        <v>1.5625E-2</v>
      </c>
      <c r="N29" s="1">
        <f t="shared" ref="N29:N40" si="12">1-N16/0.381</f>
        <v>3.4120734908136496E-2</v>
      </c>
      <c r="O29" s="1">
        <f t="shared" ref="O29:O40" si="13">1-O16/0.355</f>
        <v>4.7887323943661908E-2</v>
      </c>
      <c r="P29" s="1">
        <f t="shared" ref="P29:P40" si="14">1-P16/0.378</f>
        <v>-2.3809523809523725E-2</v>
      </c>
      <c r="Q29" s="1">
        <f t="shared" ref="Q29:Q40" si="15">1-Q16/0.433</f>
        <v>1.8475750577367167E-2</v>
      </c>
      <c r="R29" s="1">
        <f t="shared" ref="R29:R40" si="16">1-R16/0.334</f>
        <v>2.6946107784431184E-2</v>
      </c>
      <c r="S29" s="1">
        <f t="shared" ref="S29:S40" si="17">1-S16/0.401</f>
        <v>0</v>
      </c>
      <c r="T29" s="1">
        <f t="shared" ref="T29:T40" si="18">1-T16/0.469</f>
        <v>3.4115138592750394E-2</v>
      </c>
      <c r="U29" s="1">
        <f t="shared" ref="U29:U40" si="19">1-U16/0.384</f>
        <v>4.9479166666666741E-2</v>
      </c>
      <c r="V29" s="1">
        <f t="shared" ref="V29:V40" si="20">1-V16/0.347</f>
        <v>3.7463976945244837E-2</v>
      </c>
      <c r="W29" s="1">
        <f t="shared" ref="W29:W40" si="21">1-W16/0.413</f>
        <v>4.3583535108958738E-2</v>
      </c>
      <c r="X29" s="1">
        <f t="shared" ref="X29:X40" si="22">1-X16/0.415</f>
        <v>2.6506024096385472E-2</v>
      </c>
      <c r="Y29" s="1">
        <f t="shared" ref="Y29:Y40" si="23">1-Y16/0.335</f>
        <v>4.7761194029850795E-2</v>
      </c>
      <c r="Z29" s="1">
        <f t="shared" ref="Z29" si="24">1-Z16/0.387</f>
        <v>-7.7519379844961378E-3</v>
      </c>
      <c r="AA29" s="1">
        <f t="shared" ref="AA29:AA40" si="25">1-AA16/0.372</f>
        <v>2.6881720430107503E-3</v>
      </c>
      <c r="AB29" s="1">
        <f t="shared" ref="AB29:AB40" si="26">1-AB16/0.285</f>
        <v>2.1052631578947212E-2</v>
      </c>
      <c r="AC29" s="1">
        <f t="shared" ref="AC29:AC40" si="27">1-AC16/0.348</f>
        <v>4.8850574712643535E-2</v>
      </c>
      <c r="AD29" s="1">
        <f t="shared" ref="AD29:AD40" si="28">1-AD16/0.374</f>
        <v>3.7433155080213942E-2</v>
      </c>
      <c r="AE29" s="1">
        <f t="shared" ref="AE29:AE40" si="29">1-AE16/0.354</f>
        <v>-1.6949152542372836E-2</v>
      </c>
      <c r="AF29" s="1">
        <f t="shared" ref="AF29:AF40" si="30">1-AF16/0.379</f>
        <v>-2.1108179419525142E-2</v>
      </c>
      <c r="AG29" s="1">
        <f t="shared" ref="AG29:AG40" si="31">1-AG16/0.393</f>
        <v>7.6335877862595547E-3</v>
      </c>
      <c r="AH29" s="1">
        <f t="shared" ref="AH29:AH40" si="32">1-AH16/0.39</f>
        <v>7.692307692307665E-3</v>
      </c>
      <c r="AI29" s="1">
        <f t="shared" ref="AI29:AI40" si="33">1-AI16/0.347</f>
        <v>1.7291066282420609E-2</v>
      </c>
      <c r="AJ29" s="1">
        <f t="shared" ref="AJ29:AJ40" si="34">1-AJ16/0.393</f>
        <v>2.2900763358778664E-2</v>
      </c>
      <c r="AK29" s="1">
        <f t="shared" ref="AK29:AK40" si="35">1-AK16/0.389</f>
        <v>-2.8277634961439535E-2</v>
      </c>
      <c r="AL29" s="1">
        <f t="shared" ref="AL29:AL40" si="36">1-AL16/0.376</f>
        <v>2.393617021276595E-2</v>
      </c>
      <c r="AM29" s="1">
        <f t="shared" ref="AM29:AM40" si="37">1-AM16/0.415</f>
        <v>3.8554216867469737E-2</v>
      </c>
      <c r="AN29" s="1">
        <f t="shared" ref="AN29:AN40" si="38">1-AN16/0.348</f>
        <v>2.8735632183908288E-3</v>
      </c>
      <c r="AO29" s="1">
        <f t="shared" ref="AO29:AO40" si="39">1-AO16/0.366</f>
        <v>1.3661202185792365E-2</v>
      </c>
      <c r="AP29" s="1">
        <f t="shared" ref="AP29:AP40" si="40">1-AP16/0.355</f>
        <v>2.2535211267605604E-2</v>
      </c>
      <c r="AQ29" s="1">
        <f t="shared" ref="AQ29:AQ40" si="41">1-AQ16/0.339</f>
        <v>5.6047197640118007E-2</v>
      </c>
      <c r="AR29" s="1">
        <f t="shared" ref="AR29:AR40" si="42">1-AR16/0.362</f>
        <v>4.6961325966850875E-2</v>
      </c>
      <c r="AS29" s="1">
        <f t="shared" ref="AS29:AS40" si="43">1-AS16/0.331</f>
        <v>3.0211480362537513E-3</v>
      </c>
      <c r="AT29" s="1">
        <f t="shared" ref="AT29:AT40" si="44">1-AT16/0.388</f>
        <v>2.8350515463917536E-2</v>
      </c>
      <c r="AU29" s="1">
        <f t="shared" ref="AU29:AU40" si="45">1-AU16/0.38</f>
        <v>3.4210526315789469E-2</v>
      </c>
      <c r="AV29" s="1">
        <f t="shared" ref="AV29:AV40" si="46">1-AV16/0.381</f>
        <v>2.624671916010457E-3</v>
      </c>
      <c r="AW29" s="1">
        <f t="shared" ref="AW29:AW40" si="47">1-AW16/0.357</f>
        <v>-2.8011204481792618E-3</v>
      </c>
      <c r="AX29" s="1">
        <f t="shared" ref="AX29:AX40" si="48">1-AX16/0.425</f>
        <v>-2.3529411764706687E-3</v>
      </c>
      <c r="AY29" s="1">
        <f t="shared" ref="AY29:AY40" si="49">1-AY16/0.4</f>
        <v>-2.4999999999999467E-3</v>
      </c>
      <c r="AZ29" s="1">
        <f t="shared" ref="AZ29:AZ40" si="50">1-AZ16/0.359</f>
        <v>1.9498607242339872E-2</v>
      </c>
    </row>
    <row r="30" spans="1:52" x14ac:dyDescent="0.4">
      <c r="A30" s="46"/>
      <c r="B30" s="1">
        <v>0.5</v>
      </c>
      <c r="C30" s="1">
        <f t="shared" si="1"/>
        <v>4.9095607235142169E-2</v>
      </c>
      <c r="D30" s="1">
        <f t="shared" si="2"/>
        <v>5.7692307692307598E-2</v>
      </c>
      <c r="E30" s="1">
        <f t="shared" si="3"/>
        <v>3.6649214659685847E-2</v>
      </c>
      <c r="F30" s="1">
        <f t="shared" si="4"/>
        <v>3.2163742690058506E-2</v>
      </c>
      <c r="G30" s="1">
        <f t="shared" si="5"/>
        <v>4.4742729306487705E-2</v>
      </c>
      <c r="H30" s="1">
        <f t="shared" si="6"/>
        <v>1.6990291262135804E-2</v>
      </c>
      <c r="I30" s="1">
        <f t="shared" si="7"/>
        <v>2.5056947608200431E-2</v>
      </c>
      <c r="J30" s="1">
        <f t="shared" si="8"/>
        <v>5.2757793764987904E-2</v>
      </c>
      <c r="K30" s="1">
        <f t="shared" si="9"/>
        <v>2.1220159151193685E-2</v>
      </c>
      <c r="L30" s="1">
        <f t="shared" si="10"/>
        <v>2.2284122562674091E-2</v>
      </c>
      <c r="M30" s="1">
        <f t="shared" si="11"/>
        <v>5.46875E-2</v>
      </c>
      <c r="N30" s="1">
        <f t="shared" si="12"/>
        <v>7.3490813648294018E-2</v>
      </c>
      <c r="O30" s="1">
        <f t="shared" si="13"/>
        <v>8.4507042253521014E-2</v>
      </c>
      <c r="P30" s="1">
        <f t="shared" si="14"/>
        <v>3.9682539682539764E-2</v>
      </c>
      <c r="Q30" s="1">
        <f t="shared" si="15"/>
        <v>3.2332563510392598E-2</v>
      </c>
      <c r="R30" s="1">
        <f t="shared" si="16"/>
        <v>6.5868263473053967E-2</v>
      </c>
      <c r="S30" s="1">
        <f t="shared" si="17"/>
        <v>2.4937655860348684E-3</v>
      </c>
      <c r="T30" s="1">
        <f t="shared" si="18"/>
        <v>7.6759061833688635E-2</v>
      </c>
      <c r="U30" s="1">
        <f t="shared" si="19"/>
        <v>3.125E-2</v>
      </c>
      <c r="V30" s="1">
        <f t="shared" si="20"/>
        <v>9.5100864553314013E-2</v>
      </c>
      <c r="W30" s="1">
        <f t="shared" si="21"/>
        <v>5.8111380145278391E-2</v>
      </c>
      <c r="X30" s="1">
        <f t="shared" si="22"/>
        <v>6.506024096385532E-2</v>
      </c>
      <c r="Y30" s="1">
        <f t="shared" si="23"/>
        <v>5.3731343283582089E-2</v>
      </c>
      <c r="Z30" s="1">
        <f t="shared" ref="Z30" si="51">1-Z17/0.387</f>
        <v>1.5503875968992276E-2</v>
      </c>
      <c r="AA30" s="1">
        <f t="shared" si="25"/>
        <v>5.1075268817204367E-2</v>
      </c>
      <c r="AB30" s="1">
        <f t="shared" si="26"/>
        <v>4.2105263157894535E-2</v>
      </c>
      <c r="AC30" s="1">
        <f t="shared" si="27"/>
        <v>3.1609195402298673E-2</v>
      </c>
      <c r="AD30" s="1">
        <f t="shared" si="28"/>
        <v>5.3475935828877108E-2</v>
      </c>
      <c r="AE30" s="1">
        <f t="shared" si="29"/>
        <v>4.237288135593209E-2</v>
      </c>
      <c r="AF30" s="1">
        <f t="shared" si="30"/>
        <v>3.9577836411609502E-2</v>
      </c>
      <c r="AG30" s="1">
        <f t="shared" si="31"/>
        <v>4.0712468193384255E-2</v>
      </c>
      <c r="AH30" s="1">
        <f t="shared" si="32"/>
        <v>1.7948717948717996E-2</v>
      </c>
      <c r="AI30" s="1">
        <f t="shared" si="33"/>
        <v>5.1873198847262159E-2</v>
      </c>
      <c r="AJ30" s="1">
        <f t="shared" si="34"/>
        <v>7.3791348600508955E-2</v>
      </c>
      <c r="AK30" s="1">
        <f t="shared" si="35"/>
        <v>5.1413881748072487E-3</v>
      </c>
      <c r="AL30" s="1">
        <f t="shared" si="36"/>
        <v>9.0425531914893553E-2</v>
      </c>
      <c r="AM30" s="1">
        <f t="shared" si="37"/>
        <v>7.4698795180722866E-2</v>
      </c>
      <c r="AN30" s="1">
        <f t="shared" si="38"/>
        <v>7.7586206896551602E-2</v>
      </c>
      <c r="AO30" s="1">
        <f t="shared" si="39"/>
        <v>1.6393442622950838E-2</v>
      </c>
      <c r="AP30" s="1">
        <f t="shared" si="40"/>
        <v>6.197183098591541E-2</v>
      </c>
      <c r="AQ30" s="1">
        <f t="shared" si="41"/>
        <v>7.9646017699115057E-2</v>
      </c>
      <c r="AR30" s="1">
        <f t="shared" si="42"/>
        <v>8.8397790055248504E-2</v>
      </c>
      <c r="AS30" s="1">
        <f t="shared" si="43"/>
        <v>5.1359516616314216E-2</v>
      </c>
      <c r="AT30" s="1">
        <f t="shared" si="44"/>
        <v>5.4123711340206215E-2</v>
      </c>
      <c r="AU30" s="1">
        <f t="shared" si="45"/>
        <v>4.7368421052631615E-2</v>
      </c>
      <c r="AV30" s="1">
        <f t="shared" si="46"/>
        <v>2.8871391076115471E-2</v>
      </c>
      <c r="AW30" s="1">
        <f t="shared" si="47"/>
        <v>3.9215686274509665E-2</v>
      </c>
      <c r="AX30" s="1">
        <f t="shared" si="48"/>
        <v>4.7058823529411709E-2</v>
      </c>
      <c r="AY30" s="1">
        <f t="shared" si="49"/>
        <v>4.0000000000000036E-2</v>
      </c>
      <c r="AZ30" s="1">
        <f t="shared" si="50"/>
        <v>5.0139275766016622E-2</v>
      </c>
    </row>
    <row r="31" spans="1:52" x14ac:dyDescent="0.4">
      <c r="A31" s="46"/>
      <c r="B31" s="1">
        <v>0.75</v>
      </c>
      <c r="C31" s="1">
        <f t="shared" si="1"/>
        <v>9.8191214470284338E-2</v>
      </c>
      <c r="D31" s="1">
        <f t="shared" si="2"/>
        <v>0.10989010989010983</v>
      </c>
      <c r="E31" s="1">
        <f t="shared" si="3"/>
        <v>5.2356020942408432E-2</v>
      </c>
      <c r="F31" s="1">
        <f t="shared" si="4"/>
        <v>0.1228070175438597</v>
      </c>
      <c r="G31" s="1">
        <f t="shared" si="5"/>
        <v>6.487695749440725E-2</v>
      </c>
      <c r="H31" s="1">
        <f t="shared" si="6"/>
        <v>5.339805825242705E-2</v>
      </c>
      <c r="I31" s="1">
        <f t="shared" si="7"/>
        <v>6.3781321184510298E-2</v>
      </c>
      <c r="J31" s="1">
        <f t="shared" si="8"/>
        <v>0.12709832134292565</v>
      </c>
      <c r="K31" s="1">
        <f t="shared" si="9"/>
        <v>5.5702917771883298E-2</v>
      </c>
      <c r="L31" s="1">
        <f t="shared" si="10"/>
        <v>3.6211699164345412E-2</v>
      </c>
      <c r="M31" s="1">
        <f t="shared" si="11"/>
        <v>0.10677083333333326</v>
      </c>
      <c r="N31" s="1">
        <f t="shared" si="12"/>
        <v>0.11286089238845143</v>
      </c>
      <c r="O31" s="1">
        <f t="shared" si="13"/>
        <v>7.8873239436619613E-2</v>
      </c>
      <c r="P31" s="1">
        <f t="shared" si="14"/>
        <v>0.10317460317460314</v>
      </c>
      <c r="Q31" s="1">
        <f t="shared" si="15"/>
        <v>6.9284064665126932E-2</v>
      </c>
      <c r="R31" s="1">
        <f t="shared" si="16"/>
        <v>0.13173652694610793</v>
      </c>
      <c r="S31" s="1">
        <f t="shared" si="17"/>
        <v>8.728179551122206E-2</v>
      </c>
      <c r="T31" s="1">
        <f t="shared" si="18"/>
        <v>8.5287846481876262E-2</v>
      </c>
      <c r="U31" s="1">
        <f t="shared" si="19"/>
        <v>9.895833333333337E-2</v>
      </c>
      <c r="V31" s="1">
        <f t="shared" si="20"/>
        <v>0.13256484149855907</v>
      </c>
      <c r="W31" s="1">
        <f t="shared" si="21"/>
        <v>0.10653753026634383</v>
      </c>
      <c r="X31" s="1">
        <f t="shared" si="22"/>
        <v>0.10361445783132528</v>
      </c>
      <c r="Y31" s="1">
        <f t="shared" si="23"/>
        <v>0.10746268656716429</v>
      </c>
      <c r="Z31" s="1">
        <f t="shared" ref="Z31" si="52">1-Z18/0.387</f>
        <v>9.3023255813953543E-2</v>
      </c>
      <c r="AA31" s="1">
        <f t="shared" si="25"/>
        <v>8.870967741935476E-2</v>
      </c>
      <c r="AB31" s="1">
        <f t="shared" si="26"/>
        <v>0.14736842105263148</v>
      </c>
      <c r="AC31" s="1">
        <f t="shared" si="27"/>
        <v>6.8965517241379226E-2</v>
      </c>
      <c r="AD31" s="1">
        <f t="shared" si="28"/>
        <v>0.12032085561497319</v>
      </c>
      <c r="AE31" s="1">
        <f t="shared" si="29"/>
        <v>8.4745762711864292E-2</v>
      </c>
      <c r="AF31" s="1">
        <f t="shared" si="30"/>
        <v>8.4432717678100344E-2</v>
      </c>
      <c r="AG31" s="1">
        <f t="shared" si="31"/>
        <v>0.10687022900763365</v>
      </c>
      <c r="AH31" s="1">
        <f t="shared" si="32"/>
        <v>0.10256410256410264</v>
      </c>
      <c r="AI31" s="1">
        <f t="shared" si="33"/>
        <v>9.5100864553314013E-2</v>
      </c>
      <c r="AJ31" s="1">
        <f t="shared" si="34"/>
        <v>0.17048346055979646</v>
      </c>
      <c r="AK31" s="1">
        <f t="shared" si="35"/>
        <v>5.6555269922879181E-2</v>
      </c>
      <c r="AL31" s="1">
        <f t="shared" si="36"/>
        <v>0.125</v>
      </c>
      <c r="AM31" s="1">
        <f t="shared" si="37"/>
        <v>0.12048192771084332</v>
      </c>
      <c r="AN31" s="1">
        <f t="shared" si="38"/>
        <v>0.16954022988505746</v>
      </c>
      <c r="AO31" s="1">
        <f t="shared" si="39"/>
        <v>8.7431693989070913E-2</v>
      </c>
      <c r="AP31" s="1">
        <f t="shared" si="40"/>
        <v>0.11830985915492953</v>
      </c>
      <c r="AQ31" s="1">
        <f t="shared" si="41"/>
        <v>0.11799410029498536</v>
      </c>
      <c r="AR31" s="1">
        <f t="shared" si="42"/>
        <v>9.6685082872928096E-2</v>
      </c>
      <c r="AS31" s="1">
        <f t="shared" si="43"/>
        <v>7.2507552870090697E-2</v>
      </c>
      <c r="AT31" s="1">
        <f t="shared" si="44"/>
        <v>0.12886597938144329</v>
      </c>
      <c r="AU31" s="1">
        <f t="shared" si="45"/>
        <v>0.11052631578947358</v>
      </c>
      <c r="AV31" s="1">
        <f t="shared" si="46"/>
        <v>6.2992125984252079E-2</v>
      </c>
      <c r="AW31" s="1">
        <f t="shared" si="47"/>
        <v>7.5630252100840289E-2</v>
      </c>
      <c r="AX31" s="1">
        <f t="shared" si="48"/>
        <v>8.9411764705882302E-2</v>
      </c>
      <c r="AY31" s="1">
        <f t="shared" si="49"/>
        <v>6.0000000000000053E-2</v>
      </c>
      <c r="AZ31" s="1">
        <f t="shared" si="50"/>
        <v>6.6852367688022163E-2</v>
      </c>
    </row>
    <row r="32" spans="1:52" x14ac:dyDescent="0.4">
      <c r="A32" s="46"/>
      <c r="B32" s="1">
        <v>1</v>
      </c>
      <c r="C32" s="1">
        <f t="shared" si="1"/>
        <v>0.15245478036175708</v>
      </c>
      <c r="D32" s="1">
        <f t="shared" si="2"/>
        <v>0.17307692307692313</v>
      </c>
      <c r="E32" s="1">
        <f t="shared" si="3"/>
        <v>0.11256544502617793</v>
      </c>
      <c r="F32" s="1">
        <f t="shared" si="4"/>
        <v>0.17836257309941517</v>
      </c>
      <c r="G32" s="1">
        <f t="shared" si="5"/>
        <v>0.10067114093959728</v>
      </c>
      <c r="H32" s="1">
        <f t="shared" si="6"/>
        <v>9.7087378640776656E-2</v>
      </c>
      <c r="I32" s="1">
        <f t="shared" si="7"/>
        <v>8.6560364464692396E-2</v>
      </c>
      <c r="J32" s="1">
        <f t="shared" si="8"/>
        <v>0.15107913669064754</v>
      </c>
      <c r="K32" s="1">
        <f t="shared" si="9"/>
        <v>8.2228116710875376E-2</v>
      </c>
      <c r="L32" s="1">
        <f t="shared" si="10"/>
        <v>0.14763231197771587</v>
      </c>
      <c r="M32" s="1">
        <f t="shared" si="11"/>
        <v>0.14583333333333337</v>
      </c>
      <c r="N32" s="1">
        <f t="shared" si="12"/>
        <v>0.1758530183727034</v>
      </c>
      <c r="O32" s="1">
        <f t="shared" si="13"/>
        <v>0.14647887323943665</v>
      </c>
      <c r="P32" s="1">
        <f t="shared" si="14"/>
        <v>0.15873015873015872</v>
      </c>
      <c r="Q32" s="1">
        <f t="shared" si="15"/>
        <v>0.12471131639722866</v>
      </c>
      <c r="R32" s="1">
        <f t="shared" si="16"/>
        <v>0.16167664670658677</v>
      </c>
      <c r="S32" s="1">
        <f t="shared" si="17"/>
        <v>0.1296758104738156</v>
      </c>
      <c r="T32" s="1">
        <f t="shared" si="18"/>
        <v>0.13219616204690832</v>
      </c>
      <c r="U32" s="1">
        <f t="shared" si="19"/>
        <v>0.10156250000000011</v>
      </c>
      <c r="V32" s="1">
        <f t="shared" si="20"/>
        <v>0.22190201729106618</v>
      </c>
      <c r="W32" s="1">
        <f t="shared" si="21"/>
        <v>0.13559322033898302</v>
      </c>
      <c r="X32" s="1">
        <f t="shared" si="22"/>
        <v>0.1397590361445783</v>
      </c>
      <c r="Y32" s="1">
        <f t="shared" si="23"/>
        <v>0.12238805970149269</v>
      </c>
      <c r="Z32" s="1">
        <f t="shared" ref="Z32" si="53">1-Z19/0.387</f>
        <v>0.13953488372093026</v>
      </c>
      <c r="AA32" s="1">
        <f t="shared" si="25"/>
        <v>0.13440860215053763</v>
      </c>
      <c r="AB32" s="1">
        <f t="shared" si="26"/>
        <v>0.20701754385964899</v>
      </c>
      <c r="AC32" s="1">
        <f t="shared" si="27"/>
        <v>0.1206896551724137</v>
      </c>
      <c r="AD32" s="1">
        <f t="shared" si="28"/>
        <v>0.14438502673796794</v>
      </c>
      <c r="AE32" s="1">
        <f t="shared" si="29"/>
        <v>0.16666666666666663</v>
      </c>
      <c r="AF32" s="1">
        <f t="shared" si="30"/>
        <v>0.12137203166226906</v>
      </c>
      <c r="AG32" s="1">
        <f t="shared" si="31"/>
        <v>0.15521628498727735</v>
      </c>
      <c r="AH32" s="1">
        <f t="shared" si="32"/>
        <v>0.13589743589743586</v>
      </c>
      <c r="AI32" s="1">
        <f t="shared" si="33"/>
        <v>0.14121037463976938</v>
      </c>
      <c r="AJ32" s="1">
        <f t="shared" si="34"/>
        <v>0.21628498727735368</v>
      </c>
      <c r="AK32" s="1">
        <f t="shared" si="35"/>
        <v>0.11053984575835485</v>
      </c>
      <c r="AL32" s="1">
        <f t="shared" si="36"/>
        <v>0.2127659574468086</v>
      </c>
      <c r="AM32" s="1">
        <f t="shared" si="37"/>
        <v>0.15180722891566267</v>
      </c>
      <c r="AN32" s="1">
        <f t="shared" si="38"/>
        <v>0.23275862068965503</v>
      </c>
      <c r="AO32" s="1">
        <f t="shared" si="39"/>
        <v>0.15027322404371579</v>
      </c>
      <c r="AP32" s="1">
        <f t="shared" si="40"/>
        <v>0.18028169014084505</v>
      </c>
      <c r="AQ32" s="1">
        <f t="shared" si="41"/>
        <v>0.18584070796460173</v>
      </c>
      <c r="AR32" s="1">
        <f t="shared" si="42"/>
        <v>0.13535911602209938</v>
      </c>
      <c r="AS32" s="1">
        <f t="shared" si="43"/>
        <v>0.10574018126888229</v>
      </c>
      <c r="AT32" s="1">
        <f t="shared" si="44"/>
        <v>0.18041237113402064</v>
      </c>
      <c r="AU32" s="1">
        <f t="shared" si="45"/>
        <v>0.15789473684210531</v>
      </c>
      <c r="AV32" s="1">
        <f t="shared" si="46"/>
        <v>0.1758530183727034</v>
      </c>
      <c r="AW32" s="1">
        <f t="shared" si="47"/>
        <v>0.165266106442577</v>
      </c>
      <c r="AX32" s="1">
        <f t="shared" si="48"/>
        <v>0.13882352941176468</v>
      </c>
      <c r="AY32" s="1">
        <f t="shared" si="49"/>
        <v>0.13500000000000012</v>
      </c>
      <c r="AZ32" s="1">
        <f t="shared" si="50"/>
        <v>0.13370473537604455</v>
      </c>
    </row>
    <row r="33" spans="1:52" x14ac:dyDescent="0.4">
      <c r="A33" s="46"/>
      <c r="B33" s="1">
        <v>1.25</v>
      </c>
      <c r="C33" s="1">
        <f t="shared" si="1"/>
        <v>0.21188630490956073</v>
      </c>
      <c r="D33" s="1">
        <f t="shared" si="2"/>
        <v>0.21153846153846156</v>
      </c>
      <c r="E33" s="1">
        <f t="shared" si="3"/>
        <v>0.16753926701570676</v>
      </c>
      <c r="F33" s="1">
        <f t="shared" si="4"/>
        <v>0.25438596491228072</v>
      </c>
      <c r="G33" s="1">
        <f t="shared" si="5"/>
        <v>0.1476510067114094</v>
      </c>
      <c r="H33" s="1">
        <f t="shared" si="6"/>
        <v>0.14320388349514568</v>
      </c>
      <c r="I33" s="1">
        <f t="shared" si="7"/>
        <v>0.11161731207289294</v>
      </c>
      <c r="J33" s="1">
        <f t="shared" si="8"/>
        <v>0.24460431654676251</v>
      </c>
      <c r="K33" s="1">
        <f t="shared" si="9"/>
        <v>0.14058355437665782</v>
      </c>
      <c r="L33" s="1">
        <f t="shared" si="10"/>
        <v>0.18105849582172706</v>
      </c>
      <c r="M33" s="1">
        <f t="shared" si="11"/>
        <v>0.203125</v>
      </c>
      <c r="N33" s="1">
        <f t="shared" si="12"/>
        <v>0.19685039370078738</v>
      </c>
      <c r="O33" s="1">
        <f t="shared" si="13"/>
        <v>0.21408450704225346</v>
      </c>
      <c r="P33" s="1">
        <f t="shared" si="14"/>
        <v>0.20899470899470907</v>
      </c>
      <c r="Q33" s="1">
        <f t="shared" si="15"/>
        <v>0.18475750577367211</v>
      </c>
      <c r="R33" s="1">
        <f t="shared" si="16"/>
        <v>0.22155688622754488</v>
      </c>
      <c r="S33" s="1">
        <f t="shared" si="17"/>
        <v>0.17705735660847877</v>
      </c>
      <c r="T33" s="1">
        <f t="shared" si="18"/>
        <v>0.19829424307036247</v>
      </c>
      <c r="U33" s="1">
        <f t="shared" si="19"/>
        <v>0.21875</v>
      </c>
      <c r="V33" s="1">
        <f t="shared" si="20"/>
        <v>0.25360230547550422</v>
      </c>
      <c r="W33" s="1">
        <f t="shared" si="21"/>
        <v>0.18644067796610164</v>
      </c>
      <c r="X33" s="1">
        <f t="shared" si="22"/>
        <v>0.16626506024096388</v>
      </c>
      <c r="Y33" s="1">
        <f t="shared" si="23"/>
        <v>0.17611940298507456</v>
      </c>
      <c r="Z33" s="1">
        <f t="shared" ref="Z33" si="54">1-Z20/0.387</f>
        <v>0.19121447028423777</v>
      </c>
      <c r="AA33" s="1">
        <f t="shared" si="25"/>
        <v>0.16666666666666663</v>
      </c>
      <c r="AB33" s="1">
        <f t="shared" si="26"/>
        <v>0.30877192982456136</v>
      </c>
      <c r="AC33" s="1">
        <f t="shared" si="27"/>
        <v>0.20689655172413779</v>
      </c>
      <c r="AD33" s="1">
        <f t="shared" si="28"/>
        <v>0.19518716577540107</v>
      </c>
      <c r="AE33" s="1">
        <f t="shared" si="29"/>
        <v>0.19491525423728817</v>
      </c>
      <c r="AF33" s="1">
        <f t="shared" si="30"/>
        <v>0.18205804749340371</v>
      </c>
      <c r="AG33" s="1">
        <f t="shared" si="31"/>
        <v>0.22646310432569983</v>
      </c>
      <c r="AH33" s="1">
        <f t="shared" si="32"/>
        <v>0.20512820512820518</v>
      </c>
      <c r="AI33" s="1">
        <f t="shared" si="33"/>
        <v>0.25072046109510082</v>
      </c>
      <c r="AJ33" s="1">
        <f t="shared" si="34"/>
        <v>0.25445292620865145</v>
      </c>
      <c r="AK33" s="1">
        <f t="shared" si="35"/>
        <v>0.18251928020565555</v>
      </c>
      <c r="AL33" s="1">
        <f t="shared" si="36"/>
        <v>0.26329787234042545</v>
      </c>
      <c r="AM33" s="1">
        <f t="shared" si="37"/>
        <v>0.16385542168674705</v>
      </c>
      <c r="AN33" s="1">
        <f t="shared" si="38"/>
        <v>0.27011494252873558</v>
      </c>
      <c r="AO33" s="1">
        <f t="shared" si="39"/>
        <v>0.19945355191256831</v>
      </c>
      <c r="AP33" s="1">
        <f t="shared" si="40"/>
        <v>0.22535211267605626</v>
      </c>
      <c r="AQ33" s="1">
        <f t="shared" si="41"/>
        <v>0.21533923303834812</v>
      </c>
      <c r="AR33" s="1">
        <f t="shared" si="42"/>
        <v>0.14364640883977897</v>
      </c>
      <c r="AS33" s="1">
        <f t="shared" si="43"/>
        <v>0.17522658610271902</v>
      </c>
      <c r="AT33" s="1">
        <f t="shared" si="44"/>
        <v>0.23711340206185572</v>
      </c>
      <c r="AU33" s="1">
        <f t="shared" si="45"/>
        <v>0.20526315789473693</v>
      </c>
      <c r="AV33" s="1">
        <f t="shared" si="46"/>
        <v>0.23097112860892399</v>
      </c>
      <c r="AW33" s="1">
        <f t="shared" si="47"/>
        <v>0.20448179271708689</v>
      </c>
      <c r="AX33" s="1">
        <f t="shared" si="48"/>
        <v>0.14117647058823535</v>
      </c>
      <c r="AY33" s="1">
        <f t="shared" si="49"/>
        <v>0.16749999999999998</v>
      </c>
      <c r="AZ33" s="1">
        <f t="shared" si="50"/>
        <v>0.18105849582172706</v>
      </c>
    </row>
    <row r="34" spans="1:52" x14ac:dyDescent="0.4">
      <c r="A34" s="46"/>
      <c r="B34" s="1">
        <v>1.5</v>
      </c>
      <c r="C34" s="1">
        <f t="shared" si="1"/>
        <v>0.24547803617571062</v>
      </c>
      <c r="D34" s="1">
        <f t="shared" si="2"/>
        <v>0.25549450549450547</v>
      </c>
      <c r="E34" s="1">
        <f t="shared" si="3"/>
        <v>0.24869109947643986</v>
      </c>
      <c r="F34" s="1">
        <f t="shared" si="4"/>
        <v>0.33333333333333337</v>
      </c>
      <c r="G34" s="1">
        <f t="shared" si="5"/>
        <v>0.19686800894854595</v>
      </c>
      <c r="H34" s="1">
        <f t="shared" si="6"/>
        <v>0.20145631067961156</v>
      </c>
      <c r="I34" s="1">
        <f t="shared" si="7"/>
        <v>0.14123006833712981</v>
      </c>
      <c r="J34" s="1">
        <f t="shared" si="8"/>
        <v>0.25899280575539563</v>
      </c>
      <c r="K34" s="1">
        <f t="shared" si="9"/>
        <v>0.20424403183023876</v>
      </c>
      <c r="L34" s="1">
        <f t="shared" si="10"/>
        <v>0.27298050139275765</v>
      </c>
      <c r="M34" s="1">
        <f t="shared" si="11"/>
        <v>0.26302083333333337</v>
      </c>
      <c r="N34" s="1">
        <f t="shared" si="12"/>
        <v>0.23884514435695547</v>
      </c>
      <c r="O34" s="1">
        <f t="shared" si="13"/>
        <v>0.24225352112676046</v>
      </c>
      <c r="P34" s="1">
        <f t="shared" si="14"/>
        <v>0.24338624338624348</v>
      </c>
      <c r="Q34" s="1">
        <f t="shared" si="15"/>
        <v>0.21016166281755189</v>
      </c>
      <c r="R34" s="1">
        <f t="shared" si="16"/>
        <v>0.23353293413173659</v>
      </c>
      <c r="S34" s="1">
        <f t="shared" si="17"/>
        <v>0.21446384039900257</v>
      </c>
      <c r="T34" s="1">
        <f t="shared" si="18"/>
        <v>0.2260127931769722</v>
      </c>
      <c r="U34" s="1">
        <f t="shared" si="19"/>
        <v>0.296875</v>
      </c>
      <c r="V34" s="1">
        <f t="shared" si="20"/>
        <v>0.27665706051873196</v>
      </c>
      <c r="W34" s="1">
        <f t="shared" si="21"/>
        <v>0.198547215496368</v>
      </c>
      <c r="X34" s="1">
        <f t="shared" si="22"/>
        <v>0.20481927710843362</v>
      </c>
      <c r="Y34" s="1">
        <f t="shared" si="23"/>
        <v>0.16417910447761186</v>
      </c>
      <c r="Z34" s="1">
        <f t="shared" ref="Z34:Z40" si="55">1-Z21/0.387</f>
        <v>0.22480620155038766</v>
      </c>
      <c r="AA34" s="1">
        <f t="shared" si="25"/>
        <v>0.18817204301075274</v>
      </c>
      <c r="AB34" s="1">
        <f t="shared" si="26"/>
        <v>0.31929824561403497</v>
      </c>
      <c r="AC34" s="1">
        <f t="shared" si="27"/>
        <v>0.24712643678160906</v>
      </c>
      <c r="AD34" s="1">
        <f t="shared" si="28"/>
        <v>0.21122994652406424</v>
      </c>
      <c r="AE34" s="1">
        <f t="shared" si="29"/>
        <v>0.21468926553672307</v>
      </c>
      <c r="AF34" s="1">
        <f t="shared" si="30"/>
        <v>0.23482849604221645</v>
      </c>
      <c r="AG34" s="1">
        <f t="shared" si="31"/>
        <v>0.27226463104325704</v>
      </c>
      <c r="AH34" s="1">
        <f t="shared" si="32"/>
        <v>0.26153846153846161</v>
      </c>
      <c r="AI34" s="1">
        <f t="shared" si="33"/>
        <v>0.27665706051873196</v>
      </c>
      <c r="AJ34" s="1">
        <f t="shared" si="34"/>
        <v>0.28498727735368956</v>
      </c>
      <c r="AK34" s="1">
        <f t="shared" si="35"/>
        <v>0.20822622107969158</v>
      </c>
      <c r="AL34" s="1">
        <f t="shared" si="36"/>
        <v>0.30319148936170215</v>
      </c>
      <c r="AM34" s="1">
        <f t="shared" si="37"/>
        <v>0.21204819277108422</v>
      </c>
      <c r="AN34" s="1">
        <f t="shared" si="38"/>
        <v>0.3275862068965516</v>
      </c>
      <c r="AO34" s="1">
        <f t="shared" si="39"/>
        <v>0.25136612021857918</v>
      </c>
      <c r="AP34" s="1">
        <f t="shared" si="40"/>
        <v>0.25070422535211256</v>
      </c>
      <c r="AQ34" s="1">
        <f t="shared" si="41"/>
        <v>0.24778761061946908</v>
      </c>
      <c r="AR34" s="1">
        <f t="shared" si="42"/>
        <v>0.16298342541436461</v>
      </c>
      <c r="AS34" s="1">
        <f t="shared" si="43"/>
        <v>0.20845921450151061</v>
      </c>
      <c r="AT34" s="1">
        <f t="shared" si="44"/>
        <v>0.27577319587628857</v>
      </c>
      <c r="AU34" s="1">
        <f t="shared" si="45"/>
        <v>0.24473684210526325</v>
      </c>
      <c r="AV34" s="1">
        <f t="shared" si="46"/>
        <v>0.30708661417322836</v>
      </c>
      <c r="AW34" s="1">
        <f t="shared" si="47"/>
        <v>0.21288515406162456</v>
      </c>
      <c r="AX34" s="1">
        <f t="shared" si="48"/>
        <v>0.22352941176470587</v>
      </c>
      <c r="AY34" s="1">
        <f t="shared" si="49"/>
        <v>0.22000000000000008</v>
      </c>
      <c r="AZ34" s="1">
        <f t="shared" si="50"/>
        <v>0.21727019498607236</v>
      </c>
    </row>
    <row r="35" spans="1:52" x14ac:dyDescent="0.4">
      <c r="A35" s="46"/>
      <c r="B35" s="1">
        <v>1.75</v>
      </c>
      <c r="C35" s="1">
        <f t="shared" si="1"/>
        <v>0.25064599483204142</v>
      </c>
      <c r="D35" s="1">
        <f t="shared" si="2"/>
        <v>0.28846153846153844</v>
      </c>
      <c r="E35" s="1">
        <f t="shared" si="3"/>
        <v>0.29581151832460728</v>
      </c>
      <c r="F35" s="1">
        <f t="shared" si="4"/>
        <v>0.31871345029239773</v>
      </c>
      <c r="G35" s="1">
        <f t="shared" si="5"/>
        <v>0.22595078299776294</v>
      </c>
      <c r="H35" s="1">
        <f>1-H22/0.412</f>
        <v>0.24757281553398058</v>
      </c>
      <c r="I35" s="1">
        <f>1-I22/0.439</f>
        <v>0.18906605922551256</v>
      </c>
      <c r="J35" s="1">
        <f t="shared" si="8"/>
        <v>0.28776978417266186</v>
      </c>
      <c r="K35" s="1">
        <f>1-K22/0.377</f>
        <v>0.23076923076923084</v>
      </c>
      <c r="L35" s="1">
        <f t="shared" si="10"/>
        <v>0.33426183844011137</v>
      </c>
      <c r="M35" s="1">
        <f>1-M22/0.384</f>
        <v>0.2734375</v>
      </c>
      <c r="N35" s="1">
        <f>1-N22/0.381</f>
        <v>0.2834645669291338</v>
      </c>
      <c r="O35" s="1">
        <f t="shared" si="13"/>
        <v>0.29859154929577458</v>
      </c>
      <c r="P35" s="1">
        <f t="shared" si="14"/>
        <v>0.32804232804232802</v>
      </c>
      <c r="Q35" s="1">
        <f>1-Q22/0.433</f>
        <v>0.25173210161662818</v>
      </c>
      <c r="R35" s="1">
        <f t="shared" si="16"/>
        <v>0.29940119760479045</v>
      </c>
      <c r="S35" s="1">
        <f>1-S22/0.401</f>
        <v>0.26683291770573569</v>
      </c>
      <c r="T35" s="1">
        <f>1-T22/0.469</f>
        <v>0.28144989339019177</v>
      </c>
      <c r="U35" s="1">
        <f>1-U22/0.384</f>
        <v>0.26562500000000011</v>
      </c>
      <c r="V35" s="1">
        <f t="shared" si="20"/>
        <v>0.34870317002881834</v>
      </c>
      <c r="W35" s="1">
        <f t="shared" si="21"/>
        <v>0.23728813559322026</v>
      </c>
      <c r="X35" s="1">
        <f t="shared" si="22"/>
        <v>0.24096385542168675</v>
      </c>
      <c r="Y35" s="1">
        <f>1-Y22/0.335</f>
        <v>0.23582089552238805</v>
      </c>
      <c r="Z35" s="1">
        <f t="shared" si="55"/>
        <v>0.31007751937984496</v>
      </c>
      <c r="AA35" s="1">
        <f t="shared" si="25"/>
        <v>0.24193548387096786</v>
      </c>
      <c r="AB35" s="1">
        <f>1-AB22/0.285</f>
        <v>0.39999999999999991</v>
      </c>
      <c r="AC35" s="1">
        <f>1-AC22/0.348</f>
        <v>0.33333333333333326</v>
      </c>
      <c r="AD35" s="1">
        <f>1-AD22/0.374</f>
        <v>0.2860962566844919</v>
      </c>
      <c r="AE35" s="1">
        <f>1-AE22/0.354</f>
        <v>0.26271186440677963</v>
      </c>
      <c r="AF35" s="1">
        <f>1-AF22/0.379</f>
        <v>0.24802110817941958</v>
      </c>
      <c r="AG35" s="1">
        <f>1-AG22/0.393</f>
        <v>0.32315521628498722</v>
      </c>
      <c r="AH35" s="1">
        <f t="shared" si="32"/>
        <v>0.31025641025641026</v>
      </c>
      <c r="AI35" s="1">
        <f t="shared" si="33"/>
        <v>0.31700288184438041</v>
      </c>
      <c r="AJ35" s="1">
        <f>1-AJ22/0.393</f>
        <v>0.31552162849872767</v>
      </c>
      <c r="AK35" s="1">
        <f>1-AK22/0.389</f>
        <v>0.28791773778920304</v>
      </c>
      <c r="AL35" s="1">
        <f>1-AL22/0.376</f>
        <v>0.33244680851063835</v>
      </c>
      <c r="AM35" s="1">
        <f>1-AM22/0.415</f>
        <v>0.26746987951807222</v>
      </c>
      <c r="AN35" s="1">
        <f>1-AN22/0.348</f>
        <v>0.36781609195402298</v>
      </c>
      <c r="AO35" s="1">
        <f t="shared" si="39"/>
        <v>0.27049180327868849</v>
      </c>
      <c r="AP35" s="1">
        <f>1-AP22/0.355</f>
        <v>0.26197183098591548</v>
      </c>
      <c r="AQ35" s="1">
        <f>1-AQ22/0.339</f>
        <v>0.31563421828908556</v>
      </c>
      <c r="AR35" s="1">
        <f t="shared" si="42"/>
        <v>0.21823204419889508</v>
      </c>
      <c r="AS35" s="1">
        <f>1-AS22/0.331</f>
        <v>0.25679758308157108</v>
      </c>
      <c r="AT35" s="1">
        <f>1-AT22/0.388</f>
        <v>0.30412371134020622</v>
      </c>
      <c r="AU35" s="1">
        <f>1-AU22/0.38</f>
        <v>0.27631578947368418</v>
      </c>
      <c r="AV35" s="1">
        <f>1-AV22/0.381</f>
        <v>0.32545931758530178</v>
      </c>
      <c r="AW35" s="1">
        <f t="shared" si="47"/>
        <v>0.27450980392156854</v>
      </c>
      <c r="AX35" s="1">
        <f>1-AX22/0.425</f>
        <v>0.23764705882352932</v>
      </c>
      <c r="AY35" s="1">
        <f>1-AY22/0.4</f>
        <v>0.28000000000000014</v>
      </c>
      <c r="AZ35" s="1">
        <f>1-AZ22/0.359</f>
        <v>0.27576601671309187</v>
      </c>
    </row>
    <row r="36" spans="1:52" x14ac:dyDescent="0.4">
      <c r="A36" s="46"/>
      <c r="B36" s="1">
        <v>2</v>
      </c>
      <c r="C36" s="1">
        <f>1-C23/0.387</f>
        <v>0.30749354005167961</v>
      </c>
      <c r="D36" s="1">
        <f t="shared" si="2"/>
        <v>0.33791208791208793</v>
      </c>
      <c r="E36" s="1">
        <f t="shared" si="3"/>
        <v>0.32984293193717273</v>
      </c>
      <c r="F36" s="1">
        <f t="shared" si="4"/>
        <v>0.40058479532163749</v>
      </c>
      <c r="G36" s="1">
        <f t="shared" si="5"/>
        <v>0.26174496644295298</v>
      </c>
      <c r="H36" s="1">
        <f t="shared" si="6"/>
        <v>0.28155339805825241</v>
      </c>
      <c r="I36" s="1">
        <f t="shared" si="7"/>
        <v>0.2369020501138952</v>
      </c>
      <c r="J36" s="1">
        <f t="shared" si="8"/>
        <v>0.32374100719424459</v>
      </c>
      <c r="K36" s="1">
        <f t="shared" si="9"/>
        <v>0.30503978779840846</v>
      </c>
      <c r="L36" s="1">
        <f>1-L23/0.359</f>
        <v>0.373259052924791</v>
      </c>
      <c r="M36" s="1">
        <f t="shared" si="11"/>
        <v>0.328125</v>
      </c>
      <c r="N36" s="1">
        <f t="shared" si="12"/>
        <v>0.29133858267716528</v>
      </c>
      <c r="O36" s="1">
        <f t="shared" si="13"/>
        <v>0.3183098591549296</v>
      </c>
      <c r="P36" s="1">
        <f t="shared" si="14"/>
        <v>0.37830687830687837</v>
      </c>
      <c r="Q36" s="1">
        <f t="shared" si="15"/>
        <v>0.26789838337182448</v>
      </c>
      <c r="R36" s="1">
        <f>1-R23/0.334</f>
        <v>0.33832335329341323</v>
      </c>
      <c r="S36" s="1">
        <f t="shared" si="17"/>
        <v>0.29925187032418954</v>
      </c>
      <c r="T36" s="1">
        <f t="shared" si="18"/>
        <v>0.28571428571428559</v>
      </c>
      <c r="U36" s="1">
        <f t="shared" si="19"/>
        <v>0.35677083333333337</v>
      </c>
      <c r="V36" s="1">
        <f t="shared" si="20"/>
        <v>0.34870317002881834</v>
      </c>
      <c r="W36" s="1">
        <f t="shared" si="21"/>
        <v>0.26150121065375298</v>
      </c>
      <c r="X36" s="1">
        <f t="shared" si="22"/>
        <v>0.27469879518072293</v>
      </c>
      <c r="Y36" s="1">
        <f t="shared" si="23"/>
        <v>0.29552238805970155</v>
      </c>
      <c r="Z36" s="1">
        <f t="shared" si="55"/>
        <v>0.34625322997416019</v>
      </c>
      <c r="AA36" s="1">
        <f t="shared" si="25"/>
        <v>0.260752688172043</v>
      </c>
      <c r="AB36" s="1">
        <f t="shared" si="26"/>
        <v>0.40350877192982448</v>
      </c>
      <c r="AC36" s="1">
        <f t="shared" si="27"/>
        <v>0.33908045977011492</v>
      </c>
      <c r="AD36" s="1">
        <f t="shared" si="28"/>
        <v>0.31283422459893051</v>
      </c>
      <c r="AE36" s="1">
        <f t="shared" si="29"/>
        <v>0.27118644067796605</v>
      </c>
      <c r="AF36" s="1">
        <f t="shared" si="30"/>
        <v>0.30343007915567277</v>
      </c>
      <c r="AG36" s="1">
        <f t="shared" si="31"/>
        <v>0.361323155216285</v>
      </c>
      <c r="AH36" s="1">
        <f>1-AH23/0.39</f>
        <v>0.32051282051282048</v>
      </c>
      <c r="AI36" s="1">
        <f>1-AI23/0.347</f>
        <v>0.34870317002881834</v>
      </c>
      <c r="AJ36" s="1">
        <f t="shared" si="34"/>
        <v>0.36895674300254455</v>
      </c>
      <c r="AK36" s="1">
        <f t="shared" si="35"/>
        <v>0.33676092544987146</v>
      </c>
      <c r="AL36" s="1">
        <f t="shared" si="36"/>
        <v>0.37234042553191493</v>
      </c>
      <c r="AM36" s="1">
        <f t="shared" si="37"/>
        <v>0.31325301204819278</v>
      </c>
      <c r="AN36" s="1">
        <f t="shared" si="38"/>
        <v>0.38793103448275856</v>
      </c>
      <c r="AO36" s="1">
        <f t="shared" si="39"/>
        <v>0.29508196721311475</v>
      </c>
      <c r="AP36" s="1">
        <f t="shared" si="40"/>
        <v>0.29577464788732388</v>
      </c>
      <c r="AQ36" s="1">
        <f t="shared" si="41"/>
        <v>0.37758112094395291</v>
      </c>
      <c r="AR36" s="1">
        <f>1-AR23/0.362</f>
        <v>0.29558011049723754</v>
      </c>
      <c r="AS36" s="1">
        <f t="shared" si="43"/>
        <v>0.32326283987915405</v>
      </c>
      <c r="AT36" s="1">
        <f t="shared" si="44"/>
        <v>0.34278350515463918</v>
      </c>
      <c r="AU36" s="1">
        <f t="shared" si="45"/>
        <v>0.32894736842105265</v>
      </c>
      <c r="AV36" s="1">
        <f t="shared" si="46"/>
        <v>0.3648293963254593</v>
      </c>
      <c r="AW36" s="1">
        <f>1-AW23/0.357</f>
        <v>0.31372549019607843</v>
      </c>
      <c r="AX36" s="1">
        <f t="shared" si="48"/>
        <v>0.26823529411764702</v>
      </c>
      <c r="AY36" s="1">
        <f t="shared" si="49"/>
        <v>0.29250000000000009</v>
      </c>
      <c r="AZ36" s="1">
        <f t="shared" si="50"/>
        <v>0.32311977715877438</v>
      </c>
    </row>
    <row r="37" spans="1:52" x14ac:dyDescent="0.4">
      <c r="A37" s="46"/>
      <c r="B37" s="1">
        <v>2.5</v>
      </c>
      <c r="C37" s="1">
        <f t="shared" si="1"/>
        <v>0.37209302325581395</v>
      </c>
      <c r="D37" s="1">
        <f t="shared" si="2"/>
        <v>0.40109890109890112</v>
      </c>
      <c r="E37" s="1">
        <f t="shared" si="3"/>
        <v>0.39528795811518325</v>
      </c>
      <c r="F37" s="1">
        <f t="shared" si="4"/>
        <v>0.47660818713450304</v>
      </c>
      <c r="G37" s="1">
        <f t="shared" si="5"/>
        <v>0.34675615212527966</v>
      </c>
      <c r="H37" s="1">
        <f t="shared" si="6"/>
        <v>0.35679611650485432</v>
      </c>
      <c r="I37" s="1">
        <f t="shared" si="7"/>
        <v>0.3006833712984055</v>
      </c>
      <c r="J37" s="1">
        <f t="shared" si="8"/>
        <v>0.41247002398081534</v>
      </c>
      <c r="K37" s="1">
        <f t="shared" si="9"/>
        <v>0.38726790450928383</v>
      </c>
      <c r="L37" s="1">
        <f t="shared" si="10"/>
        <v>0.43732590529247906</v>
      </c>
      <c r="M37" s="1">
        <f t="shared" si="11"/>
        <v>0.44270833333333337</v>
      </c>
      <c r="N37" s="1">
        <f t="shared" si="12"/>
        <v>0.34383202099737531</v>
      </c>
      <c r="O37" s="1">
        <f t="shared" si="13"/>
        <v>0.41690140845070423</v>
      </c>
      <c r="P37" s="1">
        <f t="shared" si="14"/>
        <v>0.41269841269841268</v>
      </c>
      <c r="Q37" s="1">
        <f t="shared" si="15"/>
        <v>0.3394919168591225</v>
      </c>
      <c r="R37" s="1">
        <f t="shared" si="16"/>
        <v>0.39221556886227549</v>
      </c>
      <c r="S37" s="1">
        <f t="shared" si="17"/>
        <v>0.3765586034912719</v>
      </c>
      <c r="T37" s="1">
        <f t="shared" si="18"/>
        <v>0.32409381663113002</v>
      </c>
      <c r="U37" s="1">
        <f t="shared" si="19"/>
        <v>0.3984375</v>
      </c>
      <c r="V37" s="1">
        <f t="shared" si="20"/>
        <v>0.40922190201729103</v>
      </c>
      <c r="W37" s="1">
        <f t="shared" si="21"/>
        <v>0.36077481840193704</v>
      </c>
      <c r="X37" s="1">
        <f t="shared" si="22"/>
        <v>0.36144578313253006</v>
      </c>
      <c r="Y37" s="1">
        <f t="shared" si="23"/>
        <v>0.35522388059701493</v>
      </c>
      <c r="Z37" s="1">
        <f t="shared" si="55"/>
        <v>0.4315245478036176</v>
      </c>
      <c r="AA37" s="1">
        <f t="shared" si="25"/>
        <v>0.37096774193548387</v>
      </c>
      <c r="AB37" s="1">
        <f t="shared" si="26"/>
        <v>0.487719298245614</v>
      </c>
      <c r="AC37" s="1">
        <f t="shared" si="27"/>
        <v>0.43965517241379304</v>
      </c>
      <c r="AD37" s="1">
        <f t="shared" si="28"/>
        <v>0.39304812834224601</v>
      </c>
      <c r="AE37" s="1">
        <f t="shared" si="29"/>
        <v>0.31355932203389825</v>
      </c>
      <c r="AF37" s="1">
        <f t="shared" si="30"/>
        <v>0.39313984168865435</v>
      </c>
      <c r="AG37" s="1">
        <f t="shared" si="31"/>
        <v>0.4096692111959287</v>
      </c>
      <c r="AH37" s="1">
        <f t="shared" si="32"/>
        <v>0.3897435897435898</v>
      </c>
      <c r="AI37" s="1">
        <f t="shared" si="33"/>
        <v>0.42363112391930824</v>
      </c>
      <c r="AJ37" s="1">
        <f t="shared" si="34"/>
        <v>0.43765903307888043</v>
      </c>
      <c r="AK37" s="1">
        <f t="shared" si="35"/>
        <v>0.40616966580976865</v>
      </c>
      <c r="AL37" s="1">
        <f t="shared" si="36"/>
        <v>0.40159574468085102</v>
      </c>
      <c r="AM37" s="1">
        <f t="shared" si="37"/>
        <v>0.38795180722891565</v>
      </c>
      <c r="AN37" s="1">
        <f t="shared" si="38"/>
        <v>0.44827586206896541</v>
      </c>
      <c r="AO37" s="1">
        <f t="shared" si="39"/>
        <v>0.37158469945355188</v>
      </c>
      <c r="AP37" s="1">
        <f t="shared" si="40"/>
        <v>0.37746478873239431</v>
      </c>
      <c r="AQ37" s="1">
        <f t="shared" si="41"/>
        <v>0.39823008849557529</v>
      </c>
      <c r="AR37" s="1">
        <f t="shared" si="42"/>
        <v>0.350828729281768</v>
      </c>
      <c r="AS37" s="1">
        <f t="shared" si="43"/>
        <v>0.38972809667673713</v>
      </c>
      <c r="AT37" s="1">
        <f t="shared" si="44"/>
        <v>0.40721649484536082</v>
      </c>
      <c r="AU37" s="1">
        <f t="shared" si="45"/>
        <v>0.38684210526315788</v>
      </c>
      <c r="AV37" s="1">
        <f t="shared" si="46"/>
        <v>0.44881889763779526</v>
      </c>
      <c r="AW37" s="1">
        <f t="shared" si="47"/>
        <v>0.37535014005602241</v>
      </c>
      <c r="AX37" s="1">
        <f t="shared" si="48"/>
        <v>0.3529411764705882</v>
      </c>
      <c r="AY37" s="1">
        <f t="shared" si="49"/>
        <v>0.41500000000000004</v>
      </c>
      <c r="AZ37" s="1">
        <f t="shared" si="50"/>
        <v>0.39832869080779942</v>
      </c>
    </row>
    <row r="38" spans="1:52" x14ac:dyDescent="0.4">
      <c r="A38" s="46"/>
      <c r="B38" s="1">
        <v>3</v>
      </c>
      <c r="C38" s="1">
        <f t="shared" si="1"/>
        <v>0.43669250645994839</v>
      </c>
      <c r="D38" s="1">
        <f t="shared" si="2"/>
        <v>0.48901098901098905</v>
      </c>
      <c r="E38" s="1">
        <f t="shared" si="3"/>
        <v>0.46073298429319376</v>
      </c>
      <c r="F38" s="1">
        <f t="shared" si="4"/>
        <v>0.54093567251461994</v>
      </c>
      <c r="G38" s="1">
        <f t="shared" si="5"/>
        <v>0.43624161073825507</v>
      </c>
      <c r="H38" s="1">
        <f t="shared" si="6"/>
        <v>0.44902912621359214</v>
      </c>
      <c r="I38" s="1">
        <f t="shared" si="7"/>
        <v>0.38496583143507968</v>
      </c>
      <c r="J38" s="1">
        <f t="shared" si="8"/>
        <v>0.47482014388489202</v>
      </c>
      <c r="K38" s="1">
        <f t="shared" si="9"/>
        <v>0.47480106100795749</v>
      </c>
      <c r="L38" s="1">
        <f t="shared" si="10"/>
        <v>0.54038997214484674</v>
      </c>
      <c r="M38" s="1">
        <f t="shared" si="11"/>
        <v>0.52083333333333337</v>
      </c>
      <c r="N38" s="1">
        <f t="shared" si="12"/>
        <v>0.39632545931758534</v>
      </c>
      <c r="O38" s="1">
        <f t="shared" si="13"/>
        <v>0.49577464788732395</v>
      </c>
      <c r="P38" s="1">
        <f t="shared" si="14"/>
        <v>0.5</v>
      </c>
      <c r="Q38" s="1">
        <f t="shared" si="15"/>
        <v>0.40646651270207845</v>
      </c>
      <c r="R38" s="1">
        <f t="shared" si="16"/>
        <v>0.440119760479042</v>
      </c>
      <c r="S38" s="1">
        <f t="shared" si="17"/>
        <v>0.44389027431421446</v>
      </c>
      <c r="T38" s="1">
        <f t="shared" si="18"/>
        <v>0.3795309168443497</v>
      </c>
      <c r="U38" s="1">
        <f t="shared" si="19"/>
        <v>0.48697916666666663</v>
      </c>
      <c r="V38" s="1">
        <f t="shared" si="20"/>
        <v>0.49567723342939485</v>
      </c>
      <c r="W38" s="1">
        <f t="shared" si="21"/>
        <v>0.3995157384987893</v>
      </c>
      <c r="X38" s="1">
        <f t="shared" si="22"/>
        <v>0.44578313253012047</v>
      </c>
      <c r="Y38" s="1">
        <f t="shared" si="23"/>
        <v>0.4</v>
      </c>
      <c r="Z38" s="1">
        <f t="shared" si="55"/>
        <v>0.48578811369509045</v>
      </c>
      <c r="AA38" s="1">
        <f t="shared" si="25"/>
        <v>0.43010752688172049</v>
      </c>
      <c r="AB38" s="1">
        <f t="shared" si="26"/>
        <v>0.56140350877192979</v>
      </c>
      <c r="AC38" s="1">
        <f t="shared" si="27"/>
        <v>0.50287356321839083</v>
      </c>
      <c r="AD38" s="1">
        <f t="shared" si="28"/>
        <v>0.4598930481283422</v>
      </c>
      <c r="AE38" s="1">
        <f t="shared" si="29"/>
        <v>0.42090395480225984</v>
      </c>
      <c r="AF38" s="1">
        <f t="shared" si="30"/>
        <v>0.45646437994722955</v>
      </c>
      <c r="AG38" s="1">
        <f t="shared" si="31"/>
        <v>0.4605597964376591</v>
      </c>
      <c r="AH38" s="1">
        <f t="shared" si="32"/>
        <v>0.4358974358974359</v>
      </c>
      <c r="AI38" s="1">
        <f t="shared" si="33"/>
        <v>0.48991354466858794</v>
      </c>
      <c r="AJ38" s="1">
        <f t="shared" si="34"/>
        <v>0.50636132315521631</v>
      </c>
      <c r="AK38" s="1">
        <f t="shared" si="35"/>
        <v>0.48843187660668375</v>
      </c>
      <c r="AL38" s="1">
        <f t="shared" si="36"/>
        <v>0.46276595744680848</v>
      </c>
      <c r="AM38" s="1">
        <f t="shared" si="37"/>
        <v>0.47228915662650595</v>
      </c>
      <c r="AN38" s="1">
        <f t="shared" si="38"/>
        <v>0.52873563218390807</v>
      </c>
      <c r="AO38" s="1">
        <f t="shared" si="39"/>
        <v>0.44535519125683054</v>
      </c>
      <c r="AP38" s="1">
        <f t="shared" si="40"/>
        <v>0.46197183098591543</v>
      </c>
      <c r="AQ38" s="1">
        <f t="shared" si="41"/>
        <v>0.48967551622418881</v>
      </c>
      <c r="AR38" s="1">
        <f t="shared" si="42"/>
        <v>0.45580110497237569</v>
      </c>
      <c r="AS38" s="1">
        <f t="shared" si="43"/>
        <v>0.51359516616314194</v>
      </c>
      <c r="AT38" s="1">
        <f t="shared" si="44"/>
        <v>0.45103092783505161</v>
      </c>
      <c r="AU38" s="1">
        <f t="shared" si="45"/>
        <v>0.4631578947368421</v>
      </c>
      <c r="AV38" s="1">
        <f t="shared" si="46"/>
        <v>0.53805774278215224</v>
      </c>
      <c r="AW38" s="1">
        <f t="shared" si="47"/>
        <v>0.44257703081232491</v>
      </c>
      <c r="AX38" s="1">
        <f t="shared" si="48"/>
        <v>0.44000000000000006</v>
      </c>
      <c r="AY38" s="1">
        <f t="shared" si="49"/>
        <v>0.44500000000000006</v>
      </c>
      <c r="AZ38" s="1">
        <f t="shared" si="50"/>
        <v>0.46239554317548748</v>
      </c>
    </row>
    <row r="39" spans="1:52" x14ac:dyDescent="0.4">
      <c r="A39" s="46"/>
      <c r="B39" s="1">
        <v>3.5</v>
      </c>
      <c r="C39" s="1">
        <f t="shared" si="1"/>
        <v>0.52454780361757103</v>
      </c>
      <c r="D39" s="1">
        <f t="shared" si="2"/>
        <v>0.57692307692307687</v>
      </c>
      <c r="E39" s="1">
        <f t="shared" si="3"/>
        <v>0.52879581151832467</v>
      </c>
      <c r="F39" s="1">
        <f t="shared" si="4"/>
        <v>0.57894736842105265</v>
      </c>
      <c r="G39" s="1">
        <f t="shared" si="5"/>
        <v>0.45861297539149892</v>
      </c>
      <c r="H39" s="1">
        <f t="shared" si="6"/>
        <v>0.470873786407767</v>
      </c>
      <c r="I39" s="1">
        <f t="shared" si="7"/>
        <v>0.43507972665148065</v>
      </c>
      <c r="J39" s="1">
        <f t="shared" si="8"/>
        <v>0.50119904076738608</v>
      </c>
      <c r="K39" s="1">
        <f t="shared" si="9"/>
        <v>0.53580901856763929</v>
      </c>
      <c r="L39" s="1">
        <f t="shared" si="10"/>
        <v>0.57381615598885793</v>
      </c>
      <c r="M39" s="1">
        <f t="shared" si="11"/>
        <v>0.58072916666666674</v>
      </c>
      <c r="N39" s="1">
        <f t="shared" si="12"/>
        <v>0.47506561679790027</v>
      </c>
      <c r="O39" s="1">
        <f t="shared" si="13"/>
        <v>0.52112676056338025</v>
      </c>
      <c r="P39" s="1">
        <f t="shared" si="14"/>
        <v>0.54761904761904756</v>
      </c>
      <c r="Q39" s="1">
        <f t="shared" si="15"/>
        <v>0.43879907621247116</v>
      </c>
      <c r="R39" s="1">
        <f t="shared" si="16"/>
        <v>0.48203592814371266</v>
      </c>
      <c r="S39" s="1">
        <f t="shared" si="17"/>
        <v>0.47132169576059857</v>
      </c>
      <c r="T39" s="1">
        <f t="shared" si="18"/>
        <v>0.47974413646055436</v>
      </c>
      <c r="U39" s="1">
        <f t="shared" si="19"/>
        <v>0.5546875</v>
      </c>
      <c r="V39" s="1">
        <f t="shared" si="20"/>
        <v>0.5331412103746398</v>
      </c>
      <c r="W39" s="1">
        <f t="shared" si="21"/>
        <v>0.46973365617433416</v>
      </c>
      <c r="X39" s="1">
        <f t="shared" si="22"/>
        <v>0.50120481927710836</v>
      </c>
      <c r="Y39" s="1">
        <f t="shared" si="23"/>
        <v>0.44776119402985082</v>
      </c>
      <c r="Z39" s="1">
        <f t="shared" si="55"/>
        <v>0.52196382428940569</v>
      </c>
      <c r="AA39" s="1">
        <f t="shared" si="25"/>
        <v>0.489247311827957</v>
      </c>
      <c r="AB39" s="1">
        <f t="shared" si="26"/>
        <v>0.59298245614035083</v>
      </c>
      <c r="AC39" s="1">
        <f t="shared" si="27"/>
        <v>0.55172413793103448</v>
      </c>
      <c r="AD39" s="1">
        <f t="shared" si="28"/>
        <v>0.54545454545454541</v>
      </c>
      <c r="AE39" s="1">
        <f t="shared" si="29"/>
        <v>0.5</v>
      </c>
      <c r="AF39" s="1">
        <f t="shared" si="30"/>
        <v>0.51715039577836408</v>
      </c>
      <c r="AG39" s="1">
        <f t="shared" si="31"/>
        <v>0.50381679389312972</v>
      </c>
      <c r="AH39" s="1">
        <f t="shared" si="32"/>
        <v>0.49743589743589745</v>
      </c>
      <c r="AI39" s="1">
        <f t="shared" si="33"/>
        <v>0.56484149855907773</v>
      </c>
      <c r="AJ39" s="1">
        <f t="shared" si="34"/>
        <v>0.53689567430025442</v>
      </c>
      <c r="AK39" s="1">
        <f t="shared" si="35"/>
        <v>0.51413881748071977</v>
      </c>
      <c r="AL39" s="1">
        <f t="shared" si="36"/>
        <v>0.50265957446808507</v>
      </c>
      <c r="AM39" s="1">
        <f t="shared" si="37"/>
        <v>0.56144578313253013</v>
      </c>
      <c r="AN39" s="1">
        <f t="shared" si="38"/>
        <v>0.56321839080459768</v>
      </c>
      <c r="AO39" s="1">
        <f t="shared" si="39"/>
        <v>0.48087431693989069</v>
      </c>
      <c r="AP39" s="1">
        <f t="shared" si="40"/>
        <v>0.50140845070422535</v>
      </c>
      <c r="AQ39" s="1">
        <f t="shared" si="41"/>
        <v>0.59587020648967548</v>
      </c>
      <c r="AR39" s="1">
        <f t="shared" si="42"/>
        <v>0.48895027624309395</v>
      </c>
      <c r="AS39" s="1">
        <f t="shared" si="43"/>
        <v>0.57401812688821763</v>
      </c>
      <c r="AT39" s="1">
        <f t="shared" si="44"/>
        <v>0.4871134020618556</v>
      </c>
      <c r="AU39" s="1">
        <f t="shared" si="45"/>
        <v>0.52631578947368429</v>
      </c>
      <c r="AV39" s="1">
        <f t="shared" si="46"/>
        <v>0.56692913385826771</v>
      </c>
      <c r="AW39" s="1">
        <f t="shared" si="47"/>
        <v>0.49579831932773111</v>
      </c>
      <c r="AX39" s="1">
        <f t="shared" si="48"/>
        <v>0.45176470588235285</v>
      </c>
      <c r="AY39" s="1">
        <f t="shared" si="49"/>
        <v>0.49750000000000005</v>
      </c>
      <c r="AZ39" s="1">
        <f t="shared" si="50"/>
        <v>0.55710306406685239</v>
      </c>
    </row>
    <row r="40" spans="1:52" x14ac:dyDescent="0.4">
      <c r="A40" s="47"/>
      <c r="B40" s="1">
        <v>4</v>
      </c>
      <c r="C40" s="1">
        <f t="shared" si="1"/>
        <v>0.5400516795865633</v>
      </c>
      <c r="D40" s="1">
        <f t="shared" si="2"/>
        <v>0.61263736263736268</v>
      </c>
      <c r="E40" s="1">
        <f t="shared" si="3"/>
        <v>0.57329842931937169</v>
      </c>
      <c r="F40" s="1">
        <f t="shared" si="4"/>
        <v>0.61695906432748537</v>
      </c>
      <c r="G40" s="1">
        <f t="shared" si="5"/>
        <v>0.52572706935123037</v>
      </c>
      <c r="H40" s="1">
        <f t="shared" si="6"/>
        <v>0.56310679611650483</v>
      </c>
      <c r="I40" s="1">
        <f t="shared" si="7"/>
        <v>0.47835990888382685</v>
      </c>
      <c r="J40" s="1">
        <f t="shared" si="8"/>
        <v>0.56115107913669071</v>
      </c>
      <c r="K40" s="1">
        <f t="shared" si="9"/>
        <v>0.59151193633952248</v>
      </c>
      <c r="L40" s="1">
        <f t="shared" si="10"/>
        <v>0.62116991643454034</v>
      </c>
      <c r="M40" s="1">
        <f t="shared" si="11"/>
        <v>0.59895833333333337</v>
      </c>
      <c r="N40" s="1">
        <f t="shared" si="12"/>
        <v>0.51181102362204722</v>
      </c>
      <c r="O40" s="1">
        <f t="shared" si="13"/>
        <v>0.57746478873239437</v>
      </c>
      <c r="P40" s="1">
        <f t="shared" si="14"/>
        <v>0.59523809523809523</v>
      </c>
      <c r="Q40" s="1">
        <f t="shared" si="15"/>
        <v>0.51963048498845266</v>
      </c>
      <c r="R40" s="1">
        <f t="shared" si="16"/>
        <v>0.56586826347305397</v>
      </c>
      <c r="S40" s="1">
        <f t="shared" si="17"/>
        <v>0.51870324189526185</v>
      </c>
      <c r="T40" s="1">
        <f t="shared" si="18"/>
        <v>0.55010660980810233</v>
      </c>
      <c r="U40" s="1">
        <f t="shared" si="19"/>
        <v>0.59375</v>
      </c>
      <c r="V40" s="1">
        <f t="shared" si="20"/>
        <v>0.57925072046109505</v>
      </c>
      <c r="W40" s="1">
        <f t="shared" si="21"/>
        <v>0.52300242130750596</v>
      </c>
      <c r="X40" s="1">
        <f t="shared" si="22"/>
        <v>0.55421686746987953</v>
      </c>
      <c r="Y40" s="1">
        <f t="shared" si="23"/>
        <v>0.47164179104477622</v>
      </c>
      <c r="Z40" s="1">
        <f t="shared" si="55"/>
        <v>0.58139534883720922</v>
      </c>
      <c r="AA40" s="1">
        <f t="shared" si="25"/>
        <v>0.54569892473118276</v>
      </c>
      <c r="AB40" s="1">
        <f t="shared" si="26"/>
        <v>0.63859649122807016</v>
      </c>
      <c r="AC40" s="1">
        <f t="shared" si="27"/>
        <v>0.58333333333333326</v>
      </c>
      <c r="AD40" s="1">
        <f t="shared" si="28"/>
        <v>0.60160427807486627</v>
      </c>
      <c r="AE40" s="1">
        <f t="shared" si="29"/>
        <v>0.57909604519774005</v>
      </c>
      <c r="AF40" s="1">
        <f t="shared" si="30"/>
        <v>0.55145118733509224</v>
      </c>
      <c r="AG40" s="1">
        <f t="shared" si="31"/>
        <v>0.54961832061068705</v>
      </c>
      <c r="AH40" s="1">
        <f t="shared" si="32"/>
        <v>0.54358974358974366</v>
      </c>
      <c r="AI40" s="1">
        <f t="shared" si="33"/>
        <v>0.63976945244956762</v>
      </c>
      <c r="AJ40" s="1">
        <f t="shared" si="34"/>
        <v>0.64376590330788797</v>
      </c>
      <c r="AK40" s="1">
        <f t="shared" si="35"/>
        <v>0.56555269922879181</v>
      </c>
      <c r="AL40" s="1">
        <f t="shared" si="36"/>
        <v>0.55053191489361697</v>
      </c>
      <c r="AM40" s="1">
        <f t="shared" si="37"/>
        <v>0.6</v>
      </c>
      <c r="AN40" s="1">
        <f t="shared" si="38"/>
        <v>0.59770114942528729</v>
      </c>
      <c r="AO40" s="1">
        <f t="shared" si="39"/>
        <v>0.58743169398907102</v>
      </c>
      <c r="AP40" s="1">
        <f t="shared" si="40"/>
        <v>0.52112676056338025</v>
      </c>
      <c r="AQ40" s="1">
        <f t="shared" si="41"/>
        <v>0.63126843657817111</v>
      </c>
      <c r="AR40" s="1">
        <f t="shared" si="42"/>
        <v>0.56353591160220995</v>
      </c>
      <c r="AS40" s="1">
        <f t="shared" si="43"/>
        <v>0.61933534743202423</v>
      </c>
      <c r="AT40" s="1">
        <f t="shared" si="44"/>
        <v>0.56443298969072164</v>
      </c>
      <c r="AU40" s="1">
        <f t="shared" si="45"/>
        <v>0.58157894736842097</v>
      </c>
      <c r="AV40" s="1">
        <f t="shared" si="46"/>
        <v>0.59842519685039375</v>
      </c>
      <c r="AW40" s="1">
        <f t="shared" si="47"/>
        <v>0.55462184873949583</v>
      </c>
      <c r="AX40" s="1">
        <f t="shared" si="48"/>
        <v>0.50588235294117645</v>
      </c>
      <c r="AY40" s="1">
        <f t="shared" si="49"/>
        <v>0.54249999999999998</v>
      </c>
      <c r="AZ40" s="1">
        <f t="shared" si="50"/>
        <v>0.62674094707520889</v>
      </c>
    </row>
    <row r="41" spans="1:52" x14ac:dyDescent="0.4">
      <c r="B41" s="5" t="s">
        <v>13</v>
      </c>
      <c r="C41" s="1">
        <v>3.5963738772360871E-3</v>
      </c>
      <c r="D41" s="1">
        <v>3.7468986696813631E-3</v>
      </c>
      <c r="E41" s="1">
        <v>3.6692017679750451E-3</v>
      </c>
      <c r="F41" s="1">
        <v>3.8339632408299841E-3</v>
      </c>
      <c r="G41" s="1">
        <v>3.1573725583826521E-3</v>
      </c>
      <c r="H41" s="1">
        <v>3.693309253562916E-3</v>
      </c>
      <c r="I41" s="1">
        <v>3.016029749621655E-3</v>
      </c>
      <c r="J41" s="1">
        <v>3.65977576342257E-3</v>
      </c>
      <c r="K41" s="1">
        <v>3.9945766980840468E-3</v>
      </c>
      <c r="L41" s="1">
        <v>4.0111861540573389E-3</v>
      </c>
      <c r="M41" s="1">
        <v>3.88825260037437E-3</v>
      </c>
      <c r="N41" s="1">
        <v>3.3732736137152101E-3</v>
      </c>
      <c r="O41" s="1">
        <v>3.6013922461265919E-3</v>
      </c>
      <c r="P41" s="1">
        <v>4.0095783876390664E-3</v>
      </c>
      <c r="Q41" s="1">
        <v>3.230524257022009E-3</v>
      </c>
      <c r="R41" s="1">
        <v>3.376070702075051E-3</v>
      </c>
      <c r="S41" s="1">
        <v>3.5552214810608742E-3</v>
      </c>
      <c r="T41" s="1">
        <v>3.5325707501246821E-3</v>
      </c>
      <c r="U41" s="1">
        <v>3.7492072343216251E-3</v>
      </c>
      <c r="V41" s="1">
        <v>3.3258312073724369E-3</v>
      </c>
      <c r="W41" s="1">
        <v>3.2495128017407992E-3</v>
      </c>
      <c r="X41" s="1">
        <v>3.3068125593262092E-3</v>
      </c>
      <c r="Y41" s="1">
        <v>3.0050532369588542E-3</v>
      </c>
      <c r="Z41" s="1">
        <v>4.1588606989084531E-3</v>
      </c>
      <c r="AA41" s="1">
        <v>3.1638843469147132E-3</v>
      </c>
      <c r="AB41" s="1">
        <v>3.9040329715132002E-3</v>
      </c>
      <c r="AC41" s="1">
        <v>3.9805025292262396E-3</v>
      </c>
      <c r="AD41" s="1">
        <v>3.6816931402687239E-3</v>
      </c>
      <c r="AE41" s="1">
        <v>3.3563615383763561E-3</v>
      </c>
      <c r="AF41" s="1">
        <v>3.600503398879708E-3</v>
      </c>
      <c r="AG41" s="1">
        <v>3.732431930344548E-3</v>
      </c>
      <c r="AH41" s="1">
        <v>3.6051813485123872E-3</v>
      </c>
      <c r="AI41" s="1">
        <v>3.8101942497086468E-3</v>
      </c>
      <c r="AJ41" s="1">
        <v>3.8184448854948669E-3</v>
      </c>
      <c r="AK41" s="1">
        <v>4.0200435567157274E-3</v>
      </c>
      <c r="AL41" s="1">
        <v>3.3684281007376692E-3</v>
      </c>
      <c r="AM41" s="1">
        <v>3.474339465670934E-3</v>
      </c>
      <c r="AN41" s="1">
        <v>3.4484120616534229E-3</v>
      </c>
      <c r="AO41" s="1">
        <v>3.6468584775053402E-3</v>
      </c>
      <c r="AP41" s="1">
        <v>3.0074479082793609E-3</v>
      </c>
      <c r="AQ41" s="1">
        <v>3.5733300818053299E-3</v>
      </c>
      <c r="AR41" s="1">
        <v>3.1678733348915241E-3</v>
      </c>
      <c r="AS41" s="1">
        <v>4.0219172786264403E-3</v>
      </c>
      <c r="AT41" s="1">
        <v>3.4885373054413409E-3</v>
      </c>
      <c r="AU41" s="1">
        <v>3.684927329399271E-3</v>
      </c>
      <c r="AV41" s="1">
        <v>3.873824571397135E-3</v>
      </c>
      <c r="AW41" s="1">
        <v>3.2760617412935528E-3</v>
      </c>
      <c r="AX41" s="1">
        <v>3.3949911276711349E-3</v>
      </c>
      <c r="AY41" s="1">
        <v>3.6558546667100501E-3</v>
      </c>
      <c r="AZ41" s="1">
        <v>3.4573388966964319E-3</v>
      </c>
    </row>
    <row r="42" spans="1:52" x14ac:dyDescent="0.4">
      <c r="B42" s="5" t="s">
        <v>14</v>
      </c>
      <c r="C42" s="1">
        <v>-1.0065895703933569E-2</v>
      </c>
      <c r="D42" s="1">
        <v>-3.1088776473812699E-2</v>
      </c>
      <c r="E42" s="1">
        <v>-3.8151342390012277E-2</v>
      </c>
      <c r="F42" s="1">
        <v>-1.5324790486316299E-2</v>
      </c>
      <c r="G42" s="1">
        <v>-3.9550206172754121E-2</v>
      </c>
      <c r="H42" s="1">
        <v>-4.9048876901004602E-2</v>
      </c>
      <c r="I42" s="1">
        <v>-4.7006698136246639E-2</v>
      </c>
      <c r="J42" s="1">
        <v>6.1033133174713816E-3</v>
      </c>
      <c r="K42" s="1">
        <v>-7.1510926382895107E-2</v>
      </c>
      <c r="L42" s="1">
        <v>-6.8618799644094286E-2</v>
      </c>
      <c r="M42" s="1">
        <v>-2.4025404637882108E-2</v>
      </c>
      <c r="N42" s="1">
        <v>9.3347241599107122E-3</v>
      </c>
      <c r="O42" s="1">
        <v>-9.3065236659553574E-3</v>
      </c>
      <c r="P42" s="1">
        <v>-3.2288470960017412E-2</v>
      </c>
      <c r="Q42" s="1">
        <v>-2.5162943399200721E-2</v>
      </c>
      <c r="R42" s="1">
        <v>1.126331386299648E-2</v>
      </c>
      <c r="S42" s="1">
        <v>-4.3241186194845738E-2</v>
      </c>
      <c r="T42" s="1">
        <v>-1.490277819006444E-2</v>
      </c>
      <c r="U42" s="1">
        <v>-2.0295270092917039E-2</v>
      </c>
      <c r="V42" s="1">
        <v>1.289792719883376E-2</v>
      </c>
      <c r="W42" s="1">
        <v>-6.5455180000448532E-3</v>
      </c>
      <c r="X42" s="1">
        <v>-2.3523079788511651E-2</v>
      </c>
      <c r="Y42" s="1">
        <v>-1.706770929415494E-2</v>
      </c>
      <c r="Z42" s="1">
        <v>-4.4030108199154483E-2</v>
      </c>
      <c r="AA42" s="1">
        <v>-2.9250509283568201E-2</v>
      </c>
      <c r="AB42" s="1">
        <v>8.6877022983938845E-4</v>
      </c>
      <c r="AC42" s="1">
        <v>-2.382075494018376E-2</v>
      </c>
      <c r="AD42" s="1">
        <v>-1.8067258457489192E-2</v>
      </c>
      <c r="AE42" s="1">
        <v>-4.6394358053841837E-2</v>
      </c>
      <c r="AF42" s="1">
        <v>-3.7818636517404691E-2</v>
      </c>
      <c r="AG42" s="1">
        <v>-4.8510755793562677E-3</v>
      </c>
      <c r="AH42" s="1">
        <v>-1.327914606786504E-2</v>
      </c>
      <c r="AI42" s="1">
        <v>-2.182175871822856E-2</v>
      </c>
      <c r="AJ42" s="1">
        <v>7.8692775984789409E-3</v>
      </c>
      <c r="AK42" s="1">
        <v>-6.3226261798611738E-2</v>
      </c>
      <c r="AL42" s="1">
        <v>2.9195749588183492E-2</v>
      </c>
      <c r="AM42" s="1">
        <v>-2.7235410819802242E-2</v>
      </c>
      <c r="AN42" s="1">
        <v>2.134976410067102E-2</v>
      </c>
      <c r="AO42" s="1">
        <v>-2.756376908004499E-2</v>
      </c>
      <c r="AP42" s="1">
        <v>3.3172391967971342E-3</v>
      </c>
      <c r="AQ42" s="1">
        <v>-1.0036559277673E-2</v>
      </c>
      <c r="AR42" s="1">
        <v>-1.9229813349957769E-2</v>
      </c>
      <c r="AS42" s="1">
        <v>-7.2365560707813137E-2</v>
      </c>
      <c r="AT42" s="1">
        <v>2.994533221320983E-3</v>
      </c>
      <c r="AU42" s="1">
        <v>-1.5027127746601251E-2</v>
      </c>
      <c r="AV42" s="1">
        <v>-3.0526446029111479E-2</v>
      </c>
      <c r="AW42" s="1">
        <v>-3.7540474185185579E-2</v>
      </c>
      <c r="AX42" s="1">
        <v>-3.1719620832128731E-2</v>
      </c>
      <c r="AY42" s="1">
        <v>-2.9031006828096981E-2</v>
      </c>
      <c r="AZ42" s="1">
        <v>-3.3224138672711789E-2</v>
      </c>
    </row>
    <row r="43" spans="1:52" x14ac:dyDescent="0.4">
      <c r="B43" s="5" t="s">
        <v>15</v>
      </c>
      <c r="C43" s="1">
        <v>114.0220426745733</v>
      </c>
      <c r="D43" s="1">
        <v>115.05215765828881</v>
      </c>
      <c r="E43" s="1">
        <v>119.4132593672598</v>
      </c>
      <c r="F43" s="1">
        <v>108.3277966943695</v>
      </c>
      <c r="G43" s="1">
        <v>139.21391854938761</v>
      </c>
      <c r="H43" s="1">
        <v>121.5844236352018</v>
      </c>
      <c r="I43" s="1">
        <v>148.21030800253919</v>
      </c>
      <c r="J43" s="1">
        <v>107.6286396066414</v>
      </c>
      <c r="K43" s="1">
        <v>118.03777021206029</v>
      </c>
      <c r="L43" s="1">
        <v>116.8279859487657</v>
      </c>
      <c r="M43" s="1">
        <v>109.05294697084651</v>
      </c>
      <c r="N43" s="1">
        <v>115.8119146492311</v>
      </c>
      <c r="O43" s="1">
        <v>113.65230324638399</v>
      </c>
      <c r="P43" s="1">
        <v>107.8139467961765</v>
      </c>
      <c r="Q43" s="1">
        <v>131.60803311569259</v>
      </c>
      <c r="R43" s="1">
        <v>115.1447112461456</v>
      </c>
      <c r="S43" s="1">
        <v>124.67329772731431</v>
      </c>
      <c r="T43" s="1">
        <v>117.45066342278371</v>
      </c>
      <c r="U43" s="1">
        <v>112.1024376154455</v>
      </c>
      <c r="V43" s="1">
        <v>116.3925793777716</v>
      </c>
      <c r="W43" s="1">
        <v>125.1096834523176</v>
      </c>
      <c r="X43" s="1">
        <v>128.07592574125459</v>
      </c>
      <c r="Y43" s="1">
        <v>138.78879221328941</v>
      </c>
      <c r="Z43" s="1">
        <v>106.7672471731732</v>
      </c>
      <c r="AA43" s="1">
        <v>135.6719975248638</v>
      </c>
      <c r="AB43" s="1">
        <v>102.2356195971003</v>
      </c>
      <c r="AC43" s="1">
        <v>106.47418305310541</v>
      </c>
      <c r="AD43" s="1">
        <v>113.55298840222591</v>
      </c>
      <c r="AE43" s="1">
        <v>132.9994855887264</v>
      </c>
      <c r="AF43" s="1">
        <v>121.5992843260838</v>
      </c>
      <c r="AG43" s="1">
        <v>108.4684417920473</v>
      </c>
      <c r="AH43" s="1">
        <v>114.6347731545869</v>
      </c>
      <c r="AI43" s="1">
        <v>110.70872797377299</v>
      </c>
      <c r="AJ43" s="1">
        <v>102.6938280269826</v>
      </c>
      <c r="AK43" s="1">
        <v>115.22916487428699</v>
      </c>
      <c r="AL43" s="1">
        <v>110.0822815041272</v>
      </c>
      <c r="AM43" s="1">
        <v>122.968816099062</v>
      </c>
      <c r="AN43" s="1">
        <v>109.80423137650671</v>
      </c>
      <c r="AO43" s="1">
        <v>117.2416675111898</v>
      </c>
      <c r="AP43" s="1">
        <v>131.9001269186256</v>
      </c>
      <c r="AQ43" s="1">
        <v>114.74914152641421</v>
      </c>
      <c r="AR43" s="1">
        <v>132.33793432726171</v>
      </c>
      <c r="AS43" s="1">
        <v>117.447855831867</v>
      </c>
      <c r="AT43" s="1">
        <v>113.80284400554901</v>
      </c>
      <c r="AU43" s="1">
        <v>112.6283073306253</v>
      </c>
      <c r="AV43" s="1">
        <v>111.13731096858569</v>
      </c>
      <c r="AW43" s="1">
        <v>133.55684621878419</v>
      </c>
      <c r="AX43" s="1">
        <v>127.16369633881069</v>
      </c>
      <c r="AY43" s="1">
        <v>117.3545028293445</v>
      </c>
      <c r="AZ43" s="1">
        <v>125.3056618449142</v>
      </c>
    </row>
    <row r="44" spans="1:52" x14ac:dyDescent="0.4">
      <c r="C44" s="1"/>
    </row>
  </sheetData>
  <mergeCells count="3">
    <mergeCell ref="A2:A14"/>
    <mergeCell ref="A15:A27"/>
    <mergeCell ref="A28:A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CC52-E22D-42CC-AAD7-E1B4DE6539B0}">
  <dimension ref="A1:AZ43"/>
  <sheetViews>
    <sheetView topLeftCell="A4" zoomScale="85" zoomScaleNormal="85" workbookViewId="0">
      <selection activeCell="G46" sqref="G46"/>
    </sheetView>
  </sheetViews>
  <sheetFormatPr defaultColWidth="8.86328125" defaultRowHeight="15.4" x14ac:dyDescent="0.4"/>
  <cols>
    <col min="1" max="1" width="12.796875" style="14" customWidth="1"/>
    <col min="2" max="2" width="12.53125" style="8" customWidth="1"/>
    <col min="3" max="3" width="14.73046875" style="8" bestFit="1" customWidth="1"/>
    <col min="4" max="4" width="10.3984375" style="7" customWidth="1"/>
    <col min="5" max="5" width="9" style="7" bestFit="1" customWidth="1"/>
    <col min="6" max="6" width="9" style="7" customWidth="1"/>
    <col min="7" max="7" width="9" style="7" bestFit="1" customWidth="1"/>
    <col min="8" max="8" width="10.46484375" style="7" customWidth="1"/>
    <col min="9" max="9" width="9" style="7" bestFit="1" customWidth="1"/>
    <col min="10" max="10" width="11.53125" style="7" customWidth="1"/>
    <col min="11" max="11" width="9" style="7" bestFit="1" customWidth="1"/>
    <col min="12" max="12" width="11.19921875" style="7" customWidth="1"/>
    <col min="13" max="13" width="11.1328125" style="7" customWidth="1"/>
    <col min="14" max="14" width="8.86328125" style="7" customWidth="1"/>
    <col min="15" max="15" width="10.33203125" style="7" customWidth="1"/>
    <col min="16" max="16" width="10.46484375" style="7" customWidth="1"/>
    <col min="17" max="17" width="10.33203125" style="7" customWidth="1"/>
    <col min="18" max="18" width="10.19921875" style="7" customWidth="1"/>
    <col min="19" max="19" width="10.33203125" style="7" customWidth="1"/>
    <col min="20" max="22" width="8.59765625" style="7" bestFit="1" customWidth="1"/>
    <col min="23" max="52" width="8.9296875" style="7" bestFit="1" customWidth="1"/>
    <col min="53" max="16384" width="8.86328125" style="7"/>
  </cols>
  <sheetData>
    <row r="1" spans="1:52" s="15" customFormat="1" x14ac:dyDescent="0.4">
      <c r="A1" s="10" t="s">
        <v>12</v>
      </c>
      <c r="B1" s="10" t="s">
        <v>67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53</v>
      </c>
      <c r="AO1" s="11" t="s">
        <v>54</v>
      </c>
      <c r="AP1" s="11" t="s">
        <v>55</v>
      </c>
      <c r="AQ1" s="11" t="s">
        <v>56</v>
      </c>
      <c r="AR1" s="11" t="s">
        <v>57</v>
      </c>
      <c r="AS1" s="11" t="s">
        <v>58</v>
      </c>
      <c r="AT1" s="11" t="s">
        <v>59</v>
      </c>
      <c r="AU1" s="11" t="s">
        <v>60</v>
      </c>
      <c r="AV1" s="11" t="s">
        <v>61</v>
      </c>
      <c r="AW1" s="11" t="s">
        <v>62</v>
      </c>
      <c r="AX1" s="11" t="s">
        <v>63</v>
      </c>
      <c r="AY1" s="11" t="s">
        <v>64</v>
      </c>
      <c r="AZ1" s="11" t="s">
        <v>65</v>
      </c>
    </row>
    <row r="2" spans="1:52" x14ac:dyDescent="0.4">
      <c r="A2" s="42" t="s">
        <v>10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</row>
    <row r="3" spans="1:52" x14ac:dyDescent="0.4">
      <c r="A3" s="43"/>
      <c r="B3" s="10">
        <v>0.25</v>
      </c>
      <c r="C3" s="19">
        <v>13.1274947751815</v>
      </c>
      <c r="D3" s="20">
        <v>14.268424697878901</v>
      </c>
      <c r="E3" s="20">
        <v>14.768793465518</v>
      </c>
      <c r="F3" s="20">
        <v>14.449037453733</v>
      </c>
      <c r="G3" s="20">
        <v>15.301922916185299</v>
      </c>
      <c r="H3" s="20">
        <v>13.612401383201099</v>
      </c>
      <c r="I3" s="20">
        <v>13.451324798482</v>
      </c>
      <c r="J3" s="20">
        <v>13.6412203300159</v>
      </c>
      <c r="K3" s="20">
        <v>13.0205273569188</v>
      </c>
      <c r="L3" s="20">
        <v>18.625485246358899</v>
      </c>
      <c r="M3" s="20">
        <v>16.467924921997302</v>
      </c>
      <c r="N3" s="20">
        <v>14.4041770725535</v>
      </c>
      <c r="O3" s="20">
        <v>12.942820454174299</v>
      </c>
      <c r="P3" s="20">
        <v>16.7643182936919</v>
      </c>
      <c r="Q3" s="20">
        <v>15.024971403967999</v>
      </c>
      <c r="R3" s="20">
        <v>13.3413385229856</v>
      </c>
      <c r="S3" s="20">
        <v>17.3098052533947</v>
      </c>
      <c r="T3" s="20">
        <v>12.5397571481395</v>
      </c>
      <c r="U3" s="20">
        <v>14.6669807890824</v>
      </c>
      <c r="V3" s="20">
        <v>17.827021424813299</v>
      </c>
      <c r="W3" s="20">
        <v>13.6277651794297</v>
      </c>
      <c r="X3" s="20">
        <v>17.130337796730601</v>
      </c>
      <c r="Y3" s="20">
        <v>18.796509598778499</v>
      </c>
      <c r="Z3" s="20">
        <v>14.3863156254532</v>
      </c>
      <c r="AA3" s="20">
        <v>14.4190831050373</v>
      </c>
      <c r="AB3" s="20">
        <v>14.791383503970801</v>
      </c>
      <c r="AC3" s="20">
        <v>14.761289832006099</v>
      </c>
      <c r="AD3" s="20">
        <v>13.1015087644896</v>
      </c>
      <c r="AE3" s="20">
        <v>17.8272352969304</v>
      </c>
      <c r="AF3" s="20">
        <v>14.305861961181201</v>
      </c>
      <c r="AG3" s="20">
        <v>14.0283868800198</v>
      </c>
      <c r="AH3" s="20">
        <v>12.9526330663571</v>
      </c>
      <c r="AI3" s="20">
        <v>13.161529604001901</v>
      </c>
      <c r="AJ3" s="20">
        <v>14.089965686880699</v>
      </c>
      <c r="AK3" s="20">
        <v>14.6386899089421</v>
      </c>
      <c r="AL3" s="20">
        <v>12.304281805112099</v>
      </c>
      <c r="AM3" s="20">
        <v>16.862270259679999</v>
      </c>
      <c r="AN3" s="20">
        <v>13.764375587830701</v>
      </c>
      <c r="AO3" s="20">
        <v>14.8104759007312</v>
      </c>
      <c r="AP3" s="20">
        <v>14.6552667716059</v>
      </c>
      <c r="AQ3" s="20">
        <v>15.152443980712</v>
      </c>
      <c r="AR3" s="20">
        <v>16.9904037841684</v>
      </c>
      <c r="AS3" s="20">
        <v>19.272970221327299</v>
      </c>
      <c r="AT3" s="20">
        <v>13.7260662594253</v>
      </c>
      <c r="AU3" s="20">
        <v>12.5240615094317</v>
      </c>
      <c r="AV3" s="20">
        <v>14.4040820190798</v>
      </c>
      <c r="AW3" s="20">
        <v>17.387811375897599</v>
      </c>
      <c r="AX3" s="20">
        <v>14.9381371436079</v>
      </c>
      <c r="AY3" s="20">
        <v>13.339251789454799</v>
      </c>
      <c r="AZ3" s="20">
        <v>14.476394634722199</v>
      </c>
    </row>
    <row r="4" spans="1:52" x14ac:dyDescent="0.4">
      <c r="A4" s="43"/>
      <c r="B4" s="10">
        <v>0.5</v>
      </c>
      <c r="C4" s="19">
        <v>16.638816315208999</v>
      </c>
      <c r="D4" s="20">
        <v>20.630687498886601</v>
      </c>
      <c r="E4" s="20">
        <v>20.637022383046901</v>
      </c>
      <c r="F4" s="20">
        <v>25.539779954965201</v>
      </c>
      <c r="G4" s="20">
        <v>22.0812966334009</v>
      </c>
      <c r="H4" s="20">
        <v>16.793714416250499</v>
      </c>
      <c r="I4" s="20">
        <v>19.0239032410121</v>
      </c>
      <c r="J4" s="20">
        <v>18.201328515926001</v>
      </c>
      <c r="K4" s="20">
        <v>22.526501785934499</v>
      </c>
      <c r="L4" s="20">
        <v>25.966277039623002</v>
      </c>
      <c r="M4" s="20">
        <v>19.709623106552701</v>
      </c>
      <c r="N4" s="20">
        <v>16.480029976339999</v>
      </c>
      <c r="O4" s="20">
        <v>19.299760603471402</v>
      </c>
      <c r="P4" s="20">
        <v>19.710946139987701</v>
      </c>
      <c r="Q4" s="20">
        <v>19.033247063889299</v>
      </c>
      <c r="R4" s="20">
        <v>18.618114510285299</v>
      </c>
      <c r="S4" s="20">
        <v>21.166681557554298</v>
      </c>
      <c r="T4" s="20">
        <v>20.3281077725951</v>
      </c>
      <c r="U4" s="20">
        <v>20.790230766238601</v>
      </c>
      <c r="V4" s="20">
        <v>24.397729300561402</v>
      </c>
      <c r="W4" s="20">
        <v>18.383883042087501</v>
      </c>
      <c r="X4" s="20">
        <v>19.865157593183302</v>
      </c>
      <c r="Y4" s="20">
        <v>24.5816223196341</v>
      </c>
      <c r="Z4" s="20">
        <v>19.414479407433401</v>
      </c>
      <c r="AA4" s="20">
        <v>20.0073827988085</v>
      </c>
      <c r="AB4" s="20">
        <v>20.3150938305509</v>
      </c>
      <c r="AC4" s="20">
        <v>18.531507459897</v>
      </c>
      <c r="AD4" s="20">
        <v>20.014884595317501</v>
      </c>
      <c r="AE4" s="20">
        <v>24.137577786726499</v>
      </c>
      <c r="AF4" s="20">
        <v>20.327971881060801</v>
      </c>
      <c r="AG4" s="20">
        <v>18.504094007694299</v>
      </c>
      <c r="AH4" s="20">
        <v>18.909405526577</v>
      </c>
      <c r="AI4" s="20">
        <v>20.547271570845599</v>
      </c>
      <c r="AJ4" s="20">
        <v>18.978689096674099</v>
      </c>
      <c r="AK4" s="20">
        <v>20.833871063279901</v>
      </c>
      <c r="AL4" s="20">
        <v>17.5370418525114</v>
      </c>
      <c r="AM4" s="20">
        <v>20.948767024312399</v>
      </c>
      <c r="AN4" s="20">
        <v>22.420489467310301</v>
      </c>
      <c r="AO4" s="20">
        <v>20.224914284461899</v>
      </c>
      <c r="AP4" s="20">
        <v>21.989747481363199</v>
      </c>
      <c r="AQ4" s="20">
        <v>25.225869414879799</v>
      </c>
      <c r="AR4" s="20">
        <v>21.156222979114801</v>
      </c>
      <c r="AS4" s="20">
        <v>24.907053899837901</v>
      </c>
      <c r="AT4" s="20">
        <v>19.196513591014401</v>
      </c>
      <c r="AU4" s="20">
        <v>18.633887118133401</v>
      </c>
      <c r="AV4" s="20">
        <v>19.927069247525498</v>
      </c>
      <c r="AW4" s="20">
        <v>22.304333498134898</v>
      </c>
      <c r="AX4" s="20">
        <v>22.339186656553402</v>
      </c>
      <c r="AY4" s="20">
        <v>19.4193319737835</v>
      </c>
      <c r="AZ4" s="20">
        <v>19.7627218331208</v>
      </c>
    </row>
    <row r="5" spans="1:52" x14ac:dyDescent="0.4">
      <c r="A5" s="43"/>
      <c r="B5" s="10">
        <v>0.75</v>
      </c>
      <c r="C5" s="19">
        <v>31.421495366141901</v>
      </c>
      <c r="D5" s="20">
        <v>35.692455144781803</v>
      </c>
      <c r="E5" s="20">
        <v>34.282895124413997</v>
      </c>
      <c r="F5" s="20">
        <v>37.395301566744699</v>
      </c>
      <c r="G5" s="20">
        <v>37.160798534327398</v>
      </c>
      <c r="H5" s="20">
        <v>29.671859806023502</v>
      </c>
      <c r="I5" s="20">
        <v>34.528236968092401</v>
      </c>
      <c r="J5" s="20">
        <v>30.281206622751299</v>
      </c>
      <c r="K5" s="20">
        <v>32.4113490700122</v>
      </c>
      <c r="L5" s="20">
        <v>40.9548135418014</v>
      </c>
      <c r="M5" s="20">
        <v>33.135246352068599</v>
      </c>
      <c r="N5" s="20">
        <v>29.264165599618899</v>
      </c>
      <c r="O5" s="20">
        <v>34.457415437962098</v>
      </c>
      <c r="P5" s="20">
        <v>33.434068813912901</v>
      </c>
      <c r="Q5" s="20">
        <v>32.902103238529797</v>
      </c>
      <c r="R5" s="20">
        <v>29.034841182411601</v>
      </c>
      <c r="S5" s="20">
        <v>34.266184605663902</v>
      </c>
      <c r="T5" s="20">
        <v>33.493349574229001</v>
      </c>
      <c r="U5" s="20">
        <v>35.273484777804498</v>
      </c>
      <c r="V5" s="20">
        <v>40.585212081772603</v>
      </c>
      <c r="W5" s="20">
        <v>32.0235887470918</v>
      </c>
      <c r="X5" s="20">
        <v>34.274308177926798</v>
      </c>
      <c r="Y5" s="20">
        <v>38.488691159139002</v>
      </c>
      <c r="Z5" s="20">
        <v>32.818129901051996</v>
      </c>
      <c r="AA5" s="20">
        <v>33.5111867281407</v>
      </c>
      <c r="AB5" s="20">
        <v>38.271609251454798</v>
      </c>
      <c r="AC5" s="20">
        <v>32.696288100597101</v>
      </c>
      <c r="AD5" s="20">
        <v>31.983233960032798</v>
      </c>
      <c r="AE5" s="20">
        <v>40.603050086484799</v>
      </c>
      <c r="AF5" s="20">
        <v>34.265967327329797</v>
      </c>
      <c r="AG5" s="20">
        <v>30.519246316123301</v>
      </c>
      <c r="AH5" s="20">
        <v>30.4785388490128</v>
      </c>
      <c r="AI5" s="20">
        <v>34.179883401206297</v>
      </c>
      <c r="AJ5" s="20">
        <v>33.714286340679301</v>
      </c>
      <c r="AK5" s="20">
        <v>35.825112173189702</v>
      </c>
      <c r="AL5" s="20">
        <v>33.603431178290997</v>
      </c>
      <c r="AM5" s="20">
        <v>37.914050295126899</v>
      </c>
      <c r="AN5" s="20">
        <v>35.568425661227103</v>
      </c>
      <c r="AO5" s="20">
        <v>33.309289366360503</v>
      </c>
      <c r="AP5" s="20">
        <v>35.494741163326097</v>
      </c>
      <c r="AQ5" s="20">
        <v>35.708526410316203</v>
      </c>
      <c r="AR5" s="20">
        <v>34.608484629938999</v>
      </c>
      <c r="AS5" s="20">
        <v>42.334233530115498</v>
      </c>
      <c r="AT5" s="20">
        <v>35.1476715776909</v>
      </c>
      <c r="AU5" s="20">
        <v>34.466083783510697</v>
      </c>
      <c r="AV5" s="20">
        <v>35.195308515633798</v>
      </c>
      <c r="AW5" s="20">
        <v>41.097818366682503</v>
      </c>
      <c r="AX5" s="20">
        <v>34.344011288669698</v>
      </c>
      <c r="AY5" s="20">
        <v>30.5405962864114</v>
      </c>
      <c r="AZ5" s="20">
        <v>35.4147736847871</v>
      </c>
    </row>
    <row r="6" spans="1:52" x14ac:dyDescent="0.4">
      <c r="A6" s="43"/>
      <c r="B6" s="10">
        <v>1</v>
      </c>
      <c r="C6" s="19">
        <v>44.540755485001</v>
      </c>
      <c r="D6" s="20">
        <v>51.759316501769703</v>
      </c>
      <c r="E6" s="20">
        <v>50.269506151128802</v>
      </c>
      <c r="F6" s="20">
        <v>52.112943255494002</v>
      </c>
      <c r="G6" s="20">
        <v>52.139176485702798</v>
      </c>
      <c r="H6" s="20">
        <v>44.799640359436502</v>
      </c>
      <c r="I6" s="20">
        <v>48.117144188740603</v>
      </c>
      <c r="J6" s="20">
        <v>42.9668088328064</v>
      </c>
      <c r="K6" s="20">
        <v>47.833732350852401</v>
      </c>
      <c r="L6" s="20">
        <v>55.605365654350202</v>
      </c>
      <c r="M6" s="20">
        <v>46.871553805930802</v>
      </c>
      <c r="N6" s="20">
        <v>42.7799464676879</v>
      </c>
      <c r="O6" s="20">
        <v>48.3500663234529</v>
      </c>
      <c r="P6" s="20">
        <v>47.893349607428199</v>
      </c>
      <c r="Q6" s="20">
        <v>49.795545083049497</v>
      </c>
      <c r="R6" s="20">
        <v>43.696009721495699</v>
      </c>
      <c r="S6" s="20">
        <v>50.096351625389097</v>
      </c>
      <c r="T6" s="20">
        <v>46.816681862538701</v>
      </c>
      <c r="U6" s="20">
        <v>47.833616279427702</v>
      </c>
      <c r="V6" s="20">
        <v>50.937934066921201</v>
      </c>
      <c r="W6" s="20">
        <v>45.975139640768099</v>
      </c>
      <c r="X6" s="20">
        <v>50.3413017444297</v>
      </c>
      <c r="Y6" s="20">
        <v>52.630271155421703</v>
      </c>
      <c r="Z6" s="20">
        <v>48.028429684358201</v>
      </c>
      <c r="AA6" s="20">
        <v>50.384434989934199</v>
      </c>
      <c r="AB6" s="20">
        <v>51.200098878477299</v>
      </c>
      <c r="AC6" s="20">
        <v>46.087314259683801</v>
      </c>
      <c r="AD6" s="20">
        <v>46.318871648998702</v>
      </c>
      <c r="AE6" s="20">
        <v>57.5559163668715</v>
      </c>
      <c r="AF6" s="20">
        <v>50.7281603352437</v>
      </c>
      <c r="AG6" s="20">
        <v>43.368113330673403</v>
      </c>
      <c r="AH6" s="20">
        <v>43.935628806229801</v>
      </c>
      <c r="AI6" s="20">
        <v>48.807393569064999</v>
      </c>
      <c r="AJ6" s="20">
        <v>48.164392244101897</v>
      </c>
      <c r="AK6" s="20">
        <v>49.212667660276203</v>
      </c>
      <c r="AL6" s="20">
        <v>46.810579655265698</v>
      </c>
      <c r="AM6" s="20">
        <v>55.143788845285101</v>
      </c>
      <c r="AN6" s="20">
        <v>52.242534215113601</v>
      </c>
      <c r="AO6" s="20">
        <v>47.991395949912601</v>
      </c>
      <c r="AP6" s="20">
        <v>50.613321018043798</v>
      </c>
      <c r="AQ6" s="20">
        <v>52.5874524769253</v>
      </c>
      <c r="AR6" s="20">
        <v>50.2393390927799</v>
      </c>
      <c r="AS6" s="20">
        <v>54.892071211017097</v>
      </c>
      <c r="AT6" s="20">
        <v>47.9284341277991</v>
      </c>
      <c r="AU6" s="20">
        <v>47.115995682046098</v>
      </c>
      <c r="AV6" s="20">
        <v>51.825395876991898</v>
      </c>
      <c r="AW6" s="20">
        <v>57.157348896994101</v>
      </c>
      <c r="AX6" s="20">
        <v>48.636326923244297</v>
      </c>
      <c r="AY6" s="20">
        <v>48.383161707070897</v>
      </c>
      <c r="AZ6" s="20">
        <v>50.625944736086502</v>
      </c>
    </row>
    <row r="7" spans="1:52" x14ac:dyDescent="0.4">
      <c r="A7" s="43"/>
      <c r="B7" s="10">
        <v>1.25</v>
      </c>
      <c r="C7" s="19">
        <v>57.201163996276797</v>
      </c>
      <c r="D7" s="20">
        <v>65.700635515233898</v>
      </c>
      <c r="E7" s="20">
        <v>64.6409229685799</v>
      </c>
      <c r="F7" s="20">
        <v>64.640533246751701</v>
      </c>
      <c r="G7" s="20">
        <v>65.253964407747901</v>
      </c>
      <c r="H7" s="20">
        <v>57.041838441739003</v>
      </c>
      <c r="I7" s="20">
        <v>62.8968697739219</v>
      </c>
      <c r="J7" s="20">
        <v>56.691526830704099</v>
      </c>
      <c r="K7" s="20">
        <v>62.089651481632302</v>
      </c>
      <c r="L7" s="20">
        <v>71.151156828529196</v>
      </c>
      <c r="M7" s="20">
        <v>59.824757713515602</v>
      </c>
      <c r="N7" s="20">
        <v>55.095605948196699</v>
      </c>
      <c r="O7" s="20">
        <v>61.134330672326797</v>
      </c>
      <c r="P7" s="20">
        <v>59.3222943647148</v>
      </c>
      <c r="Q7" s="20">
        <v>63.1391262600294</v>
      </c>
      <c r="R7" s="20">
        <v>57.352678706610099</v>
      </c>
      <c r="S7" s="20">
        <v>65.180574427708606</v>
      </c>
      <c r="T7" s="20">
        <v>59.607668696621403</v>
      </c>
      <c r="U7" s="20">
        <v>59.557659693410798</v>
      </c>
      <c r="V7" s="20">
        <v>66.194075194589999</v>
      </c>
      <c r="W7" s="20">
        <v>57.826625359597799</v>
      </c>
      <c r="X7" s="20">
        <v>63.6674896439457</v>
      </c>
      <c r="Y7" s="20">
        <v>66.258102299913503</v>
      </c>
      <c r="Z7" s="20">
        <v>59.7801307401202</v>
      </c>
      <c r="AA7" s="20">
        <v>64.547635327974305</v>
      </c>
      <c r="AB7" s="20">
        <v>65.341541562571294</v>
      </c>
      <c r="AC7" s="20">
        <v>58.870415230189003</v>
      </c>
      <c r="AD7" s="20">
        <v>61.349303640649097</v>
      </c>
      <c r="AE7" s="20">
        <v>71.760050202136</v>
      </c>
      <c r="AF7" s="20">
        <v>62.401811173199697</v>
      </c>
      <c r="AG7" s="20">
        <v>59.0270252666663</v>
      </c>
      <c r="AH7" s="20">
        <v>57.1036508524518</v>
      </c>
      <c r="AI7" s="20">
        <v>63.315020402735499</v>
      </c>
      <c r="AJ7" s="20">
        <v>61.000695233258398</v>
      </c>
      <c r="AK7" s="20">
        <v>62.294780189330403</v>
      </c>
      <c r="AL7" s="20">
        <v>61.159555789665603</v>
      </c>
      <c r="AM7" s="20">
        <v>67.819925092918794</v>
      </c>
      <c r="AN7" s="20">
        <v>66.504694543819298</v>
      </c>
      <c r="AO7" s="20">
        <v>60.462686759858599</v>
      </c>
      <c r="AP7" s="20">
        <v>67.473444003210204</v>
      </c>
      <c r="AQ7" s="20">
        <v>66.984866211680398</v>
      </c>
      <c r="AR7" s="20">
        <v>65.2743019215457</v>
      </c>
      <c r="AS7" s="20">
        <v>68.972863646366903</v>
      </c>
      <c r="AT7" s="20">
        <v>62.052246505910702</v>
      </c>
      <c r="AU7" s="20">
        <v>61.729305890423902</v>
      </c>
      <c r="AV7" s="20">
        <v>66.325531258870001</v>
      </c>
      <c r="AW7" s="20">
        <v>71.885410023320205</v>
      </c>
      <c r="AX7" s="20">
        <v>61.849707582238402</v>
      </c>
      <c r="AY7" s="20">
        <v>56.846936968118598</v>
      </c>
      <c r="AZ7" s="20">
        <v>66.442024486506199</v>
      </c>
    </row>
    <row r="8" spans="1:52" x14ac:dyDescent="0.4">
      <c r="A8" s="43"/>
      <c r="B8" s="10">
        <v>1.5</v>
      </c>
      <c r="C8" s="19">
        <v>66.3305371099447</v>
      </c>
      <c r="D8" s="20">
        <v>76.580088766381706</v>
      </c>
      <c r="E8" s="20">
        <v>75.216310699401205</v>
      </c>
      <c r="F8" s="20">
        <v>76.032472750859498</v>
      </c>
      <c r="G8" s="20">
        <v>76.261603522282698</v>
      </c>
      <c r="H8" s="20">
        <v>67.224237253823503</v>
      </c>
      <c r="I8" s="20">
        <v>73.892622818707395</v>
      </c>
      <c r="J8" s="20">
        <v>65.344423723230804</v>
      </c>
      <c r="K8" s="20">
        <v>74.056672287700707</v>
      </c>
      <c r="L8" s="20">
        <v>81.173394962927702</v>
      </c>
      <c r="M8" s="20">
        <v>70.338893450341402</v>
      </c>
      <c r="N8" s="20">
        <v>65.763697759636798</v>
      </c>
      <c r="O8" s="20">
        <v>72.891896241866704</v>
      </c>
      <c r="P8" s="20">
        <v>70.867025524823504</v>
      </c>
      <c r="Q8" s="20">
        <v>73.718200085022701</v>
      </c>
      <c r="R8" s="20">
        <v>68.025202466146993</v>
      </c>
      <c r="S8" s="20">
        <v>76.320200724694899</v>
      </c>
      <c r="T8" s="20">
        <v>68.485680390940601</v>
      </c>
      <c r="U8" s="20">
        <v>70.396630462518303</v>
      </c>
      <c r="V8" s="20">
        <v>79.153694280219995</v>
      </c>
      <c r="W8" s="20">
        <v>67.619708476666801</v>
      </c>
      <c r="X8" s="20">
        <v>76.919403424516105</v>
      </c>
      <c r="Y8" s="20">
        <v>76.060934576770904</v>
      </c>
      <c r="Z8" s="20">
        <v>68.697873020283794</v>
      </c>
      <c r="AA8" s="20">
        <v>79.532219588190799</v>
      </c>
      <c r="AB8" s="20">
        <v>79.426568340006099</v>
      </c>
      <c r="AC8" s="20">
        <v>67.851821271725598</v>
      </c>
      <c r="AD8" s="20">
        <v>72.153998581409098</v>
      </c>
      <c r="AE8" s="20">
        <v>82.734347063068398</v>
      </c>
      <c r="AF8" s="20">
        <v>72.942917187211407</v>
      </c>
      <c r="AG8" s="20">
        <v>68.730872982434306</v>
      </c>
      <c r="AH8" s="20">
        <v>69.890390723389402</v>
      </c>
      <c r="AI8" s="20">
        <v>74.628971545512996</v>
      </c>
      <c r="AJ8" s="20">
        <v>71.727270042974993</v>
      </c>
      <c r="AK8" s="20">
        <v>72.808851062287999</v>
      </c>
      <c r="AL8" s="20">
        <v>70.394338858819793</v>
      </c>
      <c r="AM8" s="20">
        <v>79.027065829232598</v>
      </c>
      <c r="AN8" s="20">
        <v>78.632033155855595</v>
      </c>
      <c r="AO8" s="20">
        <v>70.340182820127893</v>
      </c>
      <c r="AP8" s="20">
        <v>79.568578494993105</v>
      </c>
      <c r="AQ8" s="20">
        <v>78.748195310241201</v>
      </c>
      <c r="AR8" s="20">
        <v>74.240856840936203</v>
      </c>
      <c r="AS8" s="20">
        <v>76.718319139299993</v>
      </c>
      <c r="AT8" s="20">
        <v>72.6354590629482</v>
      </c>
      <c r="AU8" s="20">
        <v>70.968921727997994</v>
      </c>
      <c r="AV8" s="20">
        <v>77.389712893475803</v>
      </c>
      <c r="AW8" s="20">
        <v>85.103263240368506</v>
      </c>
      <c r="AX8" s="20">
        <v>72.675287315852003</v>
      </c>
      <c r="AY8" s="20">
        <v>66.872242056285401</v>
      </c>
      <c r="AZ8" s="20">
        <v>76.9844522988855</v>
      </c>
    </row>
    <row r="9" spans="1:52" x14ac:dyDescent="0.4">
      <c r="A9" s="43"/>
      <c r="B9" s="10">
        <v>1.75</v>
      </c>
      <c r="C9" s="19">
        <v>78.561587320672004</v>
      </c>
      <c r="D9" s="20">
        <v>91.187957049352605</v>
      </c>
      <c r="E9" s="20">
        <v>85.821353457015505</v>
      </c>
      <c r="F9" s="20">
        <v>88.467350444217004</v>
      </c>
      <c r="G9" s="20">
        <v>88.322583543122605</v>
      </c>
      <c r="H9" s="20">
        <v>82.832452334916397</v>
      </c>
      <c r="I9" s="20">
        <v>86.599103378435601</v>
      </c>
      <c r="J9" s="20">
        <v>76.696676499579496</v>
      </c>
      <c r="K9" s="20">
        <v>83.099022992510001</v>
      </c>
      <c r="L9" s="20">
        <v>92.343064106649805</v>
      </c>
      <c r="M9" s="20">
        <v>80.821096305627705</v>
      </c>
      <c r="N9" s="20">
        <v>77.250679707625395</v>
      </c>
      <c r="O9" s="20">
        <v>83.319131971504305</v>
      </c>
      <c r="P9" s="20">
        <v>83.187661815209793</v>
      </c>
      <c r="Q9" s="20">
        <v>84.996794639931295</v>
      </c>
      <c r="R9" s="20">
        <v>79.619843359376304</v>
      </c>
      <c r="S9" s="20">
        <v>85.938841986076795</v>
      </c>
      <c r="T9" s="20">
        <v>80.244037054850395</v>
      </c>
      <c r="U9" s="20">
        <v>81.249633035915807</v>
      </c>
      <c r="V9" s="20">
        <v>90.034035757702298</v>
      </c>
      <c r="W9" s="20">
        <v>79.910026246019697</v>
      </c>
      <c r="X9" s="20">
        <v>86.887759160315298</v>
      </c>
      <c r="Y9" s="20">
        <v>87.211741545343401</v>
      </c>
      <c r="Z9" s="20">
        <v>81.032188130778195</v>
      </c>
      <c r="AA9" s="20">
        <v>92.974353232433501</v>
      </c>
      <c r="AB9" s="20">
        <v>91.629724242434406</v>
      </c>
      <c r="AC9" s="20">
        <v>80.381066978925404</v>
      </c>
      <c r="AD9" s="20">
        <v>83.430247785165903</v>
      </c>
      <c r="AE9" s="20">
        <v>92.752816793144206</v>
      </c>
      <c r="AF9" s="20">
        <v>82.680206856083601</v>
      </c>
      <c r="AG9" s="20">
        <v>77.922478923135202</v>
      </c>
      <c r="AH9" s="20">
        <v>79.513993042396805</v>
      </c>
      <c r="AI9" s="20">
        <v>90.0388768125529</v>
      </c>
      <c r="AJ9" s="20">
        <v>83.438266973956203</v>
      </c>
      <c r="AK9" s="20">
        <v>85.837667005358597</v>
      </c>
      <c r="AL9" s="20">
        <v>82.648741746372593</v>
      </c>
      <c r="AM9" s="20">
        <v>90.981646285801204</v>
      </c>
      <c r="AN9" s="20">
        <v>91.163480283860594</v>
      </c>
      <c r="AO9" s="20">
        <v>81.173568678355807</v>
      </c>
      <c r="AP9" s="20">
        <v>91.400815492752599</v>
      </c>
      <c r="AQ9" s="20">
        <v>92.037025842780807</v>
      </c>
      <c r="AR9" s="20">
        <v>87.179636801634501</v>
      </c>
      <c r="AS9" s="20">
        <v>88.436603476531303</v>
      </c>
      <c r="AT9" s="20">
        <v>84.029766643409801</v>
      </c>
      <c r="AU9" s="20">
        <v>83.621434394331501</v>
      </c>
      <c r="AV9" s="20">
        <v>88.990425853093399</v>
      </c>
      <c r="AW9" s="20">
        <v>96.832996518484805</v>
      </c>
      <c r="AX9" s="20">
        <v>83.558411123193594</v>
      </c>
      <c r="AY9" s="20">
        <v>78.564233472230896</v>
      </c>
      <c r="AZ9" s="20">
        <v>91.063450304280593</v>
      </c>
    </row>
    <row r="10" spans="1:52" x14ac:dyDescent="0.4">
      <c r="A10" s="43"/>
      <c r="B10" s="10">
        <v>2</v>
      </c>
      <c r="C10" s="19">
        <v>87.979567849632005</v>
      </c>
      <c r="D10" s="20">
        <v>101.103590786326</v>
      </c>
      <c r="E10" s="20">
        <v>97.031571479444594</v>
      </c>
      <c r="F10" s="20">
        <v>99.438148326160501</v>
      </c>
      <c r="G10" s="20">
        <v>99.965394762423102</v>
      </c>
      <c r="H10" s="20">
        <v>91.733418741576003</v>
      </c>
      <c r="I10" s="20">
        <v>97.659451626611002</v>
      </c>
      <c r="J10" s="20">
        <v>85.5349894885521</v>
      </c>
      <c r="K10" s="20">
        <v>92.998969169389596</v>
      </c>
      <c r="L10" s="20">
        <v>102.94626474620399</v>
      </c>
      <c r="M10" s="20">
        <v>92.480353724591694</v>
      </c>
      <c r="N10" s="20">
        <v>86.544342520579903</v>
      </c>
      <c r="O10" s="20">
        <v>95.682278985210999</v>
      </c>
      <c r="P10" s="20">
        <v>92.378677322987201</v>
      </c>
      <c r="Q10" s="20">
        <v>93.508042820603904</v>
      </c>
      <c r="R10" s="20">
        <v>90.202340653909005</v>
      </c>
      <c r="S10" s="20">
        <v>95.724962249538606</v>
      </c>
      <c r="T10" s="20">
        <v>87.053186097935594</v>
      </c>
      <c r="U10" s="20">
        <v>92.925166282129894</v>
      </c>
      <c r="V10" s="20">
        <v>100.66053351031699</v>
      </c>
      <c r="W10" s="20">
        <v>88.399926904833606</v>
      </c>
      <c r="X10" s="20">
        <v>96.881585883391693</v>
      </c>
      <c r="Y10" s="20">
        <v>95.610502051910302</v>
      </c>
      <c r="Z10" s="20">
        <v>90.043583251146103</v>
      </c>
      <c r="AA10" s="20">
        <v>102.635151241407</v>
      </c>
      <c r="AB10" s="20">
        <v>100.69380971111001</v>
      </c>
      <c r="AC10" s="20">
        <v>88.227328478142198</v>
      </c>
      <c r="AD10" s="20">
        <v>92.337713054164098</v>
      </c>
      <c r="AE10" s="20">
        <v>103.65067679508201</v>
      </c>
      <c r="AF10" s="20">
        <v>92.815183215122005</v>
      </c>
      <c r="AG10" s="20">
        <v>87.655333156854795</v>
      </c>
      <c r="AH10" s="20">
        <v>89.048323162560294</v>
      </c>
      <c r="AI10" s="20">
        <v>97.5549774072242</v>
      </c>
      <c r="AJ10" s="20">
        <v>94.081731946861197</v>
      </c>
      <c r="AK10" s="20">
        <v>93.9500335311117</v>
      </c>
      <c r="AL10" s="20">
        <v>89.491672895677596</v>
      </c>
      <c r="AM10" s="20">
        <v>102.987105019233</v>
      </c>
      <c r="AN10" s="20">
        <v>100.208814644234</v>
      </c>
      <c r="AO10" s="20">
        <v>89.957804187752203</v>
      </c>
      <c r="AP10" s="20">
        <v>103.36057917917</v>
      </c>
      <c r="AQ10" s="20">
        <v>103.394789461058</v>
      </c>
      <c r="AR10" s="20">
        <v>97.302703583060406</v>
      </c>
      <c r="AS10" s="20">
        <v>98.320415354125601</v>
      </c>
      <c r="AT10" s="20">
        <v>94.480031547294999</v>
      </c>
      <c r="AU10" s="20">
        <v>90.768150930294894</v>
      </c>
      <c r="AV10" s="20">
        <v>101.216419954106</v>
      </c>
      <c r="AW10" s="20">
        <v>107.473532340085</v>
      </c>
      <c r="AX10" s="20">
        <v>92.333421561341098</v>
      </c>
      <c r="AY10" s="20">
        <v>88.254723174482194</v>
      </c>
      <c r="AZ10" s="20">
        <v>102.60386969346</v>
      </c>
    </row>
    <row r="11" spans="1:52" x14ac:dyDescent="0.4">
      <c r="A11" s="43"/>
      <c r="B11" s="10">
        <v>2.5</v>
      </c>
      <c r="C11" s="19">
        <v>107.83688283393199</v>
      </c>
      <c r="D11" s="20">
        <v>120.0263218245</v>
      </c>
      <c r="E11" s="20">
        <v>117.117911574052</v>
      </c>
      <c r="F11" s="20">
        <v>120.725901549157</v>
      </c>
      <c r="G11" s="20">
        <v>120.124740780425</v>
      </c>
      <c r="H11" s="20">
        <v>111.68685514805701</v>
      </c>
      <c r="I11" s="20">
        <v>117.455356560122</v>
      </c>
      <c r="J11" s="20">
        <v>103.736867997625</v>
      </c>
      <c r="K11" s="20">
        <v>112.063389929764</v>
      </c>
      <c r="L11" s="20">
        <v>125.18244720181499</v>
      </c>
      <c r="M11" s="20">
        <v>113.994768505693</v>
      </c>
      <c r="N11" s="20">
        <v>101.60982469296</v>
      </c>
      <c r="O11" s="20">
        <v>115.54875268113101</v>
      </c>
      <c r="P11" s="20">
        <v>112.289457758681</v>
      </c>
      <c r="Q11" s="20">
        <v>112.94988571354401</v>
      </c>
      <c r="R11" s="20">
        <v>111.433702112974</v>
      </c>
      <c r="S11" s="20">
        <v>114.594089570262</v>
      </c>
      <c r="T11" s="20">
        <v>104.93061886395201</v>
      </c>
      <c r="U11" s="20">
        <v>113.714589854743</v>
      </c>
      <c r="V11" s="20">
        <v>123.761304820372</v>
      </c>
      <c r="W11" s="20">
        <v>109.35639314442901</v>
      </c>
      <c r="X11" s="20">
        <v>119.233457554438</v>
      </c>
      <c r="Y11" s="20">
        <v>118.747810241075</v>
      </c>
      <c r="Z11" s="20">
        <v>107.697046918517</v>
      </c>
      <c r="AA11" s="20">
        <v>124.82277350205</v>
      </c>
      <c r="AB11" s="20">
        <v>121.369937879421</v>
      </c>
      <c r="AC11" s="20">
        <v>109.35091535213</v>
      </c>
      <c r="AD11" s="20">
        <v>111.95823345131799</v>
      </c>
      <c r="AE11" s="20">
        <v>122.23003683804799</v>
      </c>
      <c r="AF11" s="20">
        <v>115.916377147746</v>
      </c>
      <c r="AG11" s="20">
        <v>107.749790555711</v>
      </c>
      <c r="AH11" s="20">
        <v>107.958231288314</v>
      </c>
      <c r="AI11" s="20">
        <v>119.472862623118</v>
      </c>
      <c r="AJ11" s="20">
        <v>111.080927610448</v>
      </c>
      <c r="AK11" s="20">
        <v>112.798316600777</v>
      </c>
      <c r="AL11" s="20">
        <v>109.921513821331</v>
      </c>
      <c r="AM11" s="20">
        <v>124.149935225204</v>
      </c>
      <c r="AN11" s="20">
        <v>123.42754138503599</v>
      </c>
      <c r="AO11" s="20">
        <v>110.56186236326199</v>
      </c>
      <c r="AP11" s="20">
        <v>122.199117213956</v>
      </c>
      <c r="AQ11" s="20">
        <v>124.757120320444</v>
      </c>
      <c r="AR11" s="20">
        <v>117.499922058294</v>
      </c>
      <c r="AS11" s="20">
        <v>120.037728862045</v>
      </c>
      <c r="AT11" s="20">
        <v>113.80895158596201</v>
      </c>
      <c r="AU11" s="20">
        <v>110.742681893495</v>
      </c>
      <c r="AV11" s="20">
        <v>121.602704848237</v>
      </c>
      <c r="AW11" s="20">
        <v>128.637801256366</v>
      </c>
      <c r="AX11" s="20">
        <v>110.92373023357899</v>
      </c>
      <c r="AY11" s="20">
        <v>110.946894443294</v>
      </c>
      <c r="AZ11" s="20">
        <v>126.310802058695</v>
      </c>
    </row>
    <row r="12" spans="1:52" x14ac:dyDescent="0.4">
      <c r="A12" s="43"/>
      <c r="B12" s="10">
        <v>3</v>
      </c>
      <c r="C12" s="19">
        <v>125.936232070616</v>
      </c>
      <c r="D12" s="20">
        <v>136.551715358808</v>
      </c>
      <c r="E12" s="20">
        <v>135.74969809598801</v>
      </c>
      <c r="F12" s="20">
        <v>142.23238927509999</v>
      </c>
      <c r="G12" s="20">
        <v>140.15170665342001</v>
      </c>
      <c r="H12" s="20">
        <v>130.241654796906</v>
      </c>
      <c r="I12" s="20">
        <v>137.39182394738901</v>
      </c>
      <c r="J12" s="20">
        <v>123.215402409945</v>
      </c>
      <c r="K12" s="20">
        <v>130.55521385106599</v>
      </c>
      <c r="L12" s="20">
        <v>143.55723874845199</v>
      </c>
      <c r="M12" s="20">
        <v>136.364606928195</v>
      </c>
      <c r="N12" s="20">
        <v>117.915690153906</v>
      </c>
      <c r="O12" s="20">
        <v>132.48394597737499</v>
      </c>
      <c r="P12" s="20">
        <v>131.06299098541299</v>
      </c>
      <c r="Q12" s="20">
        <v>130.43023095914</v>
      </c>
      <c r="R12" s="20">
        <v>127.750886788706</v>
      </c>
      <c r="S12" s="20">
        <v>131.26557152696299</v>
      </c>
      <c r="T12" s="20">
        <v>120.658503937527</v>
      </c>
      <c r="U12" s="20">
        <v>136.59801418792</v>
      </c>
      <c r="V12" s="20">
        <v>142.863278151955</v>
      </c>
      <c r="W12" s="20">
        <v>126.61997896122701</v>
      </c>
      <c r="X12" s="20">
        <v>138.47673712399899</v>
      </c>
      <c r="Y12" s="20">
        <v>134.944643202055</v>
      </c>
      <c r="Z12" s="20">
        <v>124.78214142207401</v>
      </c>
      <c r="AA12" s="20">
        <v>141.48850451978501</v>
      </c>
      <c r="AB12" s="20">
        <v>138.28585246893101</v>
      </c>
      <c r="AC12" s="20">
        <v>125.522667078494</v>
      </c>
      <c r="AD12" s="20">
        <v>131.56702240524299</v>
      </c>
      <c r="AE12" s="20">
        <v>139.68005277642601</v>
      </c>
      <c r="AF12" s="20">
        <v>134.32020912473399</v>
      </c>
      <c r="AG12" s="20">
        <v>125.10152736856899</v>
      </c>
      <c r="AH12" s="20">
        <v>129.910966085876</v>
      </c>
      <c r="AI12" s="20">
        <v>138.43506717940099</v>
      </c>
      <c r="AJ12" s="20">
        <v>129.78492509665401</v>
      </c>
      <c r="AK12" s="20">
        <v>129.724457623864</v>
      </c>
      <c r="AL12" s="20">
        <v>131.73007274090301</v>
      </c>
      <c r="AM12" s="20">
        <v>140.52583878919799</v>
      </c>
      <c r="AN12" s="20">
        <v>143.05687173317099</v>
      </c>
      <c r="AO12" s="20">
        <v>127.108087823803</v>
      </c>
      <c r="AP12" s="20">
        <v>143.05637887818901</v>
      </c>
      <c r="AQ12" s="20">
        <v>143.35919179355</v>
      </c>
      <c r="AR12" s="20">
        <v>138.82677105415601</v>
      </c>
      <c r="AS12" s="20">
        <v>138.332937469152</v>
      </c>
      <c r="AT12" s="20">
        <v>130.28208920333699</v>
      </c>
      <c r="AU12" s="20">
        <v>129.22706531731799</v>
      </c>
      <c r="AV12" s="20">
        <v>140.038809549577</v>
      </c>
      <c r="AW12" s="20">
        <v>144.89799450620299</v>
      </c>
      <c r="AX12" s="20">
        <v>128.93711608527201</v>
      </c>
      <c r="AY12" s="20">
        <v>126.748909273775</v>
      </c>
      <c r="AZ12" s="20">
        <v>148.60312739153599</v>
      </c>
    </row>
    <row r="13" spans="1:52" x14ac:dyDescent="0.4">
      <c r="A13" s="43"/>
      <c r="B13" s="10">
        <v>3.5</v>
      </c>
      <c r="C13" s="19">
        <v>140.234469886276</v>
      </c>
      <c r="D13" s="20">
        <v>156.541383384033</v>
      </c>
      <c r="E13" s="20">
        <v>153.07566075292999</v>
      </c>
      <c r="F13" s="20">
        <v>162.59649092984901</v>
      </c>
      <c r="G13" s="20">
        <v>160.80593798848301</v>
      </c>
      <c r="H13" s="20">
        <v>144.209167444759</v>
      </c>
      <c r="I13" s="20">
        <v>153.373124206293</v>
      </c>
      <c r="J13" s="20">
        <v>144.17940266083201</v>
      </c>
      <c r="K13" s="20">
        <v>151.15794257599001</v>
      </c>
      <c r="L13" s="20">
        <v>165.05785335658501</v>
      </c>
      <c r="M13" s="20">
        <v>152.51649115651301</v>
      </c>
      <c r="N13" s="20">
        <v>135.80706622018701</v>
      </c>
      <c r="O13" s="20">
        <v>148.19703514452999</v>
      </c>
      <c r="P13" s="20">
        <v>147.77201542401701</v>
      </c>
      <c r="Q13" s="20">
        <v>148.22816695386101</v>
      </c>
      <c r="R13" s="20">
        <v>147.12056901217599</v>
      </c>
      <c r="S13" s="20">
        <v>147.762451190473</v>
      </c>
      <c r="T13" s="20">
        <v>134.58315708181701</v>
      </c>
      <c r="U13" s="20">
        <v>153.64506725195801</v>
      </c>
      <c r="V13" s="20">
        <v>160.76715709281601</v>
      </c>
      <c r="W13" s="20">
        <v>144.25582044818401</v>
      </c>
      <c r="X13" s="20">
        <v>153.13664938644399</v>
      </c>
      <c r="Y13" s="20">
        <v>152.892065969166</v>
      </c>
      <c r="Z13" s="20">
        <v>138.424959651048</v>
      </c>
      <c r="AA13" s="20">
        <v>161.88489904225099</v>
      </c>
      <c r="AB13" s="20">
        <v>159.67185720209699</v>
      </c>
      <c r="AC13" s="20">
        <v>145.36675218360699</v>
      </c>
      <c r="AD13" s="20">
        <v>148.419009012206</v>
      </c>
      <c r="AE13" s="20">
        <v>157.999792258941</v>
      </c>
      <c r="AF13" s="20">
        <v>150.64660119066301</v>
      </c>
      <c r="AG13" s="20">
        <v>144.42098314522099</v>
      </c>
      <c r="AH13" s="20">
        <v>144.89274367846801</v>
      </c>
      <c r="AI13" s="20">
        <v>153.63826887099401</v>
      </c>
      <c r="AJ13" s="20">
        <v>147.16871623508001</v>
      </c>
      <c r="AK13" s="20">
        <v>145.55498626436099</v>
      </c>
      <c r="AL13" s="20">
        <v>149.64770483719701</v>
      </c>
      <c r="AM13" s="20">
        <v>159.48637235714901</v>
      </c>
      <c r="AN13" s="20">
        <v>165.45873117993801</v>
      </c>
      <c r="AO13" s="20">
        <v>147.10796461235799</v>
      </c>
      <c r="AP13" s="20">
        <v>166.65504347932199</v>
      </c>
      <c r="AQ13" s="20">
        <v>161.266545288066</v>
      </c>
      <c r="AR13" s="20">
        <v>158.93241805612499</v>
      </c>
      <c r="AS13" s="20">
        <v>152.66467797522199</v>
      </c>
      <c r="AT13" s="20">
        <v>147.89859192417799</v>
      </c>
      <c r="AU13" s="20">
        <v>146.69345232897999</v>
      </c>
      <c r="AV13" s="20">
        <v>158.07184547558401</v>
      </c>
      <c r="AW13" s="20">
        <v>163.37236994097401</v>
      </c>
      <c r="AX13" s="20">
        <v>144.30995466515901</v>
      </c>
      <c r="AY13" s="20">
        <v>145.083681715718</v>
      </c>
      <c r="AZ13" s="20">
        <v>167.485507227211</v>
      </c>
    </row>
    <row r="14" spans="1:52" x14ac:dyDescent="0.4">
      <c r="A14" s="44"/>
      <c r="B14" s="10">
        <v>4</v>
      </c>
      <c r="C14" s="19">
        <v>158.22993407998999</v>
      </c>
      <c r="D14" s="20">
        <v>171.193705889071</v>
      </c>
      <c r="E14" s="20">
        <v>166.959090715656</v>
      </c>
      <c r="F14" s="20">
        <v>175.03170515087001</v>
      </c>
      <c r="G14" s="20">
        <v>175.91225921354399</v>
      </c>
      <c r="H14" s="20">
        <v>158.933382752797</v>
      </c>
      <c r="I14" s="20">
        <v>167.869129046414</v>
      </c>
      <c r="J14" s="20">
        <v>156.15365146207699</v>
      </c>
      <c r="K14" s="20">
        <v>161.93132347440701</v>
      </c>
      <c r="L14" s="20">
        <v>176.205072730994</v>
      </c>
      <c r="M14" s="20">
        <v>166.6553835002</v>
      </c>
      <c r="N14" s="20">
        <v>150.13621251566099</v>
      </c>
      <c r="O14" s="20">
        <v>165.09835228752399</v>
      </c>
      <c r="P14" s="20">
        <v>160.934387667869</v>
      </c>
      <c r="Q14" s="20">
        <v>163.99560018465601</v>
      </c>
      <c r="R14" s="20">
        <v>165.46059643571101</v>
      </c>
      <c r="S14" s="20">
        <v>158.81182609720801</v>
      </c>
      <c r="T14" s="20">
        <v>150.43150600445901</v>
      </c>
      <c r="U14" s="20">
        <v>164.748782348742</v>
      </c>
      <c r="V14" s="20">
        <v>174.52467351186601</v>
      </c>
      <c r="W14" s="20">
        <v>159.441425823571</v>
      </c>
      <c r="X14" s="20">
        <v>168.38374127958801</v>
      </c>
      <c r="Y14" s="20">
        <v>165.203811738171</v>
      </c>
      <c r="Z14" s="20">
        <v>154.02806252707001</v>
      </c>
      <c r="AA14" s="20">
        <v>172.83447759901199</v>
      </c>
      <c r="AB14" s="20">
        <v>173.945085978094</v>
      </c>
      <c r="AC14" s="20">
        <v>162.93807304384899</v>
      </c>
      <c r="AD14" s="20">
        <v>164.04620955597099</v>
      </c>
      <c r="AE14" s="20">
        <v>172.68977940713401</v>
      </c>
      <c r="AF14" s="20">
        <v>169.19221710308301</v>
      </c>
      <c r="AG14" s="20">
        <v>155.438391648878</v>
      </c>
      <c r="AH14" s="20">
        <v>158.72392978452601</v>
      </c>
      <c r="AI14" s="20">
        <v>169.894079724021</v>
      </c>
      <c r="AJ14" s="20">
        <v>163.54486031651399</v>
      </c>
      <c r="AK14" s="20">
        <v>160.494357280473</v>
      </c>
      <c r="AL14" s="20">
        <v>162.98093484276501</v>
      </c>
      <c r="AM14" s="20">
        <v>174.26045940900099</v>
      </c>
      <c r="AN14" s="20">
        <v>179.521056978763</v>
      </c>
      <c r="AO14" s="20">
        <v>164.28513840088101</v>
      </c>
      <c r="AP14" s="20">
        <v>179.444912287992</v>
      </c>
      <c r="AQ14" s="20">
        <v>175.79473291121201</v>
      </c>
      <c r="AR14" s="20">
        <v>178.494117739041</v>
      </c>
      <c r="AS14" s="20">
        <v>167.793051146273</v>
      </c>
      <c r="AT14" s="20">
        <v>159.85894678293101</v>
      </c>
      <c r="AU14" s="20">
        <v>159.20250975594499</v>
      </c>
      <c r="AV14" s="20">
        <v>169.91350479133999</v>
      </c>
      <c r="AW14" s="20">
        <v>174.72175041141901</v>
      </c>
      <c r="AX14" s="20">
        <v>159.08147197652499</v>
      </c>
      <c r="AY14" s="20">
        <v>164.135986213596</v>
      </c>
      <c r="AZ14" s="20">
        <v>183.10935379337701</v>
      </c>
    </row>
    <row r="15" spans="1:52" ht="15.4" customHeight="1" x14ac:dyDescent="0.4">
      <c r="A15" s="42" t="s">
        <v>11</v>
      </c>
      <c r="B15" s="10">
        <v>0</v>
      </c>
      <c r="C15" s="9">
        <v>0.39500000000000002</v>
      </c>
      <c r="D15" s="9">
        <v>0.36299999999999999</v>
      </c>
      <c r="E15" s="9">
        <v>0.39800000000000002</v>
      </c>
      <c r="F15" s="9">
        <v>0.33700000000000002</v>
      </c>
      <c r="G15" s="9">
        <v>0.45200000000000001</v>
      </c>
      <c r="H15" s="9">
        <v>0.39200000000000002</v>
      </c>
      <c r="I15" s="9">
        <v>0.44600000000000001</v>
      </c>
      <c r="J15" s="9">
        <v>0.41899999999999998</v>
      </c>
      <c r="K15" s="9">
        <v>0.39800000000000002</v>
      </c>
      <c r="L15" s="9">
        <v>0.36099999999999999</v>
      </c>
      <c r="M15" s="9">
        <v>0.38700000000000001</v>
      </c>
      <c r="N15" s="9">
        <v>0.38400000000000001</v>
      </c>
      <c r="O15" s="9">
        <v>0.377</v>
      </c>
      <c r="P15" s="9">
        <v>0.40200000000000002</v>
      </c>
      <c r="Q15" s="9">
        <v>0.433</v>
      </c>
      <c r="R15" s="9">
        <v>0.36799999999999999</v>
      </c>
      <c r="S15" s="9">
        <v>0.41899999999999998</v>
      </c>
      <c r="T15" s="9">
        <v>0.46600000000000003</v>
      </c>
      <c r="U15" s="9">
        <v>0.378</v>
      </c>
      <c r="V15" s="9">
        <v>0.34599999999999997</v>
      </c>
      <c r="W15" s="9">
        <v>0.42</v>
      </c>
      <c r="X15" s="9">
        <v>0.432</v>
      </c>
      <c r="Y15" s="9">
        <v>0.36099999999999999</v>
      </c>
      <c r="Z15" s="9">
        <v>0.39800000000000002</v>
      </c>
      <c r="AA15" s="9">
        <v>0.39600000000000002</v>
      </c>
      <c r="AB15" s="9">
        <v>0.28199999999999997</v>
      </c>
      <c r="AC15" s="9">
        <v>0.36899999999999999</v>
      </c>
      <c r="AD15" s="9">
        <v>0.39</v>
      </c>
      <c r="AE15" s="9">
        <v>0.374</v>
      </c>
      <c r="AF15" s="9">
        <v>0.40699999999999997</v>
      </c>
      <c r="AG15" s="9">
        <v>0.40699999999999997</v>
      </c>
      <c r="AH15" s="9">
        <v>0.39400000000000002</v>
      </c>
      <c r="AI15" s="9">
        <v>0.34200000000000003</v>
      </c>
      <c r="AJ15" s="9">
        <v>0.39700000000000002</v>
      </c>
      <c r="AK15" s="9">
        <v>0.40200000000000002</v>
      </c>
      <c r="AL15" s="9">
        <v>0.39600000000000002</v>
      </c>
      <c r="AM15" s="9">
        <v>0.44</v>
      </c>
      <c r="AN15" s="9">
        <v>0.35499999999999998</v>
      </c>
      <c r="AO15" s="9">
        <v>0.36799999999999999</v>
      </c>
      <c r="AP15" s="9">
        <v>0.39800000000000002</v>
      </c>
      <c r="AQ15" s="9">
        <v>0.34899999999999998</v>
      </c>
      <c r="AR15" s="9">
        <v>0.376</v>
      </c>
      <c r="AS15" s="9">
        <v>0.35399999999999998</v>
      </c>
      <c r="AT15" s="9">
        <v>0.39300000000000002</v>
      </c>
      <c r="AU15" s="9">
        <v>0.40100000000000002</v>
      </c>
      <c r="AV15" s="9">
        <v>0.40200000000000002</v>
      </c>
      <c r="AW15" s="9">
        <v>0.35899999999999999</v>
      </c>
      <c r="AX15" s="9">
        <v>0.42199999999999999</v>
      </c>
      <c r="AY15" s="9">
        <v>0.42499999999999999</v>
      </c>
      <c r="AZ15" s="9">
        <v>0.36199999999999999</v>
      </c>
    </row>
    <row r="16" spans="1:52" ht="15.4" customHeight="1" x14ac:dyDescent="0.4">
      <c r="A16" s="43"/>
      <c r="B16" s="10">
        <v>0.25</v>
      </c>
      <c r="C16" s="9">
        <v>0.39400000000000002</v>
      </c>
      <c r="D16" s="9">
        <v>0.36199999999999999</v>
      </c>
      <c r="E16" s="9">
        <v>0.38600000000000001</v>
      </c>
      <c r="F16" s="9">
        <v>0.34200000000000003</v>
      </c>
      <c r="G16" s="9">
        <v>0.442</v>
      </c>
      <c r="H16" s="9">
        <v>0.39200000000000002</v>
      </c>
      <c r="I16" s="9">
        <v>0.434</v>
      </c>
      <c r="J16" s="9">
        <v>0.41699999999999998</v>
      </c>
      <c r="K16" s="9">
        <v>0.38800000000000001</v>
      </c>
      <c r="L16" s="9">
        <v>0.377</v>
      </c>
      <c r="M16" s="9">
        <v>0.38600000000000001</v>
      </c>
      <c r="N16" s="9">
        <v>0.374</v>
      </c>
      <c r="O16" s="9">
        <v>0.38100000000000001</v>
      </c>
      <c r="P16" s="9">
        <v>0.38100000000000001</v>
      </c>
      <c r="Q16" s="9">
        <v>0.42799999999999999</v>
      </c>
      <c r="R16" s="9">
        <v>0.35199999999999998</v>
      </c>
      <c r="S16" s="9">
        <v>0.40500000000000003</v>
      </c>
      <c r="T16" s="9">
        <v>0.46</v>
      </c>
      <c r="U16" s="9">
        <v>0.371</v>
      </c>
      <c r="V16" s="9">
        <v>0.34100000000000003</v>
      </c>
      <c r="W16" s="9">
        <v>0.41699999999999998</v>
      </c>
      <c r="X16" s="9">
        <v>0.435</v>
      </c>
      <c r="Y16" s="9">
        <v>0.34899999999999998</v>
      </c>
      <c r="Z16" s="9">
        <v>0.40300000000000002</v>
      </c>
      <c r="AA16" s="9">
        <v>0.40600000000000003</v>
      </c>
      <c r="AB16" s="9">
        <v>0.28100000000000003</v>
      </c>
      <c r="AC16" s="9">
        <v>0.33800000000000002</v>
      </c>
      <c r="AD16" s="9">
        <v>0.38200000000000001</v>
      </c>
      <c r="AE16" s="9">
        <v>0.36399999999999999</v>
      </c>
      <c r="AF16" s="9">
        <v>0.40100000000000002</v>
      </c>
      <c r="AG16" s="9">
        <v>0.4</v>
      </c>
      <c r="AH16" s="9">
        <v>0.39600000000000002</v>
      </c>
      <c r="AI16" s="9">
        <v>0.33800000000000002</v>
      </c>
      <c r="AJ16" s="9">
        <v>0.39400000000000002</v>
      </c>
      <c r="AK16" s="9">
        <v>0.39700000000000002</v>
      </c>
      <c r="AL16" s="9">
        <v>0.39100000000000001</v>
      </c>
      <c r="AM16" s="9">
        <v>0.43</v>
      </c>
      <c r="AN16" s="9">
        <v>0.34799999999999998</v>
      </c>
      <c r="AO16" s="9">
        <v>0.372</v>
      </c>
      <c r="AP16" s="9">
        <v>0.38700000000000001</v>
      </c>
      <c r="AQ16" s="9">
        <v>0.33800000000000002</v>
      </c>
      <c r="AR16" s="9">
        <v>0.38</v>
      </c>
      <c r="AS16" s="9">
        <v>0.35</v>
      </c>
      <c r="AT16" s="9">
        <v>0.379</v>
      </c>
      <c r="AU16" s="9">
        <v>0.39</v>
      </c>
      <c r="AV16" s="9">
        <v>0.40200000000000002</v>
      </c>
      <c r="AW16" s="9">
        <v>0.35399999999999998</v>
      </c>
      <c r="AX16" s="9">
        <v>0.41899999999999998</v>
      </c>
      <c r="AY16" s="9">
        <v>0.41299999999999998</v>
      </c>
      <c r="AZ16" s="9">
        <v>0.36499999999999999</v>
      </c>
    </row>
    <row r="17" spans="1:52" ht="15.4" customHeight="1" x14ac:dyDescent="0.4">
      <c r="A17" s="43"/>
      <c r="B17" s="10">
        <v>0.5</v>
      </c>
      <c r="C17" s="9">
        <v>0.38800000000000001</v>
      </c>
      <c r="D17" s="9">
        <v>0.35099999999999998</v>
      </c>
      <c r="E17" s="9">
        <v>0.38800000000000001</v>
      </c>
      <c r="F17" s="9">
        <v>0.32600000000000001</v>
      </c>
      <c r="G17" s="9">
        <v>0.45500000000000002</v>
      </c>
      <c r="H17" s="9">
        <v>0.38</v>
      </c>
      <c r="I17" s="9">
        <v>0.41399999999999998</v>
      </c>
      <c r="J17" s="9">
        <v>0.40300000000000002</v>
      </c>
      <c r="K17" s="9">
        <v>0.36799999999999999</v>
      </c>
      <c r="L17" s="9">
        <v>0.35499999999999998</v>
      </c>
      <c r="M17" s="9">
        <v>0.36699999999999999</v>
      </c>
      <c r="N17" s="9">
        <v>0.36599999999999999</v>
      </c>
      <c r="O17" s="9">
        <v>0.378</v>
      </c>
      <c r="P17" s="9">
        <v>0.37</v>
      </c>
      <c r="Q17" s="9">
        <v>0.41799999999999998</v>
      </c>
      <c r="R17" s="9">
        <v>0.33800000000000002</v>
      </c>
      <c r="S17" s="9">
        <v>0.39400000000000002</v>
      </c>
      <c r="T17" s="9">
        <v>0.44800000000000001</v>
      </c>
      <c r="U17" s="9">
        <v>0.36</v>
      </c>
      <c r="V17" s="9">
        <v>0.33500000000000002</v>
      </c>
      <c r="W17" s="9">
        <v>0.40799999999999997</v>
      </c>
      <c r="X17" s="9">
        <v>0.42199999999999999</v>
      </c>
      <c r="Y17" s="9">
        <v>0.34300000000000003</v>
      </c>
      <c r="Z17" s="9">
        <v>0.375</v>
      </c>
      <c r="AA17" s="9">
        <v>0.4</v>
      </c>
      <c r="AB17" s="9">
        <v>0.27100000000000002</v>
      </c>
      <c r="AC17" s="9">
        <v>0.35299999999999998</v>
      </c>
      <c r="AD17" s="9">
        <v>0.371</v>
      </c>
      <c r="AE17" s="9">
        <v>0.35399999999999998</v>
      </c>
      <c r="AF17" s="9">
        <v>0.39600000000000002</v>
      </c>
      <c r="AG17" s="9">
        <v>0.39200000000000002</v>
      </c>
      <c r="AH17" s="9">
        <v>0.39500000000000002</v>
      </c>
      <c r="AI17" s="9">
        <v>0.33500000000000002</v>
      </c>
      <c r="AJ17" s="9">
        <v>0.371</v>
      </c>
      <c r="AK17" s="9">
        <v>0.41</v>
      </c>
      <c r="AL17" s="9">
        <v>0.376</v>
      </c>
      <c r="AM17" s="9">
        <v>0.41899999999999998</v>
      </c>
      <c r="AN17" s="9">
        <v>0.34</v>
      </c>
      <c r="AO17" s="9">
        <v>0.36899999999999999</v>
      </c>
      <c r="AP17" s="9">
        <v>0.36599999999999999</v>
      </c>
      <c r="AQ17" s="9">
        <v>0.32100000000000001</v>
      </c>
      <c r="AR17" s="9">
        <v>0.35799999999999998</v>
      </c>
      <c r="AS17" s="9">
        <v>0.33100000000000002</v>
      </c>
      <c r="AT17" s="9">
        <v>0.38100000000000001</v>
      </c>
      <c r="AU17" s="9">
        <v>0.39200000000000002</v>
      </c>
      <c r="AV17" s="9">
        <v>0.39100000000000001</v>
      </c>
      <c r="AW17" s="9">
        <v>0.34100000000000003</v>
      </c>
      <c r="AX17" s="9">
        <v>0.40699999999999997</v>
      </c>
      <c r="AY17" s="9">
        <v>0.40400000000000003</v>
      </c>
      <c r="AZ17" s="9">
        <v>0.36299999999999999</v>
      </c>
    </row>
    <row r="18" spans="1:52" ht="15.4" customHeight="1" x14ac:dyDescent="0.4">
      <c r="A18" s="43"/>
      <c r="B18" s="10">
        <v>0.75</v>
      </c>
      <c r="C18" s="9">
        <v>0.36</v>
      </c>
      <c r="D18" s="9">
        <v>0.33100000000000002</v>
      </c>
      <c r="E18" s="9">
        <v>0.38</v>
      </c>
      <c r="F18" s="9">
        <v>0.315</v>
      </c>
      <c r="G18" s="9">
        <v>0.437</v>
      </c>
      <c r="H18" s="9">
        <v>0.376</v>
      </c>
      <c r="I18" s="9">
        <v>0.40300000000000002</v>
      </c>
      <c r="J18" s="9">
        <v>0.38900000000000001</v>
      </c>
      <c r="K18" s="9">
        <v>0.35899999999999999</v>
      </c>
      <c r="L18" s="9">
        <v>0.33800000000000002</v>
      </c>
      <c r="M18" s="9">
        <v>0.35399999999999998</v>
      </c>
      <c r="N18" s="9">
        <v>0.36</v>
      </c>
      <c r="O18" s="9">
        <v>0.35099999999999998</v>
      </c>
      <c r="P18" s="9">
        <v>0.36799999999999999</v>
      </c>
      <c r="Q18" s="9">
        <v>0.38900000000000001</v>
      </c>
      <c r="R18" s="9">
        <v>0.32600000000000001</v>
      </c>
      <c r="S18" s="9">
        <v>0.36899999999999999</v>
      </c>
      <c r="T18" s="9">
        <v>0.433</v>
      </c>
      <c r="U18" s="9">
        <v>0.35299999999999998</v>
      </c>
      <c r="V18" s="9">
        <v>0.315</v>
      </c>
      <c r="W18" s="9">
        <v>0.38900000000000001</v>
      </c>
      <c r="X18" s="9">
        <v>0.42499999999999999</v>
      </c>
      <c r="Y18" s="9">
        <v>0.33600000000000002</v>
      </c>
      <c r="Z18" s="9">
        <v>0.36</v>
      </c>
      <c r="AA18" s="9">
        <v>0.38900000000000001</v>
      </c>
      <c r="AB18" s="9">
        <v>0.23499999999999999</v>
      </c>
      <c r="AC18" s="9">
        <v>0.34899999999999998</v>
      </c>
      <c r="AD18" s="9">
        <v>0.36099999999999999</v>
      </c>
      <c r="AE18" s="9">
        <v>0.32100000000000001</v>
      </c>
      <c r="AF18" s="9">
        <v>0.40100000000000002</v>
      </c>
      <c r="AG18" s="9">
        <v>0.379</v>
      </c>
      <c r="AH18" s="9">
        <v>0.38100000000000001</v>
      </c>
      <c r="AI18" s="9">
        <v>0.31</v>
      </c>
      <c r="AJ18" s="9">
        <v>0.34799999999999998</v>
      </c>
      <c r="AK18" s="9">
        <v>0.371</v>
      </c>
      <c r="AL18" s="9">
        <v>0.35299999999999998</v>
      </c>
      <c r="AM18" s="9">
        <v>0.39500000000000002</v>
      </c>
      <c r="AN18" s="9">
        <v>0.34100000000000003</v>
      </c>
      <c r="AO18" s="9">
        <v>0.35699999999999998</v>
      </c>
      <c r="AP18" s="9">
        <v>0.34699999999999998</v>
      </c>
      <c r="AQ18" s="9">
        <v>0.315</v>
      </c>
      <c r="AR18" s="9">
        <v>0.35899999999999999</v>
      </c>
      <c r="AS18" s="9">
        <v>0.32700000000000001</v>
      </c>
      <c r="AT18" s="9">
        <v>0.33900000000000002</v>
      </c>
      <c r="AU18" s="9">
        <v>0.371</v>
      </c>
      <c r="AV18" s="9">
        <v>0.379</v>
      </c>
      <c r="AW18" s="9">
        <v>0.33200000000000002</v>
      </c>
      <c r="AX18" s="9">
        <v>0.40200000000000002</v>
      </c>
      <c r="AY18" s="9">
        <v>0.4</v>
      </c>
      <c r="AZ18" s="9">
        <v>0.35099999999999998</v>
      </c>
    </row>
    <row r="19" spans="1:52" ht="15.4" customHeight="1" x14ac:dyDescent="0.4">
      <c r="A19" s="43"/>
      <c r="B19" s="10">
        <v>1</v>
      </c>
      <c r="C19" s="4">
        <v>0.35</v>
      </c>
      <c r="D19" s="4">
        <v>0.32100000000000001</v>
      </c>
      <c r="E19" s="4">
        <v>0.36299999999999999</v>
      </c>
      <c r="F19" s="4">
        <v>0.30399999999999999</v>
      </c>
      <c r="G19" s="4">
        <v>0.41699999999999998</v>
      </c>
      <c r="H19" s="4">
        <v>0.36399999999999999</v>
      </c>
      <c r="I19" s="4">
        <v>0.39700000000000002</v>
      </c>
      <c r="J19" s="4">
        <v>0.38</v>
      </c>
      <c r="K19" s="4">
        <v>0.35899999999999999</v>
      </c>
      <c r="L19" s="4">
        <v>0.32700000000000001</v>
      </c>
      <c r="M19" s="4">
        <v>0.34899999999999998</v>
      </c>
      <c r="N19" s="4">
        <v>0.32600000000000001</v>
      </c>
      <c r="O19" s="4">
        <v>0.34</v>
      </c>
      <c r="P19" s="4">
        <v>0.34799999999999998</v>
      </c>
      <c r="Q19" s="4">
        <v>0.36699999999999999</v>
      </c>
      <c r="R19" s="4">
        <v>0.31900000000000001</v>
      </c>
      <c r="S19" s="4">
        <v>0.35399999999999998</v>
      </c>
      <c r="T19" s="4">
        <v>0.43</v>
      </c>
      <c r="U19" s="4">
        <v>0.35199999999999998</v>
      </c>
      <c r="V19" s="4">
        <v>0.29099999999999998</v>
      </c>
      <c r="W19" s="4">
        <v>0.38700000000000001</v>
      </c>
      <c r="X19" s="4">
        <v>0.40500000000000003</v>
      </c>
      <c r="Y19" s="4">
        <v>0.32</v>
      </c>
      <c r="Z19" s="4">
        <v>0.34699999999999998</v>
      </c>
      <c r="AA19" s="4">
        <v>0.36799999999999999</v>
      </c>
      <c r="AB19" s="4">
        <v>0.23699999999999999</v>
      </c>
      <c r="AC19" s="4">
        <v>0.31900000000000001</v>
      </c>
      <c r="AD19" s="4">
        <v>0.34599999999999997</v>
      </c>
      <c r="AE19" s="4">
        <v>0.318</v>
      </c>
      <c r="AF19" s="4">
        <v>0.37</v>
      </c>
      <c r="AG19" s="4">
        <v>0.36599999999999999</v>
      </c>
      <c r="AH19" s="4">
        <v>0.36799999999999999</v>
      </c>
      <c r="AI19" s="4">
        <v>0.30199999999999999</v>
      </c>
      <c r="AJ19" s="4">
        <v>0.313</v>
      </c>
      <c r="AK19" s="4">
        <v>0.36399999999999999</v>
      </c>
      <c r="AL19" s="4">
        <v>0.33600000000000002</v>
      </c>
      <c r="AM19" s="4">
        <v>0.38200000000000001</v>
      </c>
      <c r="AN19" s="4">
        <v>0.313</v>
      </c>
      <c r="AO19" s="4">
        <v>0.34599999999999997</v>
      </c>
      <c r="AP19" s="4">
        <v>0.32900000000000001</v>
      </c>
      <c r="AQ19" s="4">
        <v>0.28399999999999997</v>
      </c>
      <c r="AR19" s="4">
        <v>0.33500000000000002</v>
      </c>
      <c r="AS19" s="4">
        <v>0.314</v>
      </c>
      <c r="AT19" s="4">
        <v>0.34699999999999998</v>
      </c>
      <c r="AU19" s="4">
        <v>0.36399999999999999</v>
      </c>
      <c r="AV19" s="4">
        <v>0.35799999999999998</v>
      </c>
      <c r="AW19" s="4">
        <v>0.317</v>
      </c>
      <c r="AX19" s="4">
        <v>0.38900000000000001</v>
      </c>
      <c r="AY19" s="4">
        <v>0.39</v>
      </c>
      <c r="AZ19" s="4">
        <v>0.32400000000000001</v>
      </c>
    </row>
    <row r="20" spans="1:52" ht="15.4" customHeight="1" x14ac:dyDescent="0.4">
      <c r="A20" s="43"/>
      <c r="B20" s="10">
        <v>1.25</v>
      </c>
      <c r="C20" s="4">
        <v>0.34399999999999997</v>
      </c>
      <c r="D20" s="4">
        <v>0.29399999999999998</v>
      </c>
      <c r="E20" s="4">
        <v>0.33700000000000002</v>
      </c>
      <c r="F20" s="4">
        <v>0.29299999999999998</v>
      </c>
      <c r="G20" s="4">
        <v>0.41</v>
      </c>
      <c r="H20" s="4">
        <v>0.34899999999999998</v>
      </c>
      <c r="I20" s="4">
        <v>0.39100000000000001</v>
      </c>
      <c r="J20" s="4">
        <v>0.35099999999999998</v>
      </c>
      <c r="K20" s="4">
        <v>0.33300000000000002</v>
      </c>
      <c r="L20" s="4">
        <v>0.309</v>
      </c>
      <c r="M20" s="4">
        <v>0.318</v>
      </c>
      <c r="N20" s="4">
        <v>0.32900000000000001</v>
      </c>
      <c r="O20" s="4">
        <v>0.316</v>
      </c>
      <c r="P20" s="4">
        <v>0.32600000000000001</v>
      </c>
      <c r="Q20" s="4">
        <v>0.36899999999999999</v>
      </c>
      <c r="R20" s="4">
        <v>0.30299999999999999</v>
      </c>
      <c r="S20" s="4">
        <v>0.33900000000000002</v>
      </c>
      <c r="T20" s="4">
        <v>0.40100000000000002</v>
      </c>
      <c r="U20" s="4">
        <v>0.32300000000000001</v>
      </c>
      <c r="V20" s="4">
        <v>0.28899999999999998</v>
      </c>
      <c r="W20" s="4">
        <v>0.36099999999999999</v>
      </c>
      <c r="X20" s="4">
        <v>0.38800000000000001</v>
      </c>
      <c r="Y20" s="4">
        <v>0.29599999999999999</v>
      </c>
      <c r="Z20" s="4">
        <v>0.33600000000000002</v>
      </c>
      <c r="AA20" s="4">
        <v>0.35499999999999998</v>
      </c>
      <c r="AB20" s="4">
        <v>0.216</v>
      </c>
      <c r="AC20" s="4">
        <v>0.28999999999999998</v>
      </c>
      <c r="AD20" s="4">
        <v>0.32500000000000001</v>
      </c>
      <c r="AE20" s="4">
        <v>0.311</v>
      </c>
      <c r="AF20" s="4">
        <v>0.35699999999999998</v>
      </c>
      <c r="AG20" s="4">
        <v>0.34599999999999997</v>
      </c>
      <c r="AH20" s="4">
        <v>0.35699999999999998</v>
      </c>
      <c r="AI20" s="4">
        <v>0.26600000000000001</v>
      </c>
      <c r="AJ20" s="4">
        <v>0.29099999999999998</v>
      </c>
      <c r="AK20" s="4">
        <v>0.35199999999999998</v>
      </c>
      <c r="AL20" s="4">
        <v>0.32600000000000001</v>
      </c>
      <c r="AM20" s="4">
        <v>0.36699999999999999</v>
      </c>
      <c r="AN20" s="4">
        <v>0.313</v>
      </c>
      <c r="AO20" s="4">
        <v>0.316</v>
      </c>
      <c r="AP20" s="4">
        <v>0.29599999999999999</v>
      </c>
      <c r="AQ20" s="4">
        <v>0.27700000000000002</v>
      </c>
      <c r="AR20" s="4">
        <v>0.31900000000000001</v>
      </c>
      <c r="AS20" s="4">
        <v>0.28999999999999998</v>
      </c>
      <c r="AT20" s="4">
        <v>0.32100000000000001</v>
      </c>
      <c r="AU20" s="4">
        <v>0.32700000000000001</v>
      </c>
      <c r="AV20" s="4">
        <v>0.34100000000000003</v>
      </c>
      <c r="AW20" s="4">
        <v>0.29799999999999999</v>
      </c>
      <c r="AX20" s="4">
        <v>0.36699999999999999</v>
      </c>
      <c r="AY20" s="4">
        <v>0.36799999999999999</v>
      </c>
      <c r="AZ20" s="4">
        <v>0.318</v>
      </c>
    </row>
    <row r="21" spans="1:52" ht="15.4" customHeight="1" x14ac:dyDescent="0.4">
      <c r="A21" s="43"/>
      <c r="B21" s="10">
        <v>1.5</v>
      </c>
      <c r="C21" s="4">
        <v>0.33</v>
      </c>
      <c r="D21" s="4">
        <v>0.3</v>
      </c>
      <c r="E21" s="4">
        <v>0.32100000000000001</v>
      </c>
      <c r="F21" s="4">
        <v>0.27600000000000002</v>
      </c>
      <c r="G21" s="4">
        <v>0.4</v>
      </c>
      <c r="H21" s="4">
        <v>0.34100000000000003</v>
      </c>
      <c r="I21" s="4">
        <v>0.379</v>
      </c>
      <c r="J21" s="4">
        <v>0.34399999999999997</v>
      </c>
      <c r="K21" s="4">
        <v>0.31900000000000001</v>
      </c>
      <c r="L21" s="4">
        <v>0.30199999999999999</v>
      </c>
      <c r="M21" s="4">
        <v>0.30199999999999999</v>
      </c>
      <c r="N21" s="4">
        <v>0.30099999999999999</v>
      </c>
      <c r="O21" s="4">
        <v>0.308</v>
      </c>
      <c r="P21" s="4">
        <v>0.32400000000000001</v>
      </c>
      <c r="Q21" s="4">
        <v>0.35599999999999998</v>
      </c>
      <c r="R21" s="4">
        <v>0.3</v>
      </c>
      <c r="S21" s="4">
        <v>0.31900000000000001</v>
      </c>
      <c r="T21" s="4">
        <v>0.39</v>
      </c>
      <c r="U21" s="4">
        <v>0.314</v>
      </c>
      <c r="V21" s="4">
        <v>0.27800000000000002</v>
      </c>
      <c r="W21" s="4">
        <v>0.35599999999999998</v>
      </c>
      <c r="X21" s="4">
        <v>0.36399999999999999</v>
      </c>
      <c r="Y21" s="4">
        <v>0.28799999999999998</v>
      </c>
      <c r="Z21" s="4">
        <v>0.317</v>
      </c>
      <c r="AA21" s="4">
        <v>0.33200000000000002</v>
      </c>
      <c r="AB21" s="4">
        <v>0.219</v>
      </c>
      <c r="AC21" s="4">
        <v>0.29299999999999998</v>
      </c>
      <c r="AD21" s="4">
        <v>0.314</v>
      </c>
      <c r="AE21" s="4">
        <v>0.31</v>
      </c>
      <c r="AF21" s="4">
        <v>0.33</v>
      </c>
      <c r="AG21" s="4">
        <v>0.32100000000000001</v>
      </c>
      <c r="AH21" s="4">
        <v>0.34499999999999997</v>
      </c>
      <c r="AI21" s="4">
        <v>0.26</v>
      </c>
      <c r="AJ21" s="4">
        <v>0.28699999999999998</v>
      </c>
      <c r="AK21" s="4">
        <v>0.33400000000000002</v>
      </c>
      <c r="AL21" s="4">
        <v>0.315</v>
      </c>
      <c r="AM21" s="4">
        <v>0.34200000000000003</v>
      </c>
      <c r="AN21" s="4">
        <v>0.28000000000000003</v>
      </c>
      <c r="AO21" s="4">
        <v>0.308</v>
      </c>
      <c r="AP21" s="4">
        <v>0.29499999999999998</v>
      </c>
      <c r="AQ21" s="4">
        <v>0.253</v>
      </c>
      <c r="AR21" s="4">
        <v>0.313</v>
      </c>
      <c r="AS21" s="4">
        <v>0.27900000000000003</v>
      </c>
      <c r="AT21" s="4">
        <v>0.313</v>
      </c>
      <c r="AU21" s="4">
        <v>0.309</v>
      </c>
      <c r="AV21" s="4">
        <v>0.33500000000000002</v>
      </c>
      <c r="AW21" s="4">
        <v>0.29299999999999998</v>
      </c>
      <c r="AX21" s="4">
        <v>0.36599999999999999</v>
      </c>
      <c r="AY21" s="4">
        <v>0.35399999999999998</v>
      </c>
      <c r="AZ21" s="4">
        <v>0.30499999999999999</v>
      </c>
    </row>
    <row r="22" spans="1:52" ht="15.4" customHeight="1" x14ac:dyDescent="0.4">
      <c r="A22" s="43"/>
      <c r="B22" s="10">
        <v>1.75</v>
      </c>
      <c r="C22" s="4">
        <v>0.314</v>
      </c>
      <c r="D22" s="4">
        <v>0.28899999999999998</v>
      </c>
      <c r="E22" s="4">
        <v>0.314</v>
      </c>
      <c r="F22" s="4">
        <v>0.254</v>
      </c>
      <c r="G22" s="4">
        <v>0.38500000000000001</v>
      </c>
      <c r="H22" s="4">
        <v>0.32400000000000001</v>
      </c>
      <c r="I22" s="4">
        <v>0.34899999999999998</v>
      </c>
      <c r="J22" s="4">
        <v>0.313</v>
      </c>
      <c r="K22" s="4">
        <v>0.311</v>
      </c>
      <c r="L22" s="4">
        <v>0.27600000000000002</v>
      </c>
      <c r="M22" s="4">
        <v>0.30499999999999999</v>
      </c>
      <c r="N22" s="4">
        <v>0.29199999999999998</v>
      </c>
      <c r="O22" s="4">
        <v>0.28999999999999998</v>
      </c>
      <c r="P22" s="4">
        <v>0.307</v>
      </c>
      <c r="Q22" s="4">
        <v>0.32700000000000001</v>
      </c>
      <c r="R22" s="4">
        <v>0.28899999999999998</v>
      </c>
      <c r="S22" s="4">
        <v>0.308</v>
      </c>
      <c r="T22" s="4">
        <v>0.38900000000000001</v>
      </c>
      <c r="U22" s="4">
        <v>0.32200000000000001</v>
      </c>
      <c r="V22" s="4">
        <v>0.26100000000000001</v>
      </c>
      <c r="W22" s="4">
        <v>0.34899999999999998</v>
      </c>
      <c r="X22" s="4">
        <v>0.34399999999999997</v>
      </c>
      <c r="Y22" s="4">
        <v>0.26200000000000001</v>
      </c>
      <c r="Z22" s="4">
        <v>0.29199999999999998</v>
      </c>
      <c r="AA22" s="4">
        <v>0.33200000000000002</v>
      </c>
      <c r="AB22" s="4">
        <v>0.17499999999999999</v>
      </c>
      <c r="AC22" s="4">
        <v>0.25700000000000001</v>
      </c>
      <c r="AD22" s="4">
        <v>0.27400000000000002</v>
      </c>
      <c r="AE22" s="4">
        <v>0.28399999999999997</v>
      </c>
      <c r="AF22" s="4">
        <v>0.313</v>
      </c>
      <c r="AG22" s="4">
        <v>0.308</v>
      </c>
      <c r="AH22" s="4">
        <v>0.33500000000000002</v>
      </c>
      <c r="AI22" s="4">
        <v>0.247</v>
      </c>
      <c r="AJ22" s="4">
        <v>0.27200000000000002</v>
      </c>
      <c r="AK22" s="4">
        <v>0.32600000000000001</v>
      </c>
      <c r="AL22" s="4">
        <v>0.29299999999999998</v>
      </c>
      <c r="AM22" s="4">
        <v>0.309</v>
      </c>
      <c r="AN22" s="4">
        <v>0.26600000000000001</v>
      </c>
      <c r="AO22" s="4">
        <v>0.29799999999999999</v>
      </c>
      <c r="AP22" s="4">
        <v>0.26600000000000001</v>
      </c>
      <c r="AQ22" s="4">
        <v>0.23599999999999999</v>
      </c>
      <c r="AR22" s="4">
        <v>0.30299999999999999</v>
      </c>
      <c r="AS22" s="4">
        <v>0.26800000000000002</v>
      </c>
      <c r="AT22" s="4">
        <v>0.29899999999999999</v>
      </c>
      <c r="AU22" s="4">
        <v>0.311</v>
      </c>
      <c r="AV22" s="4">
        <v>0.32900000000000001</v>
      </c>
      <c r="AW22" s="4">
        <v>0.27800000000000002</v>
      </c>
      <c r="AX22" s="4">
        <v>0.34</v>
      </c>
      <c r="AY22" s="4">
        <v>0.34599999999999997</v>
      </c>
      <c r="AZ22" s="4">
        <v>0.29899999999999999</v>
      </c>
    </row>
    <row r="23" spans="1:52" ht="15.4" customHeight="1" x14ac:dyDescent="0.4">
      <c r="A23" s="43"/>
      <c r="B23" s="10">
        <v>2</v>
      </c>
      <c r="C23" s="4">
        <v>0.28999999999999998</v>
      </c>
      <c r="D23" s="4">
        <v>0.27700000000000002</v>
      </c>
      <c r="E23" s="4">
        <v>0.308</v>
      </c>
      <c r="F23" s="4">
        <v>0.218</v>
      </c>
      <c r="G23" s="4">
        <v>0.38100000000000001</v>
      </c>
      <c r="H23" s="4">
        <v>0.315</v>
      </c>
      <c r="I23" s="4">
        <v>0.34300000000000003</v>
      </c>
      <c r="J23" s="4">
        <v>0.29299999999999998</v>
      </c>
      <c r="K23" s="4">
        <v>0.30499999999999999</v>
      </c>
      <c r="L23" s="4">
        <v>0.251</v>
      </c>
      <c r="M23" s="4">
        <v>0.27900000000000003</v>
      </c>
      <c r="N23" s="4">
        <v>0.28699999999999998</v>
      </c>
      <c r="O23" s="4">
        <v>0.28000000000000003</v>
      </c>
      <c r="P23" s="4">
        <v>0.31</v>
      </c>
      <c r="Q23" s="4">
        <v>0.32500000000000001</v>
      </c>
      <c r="R23" s="4">
        <v>0.26600000000000001</v>
      </c>
      <c r="S23" s="4">
        <v>0.3</v>
      </c>
      <c r="T23" s="4">
        <v>0.38400000000000001</v>
      </c>
      <c r="U23" s="4">
        <v>0.27600000000000002</v>
      </c>
      <c r="V23" s="4">
        <v>0.248</v>
      </c>
      <c r="W23" s="4">
        <v>0.33500000000000002</v>
      </c>
      <c r="X23" s="4">
        <v>0.32200000000000001</v>
      </c>
      <c r="Y23" s="4">
        <v>0.245</v>
      </c>
      <c r="Z23" s="4">
        <v>0.28199999999999997</v>
      </c>
      <c r="AA23" s="4">
        <v>0.32</v>
      </c>
      <c r="AB23" s="4">
        <v>0.17799999999999999</v>
      </c>
      <c r="AC23" s="4">
        <v>0.25600000000000001</v>
      </c>
      <c r="AD23" s="4">
        <v>0.27</v>
      </c>
      <c r="AE23" s="4">
        <v>0.26500000000000001</v>
      </c>
      <c r="AF23" s="4">
        <v>0.29899999999999999</v>
      </c>
      <c r="AG23" s="4">
        <v>0.29899999999999999</v>
      </c>
      <c r="AH23" s="4">
        <v>0.32200000000000001</v>
      </c>
      <c r="AI23" s="4">
        <v>0.23799999999999999</v>
      </c>
      <c r="AJ23" s="4">
        <v>0.27800000000000002</v>
      </c>
      <c r="AK23" s="4">
        <v>0.315</v>
      </c>
      <c r="AL23" s="4">
        <v>0.27100000000000002</v>
      </c>
      <c r="AM23" s="4">
        <v>0.313</v>
      </c>
      <c r="AN23" s="4">
        <v>0.255</v>
      </c>
      <c r="AO23" s="4">
        <v>0.28000000000000003</v>
      </c>
      <c r="AP23" s="4">
        <v>0.25800000000000001</v>
      </c>
      <c r="AQ23" s="4">
        <v>0.218</v>
      </c>
      <c r="AR23" s="4">
        <v>0.29799999999999999</v>
      </c>
      <c r="AS23" s="4">
        <v>0.251</v>
      </c>
      <c r="AT23" s="4">
        <v>0.28799999999999998</v>
      </c>
      <c r="AU23" s="4">
        <v>0.29599999999999999</v>
      </c>
      <c r="AV23" s="4">
        <v>0.31900000000000001</v>
      </c>
      <c r="AW23" s="4">
        <v>0.26700000000000002</v>
      </c>
      <c r="AX23" s="4">
        <v>0.33300000000000002</v>
      </c>
      <c r="AY23" s="4">
        <v>0.32300000000000001</v>
      </c>
      <c r="AZ23" s="4">
        <v>0.28399999999999997</v>
      </c>
    </row>
    <row r="24" spans="1:52" ht="15.4" customHeight="1" x14ac:dyDescent="0.4">
      <c r="A24" s="43"/>
      <c r="B24" s="4">
        <v>2.5</v>
      </c>
      <c r="C24" s="4">
        <v>0.28199999999999997</v>
      </c>
      <c r="D24" s="4">
        <v>0.245</v>
      </c>
      <c r="E24" s="4">
        <v>0.27900000000000003</v>
      </c>
      <c r="F24" s="4">
        <v>0.193</v>
      </c>
      <c r="G24" s="4">
        <v>0.34699999999999998</v>
      </c>
      <c r="H24" s="4">
        <v>0.29299999999999998</v>
      </c>
      <c r="I24" s="4">
        <v>0.31900000000000001</v>
      </c>
      <c r="J24" s="4">
        <v>0.27600000000000002</v>
      </c>
      <c r="K24" s="4">
        <v>0.29599999999999999</v>
      </c>
      <c r="L24" s="4">
        <v>0.23100000000000001</v>
      </c>
      <c r="M24" s="4">
        <v>0.24399999999999999</v>
      </c>
      <c r="N24" s="4">
        <v>0.26400000000000001</v>
      </c>
      <c r="O24" s="4">
        <v>0.26900000000000002</v>
      </c>
      <c r="P24" s="4">
        <v>0.254</v>
      </c>
      <c r="Q24" s="4">
        <v>0.29799999999999999</v>
      </c>
      <c r="R24" s="4">
        <v>0.24399999999999999</v>
      </c>
      <c r="S24" s="4">
        <v>0.27900000000000003</v>
      </c>
      <c r="T24" s="4">
        <v>0.34200000000000003</v>
      </c>
      <c r="U24" s="4">
        <v>0.28599999999999998</v>
      </c>
      <c r="V24" s="4">
        <v>0.23599999999999999</v>
      </c>
      <c r="W24" s="4">
        <v>0.30499999999999999</v>
      </c>
      <c r="X24" s="4">
        <v>0.29699999999999999</v>
      </c>
      <c r="Y24" s="4">
        <v>0.22900000000000001</v>
      </c>
      <c r="Z24" s="4">
        <v>0.247</v>
      </c>
      <c r="AA24" s="4">
        <v>0.26800000000000002</v>
      </c>
      <c r="AB24" s="4">
        <v>0.154</v>
      </c>
      <c r="AC24" s="4">
        <v>0.22700000000000001</v>
      </c>
      <c r="AD24" s="4">
        <v>0.24399999999999999</v>
      </c>
      <c r="AE24" s="4">
        <v>0.25600000000000001</v>
      </c>
      <c r="AF24" s="4">
        <v>0.26700000000000002</v>
      </c>
      <c r="AG24" s="4">
        <v>0.26700000000000002</v>
      </c>
      <c r="AH24" s="4">
        <v>0.27600000000000002</v>
      </c>
      <c r="AI24" s="4">
        <v>0.21299999999999999</v>
      </c>
      <c r="AJ24" s="4">
        <v>0.249</v>
      </c>
      <c r="AK24" s="4">
        <v>0.28299999999999997</v>
      </c>
      <c r="AL24" s="4">
        <v>0.26400000000000001</v>
      </c>
      <c r="AM24" s="4">
        <v>0.29299999999999998</v>
      </c>
      <c r="AN24" s="4">
        <v>0.248</v>
      </c>
      <c r="AO24" s="4">
        <v>0.26700000000000002</v>
      </c>
      <c r="AP24" s="4">
        <v>0.247</v>
      </c>
      <c r="AQ24" s="4">
        <v>0.222</v>
      </c>
      <c r="AR24" s="4">
        <v>0.26900000000000002</v>
      </c>
      <c r="AS24" s="4">
        <v>0.22600000000000001</v>
      </c>
      <c r="AT24" s="4">
        <v>0.26300000000000001</v>
      </c>
      <c r="AU24" s="4">
        <v>0.26800000000000002</v>
      </c>
      <c r="AV24" s="4">
        <v>0.29199999999999998</v>
      </c>
      <c r="AW24" s="4">
        <v>0.255</v>
      </c>
      <c r="AX24" s="4">
        <v>0.3</v>
      </c>
      <c r="AY24" s="4">
        <v>0.30199999999999999</v>
      </c>
      <c r="AZ24" s="4">
        <v>0.25900000000000001</v>
      </c>
    </row>
    <row r="25" spans="1:52" ht="15.4" customHeight="1" x14ac:dyDescent="0.4">
      <c r="A25" s="43"/>
      <c r="B25" s="4">
        <v>3</v>
      </c>
      <c r="C25" s="4">
        <v>0.25700000000000001</v>
      </c>
      <c r="D25" s="4">
        <v>0.218</v>
      </c>
      <c r="E25" s="4">
        <v>0.254</v>
      </c>
      <c r="F25" s="4">
        <v>0.17399999999999999</v>
      </c>
      <c r="G25" s="4">
        <v>0.33600000000000002</v>
      </c>
      <c r="H25" s="4">
        <v>0.26</v>
      </c>
      <c r="I25" s="4">
        <v>0.29299999999999998</v>
      </c>
      <c r="J25" s="4">
        <v>0.25900000000000001</v>
      </c>
      <c r="K25" s="4">
        <v>0.245</v>
      </c>
      <c r="L25" s="4">
        <v>0.21099999999999999</v>
      </c>
      <c r="M25" s="4">
        <v>0.22</v>
      </c>
      <c r="N25" s="4">
        <v>0.245</v>
      </c>
      <c r="O25" s="4">
        <v>0.23599999999999999</v>
      </c>
      <c r="P25" s="4">
        <v>0.218</v>
      </c>
      <c r="Q25" s="4">
        <v>0.27500000000000002</v>
      </c>
      <c r="R25" s="4">
        <v>0.23899999999999999</v>
      </c>
      <c r="S25" s="4">
        <v>0.26200000000000001</v>
      </c>
      <c r="T25" s="4">
        <v>0.32600000000000001</v>
      </c>
      <c r="U25" s="4">
        <v>0.23699999999999999</v>
      </c>
      <c r="V25" s="4">
        <v>0.20799999999999999</v>
      </c>
      <c r="W25" s="4">
        <v>0.28499999999999998</v>
      </c>
      <c r="X25" s="4">
        <v>0.26800000000000002</v>
      </c>
      <c r="Y25" s="4">
        <v>0.20100000000000001</v>
      </c>
      <c r="Z25" s="4">
        <v>0.22600000000000001</v>
      </c>
      <c r="AA25" s="4">
        <v>0.26900000000000002</v>
      </c>
      <c r="AB25" s="4">
        <v>0.13800000000000001</v>
      </c>
      <c r="AC25" s="4">
        <v>0.214</v>
      </c>
      <c r="AD25" s="4">
        <v>0.224</v>
      </c>
      <c r="AE25" s="4">
        <v>0.22500000000000001</v>
      </c>
      <c r="AF25" s="4">
        <v>0.24199999999999999</v>
      </c>
      <c r="AG25" s="4">
        <v>0.26900000000000002</v>
      </c>
      <c r="AH25" s="4">
        <v>0.26700000000000002</v>
      </c>
      <c r="AI25" s="4">
        <v>0.192</v>
      </c>
      <c r="AJ25" s="4">
        <v>0.214</v>
      </c>
      <c r="AK25" s="4">
        <v>0.25600000000000001</v>
      </c>
      <c r="AL25" s="4">
        <v>0.24299999999999999</v>
      </c>
      <c r="AM25" s="4">
        <v>0.255</v>
      </c>
      <c r="AN25" s="4">
        <v>0.20799999999999999</v>
      </c>
      <c r="AO25" s="4">
        <v>0.255</v>
      </c>
      <c r="AP25" s="4">
        <v>0.218</v>
      </c>
      <c r="AQ25" s="4">
        <v>0.20399999999999999</v>
      </c>
      <c r="AR25" s="4">
        <v>0.25900000000000001</v>
      </c>
      <c r="AS25" s="4">
        <v>0.189</v>
      </c>
      <c r="AT25" s="4">
        <v>0.24</v>
      </c>
      <c r="AU25" s="4">
        <v>0.22900000000000001</v>
      </c>
      <c r="AV25" s="4">
        <v>0.27700000000000002</v>
      </c>
      <c r="AW25" s="4">
        <v>0.23100000000000001</v>
      </c>
      <c r="AX25" s="4">
        <v>0.27600000000000002</v>
      </c>
      <c r="AY25" s="4">
        <v>0.29199999999999998</v>
      </c>
      <c r="AZ25" s="4">
        <v>0.22900000000000001</v>
      </c>
    </row>
    <row r="26" spans="1:52" ht="15.4" customHeight="1" x14ac:dyDescent="0.4">
      <c r="A26" s="43"/>
      <c r="B26" s="4">
        <v>3.5</v>
      </c>
      <c r="C26" s="4">
        <v>0.22900000000000001</v>
      </c>
      <c r="D26" s="4">
        <v>0.19600000000000001</v>
      </c>
      <c r="E26" s="4">
        <v>0.223</v>
      </c>
      <c r="F26" s="4">
        <v>0.159</v>
      </c>
      <c r="G26" s="4">
        <v>0.30499999999999999</v>
      </c>
      <c r="H26" s="4">
        <v>0.24</v>
      </c>
      <c r="I26" s="4">
        <v>0.27700000000000002</v>
      </c>
      <c r="J26" s="4">
        <v>0.22900000000000001</v>
      </c>
      <c r="K26" s="4">
        <v>0.23400000000000001</v>
      </c>
      <c r="L26" s="4">
        <v>0.2</v>
      </c>
      <c r="M26" s="4">
        <v>0.20499999999999999</v>
      </c>
      <c r="N26" s="4">
        <v>0.23599999999999999</v>
      </c>
      <c r="O26" s="4">
        <v>0.21299999999999999</v>
      </c>
      <c r="P26" s="4">
        <v>0.20300000000000001</v>
      </c>
      <c r="Q26" s="4">
        <v>0.26500000000000001</v>
      </c>
      <c r="R26" s="4">
        <v>0.224</v>
      </c>
      <c r="S26" s="4">
        <v>0.245</v>
      </c>
      <c r="T26" s="4">
        <v>0.28899999999999998</v>
      </c>
      <c r="U26" s="4">
        <v>0.23</v>
      </c>
      <c r="V26" s="4">
        <v>0.20899999999999999</v>
      </c>
      <c r="W26" s="4">
        <v>0.27300000000000002</v>
      </c>
      <c r="X26" s="4">
        <v>0.23</v>
      </c>
      <c r="Y26" s="4">
        <v>0.18099999999999999</v>
      </c>
      <c r="Z26" s="4">
        <v>0.19700000000000001</v>
      </c>
      <c r="AA26" s="4">
        <v>0.23400000000000001</v>
      </c>
      <c r="AB26" s="4">
        <v>0.129</v>
      </c>
      <c r="AC26" s="4">
        <v>0.185</v>
      </c>
      <c r="AD26" s="4">
        <v>0.219</v>
      </c>
      <c r="AE26" s="4">
        <v>0.2</v>
      </c>
      <c r="AF26" s="4">
        <v>0.23200000000000001</v>
      </c>
      <c r="AG26" s="4">
        <v>0.247</v>
      </c>
      <c r="AH26" s="4">
        <v>0.248</v>
      </c>
      <c r="AI26" s="4">
        <v>0.17</v>
      </c>
      <c r="AJ26" s="4">
        <v>0.19700000000000001</v>
      </c>
      <c r="AK26" s="4">
        <v>0.23300000000000001</v>
      </c>
      <c r="AL26" s="4">
        <v>0.222</v>
      </c>
      <c r="AM26" s="4">
        <v>0.22900000000000001</v>
      </c>
      <c r="AN26" s="4">
        <v>0.188</v>
      </c>
      <c r="AO26" s="4">
        <v>0.23200000000000001</v>
      </c>
      <c r="AP26" s="4">
        <v>0.2</v>
      </c>
      <c r="AQ26" s="4">
        <v>0.18</v>
      </c>
      <c r="AR26" s="4">
        <v>0.23699999999999999</v>
      </c>
      <c r="AS26" s="4">
        <v>0.188</v>
      </c>
      <c r="AT26" s="4">
        <v>0.22800000000000001</v>
      </c>
      <c r="AU26" s="4">
        <v>0.22800000000000001</v>
      </c>
      <c r="AV26" s="4">
        <v>0.25900000000000001</v>
      </c>
      <c r="AW26" s="4">
        <v>0.20300000000000001</v>
      </c>
      <c r="AX26" s="4">
        <v>0.25800000000000001</v>
      </c>
      <c r="AY26" s="4">
        <v>0.27</v>
      </c>
      <c r="AZ26" s="4">
        <v>0.20499999999999999</v>
      </c>
    </row>
    <row r="27" spans="1:52" ht="15.4" customHeight="1" x14ac:dyDescent="0.4">
      <c r="A27" s="44"/>
      <c r="B27" s="4">
        <v>4</v>
      </c>
      <c r="C27" s="4">
        <v>0.217</v>
      </c>
      <c r="D27" s="4">
        <v>0.189</v>
      </c>
      <c r="E27" s="4">
        <v>0.223</v>
      </c>
      <c r="F27" s="4">
        <v>0.14399999999999999</v>
      </c>
      <c r="G27" s="4">
        <v>0.26600000000000001</v>
      </c>
      <c r="H27" s="4">
        <v>0.221</v>
      </c>
      <c r="I27" s="4">
        <v>0.24399999999999999</v>
      </c>
      <c r="J27" s="4">
        <v>0.219</v>
      </c>
      <c r="K27" s="4">
        <v>0.22500000000000001</v>
      </c>
      <c r="L27" s="4">
        <v>0.17699999999999999</v>
      </c>
      <c r="M27" s="4">
        <v>0.182</v>
      </c>
      <c r="N27" s="4">
        <v>0.22500000000000001</v>
      </c>
      <c r="O27" s="4">
        <v>0.18099999999999999</v>
      </c>
      <c r="P27" s="4">
        <v>0.185</v>
      </c>
      <c r="Q27" s="4">
        <v>0.22500000000000001</v>
      </c>
      <c r="R27" s="4">
        <v>0.20200000000000001</v>
      </c>
      <c r="S27" s="4">
        <v>0.22</v>
      </c>
      <c r="T27" s="4">
        <v>0.255</v>
      </c>
      <c r="U27" s="4">
        <v>0.21099999999999999</v>
      </c>
      <c r="V27" s="4">
        <v>0.18099999999999999</v>
      </c>
      <c r="W27" s="4">
        <v>0.24</v>
      </c>
      <c r="X27" s="4">
        <v>0.218</v>
      </c>
      <c r="Y27" s="4">
        <v>0.157</v>
      </c>
      <c r="Z27" s="4">
        <v>0.16800000000000001</v>
      </c>
      <c r="AA27" s="4">
        <v>0.20699999999999999</v>
      </c>
      <c r="AB27" s="4">
        <v>0.114</v>
      </c>
      <c r="AC27" s="4">
        <v>0.17799999999999999</v>
      </c>
      <c r="AD27" s="4">
        <v>0.20899999999999999</v>
      </c>
      <c r="AE27" s="4">
        <v>0.18</v>
      </c>
      <c r="AF27" s="4">
        <v>0.21099999999999999</v>
      </c>
      <c r="AG27" s="4">
        <v>0.20100000000000001</v>
      </c>
      <c r="AH27" s="4">
        <v>0.216</v>
      </c>
      <c r="AI27" s="4">
        <v>0.155</v>
      </c>
      <c r="AJ27" s="4">
        <v>0.17499999999999999</v>
      </c>
      <c r="AK27" s="4">
        <v>0.20499999999999999</v>
      </c>
      <c r="AL27" s="4">
        <v>0.192</v>
      </c>
      <c r="AM27" s="4">
        <v>0.214</v>
      </c>
      <c r="AN27" s="4">
        <v>0.17799999999999999</v>
      </c>
      <c r="AO27" s="4">
        <v>0.21199999999999999</v>
      </c>
      <c r="AP27" s="4">
        <v>0.184</v>
      </c>
      <c r="AQ27" s="4">
        <v>0.153</v>
      </c>
      <c r="AR27" s="4">
        <v>0.20300000000000001</v>
      </c>
      <c r="AS27" s="4">
        <v>0.16400000000000001</v>
      </c>
      <c r="AT27" s="4">
        <v>0.21099999999999999</v>
      </c>
      <c r="AU27" s="4">
        <v>0.20300000000000001</v>
      </c>
      <c r="AV27" s="4">
        <v>0.22800000000000001</v>
      </c>
      <c r="AW27" s="4">
        <v>0.20399999999999999</v>
      </c>
      <c r="AX27" s="4">
        <v>0.245</v>
      </c>
      <c r="AY27" s="4">
        <v>0.245</v>
      </c>
      <c r="AZ27" s="4">
        <v>0.185</v>
      </c>
    </row>
    <row r="28" spans="1:52" x14ac:dyDescent="0.4">
      <c r="A28" s="45" t="s">
        <v>66</v>
      </c>
      <c r="B28" s="10">
        <v>0</v>
      </c>
      <c r="C28" s="1">
        <f>1-C15/0.395</f>
        <v>0</v>
      </c>
      <c r="D28" s="1">
        <f>1-D15/0.363</f>
        <v>0</v>
      </c>
      <c r="E28" s="1">
        <f>1-E15/0.398</f>
        <v>0</v>
      </c>
      <c r="F28" s="1">
        <f>1-F15/0.337</f>
        <v>0</v>
      </c>
      <c r="G28" s="1">
        <f>1-G15/0.452</f>
        <v>0</v>
      </c>
      <c r="H28" s="1">
        <f>1-H15/0.392</f>
        <v>0</v>
      </c>
      <c r="I28" s="1">
        <f>1-I15/0.446</f>
        <v>0</v>
      </c>
      <c r="J28" s="1">
        <f>1-J15/0.419</f>
        <v>0</v>
      </c>
      <c r="K28" s="1">
        <f>1-K15/0.398</f>
        <v>0</v>
      </c>
      <c r="L28" s="1">
        <f>1-L15/0.361</f>
        <v>0</v>
      </c>
      <c r="M28" s="1">
        <f>1-M15/0.387</f>
        <v>0</v>
      </c>
      <c r="N28" s="1">
        <f>1-N15/0.384</f>
        <v>0</v>
      </c>
      <c r="O28" s="1">
        <f>1-O15/0.377</f>
        <v>0</v>
      </c>
      <c r="P28" s="1">
        <f>1-P15/0.402</f>
        <v>0</v>
      </c>
      <c r="Q28" s="1">
        <f>1-Q15/0.433</f>
        <v>0</v>
      </c>
      <c r="R28" s="1">
        <f>1-R15/0.368</f>
        <v>0</v>
      </c>
      <c r="S28" s="1">
        <f>1-S15/0.419</f>
        <v>0</v>
      </c>
      <c r="T28" s="1">
        <f>1-T15/0.466</f>
        <v>0</v>
      </c>
      <c r="U28" s="1">
        <f>1-U15/0.378</f>
        <v>0</v>
      </c>
      <c r="V28" s="1">
        <f>1-V15/0.346</f>
        <v>0</v>
      </c>
      <c r="W28" s="1">
        <f>1-W15/0.42</f>
        <v>0</v>
      </c>
      <c r="X28" s="1">
        <f>1-X15/0.432</f>
        <v>0</v>
      </c>
      <c r="Y28" s="1">
        <f>1-Y15/0.361</f>
        <v>0</v>
      </c>
      <c r="Z28" s="1">
        <f>1-Z15/0.398</f>
        <v>0</v>
      </c>
      <c r="AA28" s="1">
        <f>1-AA15/0.396</f>
        <v>0</v>
      </c>
      <c r="AB28" s="1">
        <f>1-AB15/0.282</f>
        <v>0</v>
      </c>
      <c r="AC28" s="1">
        <f>1-AC15/0.369</f>
        <v>0</v>
      </c>
      <c r="AD28" s="1">
        <f>1-AD15/0.39</f>
        <v>0</v>
      </c>
      <c r="AE28" s="1">
        <f>1-AE15/0.374</f>
        <v>0</v>
      </c>
      <c r="AF28" s="1">
        <f>1-AF15/0.407</f>
        <v>0</v>
      </c>
      <c r="AG28" s="1">
        <f>1-AG15/0.407</f>
        <v>0</v>
      </c>
      <c r="AH28" s="1">
        <f>1-AH15/0.394</f>
        <v>0</v>
      </c>
      <c r="AI28" s="1">
        <f>1-AI15/0.342</f>
        <v>0</v>
      </c>
      <c r="AJ28" s="1">
        <f>1-AJ15/0.397</f>
        <v>0</v>
      </c>
      <c r="AK28" s="1">
        <f>1-AK15/0.402</f>
        <v>0</v>
      </c>
      <c r="AL28" s="1">
        <f>1-AL15/0.396</f>
        <v>0</v>
      </c>
      <c r="AM28" s="1">
        <f>1-AM15/0.44</f>
        <v>0</v>
      </c>
      <c r="AN28" s="1">
        <f>1-AN15/0.355</f>
        <v>0</v>
      </c>
      <c r="AO28" s="1">
        <f>1-AO15/0.368</f>
        <v>0</v>
      </c>
      <c r="AP28" s="1">
        <f>1-AP15/0.398</f>
        <v>0</v>
      </c>
      <c r="AQ28" s="1">
        <f>1-AQ15/0.349</f>
        <v>0</v>
      </c>
      <c r="AR28" s="1">
        <f>1-AR15/0.376</f>
        <v>0</v>
      </c>
      <c r="AS28" s="1">
        <f>1-AS15/0.354</f>
        <v>0</v>
      </c>
      <c r="AT28" s="1">
        <f>1-AT15/0.393</f>
        <v>0</v>
      </c>
      <c r="AU28" s="1">
        <f>1-AU15/0.401</f>
        <v>0</v>
      </c>
      <c r="AV28" s="1">
        <f>1-AV15/0.402</f>
        <v>0</v>
      </c>
      <c r="AW28" s="1">
        <f>1-AW15/0.359</f>
        <v>0</v>
      </c>
      <c r="AX28" s="1">
        <f>1-AX15/0.422</f>
        <v>0</v>
      </c>
      <c r="AY28" s="1">
        <f>1-AY15/0.425</f>
        <v>0</v>
      </c>
      <c r="AZ28" s="1">
        <f>1-AZ15/0.362</f>
        <v>0</v>
      </c>
    </row>
    <row r="29" spans="1:52" x14ac:dyDescent="0.4">
      <c r="A29" s="46"/>
      <c r="B29" s="10">
        <v>0.25</v>
      </c>
      <c r="C29" s="17">
        <f t="shared" ref="C29:C40" si="0">1-C16/0.395</f>
        <v>2.5316455696202667E-3</v>
      </c>
      <c r="D29" s="1">
        <f t="shared" ref="D29:D40" si="1">1-D16/0.363</f>
        <v>2.7548209366391463E-3</v>
      </c>
      <c r="E29" s="1">
        <f t="shared" ref="E29:E40" si="2">1-E16/0.398</f>
        <v>3.0150753768844241E-2</v>
      </c>
      <c r="F29" s="1">
        <f t="shared" ref="F29:F40" si="3">1-F16/0.337</f>
        <v>-1.4836795252225476E-2</v>
      </c>
      <c r="G29" s="1">
        <f t="shared" ref="G29:G40" si="4">1-G16/0.452</f>
        <v>2.2123893805309769E-2</v>
      </c>
      <c r="H29" s="1">
        <f t="shared" ref="H29:H40" si="5">1-H16/0.392</f>
        <v>0</v>
      </c>
      <c r="I29" s="1">
        <f t="shared" ref="I29:I40" si="6">1-I16/0.446</f>
        <v>2.6905829596412634E-2</v>
      </c>
      <c r="J29" s="1">
        <f t="shared" ref="J29:J40" si="7">1-J16/0.419</f>
        <v>4.7732696897374582E-3</v>
      </c>
      <c r="K29" s="1">
        <f t="shared" ref="K29:K40" si="8">1-K16/0.398</f>
        <v>2.5125628140703515E-2</v>
      </c>
      <c r="L29" s="1">
        <f t="shared" ref="L29:L40" si="9">1-L16/0.361</f>
        <v>-4.4321329639889218E-2</v>
      </c>
      <c r="M29" s="1">
        <f t="shared" ref="M29:M40" si="10">1-M16/0.387</f>
        <v>2.5839793281653423E-3</v>
      </c>
      <c r="N29" s="1">
        <f t="shared" ref="N29:N40" si="11">1-N16/0.384</f>
        <v>2.6041666666666741E-2</v>
      </c>
      <c r="O29" s="1">
        <f t="shared" ref="O29:O40" si="12">1-O16/0.377</f>
        <v>-1.0610079575596787E-2</v>
      </c>
      <c r="P29" s="1">
        <f t="shared" ref="P29:P40" si="13">1-P16/0.402</f>
        <v>5.2238805970149294E-2</v>
      </c>
      <c r="Q29" s="1">
        <f t="shared" ref="Q29:Q40" si="14">1-Q16/0.433</f>
        <v>1.1547344110854563E-2</v>
      </c>
      <c r="R29" s="1">
        <f t="shared" ref="R29:R40" si="15">1-R16/0.368</f>
        <v>4.3478260869565299E-2</v>
      </c>
      <c r="S29" s="1">
        <f t="shared" ref="S29:S40" si="16">1-S16/0.419</f>
        <v>3.3412887828162208E-2</v>
      </c>
      <c r="T29" s="1">
        <f t="shared" ref="T29:T40" si="17">1-T16/0.466</f>
        <v>1.2875536480686733E-2</v>
      </c>
      <c r="U29" s="1">
        <f t="shared" ref="U29:U40" si="18">1-U16/0.378</f>
        <v>1.851851851851849E-2</v>
      </c>
      <c r="V29" s="1">
        <f t="shared" ref="V29:V40" si="19">1-V16/0.346</f>
        <v>1.445086705202292E-2</v>
      </c>
      <c r="W29" s="1">
        <f t="shared" ref="W29:W40" si="20">1-W16/0.42</f>
        <v>7.1428571428571175E-3</v>
      </c>
      <c r="X29" s="1">
        <f t="shared" ref="X29:X40" si="21">1-X16/0.432</f>
        <v>-6.9444444444444198E-3</v>
      </c>
      <c r="Y29" s="1">
        <f t="shared" ref="Y29:Y40" si="22">1-Y16/0.361</f>
        <v>3.3240997229916913E-2</v>
      </c>
      <c r="Z29" s="1">
        <f t="shared" ref="Z29:Z40" si="23">1-Z16/0.398</f>
        <v>-1.2562814070351758E-2</v>
      </c>
      <c r="AA29" s="1">
        <f t="shared" ref="AA29:AA40" si="24">1-AA16/0.396</f>
        <v>-2.5252525252525304E-2</v>
      </c>
      <c r="AB29" s="1">
        <f t="shared" ref="AB29:AB40" si="25">1-AB16/0.282</f>
        <v>3.5460992907799804E-3</v>
      </c>
      <c r="AC29" s="1">
        <f t="shared" ref="AC29:AC40" si="26">1-AC16/0.369</f>
        <v>8.4010840108400986E-2</v>
      </c>
      <c r="AD29" s="1">
        <f t="shared" ref="AD29:AD40" si="27">1-AD16/0.39</f>
        <v>2.0512820512820551E-2</v>
      </c>
      <c r="AE29" s="1">
        <f t="shared" ref="AE29:AE40" si="28">1-AE16/0.374</f>
        <v>2.6737967914438499E-2</v>
      </c>
      <c r="AF29" s="1">
        <f t="shared" ref="AF29:AG40" si="29">1-AF16/0.407</f>
        <v>1.4742014742014642E-2</v>
      </c>
      <c r="AG29" s="1">
        <f t="shared" si="29"/>
        <v>1.7199017199017064E-2</v>
      </c>
      <c r="AH29" s="1">
        <f t="shared" ref="AH29:AH40" si="30">1-AH16/0.394</f>
        <v>-5.0761421319795996E-3</v>
      </c>
      <c r="AI29" s="1">
        <f t="shared" ref="AI29:AI40" si="31">1-AI16/0.342</f>
        <v>1.1695906432748537E-2</v>
      </c>
      <c r="AJ29" s="1">
        <f t="shared" ref="AJ29:AJ40" si="32">1-AJ16/0.397</f>
        <v>7.5566750629723067E-3</v>
      </c>
      <c r="AK29" s="1">
        <f t="shared" ref="AK29:AK40" si="33">1-AK16/0.402</f>
        <v>1.2437810945273631E-2</v>
      </c>
      <c r="AL29" s="1">
        <f t="shared" ref="AL29:AL40" si="34">1-AL16/0.396</f>
        <v>1.2626262626262652E-2</v>
      </c>
      <c r="AM29" s="1">
        <f t="shared" ref="AM29:AM40" si="35">1-AM16/0.44</f>
        <v>2.2727272727272707E-2</v>
      </c>
      <c r="AN29" s="1">
        <f t="shared" ref="AN29:AN40" si="36">1-AN16/0.355</f>
        <v>1.9718309859154903E-2</v>
      </c>
      <c r="AO29" s="1">
        <f t="shared" ref="AO29:AO40" si="37">1-AO16/0.368</f>
        <v>-1.0869565217391353E-2</v>
      </c>
      <c r="AP29" s="1">
        <f t="shared" ref="AP29:AP40" si="38">1-AP16/0.398</f>
        <v>2.7638190954773934E-2</v>
      </c>
      <c r="AQ29" s="1">
        <f t="shared" ref="AQ29:AQ40" si="39">1-AQ16/0.349</f>
        <v>3.1518624641833637E-2</v>
      </c>
      <c r="AR29" s="1">
        <f t="shared" ref="AR29:AR40" si="40">1-AR16/0.376</f>
        <v>-1.0638297872340496E-2</v>
      </c>
      <c r="AS29" s="1">
        <f t="shared" ref="AS29:AS40" si="41">1-AS16/0.354</f>
        <v>1.1299435028248594E-2</v>
      </c>
      <c r="AT29" s="1">
        <f t="shared" ref="AT29:AT40" si="42">1-AT16/0.393</f>
        <v>3.5623409669211181E-2</v>
      </c>
      <c r="AU29" s="1">
        <f t="shared" ref="AU29:AU40" si="43">1-AU16/0.401</f>
        <v>2.7431421446384108E-2</v>
      </c>
      <c r="AV29" s="1">
        <f t="shared" ref="AV29:AV40" si="44">1-AV16/0.402</f>
        <v>0</v>
      </c>
      <c r="AW29" s="1">
        <f t="shared" ref="AW29:AW40" si="45">1-AW16/0.359</f>
        <v>1.3927576601671321E-2</v>
      </c>
      <c r="AX29" s="1">
        <f t="shared" ref="AX29:AX40" si="46">1-AX16/0.422</f>
        <v>7.1090047393365108E-3</v>
      </c>
      <c r="AY29" s="1">
        <f t="shared" ref="AY29:AY40" si="47">1-AY16/0.425</f>
        <v>2.8235294117647136E-2</v>
      </c>
      <c r="AZ29" s="1">
        <f t="shared" ref="AZ29:AZ40" si="48">1-AZ16/0.362</f>
        <v>-8.2872928176795924E-3</v>
      </c>
    </row>
    <row r="30" spans="1:52" x14ac:dyDescent="0.4">
      <c r="A30" s="46"/>
      <c r="B30" s="10">
        <v>0.5</v>
      </c>
      <c r="C30" s="17">
        <f t="shared" si="0"/>
        <v>1.7721518987341756E-2</v>
      </c>
      <c r="D30" s="1">
        <f t="shared" si="1"/>
        <v>3.3057851239669422E-2</v>
      </c>
      <c r="E30" s="1">
        <f t="shared" si="2"/>
        <v>2.5125628140703515E-2</v>
      </c>
      <c r="F30" s="1">
        <f t="shared" si="3"/>
        <v>3.2640949554896159E-2</v>
      </c>
      <c r="G30" s="1">
        <f t="shared" si="4"/>
        <v>-6.6371681415928752E-3</v>
      </c>
      <c r="H30" s="1">
        <f t="shared" si="5"/>
        <v>3.0612244897959218E-2</v>
      </c>
      <c r="I30" s="1">
        <f t="shared" si="6"/>
        <v>7.1748878923766912E-2</v>
      </c>
      <c r="J30" s="1">
        <f t="shared" si="7"/>
        <v>3.8186157517899666E-2</v>
      </c>
      <c r="K30" s="1">
        <f t="shared" si="8"/>
        <v>7.5376884422110657E-2</v>
      </c>
      <c r="L30" s="1">
        <f t="shared" si="9"/>
        <v>1.6620498614958512E-2</v>
      </c>
      <c r="M30" s="1">
        <f t="shared" si="10"/>
        <v>5.1679586563307511E-2</v>
      </c>
      <c r="N30" s="1">
        <f t="shared" si="11"/>
        <v>4.6875E-2</v>
      </c>
      <c r="O30" s="1">
        <f t="shared" si="12"/>
        <v>-2.6525198938991412E-3</v>
      </c>
      <c r="P30" s="1">
        <f t="shared" si="13"/>
        <v>7.9601990049751326E-2</v>
      </c>
      <c r="Q30" s="1">
        <f t="shared" si="14"/>
        <v>3.4642032332563577E-2</v>
      </c>
      <c r="R30" s="1">
        <f t="shared" si="15"/>
        <v>8.1521739130434701E-2</v>
      </c>
      <c r="S30" s="1">
        <f t="shared" si="16"/>
        <v>5.9665871121718284E-2</v>
      </c>
      <c r="T30" s="1">
        <f t="shared" si="17"/>
        <v>3.8626609442060089E-2</v>
      </c>
      <c r="U30" s="1">
        <f t="shared" si="18"/>
        <v>4.7619047619047672E-2</v>
      </c>
      <c r="V30" s="1">
        <f t="shared" si="19"/>
        <v>3.1791907514450712E-2</v>
      </c>
      <c r="W30" s="1">
        <f t="shared" si="20"/>
        <v>2.8571428571428581E-2</v>
      </c>
      <c r="X30" s="1">
        <f t="shared" si="21"/>
        <v>2.314814814814814E-2</v>
      </c>
      <c r="Y30" s="1">
        <f t="shared" si="22"/>
        <v>4.9861495844875203E-2</v>
      </c>
      <c r="Z30" s="1">
        <f t="shared" si="23"/>
        <v>5.7788944723618174E-2</v>
      </c>
      <c r="AA30" s="1">
        <f t="shared" si="24"/>
        <v>-1.0101010101010166E-2</v>
      </c>
      <c r="AB30" s="1">
        <f t="shared" si="25"/>
        <v>3.900709219858145E-2</v>
      </c>
      <c r="AC30" s="1">
        <f t="shared" si="26"/>
        <v>4.3360433604336057E-2</v>
      </c>
      <c r="AD30" s="1">
        <f t="shared" si="27"/>
        <v>4.8717948717948767E-2</v>
      </c>
      <c r="AE30" s="1">
        <f t="shared" si="28"/>
        <v>5.3475935828877108E-2</v>
      </c>
      <c r="AF30" s="1">
        <f t="shared" si="29"/>
        <v>2.7027027027026862E-2</v>
      </c>
      <c r="AG30" s="1">
        <f t="shared" si="29"/>
        <v>3.6855036855036771E-2</v>
      </c>
      <c r="AH30" s="1">
        <f t="shared" si="30"/>
        <v>-2.5380710659899108E-3</v>
      </c>
      <c r="AI30" s="1">
        <f t="shared" si="31"/>
        <v>2.0467836257309968E-2</v>
      </c>
      <c r="AJ30" s="1">
        <f t="shared" si="32"/>
        <v>6.5491183879093251E-2</v>
      </c>
      <c r="AK30" s="1">
        <f t="shared" si="33"/>
        <v>-1.990049751243772E-2</v>
      </c>
      <c r="AL30" s="1">
        <f t="shared" si="34"/>
        <v>5.0505050505050497E-2</v>
      </c>
      <c r="AM30" s="1">
        <f t="shared" si="35"/>
        <v>4.7727272727272729E-2</v>
      </c>
      <c r="AN30" s="1">
        <f t="shared" si="36"/>
        <v>4.2253521126760396E-2</v>
      </c>
      <c r="AO30" s="1">
        <f t="shared" si="37"/>
        <v>-2.7173913043478937E-3</v>
      </c>
      <c r="AP30" s="1">
        <f t="shared" si="38"/>
        <v>8.0402010050251271E-2</v>
      </c>
      <c r="AQ30" s="1">
        <f t="shared" si="39"/>
        <v>8.0229226361031469E-2</v>
      </c>
      <c r="AR30" s="1">
        <f t="shared" si="40"/>
        <v>4.7872340425532012E-2</v>
      </c>
      <c r="AS30" s="1">
        <f t="shared" si="41"/>
        <v>6.4971751412429279E-2</v>
      </c>
      <c r="AT30" s="1">
        <f t="shared" si="42"/>
        <v>3.0534351145038219E-2</v>
      </c>
      <c r="AU30" s="1">
        <f t="shared" si="43"/>
        <v>2.244389027431426E-2</v>
      </c>
      <c r="AV30" s="1">
        <f t="shared" si="44"/>
        <v>2.7363184079602032E-2</v>
      </c>
      <c r="AW30" s="1">
        <f t="shared" si="45"/>
        <v>5.0139275766016622E-2</v>
      </c>
      <c r="AX30" s="1">
        <f t="shared" si="46"/>
        <v>3.5545023696682443E-2</v>
      </c>
      <c r="AY30" s="1">
        <f t="shared" si="47"/>
        <v>4.9411764705882266E-2</v>
      </c>
      <c r="AZ30" s="1">
        <f t="shared" si="48"/>
        <v>-2.7624309392264568E-3</v>
      </c>
    </row>
    <row r="31" spans="1:52" x14ac:dyDescent="0.4">
      <c r="A31" s="46"/>
      <c r="B31" s="10">
        <v>0.75</v>
      </c>
      <c r="C31" s="17">
        <f t="shared" si="0"/>
        <v>8.8607594936708889E-2</v>
      </c>
      <c r="D31" s="1">
        <f t="shared" si="1"/>
        <v>8.8154269972451682E-2</v>
      </c>
      <c r="E31" s="1">
        <f t="shared" si="2"/>
        <v>4.5226130653266416E-2</v>
      </c>
      <c r="F31" s="1">
        <f t="shared" si="3"/>
        <v>6.5281899109792318E-2</v>
      </c>
      <c r="G31" s="1">
        <f t="shared" si="4"/>
        <v>3.3185840707964598E-2</v>
      </c>
      <c r="H31" s="1">
        <f t="shared" si="5"/>
        <v>4.081632653061229E-2</v>
      </c>
      <c r="I31" s="1">
        <f t="shared" si="6"/>
        <v>9.6412556053811604E-2</v>
      </c>
      <c r="J31" s="1">
        <f t="shared" si="7"/>
        <v>7.1599045346061985E-2</v>
      </c>
      <c r="K31" s="1">
        <f t="shared" si="8"/>
        <v>9.7989949748743754E-2</v>
      </c>
      <c r="L31" s="1">
        <f t="shared" si="9"/>
        <v>6.3711911357340667E-2</v>
      </c>
      <c r="M31" s="1">
        <f t="shared" si="10"/>
        <v>8.5271317829457405E-2</v>
      </c>
      <c r="N31" s="1">
        <f t="shared" si="11"/>
        <v>6.25E-2</v>
      </c>
      <c r="O31" s="1">
        <f t="shared" si="12"/>
        <v>6.8965517241379337E-2</v>
      </c>
      <c r="P31" s="1">
        <f t="shared" si="13"/>
        <v>8.4577114427860756E-2</v>
      </c>
      <c r="Q31" s="1">
        <f t="shared" si="14"/>
        <v>0.10161662817551964</v>
      </c>
      <c r="R31" s="1">
        <f t="shared" si="15"/>
        <v>0.11413043478260865</v>
      </c>
      <c r="S31" s="1">
        <f t="shared" si="16"/>
        <v>0.11933174224343668</v>
      </c>
      <c r="T31" s="1">
        <f t="shared" si="17"/>
        <v>7.0815450643776923E-2</v>
      </c>
      <c r="U31" s="1">
        <f t="shared" si="18"/>
        <v>6.6137566137566162E-2</v>
      </c>
      <c r="V31" s="1">
        <f t="shared" si="19"/>
        <v>8.959537572254328E-2</v>
      </c>
      <c r="W31" s="1">
        <f t="shared" si="20"/>
        <v>7.3809523809523769E-2</v>
      </c>
      <c r="X31" s="1">
        <f t="shared" si="21"/>
        <v>1.620370370370372E-2</v>
      </c>
      <c r="Y31" s="1">
        <f t="shared" si="22"/>
        <v>6.9252077562326764E-2</v>
      </c>
      <c r="Z31" s="1">
        <f t="shared" si="23"/>
        <v>9.5477386934673447E-2</v>
      </c>
      <c r="AA31" s="1">
        <f t="shared" si="24"/>
        <v>1.7676767676767735E-2</v>
      </c>
      <c r="AB31" s="1">
        <f t="shared" si="25"/>
        <v>0.16666666666666663</v>
      </c>
      <c r="AC31" s="1">
        <f t="shared" si="26"/>
        <v>5.4200542005420127E-2</v>
      </c>
      <c r="AD31" s="1">
        <f t="shared" si="27"/>
        <v>7.4358974358974428E-2</v>
      </c>
      <c r="AE31" s="1">
        <f t="shared" si="28"/>
        <v>0.14171122994652408</v>
      </c>
      <c r="AF31" s="1">
        <f t="shared" si="29"/>
        <v>1.4742014742014642E-2</v>
      </c>
      <c r="AG31" s="1">
        <f t="shared" si="29"/>
        <v>6.8796068796068699E-2</v>
      </c>
      <c r="AH31" s="1">
        <f t="shared" si="30"/>
        <v>3.2994923857868064E-2</v>
      </c>
      <c r="AI31" s="1">
        <f t="shared" si="31"/>
        <v>9.356725146198841E-2</v>
      </c>
      <c r="AJ31" s="1">
        <f t="shared" si="32"/>
        <v>0.1234256926952142</v>
      </c>
      <c r="AK31" s="1">
        <f t="shared" si="33"/>
        <v>7.7114427860696555E-2</v>
      </c>
      <c r="AL31" s="1">
        <f t="shared" si="34"/>
        <v>0.10858585858585867</v>
      </c>
      <c r="AM31" s="1">
        <f t="shared" si="35"/>
        <v>0.10227272727272718</v>
      </c>
      <c r="AN31" s="1">
        <f t="shared" si="36"/>
        <v>3.9436619718309696E-2</v>
      </c>
      <c r="AO31" s="1">
        <f t="shared" si="37"/>
        <v>2.9891304347826164E-2</v>
      </c>
      <c r="AP31" s="1">
        <f t="shared" si="38"/>
        <v>0.12814070351758799</v>
      </c>
      <c r="AQ31" s="1">
        <f t="shared" si="39"/>
        <v>9.7421203438395332E-2</v>
      </c>
      <c r="AR31" s="1">
        <f t="shared" si="40"/>
        <v>4.5212765957446832E-2</v>
      </c>
      <c r="AS31" s="1">
        <f t="shared" si="41"/>
        <v>7.6271186440677874E-2</v>
      </c>
      <c r="AT31" s="1">
        <f t="shared" si="42"/>
        <v>0.13740458015267176</v>
      </c>
      <c r="AU31" s="1">
        <f t="shared" si="43"/>
        <v>7.4812967581047496E-2</v>
      </c>
      <c r="AV31" s="1">
        <f t="shared" si="44"/>
        <v>5.7213930348258724E-2</v>
      </c>
      <c r="AW31" s="1">
        <f t="shared" si="45"/>
        <v>7.5208913649024933E-2</v>
      </c>
      <c r="AX31" s="1">
        <f t="shared" si="46"/>
        <v>4.7393364928909887E-2</v>
      </c>
      <c r="AY31" s="1">
        <f t="shared" si="47"/>
        <v>5.8823529411764608E-2</v>
      </c>
      <c r="AZ31" s="1">
        <f t="shared" si="48"/>
        <v>3.0386740331491691E-2</v>
      </c>
    </row>
    <row r="32" spans="1:52" x14ac:dyDescent="0.4">
      <c r="A32" s="46"/>
      <c r="B32" s="10">
        <v>1</v>
      </c>
      <c r="C32" s="17">
        <f t="shared" si="0"/>
        <v>0.11392405063291144</v>
      </c>
      <c r="D32" s="1">
        <f t="shared" si="1"/>
        <v>0.11570247933884292</v>
      </c>
      <c r="E32" s="1">
        <f t="shared" si="2"/>
        <v>8.7939698492462415E-2</v>
      </c>
      <c r="F32" s="1">
        <f t="shared" si="3"/>
        <v>9.7922848664688478E-2</v>
      </c>
      <c r="G32" s="1">
        <f t="shared" si="4"/>
        <v>7.7433628318584136E-2</v>
      </c>
      <c r="H32" s="1">
        <f t="shared" si="5"/>
        <v>7.1428571428571508E-2</v>
      </c>
      <c r="I32" s="1">
        <f t="shared" si="6"/>
        <v>0.10986547085201792</v>
      </c>
      <c r="J32" s="1">
        <f t="shared" si="7"/>
        <v>9.3078758949880602E-2</v>
      </c>
      <c r="K32" s="1">
        <f t="shared" si="8"/>
        <v>9.7989949748743754E-2</v>
      </c>
      <c r="L32" s="1">
        <f t="shared" si="9"/>
        <v>9.4182825484764421E-2</v>
      </c>
      <c r="M32" s="1">
        <f t="shared" si="10"/>
        <v>9.8191214470284338E-2</v>
      </c>
      <c r="N32" s="1">
        <f t="shared" si="11"/>
        <v>0.15104166666666663</v>
      </c>
      <c r="O32" s="1">
        <f t="shared" si="12"/>
        <v>9.8143236074270446E-2</v>
      </c>
      <c r="P32" s="1">
        <f t="shared" si="13"/>
        <v>0.13432835820895539</v>
      </c>
      <c r="Q32" s="1">
        <f t="shared" si="14"/>
        <v>0.15242494226327941</v>
      </c>
      <c r="R32" s="1">
        <f t="shared" si="15"/>
        <v>0.13315217391304346</v>
      </c>
      <c r="S32" s="1">
        <f t="shared" si="16"/>
        <v>0.15513126491646778</v>
      </c>
      <c r="T32" s="1">
        <f t="shared" si="17"/>
        <v>7.7253218884120289E-2</v>
      </c>
      <c r="U32" s="1">
        <f t="shared" si="18"/>
        <v>6.8783068783068835E-2</v>
      </c>
      <c r="V32" s="1">
        <f t="shared" si="19"/>
        <v>0.15895953757225434</v>
      </c>
      <c r="W32" s="1">
        <f t="shared" si="20"/>
        <v>7.8571428571428514E-2</v>
      </c>
      <c r="X32" s="1">
        <f t="shared" si="21"/>
        <v>6.2499999999999889E-2</v>
      </c>
      <c r="Y32" s="1">
        <f t="shared" si="22"/>
        <v>0.11357340720221598</v>
      </c>
      <c r="Z32" s="1">
        <f t="shared" si="23"/>
        <v>0.12814070351758799</v>
      </c>
      <c r="AA32" s="1">
        <f t="shared" si="24"/>
        <v>7.0707070707070718E-2</v>
      </c>
      <c r="AB32" s="1">
        <f t="shared" si="25"/>
        <v>0.15957446808510634</v>
      </c>
      <c r="AC32" s="1">
        <f t="shared" si="26"/>
        <v>0.1355013550135501</v>
      </c>
      <c r="AD32" s="1">
        <f t="shared" si="27"/>
        <v>0.11282051282051286</v>
      </c>
      <c r="AE32" s="1">
        <f t="shared" si="28"/>
        <v>0.14973262032085555</v>
      </c>
      <c r="AF32" s="1">
        <f t="shared" si="29"/>
        <v>9.0909090909090828E-2</v>
      </c>
      <c r="AG32" s="1">
        <f t="shared" si="29"/>
        <v>0.10073710073710074</v>
      </c>
      <c r="AH32" s="1">
        <f t="shared" si="30"/>
        <v>6.5989847715736127E-2</v>
      </c>
      <c r="AI32" s="1">
        <f t="shared" si="31"/>
        <v>0.11695906432748548</v>
      </c>
      <c r="AJ32" s="1">
        <f t="shared" si="32"/>
        <v>0.21158690176322426</v>
      </c>
      <c r="AK32" s="1">
        <f t="shared" si="33"/>
        <v>9.4527363184079727E-2</v>
      </c>
      <c r="AL32" s="1">
        <f t="shared" si="34"/>
        <v>0.15151515151515149</v>
      </c>
      <c r="AM32" s="1">
        <f t="shared" si="35"/>
        <v>0.13181818181818183</v>
      </c>
      <c r="AN32" s="1">
        <f t="shared" si="36"/>
        <v>0.11830985915492953</v>
      </c>
      <c r="AO32" s="1">
        <f t="shared" si="37"/>
        <v>5.9782608695652217E-2</v>
      </c>
      <c r="AP32" s="1">
        <f t="shared" si="38"/>
        <v>0.1733668341708543</v>
      </c>
      <c r="AQ32" s="1">
        <f t="shared" si="39"/>
        <v>0.18624641833810895</v>
      </c>
      <c r="AR32" s="1">
        <f t="shared" si="40"/>
        <v>0.10904255319148926</v>
      </c>
      <c r="AS32" s="1">
        <f t="shared" si="41"/>
        <v>0.11299435028248583</v>
      </c>
      <c r="AT32" s="1">
        <f t="shared" si="42"/>
        <v>0.11704834605597969</v>
      </c>
      <c r="AU32" s="1">
        <f t="shared" si="43"/>
        <v>9.2269326683291797E-2</v>
      </c>
      <c r="AV32" s="1">
        <f t="shared" si="44"/>
        <v>0.10945273631840802</v>
      </c>
      <c r="AW32" s="1">
        <f t="shared" si="45"/>
        <v>0.1169916434540389</v>
      </c>
      <c r="AX32" s="1">
        <f t="shared" si="46"/>
        <v>7.8199052132701397E-2</v>
      </c>
      <c r="AY32" s="1">
        <f t="shared" si="47"/>
        <v>8.2352941176470518E-2</v>
      </c>
      <c r="AZ32" s="1">
        <f t="shared" si="48"/>
        <v>0.10497237569060769</v>
      </c>
    </row>
    <row r="33" spans="1:52" x14ac:dyDescent="0.4">
      <c r="A33" s="46"/>
      <c r="B33" s="10">
        <v>1.25</v>
      </c>
      <c r="C33" s="17">
        <f t="shared" si="0"/>
        <v>0.12911392405063304</v>
      </c>
      <c r="D33" s="1">
        <f t="shared" si="1"/>
        <v>0.19008264462809921</v>
      </c>
      <c r="E33" s="1">
        <f t="shared" si="2"/>
        <v>0.1532663316582914</v>
      </c>
      <c r="F33" s="1">
        <f t="shared" si="3"/>
        <v>0.13056379821958464</v>
      </c>
      <c r="G33" s="1">
        <f t="shared" si="4"/>
        <v>9.2920353982300918E-2</v>
      </c>
      <c r="H33" s="1">
        <f t="shared" si="5"/>
        <v>0.10969387755102045</v>
      </c>
      <c r="I33" s="1">
        <f t="shared" si="6"/>
        <v>0.12331838565022424</v>
      </c>
      <c r="J33" s="1">
        <f t="shared" si="7"/>
        <v>0.16229116945107402</v>
      </c>
      <c r="K33" s="1">
        <f t="shared" si="8"/>
        <v>0.16331658291457285</v>
      </c>
      <c r="L33" s="1">
        <f t="shared" si="9"/>
        <v>0.14404432132963985</v>
      </c>
      <c r="M33" s="1">
        <f t="shared" si="10"/>
        <v>0.17829457364341084</v>
      </c>
      <c r="N33" s="1">
        <f t="shared" si="11"/>
        <v>0.14322916666666663</v>
      </c>
      <c r="O33" s="1">
        <f t="shared" si="12"/>
        <v>0.1618037135278515</v>
      </c>
      <c r="P33" s="1">
        <f t="shared" si="13"/>
        <v>0.18905472636815923</v>
      </c>
      <c r="Q33" s="1">
        <f t="shared" si="14"/>
        <v>0.14780600461893767</v>
      </c>
      <c r="R33" s="1">
        <f t="shared" si="15"/>
        <v>0.17663043478260876</v>
      </c>
      <c r="S33" s="1">
        <f t="shared" si="16"/>
        <v>0.19093078758949877</v>
      </c>
      <c r="T33" s="1">
        <f t="shared" si="17"/>
        <v>0.13948497854077258</v>
      </c>
      <c r="U33" s="1">
        <f t="shared" si="18"/>
        <v>0.14550264550264547</v>
      </c>
      <c r="V33" s="1">
        <f t="shared" si="19"/>
        <v>0.16473988439306353</v>
      </c>
      <c r="W33" s="1">
        <f t="shared" si="20"/>
        <v>0.14047619047619042</v>
      </c>
      <c r="X33" s="1">
        <f t="shared" si="21"/>
        <v>0.10185185185185186</v>
      </c>
      <c r="Y33" s="1">
        <f t="shared" si="22"/>
        <v>0.18005540166204992</v>
      </c>
      <c r="Z33" s="1">
        <f t="shared" si="23"/>
        <v>0.15577889447236182</v>
      </c>
      <c r="AA33" s="1">
        <f t="shared" si="24"/>
        <v>0.10353535353535359</v>
      </c>
      <c r="AB33" s="1">
        <f t="shared" si="25"/>
        <v>0.23404255319148926</v>
      </c>
      <c r="AC33" s="1">
        <f t="shared" si="26"/>
        <v>0.21409214092140927</v>
      </c>
      <c r="AD33" s="1">
        <f t="shared" si="27"/>
        <v>0.16666666666666663</v>
      </c>
      <c r="AE33" s="1">
        <f t="shared" si="28"/>
        <v>0.16844919786096257</v>
      </c>
      <c r="AF33" s="1">
        <f t="shared" si="29"/>
        <v>0.12285012285012287</v>
      </c>
      <c r="AG33" s="1">
        <f t="shared" si="29"/>
        <v>0.14987714987714984</v>
      </c>
      <c r="AH33" s="1">
        <f t="shared" si="30"/>
        <v>9.390862944162448E-2</v>
      </c>
      <c r="AI33" s="1">
        <f t="shared" si="31"/>
        <v>0.22222222222222221</v>
      </c>
      <c r="AJ33" s="1">
        <f t="shared" si="32"/>
        <v>0.26700251889168769</v>
      </c>
      <c r="AK33" s="1">
        <f t="shared" si="33"/>
        <v>0.12437810945273642</v>
      </c>
      <c r="AL33" s="1">
        <f t="shared" si="34"/>
        <v>0.1767676767676768</v>
      </c>
      <c r="AM33" s="1">
        <f t="shared" si="35"/>
        <v>0.16590909090909089</v>
      </c>
      <c r="AN33" s="1">
        <f t="shared" si="36"/>
        <v>0.11830985915492953</v>
      </c>
      <c r="AO33" s="1">
        <f t="shared" si="37"/>
        <v>0.14130434782608692</v>
      </c>
      <c r="AP33" s="1">
        <f t="shared" si="38"/>
        <v>0.25628140703517599</v>
      </c>
      <c r="AQ33" s="1">
        <f t="shared" si="39"/>
        <v>0.20630372492836668</v>
      </c>
      <c r="AR33" s="1">
        <f t="shared" si="40"/>
        <v>0.15159574468085102</v>
      </c>
      <c r="AS33" s="1">
        <f t="shared" si="41"/>
        <v>0.1807909604519774</v>
      </c>
      <c r="AT33" s="1">
        <f t="shared" si="42"/>
        <v>0.18320610687022898</v>
      </c>
      <c r="AU33" s="1">
        <f t="shared" si="43"/>
        <v>0.18453865336658359</v>
      </c>
      <c r="AV33" s="1">
        <f t="shared" si="44"/>
        <v>0.15174129353233834</v>
      </c>
      <c r="AW33" s="1">
        <f t="shared" si="45"/>
        <v>0.16991643454038996</v>
      </c>
      <c r="AX33" s="1">
        <f t="shared" si="46"/>
        <v>0.13033175355450233</v>
      </c>
      <c r="AY33" s="1">
        <f t="shared" si="47"/>
        <v>0.13411764705882356</v>
      </c>
      <c r="AZ33" s="1">
        <f t="shared" si="48"/>
        <v>0.12154696132596676</v>
      </c>
    </row>
    <row r="34" spans="1:52" x14ac:dyDescent="0.4">
      <c r="A34" s="46"/>
      <c r="B34" s="10">
        <v>1.5</v>
      </c>
      <c r="C34" s="17">
        <f t="shared" si="0"/>
        <v>0.16455696202531644</v>
      </c>
      <c r="D34" s="1">
        <f t="shared" si="1"/>
        <v>0.17355371900826444</v>
      </c>
      <c r="E34" s="1">
        <f t="shared" si="2"/>
        <v>0.19346733668341709</v>
      </c>
      <c r="F34" s="1">
        <f t="shared" si="3"/>
        <v>0.18100890207715137</v>
      </c>
      <c r="G34" s="1">
        <f t="shared" si="4"/>
        <v>0.11504424778761058</v>
      </c>
      <c r="H34" s="1">
        <f t="shared" si="5"/>
        <v>0.13010204081632648</v>
      </c>
      <c r="I34" s="1">
        <f t="shared" si="6"/>
        <v>0.15022421524663676</v>
      </c>
      <c r="J34" s="1">
        <f t="shared" si="7"/>
        <v>0.17899761336515518</v>
      </c>
      <c r="K34" s="1">
        <f t="shared" si="8"/>
        <v>0.19849246231155782</v>
      </c>
      <c r="L34" s="1">
        <f t="shared" si="9"/>
        <v>0.16343490304709141</v>
      </c>
      <c r="M34" s="1">
        <f t="shared" si="10"/>
        <v>0.21963824289405687</v>
      </c>
      <c r="N34" s="1">
        <f t="shared" si="11"/>
        <v>0.21614583333333337</v>
      </c>
      <c r="O34" s="1">
        <f t="shared" si="12"/>
        <v>0.18302387267904507</v>
      </c>
      <c r="P34" s="1">
        <f t="shared" si="13"/>
        <v>0.19402985074626866</v>
      </c>
      <c r="Q34" s="1">
        <f t="shared" si="14"/>
        <v>0.1778290993071594</v>
      </c>
      <c r="R34" s="1">
        <f t="shared" si="15"/>
        <v>0.18478260869565222</v>
      </c>
      <c r="S34" s="1">
        <f t="shared" si="16"/>
        <v>0.23866348448687347</v>
      </c>
      <c r="T34" s="1">
        <f t="shared" si="17"/>
        <v>0.16309012875536477</v>
      </c>
      <c r="U34" s="1">
        <f t="shared" si="18"/>
        <v>0.1693121693121693</v>
      </c>
      <c r="V34" s="1">
        <f t="shared" si="19"/>
        <v>0.19653179190751435</v>
      </c>
      <c r="W34" s="1">
        <f t="shared" si="20"/>
        <v>0.15238095238095239</v>
      </c>
      <c r="X34" s="1">
        <f t="shared" si="21"/>
        <v>0.15740740740740744</v>
      </c>
      <c r="Y34" s="1">
        <f t="shared" si="22"/>
        <v>0.20221606648199453</v>
      </c>
      <c r="Z34" s="1">
        <f t="shared" si="23"/>
        <v>0.20351758793969854</v>
      </c>
      <c r="AA34" s="1">
        <f t="shared" si="24"/>
        <v>0.16161616161616166</v>
      </c>
      <c r="AB34" s="1">
        <f t="shared" si="25"/>
        <v>0.22340425531914887</v>
      </c>
      <c r="AC34" s="1">
        <f t="shared" si="26"/>
        <v>0.20596205962059622</v>
      </c>
      <c r="AD34" s="1">
        <f t="shared" si="27"/>
        <v>0.19487179487179485</v>
      </c>
      <c r="AE34" s="1">
        <f t="shared" si="28"/>
        <v>0.17112299465240643</v>
      </c>
      <c r="AF34" s="1">
        <f t="shared" si="29"/>
        <v>0.18918918918918914</v>
      </c>
      <c r="AG34" s="1">
        <f t="shared" si="29"/>
        <v>0.21130221130221127</v>
      </c>
      <c r="AH34" s="1">
        <f t="shared" si="30"/>
        <v>0.12436548223350263</v>
      </c>
      <c r="AI34" s="1">
        <f t="shared" si="31"/>
        <v>0.23976608187134507</v>
      </c>
      <c r="AJ34" s="1">
        <f t="shared" si="32"/>
        <v>0.27707808564231751</v>
      </c>
      <c r="AK34" s="1">
        <f t="shared" si="33"/>
        <v>0.1691542288557214</v>
      </c>
      <c r="AL34" s="1">
        <f t="shared" si="34"/>
        <v>0.20454545454545459</v>
      </c>
      <c r="AM34" s="1">
        <f t="shared" si="35"/>
        <v>0.22272727272727266</v>
      </c>
      <c r="AN34" s="1">
        <f t="shared" si="36"/>
        <v>0.21126760563380276</v>
      </c>
      <c r="AO34" s="1">
        <f t="shared" si="37"/>
        <v>0.16304347826086951</v>
      </c>
      <c r="AP34" s="1">
        <f t="shared" si="38"/>
        <v>0.2587939698492463</v>
      </c>
      <c r="AQ34" s="1">
        <f t="shared" si="39"/>
        <v>0.27507163323782224</v>
      </c>
      <c r="AR34" s="1">
        <f t="shared" si="40"/>
        <v>0.16755319148936165</v>
      </c>
      <c r="AS34" s="1">
        <f t="shared" si="41"/>
        <v>0.2118644067796609</v>
      </c>
      <c r="AT34" s="1">
        <f t="shared" si="42"/>
        <v>0.20356234096692116</v>
      </c>
      <c r="AU34" s="1">
        <f t="shared" si="43"/>
        <v>0.229426433915212</v>
      </c>
      <c r="AV34" s="1">
        <f t="shared" si="44"/>
        <v>0.16666666666666663</v>
      </c>
      <c r="AW34" s="1">
        <f t="shared" si="45"/>
        <v>0.18384401114206128</v>
      </c>
      <c r="AX34" s="1">
        <f t="shared" si="46"/>
        <v>0.13270142180094791</v>
      </c>
      <c r="AY34" s="1">
        <f t="shared" si="47"/>
        <v>0.16705882352941182</v>
      </c>
      <c r="AZ34" s="1">
        <f t="shared" si="48"/>
        <v>0.15745856353591159</v>
      </c>
    </row>
    <row r="35" spans="1:52" x14ac:dyDescent="0.4">
      <c r="A35" s="46"/>
      <c r="B35" s="10">
        <v>1.75</v>
      </c>
      <c r="C35" s="17">
        <f t="shared" si="0"/>
        <v>0.20506329113924049</v>
      </c>
      <c r="D35" s="1">
        <f t="shared" si="1"/>
        <v>0.20385674931129483</v>
      </c>
      <c r="E35" s="1">
        <f t="shared" si="2"/>
        <v>0.21105527638190957</v>
      </c>
      <c r="F35" s="1">
        <f t="shared" si="3"/>
        <v>0.24629080118694369</v>
      </c>
      <c r="G35" s="1">
        <f t="shared" si="4"/>
        <v>0.14823008849557517</v>
      </c>
      <c r="H35" s="1">
        <f t="shared" si="5"/>
        <v>0.17346938775510201</v>
      </c>
      <c r="I35" s="1">
        <f t="shared" si="6"/>
        <v>0.21748878923766823</v>
      </c>
      <c r="J35" s="1">
        <f t="shared" si="7"/>
        <v>0.25298329355608584</v>
      </c>
      <c r="K35" s="1">
        <f t="shared" si="8"/>
        <v>0.21859296482412061</v>
      </c>
      <c r="L35" s="1">
        <f t="shared" si="9"/>
        <v>0.23545706371191122</v>
      </c>
      <c r="M35" s="1">
        <f t="shared" si="10"/>
        <v>0.21188630490956073</v>
      </c>
      <c r="N35" s="1">
        <f t="shared" si="11"/>
        <v>0.23958333333333337</v>
      </c>
      <c r="O35" s="1">
        <f t="shared" si="12"/>
        <v>0.23076923076923084</v>
      </c>
      <c r="P35" s="1">
        <f t="shared" si="13"/>
        <v>0.2363184079601991</v>
      </c>
      <c r="Q35" s="1">
        <f t="shared" si="14"/>
        <v>0.24480369515011546</v>
      </c>
      <c r="R35" s="1">
        <f t="shared" si="15"/>
        <v>0.21467391304347827</v>
      </c>
      <c r="S35" s="1">
        <f t="shared" si="16"/>
        <v>0.26491646778042954</v>
      </c>
      <c r="T35" s="1">
        <f t="shared" si="17"/>
        <v>0.16523605150214593</v>
      </c>
      <c r="U35" s="1">
        <f t="shared" si="18"/>
        <v>0.14814814814814814</v>
      </c>
      <c r="V35" s="1">
        <f t="shared" si="19"/>
        <v>0.24566473988439297</v>
      </c>
      <c r="W35" s="1">
        <f t="shared" si="20"/>
        <v>0.16904761904761911</v>
      </c>
      <c r="X35" s="1">
        <f t="shared" si="21"/>
        <v>0.20370370370370372</v>
      </c>
      <c r="Y35" s="1">
        <f t="shared" si="22"/>
        <v>0.27423822714681434</v>
      </c>
      <c r="Z35" s="1">
        <f t="shared" si="23"/>
        <v>0.26633165829145733</v>
      </c>
      <c r="AA35" s="1">
        <f t="shared" si="24"/>
        <v>0.16161616161616166</v>
      </c>
      <c r="AB35" s="1">
        <f t="shared" si="25"/>
        <v>0.37943262411347511</v>
      </c>
      <c r="AC35" s="1">
        <f t="shared" si="26"/>
        <v>0.30352303523035229</v>
      </c>
      <c r="AD35" s="1">
        <f t="shared" si="27"/>
        <v>0.29743589743589738</v>
      </c>
      <c r="AE35" s="1">
        <f t="shared" si="28"/>
        <v>0.2406417112299466</v>
      </c>
      <c r="AF35" s="1">
        <f t="shared" si="29"/>
        <v>0.23095823095823087</v>
      </c>
      <c r="AG35" s="1">
        <f t="shared" si="29"/>
        <v>0.2432432432432432</v>
      </c>
      <c r="AH35" s="1">
        <f t="shared" si="30"/>
        <v>0.14974619289340096</v>
      </c>
      <c r="AI35" s="1">
        <f t="shared" si="31"/>
        <v>0.27777777777777779</v>
      </c>
      <c r="AJ35" s="1">
        <f t="shared" si="32"/>
        <v>0.31486146095717882</v>
      </c>
      <c r="AK35" s="1">
        <f t="shared" si="33"/>
        <v>0.18905472636815923</v>
      </c>
      <c r="AL35" s="1">
        <f t="shared" si="34"/>
        <v>0.26010101010101017</v>
      </c>
      <c r="AM35" s="1">
        <f t="shared" si="35"/>
        <v>0.29772727272727273</v>
      </c>
      <c r="AN35" s="1">
        <f t="shared" si="36"/>
        <v>0.25070422535211256</v>
      </c>
      <c r="AO35" s="1">
        <f t="shared" si="37"/>
        <v>0.19021739130434789</v>
      </c>
      <c r="AP35" s="1">
        <f t="shared" si="38"/>
        <v>0.33165829145728642</v>
      </c>
      <c r="AQ35" s="1">
        <f t="shared" si="39"/>
        <v>0.32378223495702008</v>
      </c>
      <c r="AR35" s="1">
        <f t="shared" si="40"/>
        <v>0.19414893617021278</v>
      </c>
      <c r="AS35" s="1">
        <f t="shared" si="41"/>
        <v>0.2429378531073445</v>
      </c>
      <c r="AT35" s="1">
        <f t="shared" si="42"/>
        <v>0.23918575063613234</v>
      </c>
      <c r="AU35" s="1">
        <f t="shared" si="43"/>
        <v>0.22443890274314215</v>
      </c>
      <c r="AV35" s="1">
        <f t="shared" si="44"/>
        <v>0.18159203980099503</v>
      </c>
      <c r="AW35" s="1">
        <f t="shared" si="45"/>
        <v>0.22562674094707513</v>
      </c>
      <c r="AX35" s="1">
        <f t="shared" si="46"/>
        <v>0.1943127962085307</v>
      </c>
      <c r="AY35" s="1">
        <f t="shared" si="47"/>
        <v>0.1858823529411765</v>
      </c>
      <c r="AZ35" s="1">
        <f t="shared" si="48"/>
        <v>0.17403314917127077</v>
      </c>
    </row>
    <row r="36" spans="1:52" x14ac:dyDescent="0.4">
      <c r="A36" s="46"/>
      <c r="B36" s="10">
        <v>2</v>
      </c>
      <c r="C36" s="1">
        <f>1-C23/0.395</f>
        <v>0.26582278481012667</v>
      </c>
      <c r="D36" s="1">
        <f t="shared" si="1"/>
        <v>0.23691460055096414</v>
      </c>
      <c r="E36" s="1">
        <f t="shared" si="2"/>
        <v>0.22613065326633175</v>
      </c>
      <c r="F36" s="1">
        <f t="shared" si="3"/>
        <v>0.35311572700296745</v>
      </c>
      <c r="G36" s="1">
        <f t="shared" si="4"/>
        <v>0.15707964601769908</v>
      </c>
      <c r="H36" s="1">
        <f t="shared" si="5"/>
        <v>0.19642857142857151</v>
      </c>
      <c r="I36" s="1">
        <f t="shared" si="6"/>
        <v>0.23094170403587444</v>
      </c>
      <c r="J36" s="1">
        <f t="shared" si="7"/>
        <v>0.30071599045346065</v>
      </c>
      <c r="K36" s="1">
        <f t="shared" si="8"/>
        <v>0.23366834170854278</v>
      </c>
      <c r="L36" s="1">
        <f t="shared" si="9"/>
        <v>0.3047091412742382</v>
      </c>
      <c r="M36" s="1">
        <f t="shared" si="10"/>
        <v>0.27906976744186041</v>
      </c>
      <c r="N36" s="1">
        <f t="shared" si="11"/>
        <v>0.25260416666666674</v>
      </c>
      <c r="O36" s="1">
        <f t="shared" si="12"/>
        <v>0.25729442970822269</v>
      </c>
      <c r="P36" s="1">
        <f t="shared" si="13"/>
        <v>0.22885572139303489</v>
      </c>
      <c r="Q36" s="1">
        <f t="shared" si="14"/>
        <v>0.2494226327944572</v>
      </c>
      <c r="R36" s="1">
        <f t="shared" si="15"/>
        <v>0.27717391304347816</v>
      </c>
      <c r="S36" s="1">
        <f t="shared" si="16"/>
        <v>0.28400954653937949</v>
      </c>
      <c r="T36" s="1">
        <f t="shared" si="17"/>
        <v>0.17596566523605151</v>
      </c>
      <c r="U36" s="1">
        <f t="shared" si="18"/>
        <v>0.26984126984126977</v>
      </c>
      <c r="V36" s="1">
        <f t="shared" si="19"/>
        <v>0.28323699421965309</v>
      </c>
      <c r="W36" s="1">
        <f t="shared" si="20"/>
        <v>0.20238095238095233</v>
      </c>
      <c r="X36" s="1">
        <f t="shared" si="21"/>
        <v>0.25462962962962965</v>
      </c>
      <c r="Y36" s="1">
        <f t="shared" si="22"/>
        <v>0.32132963988919672</v>
      </c>
      <c r="Z36" s="1">
        <f t="shared" si="23"/>
        <v>0.29145728643216096</v>
      </c>
      <c r="AA36" s="1">
        <f t="shared" si="24"/>
        <v>0.19191919191919193</v>
      </c>
      <c r="AB36" s="1">
        <f t="shared" si="25"/>
        <v>0.36879432624113473</v>
      </c>
      <c r="AC36" s="1">
        <f t="shared" si="26"/>
        <v>0.30623306233062331</v>
      </c>
      <c r="AD36" s="1">
        <f t="shared" si="27"/>
        <v>0.30769230769230771</v>
      </c>
      <c r="AE36" s="1">
        <f t="shared" si="28"/>
        <v>0.29144385026737962</v>
      </c>
      <c r="AF36" s="1">
        <f t="shared" si="29"/>
        <v>0.26535626535626533</v>
      </c>
      <c r="AG36" s="1">
        <f t="shared" si="29"/>
        <v>0.26535626535626533</v>
      </c>
      <c r="AH36" s="1">
        <f t="shared" si="30"/>
        <v>0.18274111675126903</v>
      </c>
      <c r="AI36" s="1">
        <f t="shared" si="31"/>
        <v>0.30409356725146208</v>
      </c>
      <c r="AJ36" s="1">
        <f t="shared" si="32"/>
        <v>0.2997481108312342</v>
      </c>
      <c r="AK36" s="1">
        <f t="shared" si="33"/>
        <v>0.21641791044776126</v>
      </c>
      <c r="AL36" s="1">
        <f t="shared" si="34"/>
        <v>0.31565656565656564</v>
      </c>
      <c r="AM36" s="1">
        <f t="shared" si="35"/>
        <v>0.28863636363636369</v>
      </c>
      <c r="AN36" s="1">
        <f t="shared" si="36"/>
        <v>0.28169014084507038</v>
      </c>
      <c r="AO36" s="1">
        <f t="shared" si="37"/>
        <v>0.23913043478260865</v>
      </c>
      <c r="AP36" s="1">
        <f t="shared" si="38"/>
        <v>0.35175879396984921</v>
      </c>
      <c r="AQ36" s="1">
        <f t="shared" si="39"/>
        <v>0.37535816618911166</v>
      </c>
      <c r="AR36" s="1">
        <f t="shared" si="40"/>
        <v>0.20744680851063835</v>
      </c>
      <c r="AS36" s="1">
        <f t="shared" si="41"/>
        <v>0.29096045197740106</v>
      </c>
      <c r="AT36" s="1">
        <f t="shared" si="42"/>
        <v>0.26717557251908408</v>
      </c>
      <c r="AU36" s="1">
        <f t="shared" si="43"/>
        <v>0.26184538653366596</v>
      </c>
      <c r="AV36" s="1">
        <f t="shared" si="44"/>
        <v>0.20646766169154229</v>
      </c>
      <c r="AW36" s="1">
        <f t="shared" si="45"/>
        <v>0.25626740947075199</v>
      </c>
      <c r="AX36" s="1">
        <f t="shared" si="46"/>
        <v>0.21090047393364919</v>
      </c>
      <c r="AY36" s="1">
        <f t="shared" si="47"/>
        <v>0.24</v>
      </c>
      <c r="AZ36" s="1">
        <f t="shared" si="48"/>
        <v>0.21546961325966851</v>
      </c>
    </row>
    <row r="37" spans="1:52" x14ac:dyDescent="0.4">
      <c r="A37" s="46"/>
      <c r="B37" s="10">
        <v>2.5</v>
      </c>
      <c r="C37" s="17">
        <f t="shared" si="0"/>
        <v>0.28607594936708869</v>
      </c>
      <c r="D37" s="1">
        <f t="shared" si="1"/>
        <v>0.32506887052341593</v>
      </c>
      <c r="E37" s="1">
        <f t="shared" si="2"/>
        <v>0.29899497487437188</v>
      </c>
      <c r="F37" s="1">
        <f t="shared" si="3"/>
        <v>0.42729970326409494</v>
      </c>
      <c r="G37" s="1">
        <f t="shared" si="4"/>
        <v>0.2323008849557523</v>
      </c>
      <c r="H37" s="1">
        <f t="shared" si="5"/>
        <v>0.25255102040816335</v>
      </c>
      <c r="I37" s="1">
        <f t="shared" si="6"/>
        <v>0.2847533632286996</v>
      </c>
      <c r="J37" s="1">
        <f t="shared" si="7"/>
        <v>0.34128878281622899</v>
      </c>
      <c r="K37" s="1">
        <f t="shared" si="8"/>
        <v>0.25628140703517599</v>
      </c>
      <c r="L37" s="1">
        <f t="shared" si="9"/>
        <v>0.36011080332409962</v>
      </c>
      <c r="M37" s="1">
        <f t="shared" si="10"/>
        <v>0.36950904392764861</v>
      </c>
      <c r="N37" s="1">
        <f t="shared" si="11"/>
        <v>0.3125</v>
      </c>
      <c r="O37" s="1">
        <f t="shared" si="12"/>
        <v>0.28647214854111402</v>
      </c>
      <c r="P37" s="1">
        <f t="shared" si="13"/>
        <v>0.36815920398009949</v>
      </c>
      <c r="Q37" s="1">
        <f t="shared" si="14"/>
        <v>0.31177829099307164</v>
      </c>
      <c r="R37" s="1">
        <f t="shared" si="15"/>
        <v>0.33695652173913049</v>
      </c>
      <c r="S37" s="1">
        <f t="shared" si="16"/>
        <v>0.33412887828162285</v>
      </c>
      <c r="T37" s="1">
        <f t="shared" si="17"/>
        <v>0.26609442060085831</v>
      </c>
      <c r="U37" s="1">
        <f t="shared" si="18"/>
        <v>0.24338624338624348</v>
      </c>
      <c r="V37" s="1">
        <f t="shared" si="19"/>
        <v>0.31791907514450868</v>
      </c>
      <c r="W37" s="1">
        <f t="shared" si="20"/>
        <v>0.27380952380952384</v>
      </c>
      <c r="X37" s="1">
        <f t="shared" si="21"/>
        <v>0.3125</v>
      </c>
      <c r="Y37" s="1">
        <f t="shared" si="22"/>
        <v>0.36565096952908582</v>
      </c>
      <c r="Z37" s="1">
        <f t="shared" si="23"/>
        <v>0.37939698492462315</v>
      </c>
      <c r="AA37" s="1">
        <f t="shared" si="24"/>
        <v>0.3232323232323232</v>
      </c>
      <c r="AB37" s="1">
        <f t="shared" si="25"/>
        <v>0.45390070921985815</v>
      </c>
      <c r="AC37" s="1">
        <f t="shared" si="26"/>
        <v>0.38482384823848237</v>
      </c>
      <c r="AD37" s="1">
        <f t="shared" si="27"/>
        <v>0.37435897435897436</v>
      </c>
      <c r="AE37" s="1">
        <f t="shared" si="28"/>
        <v>0.31550802139037426</v>
      </c>
      <c r="AF37" s="1">
        <f t="shared" si="29"/>
        <v>0.34398034398034394</v>
      </c>
      <c r="AG37" s="1">
        <f t="shared" si="29"/>
        <v>0.34398034398034394</v>
      </c>
      <c r="AH37" s="1">
        <f t="shared" si="30"/>
        <v>0.29949238578680204</v>
      </c>
      <c r="AI37" s="1">
        <f t="shared" si="31"/>
        <v>0.37719298245614041</v>
      </c>
      <c r="AJ37" s="1">
        <f t="shared" si="32"/>
        <v>0.37279596977329976</v>
      </c>
      <c r="AK37" s="1">
        <f t="shared" si="33"/>
        <v>0.29601990049751259</v>
      </c>
      <c r="AL37" s="1">
        <f t="shared" si="34"/>
        <v>0.33333333333333337</v>
      </c>
      <c r="AM37" s="1">
        <f t="shared" si="35"/>
        <v>0.33409090909090911</v>
      </c>
      <c r="AN37" s="1">
        <f t="shared" si="36"/>
        <v>0.30140845070422528</v>
      </c>
      <c r="AO37" s="1">
        <f t="shared" si="37"/>
        <v>0.27445652173913038</v>
      </c>
      <c r="AP37" s="1">
        <f t="shared" si="38"/>
        <v>0.37939698492462315</v>
      </c>
      <c r="AQ37" s="1">
        <f t="shared" si="39"/>
        <v>0.36389684813753576</v>
      </c>
      <c r="AR37" s="1">
        <f t="shared" si="40"/>
        <v>0.28457446808510634</v>
      </c>
      <c r="AS37" s="1">
        <f t="shared" si="41"/>
        <v>0.3615819209039548</v>
      </c>
      <c r="AT37" s="1">
        <f t="shared" si="42"/>
        <v>0.33078880407124678</v>
      </c>
      <c r="AU37" s="1">
        <f t="shared" si="43"/>
        <v>0.33167082294264338</v>
      </c>
      <c r="AV37" s="1">
        <f t="shared" si="44"/>
        <v>0.27363184079601999</v>
      </c>
      <c r="AW37" s="1">
        <f t="shared" si="45"/>
        <v>0.28969359331476319</v>
      </c>
      <c r="AX37" s="1">
        <f t="shared" si="46"/>
        <v>0.2890995260663507</v>
      </c>
      <c r="AY37" s="1">
        <f t="shared" si="47"/>
        <v>0.28941176470588237</v>
      </c>
      <c r="AZ37" s="1">
        <f t="shared" si="48"/>
        <v>0.28453038674033149</v>
      </c>
    </row>
    <row r="38" spans="1:52" x14ac:dyDescent="0.4">
      <c r="A38" s="46"/>
      <c r="B38" s="10">
        <v>3</v>
      </c>
      <c r="C38" s="17">
        <f t="shared" si="0"/>
        <v>0.34936708860759491</v>
      </c>
      <c r="D38" s="1">
        <f t="shared" si="1"/>
        <v>0.39944903581267222</v>
      </c>
      <c r="E38" s="1">
        <f t="shared" si="2"/>
        <v>0.36180904522613067</v>
      </c>
      <c r="F38" s="1">
        <f t="shared" si="3"/>
        <v>0.48367952522255198</v>
      </c>
      <c r="G38" s="1">
        <f t="shared" si="4"/>
        <v>0.25663716814159288</v>
      </c>
      <c r="H38" s="1">
        <f t="shared" si="5"/>
        <v>0.33673469387755106</v>
      </c>
      <c r="I38" s="1">
        <f t="shared" si="6"/>
        <v>0.34304932735426019</v>
      </c>
      <c r="J38" s="1">
        <f t="shared" si="7"/>
        <v>0.38186157517899755</v>
      </c>
      <c r="K38" s="1">
        <f t="shared" si="8"/>
        <v>0.38442211055276387</v>
      </c>
      <c r="L38" s="1">
        <f t="shared" si="9"/>
        <v>0.41551246537396125</v>
      </c>
      <c r="M38" s="1">
        <f t="shared" si="10"/>
        <v>0.4315245478036176</v>
      </c>
      <c r="N38" s="1">
        <f t="shared" si="11"/>
        <v>0.36197916666666674</v>
      </c>
      <c r="O38" s="1">
        <f t="shared" si="12"/>
        <v>0.37400530503978779</v>
      </c>
      <c r="P38" s="1">
        <f t="shared" si="13"/>
        <v>0.45771144278606968</v>
      </c>
      <c r="Q38" s="1">
        <f t="shared" si="14"/>
        <v>0.36489607390300227</v>
      </c>
      <c r="R38" s="1">
        <f>1-R25/0.368</f>
        <v>0.35054347826086962</v>
      </c>
      <c r="S38" s="1">
        <f t="shared" si="16"/>
        <v>0.3747016706443913</v>
      </c>
      <c r="T38" s="1">
        <f t="shared" si="17"/>
        <v>0.30042918454935619</v>
      </c>
      <c r="U38" s="1">
        <f t="shared" si="18"/>
        <v>0.37301587301587302</v>
      </c>
      <c r="V38" s="1">
        <f t="shared" si="19"/>
        <v>0.39884393063583812</v>
      </c>
      <c r="W38" s="1">
        <f t="shared" si="20"/>
        <v>0.32142857142857151</v>
      </c>
      <c r="X38" s="1">
        <f t="shared" si="21"/>
        <v>0.37962962962962954</v>
      </c>
      <c r="Y38" s="1">
        <f t="shared" si="22"/>
        <v>0.44321329639889195</v>
      </c>
      <c r="Z38" s="1">
        <f t="shared" si="23"/>
        <v>0.43216080402010049</v>
      </c>
      <c r="AA38" s="1">
        <f t="shared" si="24"/>
        <v>0.32070707070707072</v>
      </c>
      <c r="AB38" s="1">
        <f t="shared" si="25"/>
        <v>0.51063829787234027</v>
      </c>
      <c r="AC38" s="1">
        <f t="shared" si="26"/>
        <v>0.42005420054200537</v>
      </c>
      <c r="AD38" s="1">
        <f t="shared" si="27"/>
        <v>0.42564102564102568</v>
      </c>
      <c r="AE38" s="1">
        <f t="shared" si="28"/>
        <v>0.39839572192513373</v>
      </c>
      <c r="AF38" s="1">
        <f t="shared" si="29"/>
        <v>0.40540540540540537</v>
      </c>
      <c r="AG38" s="1">
        <f t="shared" si="29"/>
        <v>0.33906633906633898</v>
      </c>
      <c r="AH38" s="1">
        <f t="shared" si="30"/>
        <v>0.32233502538071068</v>
      </c>
      <c r="AI38" s="1">
        <f t="shared" si="31"/>
        <v>0.43859649122807021</v>
      </c>
      <c r="AJ38" s="1">
        <f t="shared" si="32"/>
        <v>0.46095717884130982</v>
      </c>
      <c r="AK38" s="1">
        <f t="shared" si="33"/>
        <v>0.36318407960199006</v>
      </c>
      <c r="AL38" s="1">
        <f t="shared" si="34"/>
        <v>0.38636363636363635</v>
      </c>
      <c r="AM38" s="1">
        <f t="shared" si="35"/>
        <v>0.42045454545454541</v>
      </c>
      <c r="AN38" s="1">
        <f t="shared" si="36"/>
        <v>0.41408450704225352</v>
      </c>
      <c r="AO38" s="1">
        <f t="shared" si="37"/>
        <v>0.30706521739130432</v>
      </c>
      <c r="AP38" s="1">
        <f t="shared" si="38"/>
        <v>0.45226130653266339</v>
      </c>
      <c r="AQ38" s="1">
        <f t="shared" si="39"/>
        <v>0.41547277936962745</v>
      </c>
      <c r="AR38" s="1">
        <f t="shared" si="40"/>
        <v>0.31117021276595747</v>
      </c>
      <c r="AS38" s="1">
        <f t="shared" si="41"/>
        <v>0.46610169491525422</v>
      </c>
      <c r="AT38" s="1">
        <f t="shared" si="42"/>
        <v>0.38931297709923673</v>
      </c>
      <c r="AU38" s="1">
        <f t="shared" si="43"/>
        <v>0.42892768079800503</v>
      </c>
      <c r="AV38" s="1">
        <f t="shared" si="44"/>
        <v>0.31094527363184077</v>
      </c>
      <c r="AW38" s="1">
        <f t="shared" si="45"/>
        <v>0.35654596100278546</v>
      </c>
      <c r="AX38" s="1">
        <f t="shared" si="46"/>
        <v>0.34597156398104256</v>
      </c>
      <c r="AY38" s="1">
        <f t="shared" si="47"/>
        <v>0.31294117647058828</v>
      </c>
      <c r="AZ38" s="1">
        <f t="shared" si="48"/>
        <v>0.36740331491712708</v>
      </c>
    </row>
    <row r="39" spans="1:52" x14ac:dyDescent="0.4">
      <c r="A39" s="46"/>
      <c r="B39" s="10">
        <v>3.5</v>
      </c>
      <c r="C39" s="17">
        <f t="shared" si="0"/>
        <v>0.42025316455696204</v>
      </c>
      <c r="D39" s="1">
        <f t="shared" si="1"/>
        <v>0.46005509641873277</v>
      </c>
      <c r="E39" s="1">
        <f t="shared" si="2"/>
        <v>0.43969849246231163</v>
      </c>
      <c r="F39" s="1">
        <f t="shared" si="3"/>
        <v>0.52818991097922852</v>
      </c>
      <c r="G39" s="1">
        <f t="shared" si="4"/>
        <v>0.3252212389380531</v>
      </c>
      <c r="H39" s="1">
        <f t="shared" si="5"/>
        <v>0.38775510204081642</v>
      </c>
      <c r="I39" s="1">
        <f t="shared" si="6"/>
        <v>0.37892376681614348</v>
      </c>
      <c r="J39" s="1">
        <f t="shared" si="7"/>
        <v>0.45346062052505964</v>
      </c>
      <c r="K39" s="1">
        <f t="shared" si="8"/>
        <v>0.4120603015075377</v>
      </c>
      <c r="L39" s="1">
        <f t="shared" si="9"/>
        <v>0.445983379501385</v>
      </c>
      <c r="M39" s="1">
        <f t="shared" si="10"/>
        <v>0.47028423772609829</v>
      </c>
      <c r="N39" s="1">
        <f t="shared" si="11"/>
        <v>0.38541666666666674</v>
      </c>
      <c r="O39" s="1">
        <f t="shared" si="12"/>
        <v>0.43501326259946949</v>
      </c>
      <c r="P39" s="1">
        <f t="shared" si="13"/>
        <v>0.49502487562189057</v>
      </c>
      <c r="Q39" s="1">
        <f t="shared" si="14"/>
        <v>0.38799076212471129</v>
      </c>
      <c r="R39" s="1">
        <f t="shared" si="15"/>
        <v>0.39130434782608692</v>
      </c>
      <c r="S39" s="1">
        <f t="shared" si="16"/>
        <v>0.41527446300715987</v>
      </c>
      <c r="T39" s="1">
        <f t="shared" si="17"/>
        <v>0.37982832618025764</v>
      </c>
      <c r="U39" s="1">
        <f t="shared" si="18"/>
        <v>0.39153439153439151</v>
      </c>
      <c r="V39" s="1">
        <f t="shared" si="19"/>
        <v>0.39595375722543347</v>
      </c>
      <c r="W39" s="1">
        <f t="shared" si="20"/>
        <v>0.35</v>
      </c>
      <c r="X39" s="1">
        <f t="shared" si="21"/>
        <v>0.46759259259259256</v>
      </c>
      <c r="Y39" s="1">
        <f t="shared" si="22"/>
        <v>0.49861495844875348</v>
      </c>
      <c r="Z39" s="1">
        <f t="shared" si="23"/>
        <v>0.50502512562814073</v>
      </c>
      <c r="AA39" s="1">
        <f t="shared" si="24"/>
        <v>0.40909090909090906</v>
      </c>
      <c r="AB39" s="1">
        <f t="shared" si="25"/>
        <v>0.54255319148936165</v>
      </c>
      <c r="AC39" s="1">
        <f t="shared" si="26"/>
        <v>0.49864498644986455</v>
      </c>
      <c r="AD39" s="1">
        <f t="shared" si="27"/>
        <v>0.43846153846153846</v>
      </c>
      <c r="AE39" s="1">
        <f t="shared" si="28"/>
        <v>0.46524064171122992</v>
      </c>
      <c r="AF39" s="1">
        <f t="shared" si="29"/>
        <v>0.42997542997542992</v>
      </c>
      <c r="AG39" s="1">
        <f t="shared" si="29"/>
        <v>0.39312039312039304</v>
      </c>
      <c r="AH39" s="1">
        <f t="shared" si="30"/>
        <v>0.37055837563451777</v>
      </c>
      <c r="AI39" s="1">
        <f t="shared" si="31"/>
        <v>0.50292397660818722</v>
      </c>
      <c r="AJ39" s="1">
        <f t="shared" si="32"/>
        <v>0.50377833753148615</v>
      </c>
      <c r="AK39" s="1">
        <f t="shared" si="33"/>
        <v>0.42039800995024879</v>
      </c>
      <c r="AL39" s="1">
        <f t="shared" si="34"/>
        <v>0.43939393939393945</v>
      </c>
      <c r="AM39" s="1">
        <f t="shared" si="35"/>
        <v>0.4795454545454545</v>
      </c>
      <c r="AN39" s="1">
        <f t="shared" si="36"/>
        <v>0.47042253521126753</v>
      </c>
      <c r="AO39" s="1">
        <f t="shared" si="37"/>
        <v>0.36956521739130432</v>
      </c>
      <c r="AP39" s="1">
        <f t="shared" si="38"/>
        <v>0.49748743718592969</v>
      </c>
      <c r="AQ39" s="1">
        <f t="shared" si="39"/>
        <v>0.48424068767908313</v>
      </c>
      <c r="AR39" s="1">
        <f t="shared" si="40"/>
        <v>0.36968085106382986</v>
      </c>
      <c r="AS39" s="1">
        <f t="shared" si="41"/>
        <v>0.46892655367231639</v>
      </c>
      <c r="AT39" s="1">
        <f t="shared" si="42"/>
        <v>0.41984732824427484</v>
      </c>
      <c r="AU39" s="1">
        <f t="shared" si="43"/>
        <v>0.4314214463840399</v>
      </c>
      <c r="AV39" s="1">
        <f t="shared" si="44"/>
        <v>0.35572139303482586</v>
      </c>
      <c r="AW39" s="1">
        <f t="shared" si="45"/>
        <v>0.43454038997214484</v>
      </c>
      <c r="AX39" s="1">
        <f t="shared" si="46"/>
        <v>0.38862559241706163</v>
      </c>
      <c r="AY39" s="1">
        <f t="shared" si="47"/>
        <v>0.3647058823529411</v>
      </c>
      <c r="AZ39" s="1">
        <f t="shared" si="48"/>
        <v>0.43370165745856359</v>
      </c>
    </row>
    <row r="40" spans="1:52" x14ac:dyDescent="0.4">
      <c r="A40" s="47"/>
      <c r="B40" s="10">
        <v>4</v>
      </c>
      <c r="C40" s="17">
        <f t="shared" si="0"/>
        <v>0.45063291139240513</v>
      </c>
      <c r="D40" s="1">
        <f t="shared" si="1"/>
        <v>0.47933884297520657</v>
      </c>
      <c r="E40" s="1">
        <f t="shared" si="2"/>
        <v>0.43969849246231163</v>
      </c>
      <c r="F40" s="1">
        <f t="shared" si="3"/>
        <v>0.57270029673590517</v>
      </c>
      <c r="G40" s="1">
        <f t="shared" si="4"/>
        <v>0.41150442477876104</v>
      </c>
      <c r="H40" s="1">
        <f t="shared" si="5"/>
        <v>0.43622448979591844</v>
      </c>
      <c r="I40" s="1">
        <f t="shared" si="6"/>
        <v>0.452914798206278</v>
      </c>
      <c r="J40" s="1">
        <f t="shared" si="7"/>
        <v>0.47732696897374705</v>
      </c>
      <c r="K40" s="1">
        <f t="shared" si="8"/>
        <v>0.4346733668341709</v>
      </c>
      <c r="L40" s="1">
        <f t="shared" si="9"/>
        <v>0.50969529085872578</v>
      </c>
      <c r="M40" s="1">
        <f t="shared" si="10"/>
        <v>0.52971576227390182</v>
      </c>
      <c r="N40" s="1">
        <f t="shared" si="11"/>
        <v>0.4140625</v>
      </c>
      <c r="O40" s="1">
        <f t="shared" si="12"/>
        <v>0.51989389920424411</v>
      </c>
      <c r="P40" s="1">
        <f t="shared" si="13"/>
        <v>0.53980099502487566</v>
      </c>
      <c r="Q40" s="1">
        <f t="shared" si="14"/>
        <v>0.48036951501154734</v>
      </c>
      <c r="R40" s="1">
        <f t="shared" si="15"/>
        <v>0.45108695652173914</v>
      </c>
      <c r="S40" s="1">
        <f t="shared" si="16"/>
        <v>0.47494033412887826</v>
      </c>
      <c r="T40" s="1">
        <f t="shared" si="17"/>
        <v>0.4527896995708155</v>
      </c>
      <c r="U40" s="1">
        <f t="shared" si="18"/>
        <v>0.44179894179894186</v>
      </c>
      <c r="V40" s="1">
        <f t="shared" si="19"/>
        <v>0.47687861271676302</v>
      </c>
      <c r="W40" s="1">
        <f t="shared" si="20"/>
        <v>0.4285714285714286</v>
      </c>
      <c r="X40" s="1">
        <f t="shared" si="21"/>
        <v>0.49537037037037035</v>
      </c>
      <c r="Y40" s="1">
        <f t="shared" si="22"/>
        <v>0.56509695290858719</v>
      </c>
      <c r="Z40" s="1">
        <f t="shared" si="23"/>
        <v>0.57788944723618085</v>
      </c>
      <c r="AA40" s="1">
        <f t="shared" si="24"/>
        <v>0.47727272727272729</v>
      </c>
      <c r="AB40" s="1">
        <f t="shared" si="25"/>
        <v>0.5957446808510638</v>
      </c>
      <c r="AC40" s="1">
        <f t="shared" si="26"/>
        <v>0.51761517615176156</v>
      </c>
      <c r="AD40" s="1">
        <f t="shared" si="27"/>
        <v>0.46410256410256412</v>
      </c>
      <c r="AE40" s="1">
        <f t="shared" si="28"/>
        <v>0.51871657754010703</v>
      </c>
      <c r="AF40" s="1">
        <f t="shared" si="29"/>
        <v>0.48157248157248156</v>
      </c>
      <c r="AG40" s="1">
        <f t="shared" si="29"/>
        <v>0.506142506142506</v>
      </c>
      <c r="AH40" s="1">
        <f t="shared" si="30"/>
        <v>0.45177664974619292</v>
      </c>
      <c r="AI40" s="1">
        <f t="shared" si="31"/>
        <v>0.54678362573099415</v>
      </c>
      <c r="AJ40" s="1">
        <f t="shared" si="32"/>
        <v>0.5591939546599497</v>
      </c>
      <c r="AK40" s="1">
        <f t="shared" si="33"/>
        <v>0.49004975124378114</v>
      </c>
      <c r="AL40" s="1">
        <f t="shared" si="34"/>
        <v>0.51515151515151514</v>
      </c>
      <c r="AM40" s="1">
        <f t="shared" si="35"/>
        <v>0.51363636363636367</v>
      </c>
      <c r="AN40" s="1">
        <f t="shared" si="36"/>
        <v>0.49859154929577465</v>
      </c>
      <c r="AO40" s="1">
        <f t="shared" si="37"/>
        <v>0.42391304347826086</v>
      </c>
      <c r="AP40" s="1">
        <f t="shared" si="38"/>
        <v>0.53768844221105527</v>
      </c>
      <c r="AQ40" s="1">
        <f t="shared" si="39"/>
        <v>0.56160458452722062</v>
      </c>
      <c r="AR40" s="1">
        <f t="shared" si="40"/>
        <v>0.46010638297872342</v>
      </c>
      <c r="AS40" s="1">
        <f t="shared" si="41"/>
        <v>0.53672316384180785</v>
      </c>
      <c r="AT40" s="1">
        <f t="shared" si="42"/>
        <v>0.46310432569974558</v>
      </c>
      <c r="AU40" s="1">
        <f t="shared" si="43"/>
        <v>0.49376558603491272</v>
      </c>
      <c r="AV40" s="1">
        <f t="shared" si="44"/>
        <v>0.43283582089552242</v>
      </c>
      <c r="AW40" s="1">
        <f t="shared" si="45"/>
        <v>0.43175487465181062</v>
      </c>
      <c r="AX40" s="1">
        <f t="shared" si="46"/>
        <v>0.41943127962085303</v>
      </c>
      <c r="AY40" s="1">
        <f t="shared" si="47"/>
        <v>0.42352941176470593</v>
      </c>
      <c r="AZ40" s="1">
        <f t="shared" si="48"/>
        <v>0.48895027624309395</v>
      </c>
    </row>
    <row r="41" spans="1:52" x14ac:dyDescent="0.4">
      <c r="B41" s="5" t="s">
        <v>13</v>
      </c>
      <c r="C41" s="17">
        <v>3.0070095791690211E-3</v>
      </c>
      <c r="D41" s="17">
        <v>2.9624098011160139E-3</v>
      </c>
      <c r="E41" s="17">
        <v>2.8513222280834249E-3</v>
      </c>
      <c r="F41" s="17">
        <v>3.6802240018754678E-3</v>
      </c>
      <c r="G41" s="17">
        <v>2.265157198088332E-3</v>
      </c>
      <c r="H41" s="17">
        <v>2.8041374261033769E-3</v>
      </c>
      <c r="I41" s="17">
        <v>2.542951125850844E-3</v>
      </c>
      <c r="J41" s="17">
        <v>3.315961596812684E-3</v>
      </c>
      <c r="K41" s="17">
        <v>2.703936927694875E-3</v>
      </c>
      <c r="L41" s="17">
        <v>3.220634206526869E-3</v>
      </c>
      <c r="M41" s="17">
        <v>3.314192146096778E-3</v>
      </c>
      <c r="N41" s="17">
        <v>2.9239529895205272E-3</v>
      </c>
      <c r="O41" s="17">
        <v>3.200344208821029E-3</v>
      </c>
      <c r="P41" s="17">
        <v>3.3723205350123242E-3</v>
      </c>
      <c r="Q41" s="17">
        <v>2.865859628373677E-3</v>
      </c>
      <c r="R41" s="17">
        <v>2.6315549458031601E-3</v>
      </c>
      <c r="S41" s="17">
        <v>2.906286571408376E-3</v>
      </c>
      <c r="T41" s="17">
        <v>2.9070473717303039E-3</v>
      </c>
      <c r="U41" s="17">
        <v>2.7235572810394319E-3</v>
      </c>
      <c r="V41" s="17">
        <v>2.7658737166180898E-3</v>
      </c>
      <c r="W41" s="17">
        <v>2.674172770887336E-3</v>
      </c>
      <c r="X41" s="17">
        <v>3.2328729509566779E-3</v>
      </c>
      <c r="Y41" s="17">
        <v>3.546326556872802E-3</v>
      </c>
      <c r="Z41" s="17">
        <v>3.8606023536197809E-3</v>
      </c>
      <c r="AA41" s="17">
        <v>2.8696092040181921E-3</v>
      </c>
      <c r="AB41" s="17">
        <v>3.644945288515924E-3</v>
      </c>
      <c r="AC41" s="17">
        <v>3.380937742047637E-3</v>
      </c>
      <c r="AD41" s="17">
        <v>3.1449247023958619E-3</v>
      </c>
      <c r="AE41" s="17">
        <v>2.9642173169928589E-3</v>
      </c>
      <c r="AF41" s="17">
        <v>3.1661059459351269E-3</v>
      </c>
      <c r="AG41" s="17">
        <v>3.1255380139400299E-3</v>
      </c>
      <c r="AH41" s="17">
        <v>2.9404223141993101E-3</v>
      </c>
      <c r="AI41" s="17">
        <v>3.3798907007437711E-3</v>
      </c>
      <c r="AJ41" s="17">
        <v>3.433440045665636E-3</v>
      </c>
      <c r="AK41" s="17">
        <v>3.1499785702846718E-3</v>
      </c>
      <c r="AL41" s="17">
        <v>3.0938376058557309E-3</v>
      </c>
      <c r="AM41" s="17">
        <v>3.0564187989019611E-3</v>
      </c>
      <c r="AN41" s="17">
        <v>2.960161006755657E-3</v>
      </c>
      <c r="AO41" s="17">
        <v>2.825524370384724E-3</v>
      </c>
      <c r="AP41" s="17">
        <v>3.015038277150976E-3</v>
      </c>
      <c r="AQ41" s="17">
        <v>3.0960210616946858E-3</v>
      </c>
      <c r="AR41" s="17">
        <v>2.5585938532053029E-3</v>
      </c>
      <c r="AS41" s="17">
        <v>3.4020969188673172E-3</v>
      </c>
      <c r="AT41" s="17">
        <v>2.9189432958693219E-3</v>
      </c>
      <c r="AU41" s="17">
        <v>3.2333054362636581E-3</v>
      </c>
      <c r="AV41" s="17">
        <v>2.4657294612615288E-3</v>
      </c>
      <c r="AW41" s="17">
        <v>2.5993981734751541E-3</v>
      </c>
      <c r="AX41" s="17">
        <v>2.8550342858662411E-3</v>
      </c>
      <c r="AY41" s="17">
        <v>2.620149948700573E-3</v>
      </c>
      <c r="AZ41" s="17">
        <v>2.7881966929122178E-3</v>
      </c>
    </row>
    <row r="42" spans="1:52" x14ac:dyDescent="0.4">
      <c r="B42" s="5" t="s">
        <v>14</v>
      </c>
      <c r="C42" s="17">
        <v>-2.2842391353240569E-2</v>
      </c>
      <c r="D42" s="17">
        <v>-2.8967660584118291E-2</v>
      </c>
      <c r="E42" s="17">
        <v>-2.9473584780775861E-2</v>
      </c>
      <c r="F42" s="17">
        <v>-6.0942764145103051E-2</v>
      </c>
      <c r="G42" s="17">
        <v>-4.0096668884329667E-2</v>
      </c>
      <c r="H42" s="17">
        <v>-3.8053455942109772E-2</v>
      </c>
      <c r="I42" s="17">
        <v>-6.7365973711299154E-3</v>
      </c>
      <c r="J42" s="17">
        <v>-2.176857045882355E-2</v>
      </c>
      <c r="K42" s="17">
        <v>-4.7686600382166322E-3</v>
      </c>
      <c r="L42" s="17">
        <v>-6.3814609991019483E-2</v>
      </c>
      <c r="M42" s="17">
        <v>-2.6975871265129851E-2</v>
      </c>
      <c r="N42" s="17">
        <v>5.6826374952967378E-5</v>
      </c>
      <c r="O42" s="17">
        <v>-4.3409004921689358E-2</v>
      </c>
      <c r="P42" s="17">
        <v>-1.7722492627036599E-2</v>
      </c>
      <c r="Q42" s="17">
        <v>-1.273425675165701E-2</v>
      </c>
      <c r="R42" s="17">
        <v>1.9315338783078371E-2</v>
      </c>
      <c r="S42" s="17">
        <v>3.3355216390457691E-3</v>
      </c>
      <c r="T42" s="17">
        <v>-3.3045232014117708E-2</v>
      </c>
      <c r="U42" s="17">
        <v>-2.4348954761284871E-2</v>
      </c>
      <c r="V42" s="17">
        <v>-1.45875983801409E-2</v>
      </c>
      <c r="W42" s="17">
        <v>-2.282552590941642E-2</v>
      </c>
      <c r="X42" s="17">
        <v>-6.5134004669324785E-2</v>
      </c>
      <c r="Y42" s="17">
        <v>-4.1648648318857152E-2</v>
      </c>
      <c r="Z42" s="17">
        <v>-4.1939874907304033E-2</v>
      </c>
      <c r="AA42" s="17">
        <v>-6.4385904645324399E-2</v>
      </c>
      <c r="AB42" s="17">
        <v>-1.291561227483101E-2</v>
      </c>
      <c r="AC42" s="17">
        <v>-3.5268083422709822E-3</v>
      </c>
      <c r="AD42" s="17">
        <v>-1.12265212560019E-2</v>
      </c>
      <c r="AE42" s="17">
        <v>-2.0839434293367931E-2</v>
      </c>
      <c r="AF42" s="17">
        <v>-4.2393773749453988E-2</v>
      </c>
      <c r="AG42" s="17">
        <v>-1.836792425812828E-2</v>
      </c>
      <c r="AH42" s="17">
        <v>-5.2881550694797497E-2</v>
      </c>
      <c r="AI42" s="17">
        <v>-2.3681548823644979E-2</v>
      </c>
      <c r="AJ42" s="17">
        <v>8.4445082966961293E-3</v>
      </c>
      <c r="AK42" s="17">
        <v>-5.1281579420807771E-2</v>
      </c>
      <c r="AL42" s="17">
        <v>-3.153886803640787E-3</v>
      </c>
      <c r="AM42" s="17">
        <v>-1.8724854640190251E-2</v>
      </c>
      <c r="AN42" s="17">
        <v>-3.1307984285781382E-2</v>
      </c>
      <c r="AO42" s="17">
        <v>-4.2187800443773148E-2</v>
      </c>
      <c r="AP42" s="17">
        <v>1.7766051803199401E-2</v>
      </c>
      <c r="AQ42" s="17">
        <v>5.6055079200224012E-3</v>
      </c>
      <c r="AR42" s="17">
        <v>-2.5006019932363451E-2</v>
      </c>
      <c r="AS42" s="17">
        <v>-4.276197000319959E-2</v>
      </c>
      <c r="AT42" s="17">
        <v>-3.601550595492109E-3</v>
      </c>
      <c r="AU42" s="17">
        <v>-2.456843748843604E-2</v>
      </c>
      <c r="AV42" s="17">
        <v>-2.3293143939698811E-2</v>
      </c>
      <c r="AW42" s="17">
        <v>-2.1780226305227881E-2</v>
      </c>
      <c r="AX42" s="17">
        <v>-3.8536418918256793E-2</v>
      </c>
      <c r="AY42" s="17">
        <v>-1.156984000318415E-2</v>
      </c>
      <c r="AZ42" s="17">
        <v>-5.0145067177987029E-2</v>
      </c>
    </row>
    <row r="43" spans="1:52" x14ac:dyDescent="0.4">
      <c r="B43" s="5" t="s">
        <v>15</v>
      </c>
      <c r="C43" s="17">
        <v>140.61890400432051</v>
      </c>
      <c r="D43" s="17">
        <v>144.80361914226569</v>
      </c>
      <c r="E43" s="17">
        <v>150.62260608456569</v>
      </c>
      <c r="F43" s="17">
        <v>125.2485620196498</v>
      </c>
      <c r="G43" s="17">
        <v>194.28968075846871</v>
      </c>
      <c r="H43" s="17">
        <v>156.21682869902281</v>
      </c>
      <c r="I43" s="17">
        <v>159.94668290568899</v>
      </c>
      <c r="J43" s="17">
        <v>127.19344242835299</v>
      </c>
      <c r="K43" s="17">
        <v>149.6960435328219</v>
      </c>
      <c r="L43" s="17">
        <v>144.0134396669645</v>
      </c>
      <c r="M43" s="17">
        <v>128.8325638475705</v>
      </c>
      <c r="N43" s="17">
        <v>136.78167024519439</v>
      </c>
      <c r="O43" s="17">
        <v>138.5504108275392</v>
      </c>
      <c r="P43" s="17">
        <v>123.86796815134601</v>
      </c>
      <c r="Q43" s="17">
        <v>144.01761086458939</v>
      </c>
      <c r="R43" s="17">
        <v>144.6614906612696</v>
      </c>
      <c r="S43" s="17">
        <v>136.48498474420299</v>
      </c>
      <c r="T43" s="17">
        <v>148.9639406035426</v>
      </c>
      <c r="U43" s="17">
        <v>155.80687717327331</v>
      </c>
      <c r="V43" s="17">
        <v>149.89390003209141</v>
      </c>
      <c r="W43" s="17">
        <v>158.11451321042199</v>
      </c>
      <c r="X43" s="17">
        <v>143.8763637561697</v>
      </c>
      <c r="Y43" s="17">
        <v>124.5369373733898</v>
      </c>
      <c r="Z43" s="17">
        <v>114.4743318339771</v>
      </c>
      <c r="AA43" s="17">
        <v>161.82897099544579</v>
      </c>
      <c r="AB43" s="17">
        <v>113.28444725241771</v>
      </c>
      <c r="AC43" s="17">
        <v>119.3535164294029</v>
      </c>
      <c r="AD43" s="17">
        <v>130.7587812651673</v>
      </c>
      <c r="AE43" s="17">
        <v>141.97320550043261</v>
      </c>
      <c r="AF43" s="17">
        <v>139.72803857604029</v>
      </c>
      <c r="AG43" s="17">
        <v>133.85469074194259</v>
      </c>
      <c r="AH43" s="17">
        <v>154.01921979296341</v>
      </c>
      <c r="AI43" s="17">
        <v>125.3536242253072</v>
      </c>
      <c r="AJ43" s="17">
        <v>114.04174428430819</v>
      </c>
      <c r="AK43" s="17">
        <v>143.2649681105685</v>
      </c>
      <c r="AL43" s="17">
        <v>130.30867749509159</v>
      </c>
      <c r="AM43" s="17">
        <v>136.99852088026029</v>
      </c>
      <c r="AN43" s="17">
        <v>145.7042313919593</v>
      </c>
      <c r="AO43" s="17">
        <v>156.4976062774376</v>
      </c>
      <c r="AP43" s="17">
        <v>126.7758194293931</v>
      </c>
      <c r="AQ43" s="17">
        <v>127.38753523339911</v>
      </c>
      <c r="AR43" s="17">
        <v>166.10921635723199</v>
      </c>
      <c r="AS43" s="17">
        <v>130.143843800491</v>
      </c>
      <c r="AT43" s="17">
        <v>138.2697468521022</v>
      </c>
      <c r="AU43" s="17">
        <v>131.3109589730127</v>
      </c>
      <c r="AV43" s="17">
        <v>171.67055453161171</v>
      </c>
      <c r="AW43" s="17">
        <v>162.26072273542721</v>
      </c>
      <c r="AX43" s="17">
        <v>153.60110422814111</v>
      </c>
      <c r="AY43" s="17">
        <v>157.07873521028691</v>
      </c>
      <c r="AZ43" s="17">
        <v>161.44666849447381</v>
      </c>
    </row>
  </sheetData>
  <mergeCells count="3">
    <mergeCell ref="A15:A27"/>
    <mergeCell ref="A2:A14"/>
    <mergeCell ref="A28:A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F6C5-B8A2-4325-B7B0-E10E0CD1E6B1}">
  <dimension ref="A1:AZ43"/>
  <sheetViews>
    <sheetView topLeftCell="A19" zoomScale="85" zoomScaleNormal="85" workbookViewId="0">
      <selection activeCell="C43" sqref="C43:AZ43"/>
    </sheetView>
  </sheetViews>
  <sheetFormatPr defaultColWidth="8.86328125" defaultRowHeight="15.4" x14ac:dyDescent="0.4"/>
  <cols>
    <col min="1" max="1" width="12.796875" style="8" customWidth="1"/>
    <col min="2" max="2" width="12.53125" style="8" customWidth="1"/>
    <col min="3" max="3" width="14.73046875" style="8" bestFit="1" customWidth="1"/>
    <col min="4" max="4" width="10.3984375" style="7" customWidth="1"/>
    <col min="5" max="5" width="9" style="7" bestFit="1" customWidth="1"/>
    <col min="6" max="6" width="9" style="7" customWidth="1"/>
    <col min="7" max="7" width="9" style="7" bestFit="1" customWidth="1"/>
    <col min="8" max="8" width="10.46484375" style="7" customWidth="1"/>
    <col min="9" max="9" width="9" style="7" bestFit="1" customWidth="1"/>
    <col min="10" max="10" width="9.6640625" style="7" customWidth="1"/>
    <col min="11" max="11" width="9" style="7" bestFit="1" customWidth="1"/>
    <col min="12" max="12" width="9.86328125" style="7" customWidth="1"/>
    <col min="13" max="13" width="10.73046875" style="7" customWidth="1"/>
    <col min="14" max="14" width="8.86328125" style="7" customWidth="1"/>
    <col min="15" max="15" width="9.53125" style="7" customWidth="1"/>
    <col min="16" max="16" width="11.265625" style="7" customWidth="1"/>
    <col min="17" max="17" width="10.73046875" style="7" customWidth="1"/>
    <col min="18" max="18" width="11.1328125" style="7" customWidth="1"/>
    <col min="19" max="19" width="10.46484375" style="7" customWidth="1"/>
    <col min="20" max="22" width="8.59765625" style="7" bestFit="1" customWidth="1"/>
    <col min="23" max="52" width="8.9296875" style="7" bestFit="1" customWidth="1"/>
    <col min="53" max="16384" width="8.86328125" style="7"/>
  </cols>
  <sheetData>
    <row r="1" spans="1:52" x14ac:dyDescent="0.4">
      <c r="A1" s="6" t="s">
        <v>12</v>
      </c>
      <c r="B1" s="6" t="s">
        <v>67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45</v>
      </c>
      <c r="AG1" s="4" t="s">
        <v>46</v>
      </c>
      <c r="AH1" s="4" t="s">
        <v>47</v>
      </c>
      <c r="AI1" s="4" t="s">
        <v>48</v>
      </c>
      <c r="AJ1" s="4" t="s">
        <v>49</v>
      </c>
      <c r="AK1" s="4" t="s">
        <v>50</v>
      </c>
      <c r="AL1" s="4" t="s">
        <v>51</v>
      </c>
      <c r="AM1" s="4" t="s">
        <v>52</v>
      </c>
      <c r="AN1" s="4" t="s">
        <v>53</v>
      </c>
      <c r="AO1" s="4" t="s">
        <v>54</v>
      </c>
      <c r="AP1" s="4" t="s">
        <v>55</v>
      </c>
      <c r="AQ1" s="4" t="s">
        <v>56</v>
      </c>
      <c r="AR1" s="4" t="s">
        <v>57</v>
      </c>
      <c r="AS1" s="4" t="s">
        <v>58</v>
      </c>
      <c r="AT1" s="4" t="s">
        <v>59</v>
      </c>
      <c r="AU1" s="4" t="s">
        <v>60</v>
      </c>
      <c r="AV1" s="4" t="s">
        <v>61</v>
      </c>
      <c r="AW1" s="4" t="s">
        <v>62</v>
      </c>
      <c r="AX1" s="4" t="s">
        <v>63</v>
      </c>
      <c r="AY1" s="4" t="s">
        <v>64</v>
      </c>
      <c r="AZ1" s="4" t="s">
        <v>65</v>
      </c>
    </row>
    <row r="2" spans="1:52" x14ac:dyDescent="0.4">
      <c r="A2" s="36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</row>
    <row r="3" spans="1:52" x14ac:dyDescent="0.4">
      <c r="A3" s="37"/>
      <c r="B3" s="1">
        <v>0.25</v>
      </c>
      <c r="C3" s="18">
        <v>13.1274947751815</v>
      </c>
      <c r="D3" s="21">
        <v>14.268424697878901</v>
      </c>
      <c r="E3" s="21">
        <v>14.768793465518</v>
      </c>
      <c r="F3" s="21">
        <v>14.449037453733</v>
      </c>
      <c r="G3" s="21">
        <v>15.301922916185299</v>
      </c>
      <c r="H3" s="21">
        <v>13.612401383201099</v>
      </c>
      <c r="I3" s="21">
        <v>13.451324798482</v>
      </c>
      <c r="J3" s="21">
        <v>13.6412203300159</v>
      </c>
      <c r="K3" s="21">
        <v>13.0205273569188</v>
      </c>
      <c r="L3" s="21">
        <v>18.625485246358899</v>
      </c>
      <c r="M3" s="21">
        <v>16.467924921997302</v>
      </c>
      <c r="N3" s="21">
        <v>14.4041770725535</v>
      </c>
      <c r="O3" s="21">
        <v>12.942820454174299</v>
      </c>
      <c r="P3" s="21">
        <v>16.7643182936919</v>
      </c>
      <c r="Q3" s="21">
        <v>15.024971403967999</v>
      </c>
      <c r="R3" s="21">
        <v>13.3413385229856</v>
      </c>
      <c r="S3" s="21">
        <v>17.3098052533947</v>
      </c>
      <c r="T3" s="21">
        <v>12.5397571481395</v>
      </c>
      <c r="U3" s="21">
        <v>14.6669807890824</v>
      </c>
      <c r="V3" s="21">
        <v>17.827021424813299</v>
      </c>
      <c r="W3" s="21">
        <v>13.6277651794297</v>
      </c>
      <c r="X3" s="21">
        <v>17.130337796730601</v>
      </c>
      <c r="Y3" s="21">
        <v>18.796509598778499</v>
      </c>
      <c r="Z3" s="21">
        <v>14.3863156254532</v>
      </c>
      <c r="AA3" s="21">
        <v>14.4190831050373</v>
      </c>
      <c r="AB3" s="21">
        <v>14.791383503970801</v>
      </c>
      <c r="AC3" s="21">
        <v>14.761289832006099</v>
      </c>
      <c r="AD3" s="21">
        <v>13.1015087644896</v>
      </c>
      <c r="AE3" s="21">
        <v>17.8272352969304</v>
      </c>
      <c r="AF3" s="21">
        <v>14.305861961181201</v>
      </c>
      <c r="AG3" s="21">
        <v>14.0283868800198</v>
      </c>
      <c r="AH3" s="21">
        <v>12.9526330663571</v>
      </c>
      <c r="AI3" s="21">
        <v>13.161529604001901</v>
      </c>
      <c r="AJ3" s="21">
        <v>14.089965686880699</v>
      </c>
      <c r="AK3" s="21">
        <v>14.6386899089421</v>
      </c>
      <c r="AL3" s="21">
        <v>12.304281805112099</v>
      </c>
      <c r="AM3" s="21">
        <v>16.862270259679999</v>
      </c>
      <c r="AN3" s="21">
        <v>13.764375587830701</v>
      </c>
      <c r="AO3" s="21">
        <v>14.8104759007312</v>
      </c>
      <c r="AP3" s="21">
        <v>14.6552667716059</v>
      </c>
      <c r="AQ3" s="21">
        <v>15.152443980712</v>
      </c>
      <c r="AR3" s="21">
        <v>16.9904037841684</v>
      </c>
      <c r="AS3" s="21">
        <v>19.272970221327299</v>
      </c>
      <c r="AT3" s="21">
        <v>13.7260662594253</v>
      </c>
      <c r="AU3" s="21">
        <v>12.5240615094317</v>
      </c>
      <c r="AV3" s="21">
        <v>14.4040820190798</v>
      </c>
      <c r="AW3" s="21">
        <v>17.387811375897599</v>
      </c>
      <c r="AX3" s="21">
        <v>14.9381371436079</v>
      </c>
      <c r="AY3" s="21">
        <v>13.339251789454799</v>
      </c>
      <c r="AZ3" s="21">
        <v>14.476394634722199</v>
      </c>
    </row>
    <row r="4" spans="1:52" x14ac:dyDescent="0.4">
      <c r="A4" s="37"/>
      <c r="B4" s="1">
        <v>0.5</v>
      </c>
      <c r="C4" s="18">
        <v>16.638816315208999</v>
      </c>
      <c r="D4" s="21">
        <v>20.630687498886601</v>
      </c>
      <c r="E4" s="21">
        <v>20.637022383046901</v>
      </c>
      <c r="F4" s="21">
        <v>25.539779954965201</v>
      </c>
      <c r="G4" s="21">
        <v>22.0812966334009</v>
      </c>
      <c r="H4" s="21">
        <v>16.793714416250499</v>
      </c>
      <c r="I4" s="21">
        <v>19.0239032410121</v>
      </c>
      <c r="J4" s="21">
        <v>18.201328515926001</v>
      </c>
      <c r="K4" s="21">
        <v>22.526501785934499</v>
      </c>
      <c r="L4" s="21">
        <v>25.966277039623002</v>
      </c>
      <c r="M4" s="21">
        <v>19.709623106552701</v>
      </c>
      <c r="N4" s="21">
        <v>16.480029976339999</v>
      </c>
      <c r="O4" s="21">
        <v>19.299760603471402</v>
      </c>
      <c r="P4" s="21">
        <v>19.710946139987701</v>
      </c>
      <c r="Q4" s="21">
        <v>19.033247063889299</v>
      </c>
      <c r="R4" s="21">
        <v>18.618114510285299</v>
      </c>
      <c r="S4" s="21">
        <v>21.166681557554298</v>
      </c>
      <c r="T4" s="21">
        <v>20.3281077725951</v>
      </c>
      <c r="U4" s="21">
        <v>20.790230766238601</v>
      </c>
      <c r="V4" s="21">
        <v>24.397729300561402</v>
      </c>
      <c r="W4" s="21">
        <v>18.383883042087501</v>
      </c>
      <c r="X4" s="21">
        <v>19.865157593183302</v>
      </c>
      <c r="Y4" s="21">
        <v>24.5816223196341</v>
      </c>
      <c r="Z4" s="21">
        <v>19.414479407433401</v>
      </c>
      <c r="AA4" s="21">
        <v>20.0073827988085</v>
      </c>
      <c r="AB4" s="21">
        <v>20.3150938305509</v>
      </c>
      <c r="AC4" s="21">
        <v>18.531507459897</v>
      </c>
      <c r="AD4" s="21">
        <v>20.014884595317501</v>
      </c>
      <c r="AE4" s="21">
        <v>24.137577786726499</v>
      </c>
      <c r="AF4" s="21">
        <v>20.327971881060801</v>
      </c>
      <c r="AG4" s="21">
        <v>18.504094007694299</v>
      </c>
      <c r="AH4" s="21">
        <v>18.909405526577</v>
      </c>
      <c r="AI4" s="21">
        <v>20.547271570845599</v>
      </c>
      <c r="AJ4" s="21">
        <v>18.978689096674099</v>
      </c>
      <c r="AK4" s="21">
        <v>20.833871063279901</v>
      </c>
      <c r="AL4" s="21">
        <v>17.5370418525114</v>
      </c>
      <c r="AM4" s="21">
        <v>20.948767024312399</v>
      </c>
      <c r="AN4" s="21">
        <v>22.420489467310301</v>
      </c>
      <c r="AO4" s="21">
        <v>20.224914284461899</v>
      </c>
      <c r="AP4" s="21">
        <v>21.989747481363199</v>
      </c>
      <c r="AQ4" s="21">
        <v>25.225869414879799</v>
      </c>
      <c r="AR4" s="21">
        <v>21.156222979114801</v>
      </c>
      <c r="AS4" s="21">
        <v>24.907053899837901</v>
      </c>
      <c r="AT4" s="21">
        <v>19.196513591014401</v>
      </c>
      <c r="AU4" s="21">
        <v>18.633887118133401</v>
      </c>
      <c r="AV4" s="21">
        <v>19.927069247525498</v>
      </c>
      <c r="AW4" s="21">
        <v>22.304333498134898</v>
      </c>
      <c r="AX4" s="21">
        <v>22.339186656553402</v>
      </c>
      <c r="AY4" s="21">
        <v>19.4193319737835</v>
      </c>
      <c r="AZ4" s="21">
        <v>19.7627218331208</v>
      </c>
    </row>
    <row r="5" spans="1:52" x14ac:dyDescent="0.4">
      <c r="A5" s="37"/>
      <c r="B5" s="1">
        <v>0.75</v>
      </c>
      <c r="C5" s="18">
        <v>31.421495366141901</v>
      </c>
      <c r="D5" s="21">
        <v>35.692455144781803</v>
      </c>
      <c r="E5" s="21">
        <v>34.282895124413997</v>
      </c>
      <c r="F5" s="21">
        <v>37.395301566744699</v>
      </c>
      <c r="G5" s="21">
        <v>37.160798534327398</v>
      </c>
      <c r="H5" s="21">
        <v>29.671859806023502</v>
      </c>
      <c r="I5" s="21">
        <v>34.528236968092401</v>
      </c>
      <c r="J5" s="21">
        <v>30.281206622751299</v>
      </c>
      <c r="K5" s="21">
        <v>32.4113490700122</v>
      </c>
      <c r="L5" s="21">
        <v>40.9548135418014</v>
      </c>
      <c r="M5" s="21">
        <v>33.135246352068599</v>
      </c>
      <c r="N5" s="21">
        <v>29.264165599618899</v>
      </c>
      <c r="O5" s="21">
        <v>34.457415437962098</v>
      </c>
      <c r="P5" s="21">
        <v>33.434068813912901</v>
      </c>
      <c r="Q5" s="21">
        <v>32.902103238529797</v>
      </c>
      <c r="R5" s="21">
        <v>29.034841182411601</v>
      </c>
      <c r="S5" s="21">
        <v>34.266184605663902</v>
      </c>
      <c r="T5" s="21">
        <v>33.493349574229001</v>
      </c>
      <c r="U5" s="21">
        <v>35.273484777804498</v>
      </c>
      <c r="V5" s="21">
        <v>40.585212081772603</v>
      </c>
      <c r="W5" s="21">
        <v>32.0235887470918</v>
      </c>
      <c r="X5" s="21">
        <v>34.274308177926798</v>
      </c>
      <c r="Y5" s="21">
        <v>38.488691159139002</v>
      </c>
      <c r="Z5" s="21">
        <v>32.818129901051996</v>
      </c>
      <c r="AA5" s="21">
        <v>33.5111867281407</v>
      </c>
      <c r="AB5" s="21">
        <v>38.271609251454798</v>
      </c>
      <c r="AC5" s="21">
        <v>32.696288100597101</v>
      </c>
      <c r="AD5" s="21">
        <v>31.983233960032798</v>
      </c>
      <c r="AE5" s="21">
        <v>40.603050086484799</v>
      </c>
      <c r="AF5" s="21">
        <v>34.265967327329797</v>
      </c>
      <c r="AG5" s="21">
        <v>30.519246316123301</v>
      </c>
      <c r="AH5" s="21">
        <v>30.4785388490128</v>
      </c>
      <c r="AI5" s="21">
        <v>34.179883401206297</v>
      </c>
      <c r="AJ5" s="21">
        <v>33.714286340679301</v>
      </c>
      <c r="AK5" s="21">
        <v>35.825112173189702</v>
      </c>
      <c r="AL5" s="21">
        <v>33.603431178290997</v>
      </c>
      <c r="AM5" s="21">
        <v>37.914050295126899</v>
      </c>
      <c r="AN5" s="21">
        <v>35.568425661227103</v>
      </c>
      <c r="AO5" s="21">
        <v>33.309289366360503</v>
      </c>
      <c r="AP5" s="21">
        <v>35.494741163326097</v>
      </c>
      <c r="AQ5" s="21">
        <v>35.708526410316203</v>
      </c>
      <c r="AR5" s="21">
        <v>34.608484629938999</v>
      </c>
      <c r="AS5" s="21">
        <v>42.334233530115498</v>
      </c>
      <c r="AT5" s="21">
        <v>35.1476715776909</v>
      </c>
      <c r="AU5" s="21">
        <v>34.466083783510697</v>
      </c>
      <c r="AV5" s="21">
        <v>35.195308515633798</v>
      </c>
      <c r="AW5" s="21">
        <v>41.097818366682503</v>
      </c>
      <c r="AX5" s="21">
        <v>34.344011288669698</v>
      </c>
      <c r="AY5" s="21">
        <v>30.5405962864114</v>
      </c>
      <c r="AZ5" s="21">
        <v>35.4147736847871</v>
      </c>
    </row>
    <row r="6" spans="1:52" x14ac:dyDescent="0.4">
      <c r="A6" s="37"/>
      <c r="B6" s="1">
        <v>1</v>
      </c>
      <c r="C6" s="18">
        <v>44.540755485001</v>
      </c>
      <c r="D6" s="21">
        <v>51.759316501769703</v>
      </c>
      <c r="E6" s="21">
        <v>50.269506151128802</v>
      </c>
      <c r="F6" s="21">
        <v>52.112943255494002</v>
      </c>
      <c r="G6" s="21">
        <v>52.139176485702798</v>
      </c>
      <c r="H6" s="21">
        <v>44.799640359436502</v>
      </c>
      <c r="I6" s="21">
        <v>48.117144188740603</v>
      </c>
      <c r="J6" s="21">
        <v>42.9668088328064</v>
      </c>
      <c r="K6" s="21">
        <v>47.833732350852401</v>
      </c>
      <c r="L6" s="21">
        <v>55.605365654350202</v>
      </c>
      <c r="M6" s="21">
        <v>46.871553805930802</v>
      </c>
      <c r="N6" s="21">
        <v>42.7799464676879</v>
      </c>
      <c r="O6" s="21">
        <v>48.3500663234529</v>
      </c>
      <c r="P6" s="21">
        <v>47.893349607428199</v>
      </c>
      <c r="Q6" s="21">
        <v>49.795545083049497</v>
      </c>
      <c r="R6" s="21">
        <v>43.696009721495699</v>
      </c>
      <c r="S6" s="21">
        <v>50.096351625389097</v>
      </c>
      <c r="T6" s="21">
        <v>46.816681862538701</v>
      </c>
      <c r="U6" s="21">
        <v>47.833616279427702</v>
      </c>
      <c r="V6" s="21">
        <v>50.937934066921201</v>
      </c>
      <c r="W6" s="21">
        <v>45.975139640768099</v>
      </c>
      <c r="X6" s="21">
        <v>50.3413017444297</v>
      </c>
      <c r="Y6" s="21">
        <v>52.630271155421703</v>
      </c>
      <c r="Z6" s="21">
        <v>48.028429684358201</v>
      </c>
      <c r="AA6" s="21">
        <v>50.384434989934199</v>
      </c>
      <c r="AB6" s="21">
        <v>51.200098878477299</v>
      </c>
      <c r="AC6" s="21">
        <v>46.087314259683801</v>
      </c>
      <c r="AD6" s="21">
        <v>46.318871648998702</v>
      </c>
      <c r="AE6" s="21">
        <v>57.5559163668715</v>
      </c>
      <c r="AF6" s="21">
        <v>50.7281603352437</v>
      </c>
      <c r="AG6" s="21">
        <v>43.368113330673403</v>
      </c>
      <c r="AH6" s="21">
        <v>43.935628806229801</v>
      </c>
      <c r="AI6" s="21">
        <v>48.807393569064999</v>
      </c>
      <c r="AJ6" s="21">
        <v>48.164392244101897</v>
      </c>
      <c r="AK6" s="21">
        <v>49.212667660276203</v>
      </c>
      <c r="AL6" s="21">
        <v>46.810579655265698</v>
      </c>
      <c r="AM6" s="21">
        <v>55.143788845285101</v>
      </c>
      <c r="AN6" s="21">
        <v>52.242534215113601</v>
      </c>
      <c r="AO6" s="21">
        <v>47.991395949912601</v>
      </c>
      <c r="AP6" s="21">
        <v>50.613321018043798</v>
      </c>
      <c r="AQ6" s="21">
        <v>52.5874524769253</v>
      </c>
      <c r="AR6" s="21">
        <v>50.2393390927799</v>
      </c>
      <c r="AS6" s="21">
        <v>54.892071211017097</v>
      </c>
      <c r="AT6" s="21">
        <v>47.9284341277991</v>
      </c>
      <c r="AU6" s="21">
        <v>47.115995682046098</v>
      </c>
      <c r="AV6" s="21">
        <v>51.825395876991898</v>
      </c>
      <c r="AW6" s="21">
        <v>57.157348896994101</v>
      </c>
      <c r="AX6" s="21">
        <v>48.636326923244297</v>
      </c>
      <c r="AY6" s="21">
        <v>48.383161707070897</v>
      </c>
      <c r="AZ6" s="21">
        <v>50.625944736086502</v>
      </c>
    </row>
    <row r="7" spans="1:52" x14ac:dyDescent="0.4">
      <c r="A7" s="37"/>
      <c r="B7" s="1">
        <v>1.25</v>
      </c>
      <c r="C7" s="18">
        <v>57.201163996276797</v>
      </c>
      <c r="D7" s="21">
        <v>65.700635515233898</v>
      </c>
      <c r="E7" s="21">
        <v>64.6409229685799</v>
      </c>
      <c r="F7" s="21">
        <v>64.640533246751701</v>
      </c>
      <c r="G7" s="21">
        <v>65.253964407747901</v>
      </c>
      <c r="H7" s="21">
        <v>57.041838441739003</v>
      </c>
      <c r="I7" s="21">
        <v>62.8968697739219</v>
      </c>
      <c r="J7" s="21">
        <v>56.691526830704099</v>
      </c>
      <c r="K7" s="21">
        <v>62.089651481632302</v>
      </c>
      <c r="L7" s="21">
        <v>71.151156828529196</v>
      </c>
      <c r="M7" s="21">
        <v>59.824757713515602</v>
      </c>
      <c r="N7" s="21">
        <v>55.095605948196699</v>
      </c>
      <c r="O7" s="21">
        <v>61.134330672326797</v>
      </c>
      <c r="P7" s="21">
        <v>59.3222943647148</v>
      </c>
      <c r="Q7" s="21">
        <v>63.1391262600294</v>
      </c>
      <c r="R7" s="21">
        <v>57.352678706610099</v>
      </c>
      <c r="S7" s="21">
        <v>65.180574427708606</v>
      </c>
      <c r="T7" s="21">
        <v>59.607668696621403</v>
      </c>
      <c r="U7" s="21">
        <v>59.557659693410798</v>
      </c>
      <c r="V7" s="21">
        <v>66.194075194589999</v>
      </c>
      <c r="W7" s="21">
        <v>57.826625359597799</v>
      </c>
      <c r="X7" s="21">
        <v>63.6674896439457</v>
      </c>
      <c r="Y7" s="21">
        <v>66.258102299913503</v>
      </c>
      <c r="Z7" s="21">
        <v>59.7801307401202</v>
      </c>
      <c r="AA7" s="21">
        <v>64.547635327974305</v>
      </c>
      <c r="AB7" s="21">
        <v>65.341541562571294</v>
      </c>
      <c r="AC7" s="21">
        <v>58.870415230189003</v>
      </c>
      <c r="AD7" s="21">
        <v>61.349303640649097</v>
      </c>
      <c r="AE7" s="21">
        <v>71.760050202136</v>
      </c>
      <c r="AF7" s="21">
        <v>62.401811173199697</v>
      </c>
      <c r="AG7" s="21">
        <v>59.0270252666663</v>
      </c>
      <c r="AH7" s="21">
        <v>57.1036508524518</v>
      </c>
      <c r="AI7" s="21">
        <v>63.315020402735499</v>
      </c>
      <c r="AJ7" s="21">
        <v>61.000695233258398</v>
      </c>
      <c r="AK7" s="21">
        <v>62.294780189330403</v>
      </c>
      <c r="AL7" s="21">
        <v>61.159555789665603</v>
      </c>
      <c r="AM7" s="21">
        <v>67.819925092918794</v>
      </c>
      <c r="AN7" s="21">
        <v>66.504694543819298</v>
      </c>
      <c r="AO7" s="21">
        <v>60.462686759858599</v>
      </c>
      <c r="AP7" s="21">
        <v>67.473444003210204</v>
      </c>
      <c r="AQ7" s="21">
        <v>66.984866211680398</v>
      </c>
      <c r="AR7" s="21">
        <v>65.2743019215457</v>
      </c>
      <c r="AS7" s="21">
        <v>68.972863646366903</v>
      </c>
      <c r="AT7" s="21">
        <v>62.052246505910702</v>
      </c>
      <c r="AU7" s="21">
        <v>61.729305890423902</v>
      </c>
      <c r="AV7" s="21">
        <v>66.325531258870001</v>
      </c>
      <c r="AW7" s="21">
        <v>71.885410023320205</v>
      </c>
      <c r="AX7" s="21">
        <v>61.849707582238402</v>
      </c>
      <c r="AY7" s="21">
        <v>56.846936968118598</v>
      </c>
      <c r="AZ7" s="21">
        <v>66.442024486506199</v>
      </c>
    </row>
    <row r="8" spans="1:52" x14ac:dyDescent="0.4">
      <c r="A8" s="37"/>
      <c r="B8" s="1">
        <v>1.5</v>
      </c>
      <c r="C8" s="18">
        <v>66.3305371099447</v>
      </c>
      <c r="D8" s="21">
        <v>76.580088766381706</v>
      </c>
      <c r="E8" s="21">
        <v>75.216310699401205</v>
      </c>
      <c r="F8" s="21">
        <v>76.032472750859498</v>
      </c>
      <c r="G8" s="21">
        <v>76.261603522282698</v>
      </c>
      <c r="H8" s="21">
        <v>67.224237253823503</v>
      </c>
      <c r="I8" s="21">
        <v>73.892622818707395</v>
      </c>
      <c r="J8" s="21">
        <v>65.344423723230804</v>
      </c>
      <c r="K8" s="21">
        <v>74.056672287700707</v>
      </c>
      <c r="L8" s="21">
        <v>81.173394962927702</v>
      </c>
      <c r="M8" s="21">
        <v>70.338893450341402</v>
      </c>
      <c r="N8" s="21">
        <v>65.763697759636798</v>
      </c>
      <c r="O8" s="21">
        <v>72.891896241866704</v>
      </c>
      <c r="P8" s="21">
        <v>70.867025524823504</v>
      </c>
      <c r="Q8" s="21">
        <v>73.718200085022701</v>
      </c>
      <c r="R8" s="21">
        <v>68.025202466146993</v>
      </c>
      <c r="S8" s="21">
        <v>76.320200724694899</v>
      </c>
      <c r="T8" s="21">
        <v>68.485680390940601</v>
      </c>
      <c r="U8" s="21">
        <v>70.396630462518303</v>
      </c>
      <c r="V8" s="21">
        <v>79.153694280219995</v>
      </c>
      <c r="W8" s="21">
        <v>67.619708476666801</v>
      </c>
      <c r="X8" s="21">
        <v>76.919403424516105</v>
      </c>
      <c r="Y8" s="21">
        <v>76.060934576770904</v>
      </c>
      <c r="Z8" s="21">
        <v>68.697873020283794</v>
      </c>
      <c r="AA8" s="21">
        <v>79.532219588190799</v>
      </c>
      <c r="AB8" s="21">
        <v>79.426568340006099</v>
      </c>
      <c r="AC8" s="21">
        <v>67.851821271725598</v>
      </c>
      <c r="AD8" s="21">
        <v>72.153998581409098</v>
      </c>
      <c r="AE8" s="21">
        <v>82.734347063068398</v>
      </c>
      <c r="AF8" s="21">
        <v>72.942917187211407</v>
      </c>
      <c r="AG8" s="21">
        <v>68.730872982434306</v>
      </c>
      <c r="AH8" s="21">
        <v>69.890390723389402</v>
      </c>
      <c r="AI8" s="21">
        <v>74.628971545512996</v>
      </c>
      <c r="AJ8" s="21">
        <v>71.727270042974993</v>
      </c>
      <c r="AK8" s="21">
        <v>72.808851062287999</v>
      </c>
      <c r="AL8" s="21">
        <v>70.394338858819793</v>
      </c>
      <c r="AM8" s="21">
        <v>79.027065829232598</v>
      </c>
      <c r="AN8" s="21">
        <v>78.632033155855595</v>
      </c>
      <c r="AO8" s="21">
        <v>70.340182820127893</v>
      </c>
      <c r="AP8" s="21">
        <v>79.568578494993105</v>
      </c>
      <c r="AQ8" s="21">
        <v>78.748195310241201</v>
      </c>
      <c r="AR8" s="21">
        <v>74.240856840936203</v>
      </c>
      <c r="AS8" s="21">
        <v>76.718319139299993</v>
      </c>
      <c r="AT8" s="21">
        <v>72.6354590629482</v>
      </c>
      <c r="AU8" s="21">
        <v>70.968921727997994</v>
      </c>
      <c r="AV8" s="21">
        <v>77.389712893475803</v>
      </c>
      <c r="AW8" s="21">
        <v>85.103263240368506</v>
      </c>
      <c r="AX8" s="21">
        <v>72.675287315852003</v>
      </c>
      <c r="AY8" s="21">
        <v>66.872242056285401</v>
      </c>
      <c r="AZ8" s="21">
        <v>76.9844522988855</v>
      </c>
    </row>
    <row r="9" spans="1:52" x14ac:dyDescent="0.4">
      <c r="A9" s="37"/>
      <c r="B9" s="1">
        <v>1.75</v>
      </c>
      <c r="C9" s="18">
        <v>78.561587320672004</v>
      </c>
      <c r="D9" s="21">
        <v>91.187957049352605</v>
      </c>
      <c r="E9" s="21">
        <v>85.821353457015505</v>
      </c>
      <c r="F9" s="21">
        <v>88.467350444217004</v>
      </c>
      <c r="G9" s="21">
        <v>88.322583543122605</v>
      </c>
      <c r="H9" s="21">
        <v>82.832452334916397</v>
      </c>
      <c r="I9" s="21">
        <v>86.599103378435601</v>
      </c>
      <c r="J9" s="21">
        <v>76.696676499579496</v>
      </c>
      <c r="K9" s="21">
        <v>83.099022992510001</v>
      </c>
      <c r="L9" s="21">
        <v>92.343064106649805</v>
      </c>
      <c r="M9" s="21">
        <v>80.821096305627705</v>
      </c>
      <c r="N9" s="21">
        <v>77.250679707625395</v>
      </c>
      <c r="O9" s="21">
        <v>83.319131971504305</v>
      </c>
      <c r="P9" s="21">
        <v>83.187661815209793</v>
      </c>
      <c r="Q9" s="21">
        <v>84.996794639931295</v>
      </c>
      <c r="R9" s="21">
        <v>79.619843359376304</v>
      </c>
      <c r="S9" s="21">
        <v>85.938841986076795</v>
      </c>
      <c r="T9" s="21">
        <v>80.244037054850395</v>
      </c>
      <c r="U9" s="21">
        <v>81.249633035915807</v>
      </c>
      <c r="V9" s="21">
        <v>90.034035757702298</v>
      </c>
      <c r="W9" s="21">
        <v>79.910026246019697</v>
      </c>
      <c r="X9" s="21">
        <v>86.887759160315298</v>
      </c>
      <c r="Y9" s="21">
        <v>87.211741545343401</v>
      </c>
      <c r="Z9" s="21">
        <v>81.032188130778195</v>
      </c>
      <c r="AA9" s="21">
        <v>92.974353232433501</v>
      </c>
      <c r="AB9" s="21">
        <v>91.629724242434406</v>
      </c>
      <c r="AC9" s="21">
        <v>80.381066978925404</v>
      </c>
      <c r="AD9" s="21">
        <v>83.430247785165903</v>
      </c>
      <c r="AE9" s="21">
        <v>92.752816793144206</v>
      </c>
      <c r="AF9" s="21">
        <v>82.680206856083601</v>
      </c>
      <c r="AG9" s="21">
        <v>77.922478923135202</v>
      </c>
      <c r="AH9" s="21">
        <v>79.513993042396805</v>
      </c>
      <c r="AI9" s="21">
        <v>90.0388768125529</v>
      </c>
      <c r="AJ9" s="21">
        <v>83.438266973956203</v>
      </c>
      <c r="AK9" s="21">
        <v>85.837667005358597</v>
      </c>
      <c r="AL9" s="21">
        <v>82.648741746372593</v>
      </c>
      <c r="AM9" s="21">
        <v>90.981646285801204</v>
      </c>
      <c r="AN9" s="21">
        <v>91.163480283860594</v>
      </c>
      <c r="AO9" s="21">
        <v>81.173568678355807</v>
      </c>
      <c r="AP9" s="21">
        <v>91.400815492752599</v>
      </c>
      <c r="AQ9" s="21">
        <v>92.037025842780807</v>
      </c>
      <c r="AR9" s="21">
        <v>87.179636801634501</v>
      </c>
      <c r="AS9" s="21">
        <v>88.436603476531303</v>
      </c>
      <c r="AT9" s="21">
        <v>84.029766643409801</v>
      </c>
      <c r="AU9" s="21">
        <v>83.621434394331501</v>
      </c>
      <c r="AV9" s="21">
        <v>88.990425853093399</v>
      </c>
      <c r="AW9" s="21">
        <v>96.832996518484805</v>
      </c>
      <c r="AX9" s="21">
        <v>83.558411123193594</v>
      </c>
      <c r="AY9" s="21">
        <v>78.564233472230896</v>
      </c>
      <c r="AZ9" s="21">
        <v>91.063450304280593</v>
      </c>
    </row>
    <row r="10" spans="1:52" x14ac:dyDescent="0.4">
      <c r="A10" s="37"/>
      <c r="B10" s="1">
        <v>2</v>
      </c>
      <c r="C10" s="18">
        <v>87.979567849632005</v>
      </c>
      <c r="D10" s="21">
        <v>101.103590786326</v>
      </c>
      <c r="E10" s="21">
        <v>97.031571479444594</v>
      </c>
      <c r="F10" s="21">
        <v>99.438148326160501</v>
      </c>
      <c r="G10" s="21">
        <v>99.965394762423102</v>
      </c>
      <c r="H10" s="21">
        <v>91.733418741576003</v>
      </c>
      <c r="I10" s="21">
        <v>97.659451626611002</v>
      </c>
      <c r="J10" s="21">
        <v>85.5349894885521</v>
      </c>
      <c r="K10" s="21">
        <v>92.998969169389596</v>
      </c>
      <c r="L10" s="21">
        <v>102.94626474620399</v>
      </c>
      <c r="M10" s="21">
        <v>92.480353724591694</v>
      </c>
      <c r="N10" s="21">
        <v>86.544342520579903</v>
      </c>
      <c r="O10" s="21">
        <v>95.682278985210999</v>
      </c>
      <c r="P10" s="21">
        <v>92.378677322987201</v>
      </c>
      <c r="Q10" s="21">
        <v>93.508042820603904</v>
      </c>
      <c r="R10" s="21">
        <v>90.202340653909005</v>
      </c>
      <c r="S10" s="21">
        <v>95.724962249538606</v>
      </c>
      <c r="T10" s="21">
        <v>87.053186097935594</v>
      </c>
      <c r="U10" s="21">
        <v>92.925166282129894</v>
      </c>
      <c r="V10" s="21">
        <v>100.66053351031699</v>
      </c>
      <c r="W10" s="21">
        <v>88.399926904833606</v>
      </c>
      <c r="X10" s="21">
        <v>96.881585883391693</v>
      </c>
      <c r="Y10" s="21">
        <v>95.610502051910302</v>
      </c>
      <c r="Z10" s="21">
        <v>90.043583251146103</v>
      </c>
      <c r="AA10" s="21">
        <v>102.635151241407</v>
      </c>
      <c r="AB10" s="21">
        <v>100.69380971111001</v>
      </c>
      <c r="AC10" s="21">
        <v>88.227328478142198</v>
      </c>
      <c r="AD10" s="21">
        <v>92.337713054164098</v>
      </c>
      <c r="AE10" s="21">
        <v>103.65067679508201</v>
      </c>
      <c r="AF10" s="21">
        <v>92.815183215122005</v>
      </c>
      <c r="AG10" s="21">
        <v>87.655333156854795</v>
      </c>
      <c r="AH10" s="21">
        <v>89.048323162560294</v>
      </c>
      <c r="AI10" s="21">
        <v>97.5549774072242</v>
      </c>
      <c r="AJ10" s="21">
        <v>94.081731946861197</v>
      </c>
      <c r="AK10" s="21">
        <v>93.9500335311117</v>
      </c>
      <c r="AL10" s="21">
        <v>89.491672895677596</v>
      </c>
      <c r="AM10" s="21">
        <v>102.987105019233</v>
      </c>
      <c r="AN10" s="21">
        <v>100.208814644234</v>
      </c>
      <c r="AO10" s="21">
        <v>89.957804187752203</v>
      </c>
      <c r="AP10" s="21">
        <v>103.36057917917</v>
      </c>
      <c r="AQ10" s="21">
        <v>103.394789461058</v>
      </c>
      <c r="AR10" s="21">
        <v>97.302703583060406</v>
      </c>
      <c r="AS10" s="21">
        <v>98.320415354125601</v>
      </c>
      <c r="AT10" s="21">
        <v>94.480031547294999</v>
      </c>
      <c r="AU10" s="21">
        <v>90.768150930294894</v>
      </c>
      <c r="AV10" s="21">
        <v>101.216419954106</v>
      </c>
      <c r="AW10" s="21">
        <v>107.473532340085</v>
      </c>
      <c r="AX10" s="21">
        <v>92.333421561341098</v>
      </c>
      <c r="AY10" s="21">
        <v>88.254723174482194</v>
      </c>
      <c r="AZ10" s="21">
        <v>102.60386969346</v>
      </c>
    </row>
    <row r="11" spans="1:52" x14ac:dyDescent="0.4">
      <c r="A11" s="37"/>
      <c r="B11" s="1">
        <v>2.5</v>
      </c>
      <c r="C11" s="18">
        <v>107.83688283393199</v>
      </c>
      <c r="D11" s="21">
        <v>120.0263218245</v>
      </c>
      <c r="E11" s="21">
        <v>117.117911574052</v>
      </c>
      <c r="F11" s="21">
        <v>120.725901549157</v>
      </c>
      <c r="G11" s="21">
        <v>120.124740780425</v>
      </c>
      <c r="H11" s="21">
        <v>111.68685514805701</v>
      </c>
      <c r="I11" s="21">
        <v>117.455356560122</v>
      </c>
      <c r="J11" s="21">
        <v>103.736867997625</v>
      </c>
      <c r="K11" s="21">
        <v>112.063389929764</v>
      </c>
      <c r="L11" s="21">
        <v>125.18244720181499</v>
      </c>
      <c r="M11" s="21">
        <v>113.994768505693</v>
      </c>
      <c r="N11" s="21">
        <v>101.60982469296</v>
      </c>
      <c r="O11" s="21">
        <v>115.54875268113101</v>
      </c>
      <c r="P11" s="21">
        <v>112.289457758681</v>
      </c>
      <c r="Q11" s="21">
        <v>112.94988571354401</v>
      </c>
      <c r="R11" s="21">
        <v>111.433702112974</v>
      </c>
      <c r="S11" s="21">
        <v>114.594089570262</v>
      </c>
      <c r="T11" s="21">
        <v>104.93061886395201</v>
      </c>
      <c r="U11" s="21">
        <v>113.714589854743</v>
      </c>
      <c r="V11" s="21">
        <v>123.761304820372</v>
      </c>
      <c r="W11" s="21">
        <v>109.35639314442901</v>
      </c>
      <c r="X11" s="21">
        <v>119.233457554438</v>
      </c>
      <c r="Y11" s="21">
        <v>118.747810241075</v>
      </c>
      <c r="Z11" s="21">
        <v>107.697046918517</v>
      </c>
      <c r="AA11" s="21">
        <v>124.82277350205</v>
      </c>
      <c r="AB11" s="21">
        <v>121.369937879421</v>
      </c>
      <c r="AC11" s="21">
        <v>109.35091535213</v>
      </c>
      <c r="AD11" s="21">
        <v>111.95823345131799</v>
      </c>
      <c r="AE11" s="21">
        <v>122.23003683804799</v>
      </c>
      <c r="AF11" s="21">
        <v>115.916377147746</v>
      </c>
      <c r="AG11" s="21">
        <v>107.749790555711</v>
      </c>
      <c r="AH11" s="21">
        <v>107.958231288314</v>
      </c>
      <c r="AI11" s="21">
        <v>119.472862623118</v>
      </c>
      <c r="AJ11" s="21">
        <v>111.080927610448</v>
      </c>
      <c r="AK11" s="21">
        <v>112.798316600777</v>
      </c>
      <c r="AL11" s="21">
        <v>109.921513821331</v>
      </c>
      <c r="AM11" s="21">
        <v>124.149935225204</v>
      </c>
      <c r="AN11" s="21">
        <v>123.42754138503599</v>
      </c>
      <c r="AO11" s="21">
        <v>110.56186236326199</v>
      </c>
      <c r="AP11" s="21">
        <v>122.199117213956</v>
      </c>
      <c r="AQ11" s="21">
        <v>124.757120320444</v>
      </c>
      <c r="AR11" s="21">
        <v>117.499922058294</v>
      </c>
      <c r="AS11" s="21">
        <v>120.037728862045</v>
      </c>
      <c r="AT11" s="21">
        <v>113.80895158596201</v>
      </c>
      <c r="AU11" s="21">
        <v>110.742681893495</v>
      </c>
      <c r="AV11" s="21">
        <v>121.602704848237</v>
      </c>
      <c r="AW11" s="21">
        <v>128.637801256366</v>
      </c>
      <c r="AX11" s="21">
        <v>110.92373023357899</v>
      </c>
      <c r="AY11" s="21">
        <v>110.946894443294</v>
      </c>
      <c r="AZ11" s="21">
        <v>126.310802058695</v>
      </c>
    </row>
    <row r="12" spans="1:52" x14ac:dyDescent="0.4">
      <c r="A12" s="37"/>
      <c r="B12" s="1">
        <v>3</v>
      </c>
      <c r="C12" s="18">
        <v>125.936232070616</v>
      </c>
      <c r="D12" s="21">
        <v>136.551715358808</v>
      </c>
      <c r="E12" s="21">
        <v>135.74969809598801</v>
      </c>
      <c r="F12" s="21">
        <v>142.23238927509999</v>
      </c>
      <c r="G12" s="21">
        <v>140.15170665342001</v>
      </c>
      <c r="H12" s="21">
        <v>130.241654796906</v>
      </c>
      <c r="I12" s="21">
        <v>137.39182394738901</v>
      </c>
      <c r="J12" s="21">
        <v>123.215402409945</v>
      </c>
      <c r="K12" s="21">
        <v>130.55521385106599</v>
      </c>
      <c r="L12" s="21">
        <v>143.55723874845199</v>
      </c>
      <c r="M12" s="21">
        <v>136.364606928195</v>
      </c>
      <c r="N12" s="21">
        <v>117.915690153906</v>
      </c>
      <c r="O12" s="21">
        <v>132.48394597737499</v>
      </c>
      <c r="P12" s="21">
        <v>131.06299098541299</v>
      </c>
      <c r="Q12" s="21">
        <v>130.43023095914</v>
      </c>
      <c r="R12" s="21">
        <v>127.750886788706</v>
      </c>
      <c r="S12" s="21">
        <v>131.26557152696299</v>
      </c>
      <c r="T12" s="21">
        <v>120.658503937527</v>
      </c>
      <c r="U12" s="21">
        <v>136.59801418792</v>
      </c>
      <c r="V12" s="21">
        <v>142.863278151955</v>
      </c>
      <c r="W12" s="21">
        <v>126.61997896122701</v>
      </c>
      <c r="X12" s="21">
        <v>138.47673712399899</v>
      </c>
      <c r="Y12" s="21">
        <v>134.944643202055</v>
      </c>
      <c r="Z12" s="21">
        <v>124.78214142207401</v>
      </c>
      <c r="AA12" s="21">
        <v>141.48850451978501</v>
      </c>
      <c r="AB12" s="21">
        <v>138.28585246893101</v>
      </c>
      <c r="AC12" s="21">
        <v>125.522667078494</v>
      </c>
      <c r="AD12" s="21">
        <v>131.56702240524299</v>
      </c>
      <c r="AE12" s="21">
        <v>139.68005277642601</v>
      </c>
      <c r="AF12" s="21">
        <v>134.32020912473399</v>
      </c>
      <c r="AG12" s="21">
        <v>125.10152736856899</v>
      </c>
      <c r="AH12" s="21">
        <v>129.910966085876</v>
      </c>
      <c r="AI12" s="21">
        <v>138.43506717940099</v>
      </c>
      <c r="AJ12" s="21">
        <v>129.78492509665401</v>
      </c>
      <c r="AK12" s="21">
        <v>129.724457623864</v>
      </c>
      <c r="AL12" s="21">
        <v>131.73007274090301</v>
      </c>
      <c r="AM12" s="21">
        <v>140.52583878919799</v>
      </c>
      <c r="AN12" s="21">
        <v>143.05687173317099</v>
      </c>
      <c r="AO12" s="21">
        <v>127.108087823803</v>
      </c>
      <c r="AP12" s="21">
        <v>143.05637887818901</v>
      </c>
      <c r="AQ12" s="21">
        <v>143.35919179355</v>
      </c>
      <c r="AR12" s="21">
        <v>138.82677105415601</v>
      </c>
      <c r="AS12" s="21">
        <v>138.332937469152</v>
      </c>
      <c r="AT12" s="21">
        <v>130.28208920333699</v>
      </c>
      <c r="AU12" s="21">
        <v>129.22706531731799</v>
      </c>
      <c r="AV12" s="21">
        <v>140.038809549577</v>
      </c>
      <c r="AW12" s="21">
        <v>144.89799450620299</v>
      </c>
      <c r="AX12" s="21">
        <v>128.93711608527201</v>
      </c>
      <c r="AY12" s="21">
        <v>126.748909273775</v>
      </c>
      <c r="AZ12" s="21">
        <v>148.60312739153599</v>
      </c>
    </row>
    <row r="13" spans="1:52" x14ac:dyDescent="0.4">
      <c r="A13" s="37"/>
      <c r="B13" s="1">
        <v>3.5</v>
      </c>
      <c r="C13" s="18">
        <v>140.234469886276</v>
      </c>
      <c r="D13" s="21">
        <v>156.541383384033</v>
      </c>
      <c r="E13" s="21">
        <v>153.07566075292999</v>
      </c>
      <c r="F13" s="21">
        <v>162.59649092984901</v>
      </c>
      <c r="G13" s="21">
        <v>160.80593798848301</v>
      </c>
      <c r="H13" s="21">
        <v>144.209167444759</v>
      </c>
      <c r="I13" s="21">
        <v>153.373124206293</v>
      </c>
      <c r="J13" s="21">
        <v>144.17940266083201</v>
      </c>
      <c r="K13" s="21">
        <v>151.15794257599001</v>
      </c>
      <c r="L13" s="21">
        <v>165.05785335658501</v>
      </c>
      <c r="M13" s="21">
        <v>152.51649115651301</v>
      </c>
      <c r="N13" s="21">
        <v>135.80706622018701</v>
      </c>
      <c r="O13" s="21">
        <v>148.19703514452999</v>
      </c>
      <c r="P13" s="21">
        <v>147.77201542401701</v>
      </c>
      <c r="Q13" s="21">
        <v>148.22816695386101</v>
      </c>
      <c r="R13" s="21">
        <v>147.12056901217599</v>
      </c>
      <c r="S13" s="21">
        <v>147.762451190473</v>
      </c>
      <c r="T13" s="21">
        <v>134.58315708181701</v>
      </c>
      <c r="U13" s="21">
        <v>153.64506725195801</v>
      </c>
      <c r="V13" s="21">
        <v>160.76715709281601</v>
      </c>
      <c r="W13" s="21">
        <v>144.25582044818401</v>
      </c>
      <c r="X13" s="21">
        <v>153.13664938644399</v>
      </c>
      <c r="Y13" s="21">
        <v>152.892065969166</v>
      </c>
      <c r="Z13" s="21">
        <v>138.424959651048</v>
      </c>
      <c r="AA13" s="21">
        <v>161.88489904225099</v>
      </c>
      <c r="AB13" s="21">
        <v>159.67185720209699</v>
      </c>
      <c r="AC13" s="21">
        <v>145.36675218360699</v>
      </c>
      <c r="AD13" s="21">
        <v>148.419009012206</v>
      </c>
      <c r="AE13" s="21">
        <v>157.999792258941</v>
      </c>
      <c r="AF13" s="21">
        <v>150.64660119066301</v>
      </c>
      <c r="AG13" s="21">
        <v>144.42098314522099</v>
      </c>
      <c r="AH13" s="21">
        <v>144.89274367846801</v>
      </c>
      <c r="AI13" s="21">
        <v>153.63826887099401</v>
      </c>
      <c r="AJ13" s="21">
        <v>147.16871623508001</v>
      </c>
      <c r="AK13" s="21">
        <v>145.55498626436099</v>
      </c>
      <c r="AL13" s="21">
        <v>149.64770483719701</v>
      </c>
      <c r="AM13" s="21">
        <v>159.48637235714901</v>
      </c>
      <c r="AN13" s="21">
        <v>165.45873117993801</v>
      </c>
      <c r="AO13" s="21">
        <v>147.10796461235799</v>
      </c>
      <c r="AP13" s="21">
        <v>166.65504347932199</v>
      </c>
      <c r="AQ13" s="21">
        <v>161.266545288066</v>
      </c>
      <c r="AR13" s="21">
        <v>158.93241805612499</v>
      </c>
      <c r="AS13" s="21">
        <v>152.66467797522199</v>
      </c>
      <c r="AT13" s="21">
        <v>147.89859192417799</v>
      </c>
      <c r="AU13" s="21">
        <v>146.69345232897999</v>
      </c>
      <c r="AV13" s="21">
        <v>158.07184547558401</v>
      </c>
      <c r="AW13" s="21">
        <v>163.37236994097401</v>
      </c>
      <c r="AX13" s="21">
        <v>144.30995466515901</v>
      </c>
      <c r="AY13" s="21">
        <v>145.083681715718</v>
      </c>
      <c r="AZ13" s="21">
        <v>167.485507227211</v>
      </c>
    </row>
    <row r="14" spans="1:52" x14ac:dyDescent="0.4">
      <c r="A14" s="38"/>
      <c r="B14" s="1">
        <v>4</v>
      </c>
      <c r="C14" s="18">
        <v>158.22993407998999</v>
      </c>
      <c r="D14" s="21">
        <v>171.193705889071</v>
      </c>
      <c r="E14" s="21">
        <v>166.959090715656</v>
      </c>
      <c r="F14" s="21">
        <v>175.03170515087001</v>
      </c>
      <c r="G14" s="21">
        <v>175.91225921354399</v>
      </c>
      <c r="H14" s="21">
        <v>158.933382752797</v>
      </c>
      <c r="I14" s="21">
        <v>167.869129046414</v>
      </c>
      <c r="J14" s="21">
        <v>156.15365146207699</v>
      </c>
      <c r="K14" s="21">
        <v>161.93132347440701</v>
      </c>
      <c r="L14" s="21">
        <v>176.205072730994</v>
      </c>
      <c r="M14" s="21">
        <v>166.6553835002</v>
      </c>
      <c r="N14" s="21">
        <v>150.13621251566099</v>
      </c>
      <c r="O14" s="21">
        <v>165.09835228752399</v>
      </c>
      <c r="P14" s="21">
        <v>160.934387667869</v>
      </c>
      <c r="Q14" s="21">
        <v>163.99560018465601</v>
      </c>
      <c r="R14" s="21">
        <v>165.46059643571101</v>
      </c>
      <c r="S14" s="21">
        <v>158.81182609720801</v>
      </c>
      <c r="T14" s="21">
        <v>150.43150600445901</v>
      </c>
      <c r="U14" s="21">
        <v>164.748782348742</v>
      </c>
      <c r="V14" s="21">
        <v>174.52467351186601</v>
      </c>
      <c r="W14" s="21">
        <v>159.441425823571</v>
      </c>
      <c r="X14" s="21">
        <v>168.38374127958801</v>
      </c>
      <c r="Y14" s="21">
        <v>165.203811738171</v>
      </c>
      <c r="Z14" s="21">
        <v>154.02806252707001</v>
      </c>
      <c r="AA14" s="21">
        <v>172.83447759901199</v>
      </c>
      <c r="AB14" s="21">
        <v>173.945085978094</v>
      </c>
      <c r="AC14" s="21">
        <v>162.93807304384899</v>
      </c>
      <c r="AD14" s="21">
        <v>164.04620955597099</v>
      </c>
      <c r="AE14" s="21">
        <v>172.68977940713401</v>
      </c>
      <c r="AF14" s="21">
        <v>169.19221710308301</v>
      </c>
      <c r="AG14" s="21">
        <v>155.438391648878</v>
      </c>
      <c r="AH14" s="21">
        <v>158.72392978452601</v>
      </c>
      <c r="AI14" s="21">
        <v>169.894079724021</v>
      </c>
      <c r="AJ14" s="21">
        <v>163.54486031651399</v>
      </c>
      <c r="AK14" s="21">
        <v>160.494357280473</v>
      </c>
      <c r="AL14" s="21">
        <v>162.98093484276501</v>
      </c>
      <c r="AM14" s="21">
        <v>174.26045940900099</v>
      </c>
      <c r="AN14" s="21">
        <v>179.521056978763</v>
      </c>
      <c r="AO14" s="21">
        <v>164.28513840088101</v>
      </c>
      <c r="AP14" s="21">
        <v>179.444912287992</v>
      </c>
      <c r="AQ14" s="21">
        <v>175.79473291121201</v>
      </c>
      <c r="AR14" s="21">
        <v>178.494117739041</v>
      </c>
      <c r="AS14" s="21">
        <v>167.793051146273</v>
      </c>
      <c r="AT14" s="21">
        <v>159.85894678293101</v>
      </c>
      <c r="AU14" s="21">
        <v>159.20250975594499</v>
      </c>
      <c r="AV14" s="21">
        <v>169.91350479133999</v>
      </c>
      <c r="AW14" s="21">
        <v>174.72175041141901</v>
      </c>
      <c r="AX14" s="21">
        <v>159.08147197652499</v>
      </c>
      <c r="AY14" s="21">
        <v>164.135986213596</v>
      </c>
      <c r="AZ14" s="21">
        <v>183.10935379337701</v>
      </c>
    </row>
    <row r="15" spans="1:52" ht="15.4" customHeight="1" x14ac:dyDescent="0.4">
      <c r="A15" s="30" t="s">
        <v>11</v>
      </c>
      <c r="B15" s="1">
        <v>0</v>
      </c>
      <c r="C15" s="9">
        <v>0.44600000000000001</v>
      </c>
      <c r="D15" s="9">
        <v>0.435</v>
      </c>
      <c r="E15" s="9">
        <v>0.47599999999999998</v>
      </c>
      <c r="F15" s="9">
        <v>0.41399999999999998</v>
      </c>
      <c r="G15" s="9">
        <v>0.47299999999999998</v>
      </c>
      <c r="H15" s="9">
        <v>0.44500000000000001</v>
      </c>
      <c r="I15" s="9">
        <v>0.47299999999999998</v>
      </c>
      <c r="J15" s="9">
        <v>0.45</v>
      </c>
      <c r="K15" s="9">
        <v>0.443</v>
      </c>
      <c r="L15" s="9">
        <v>0.39800000000000002</v>
      </c>
      <c r="M15" s="9">
        <v>0.442</v>
      </c>
      <c r="N15" s="9">
        <v>0.436</v>
      </c>
      <c r="O15" s="9">
        <v>0.40600000000000003</v>
      </c>
      <c r="P15" s="9">
        <v>0.43099999999999999</v>
      </c>
      <c r="Q15" s="9">
        <v>0.45400000000000001</v>
      </c>
      <c r="R15" s="9">
        <v>0.40300000000000002</v>
      </c>
      <c r="S15" s="9">
        <v>0.45800000000000002</v>
      </c>
      <c r="T15" s="9">
        <v>0.53100000000000003</v>
      </c>
      <c r="U15" s="9">
        <v>0.40400000000000003</v>
      </c>
      <c r="V15" s="9">
        <v>0.38300000000000001</v>
      </c>
      <c r="W15" s="9">
        <v>0.47</v>
      </c>
      <c r="X15" s="9">
        <v>0.46700000000000003</v>
      </c>
      <c r="Y15" s="9">
        <v>0.378</v>
      </c>
      <c r="Z15" s="9">
        <v>0.437</v>
      </c>
      <c r="AA15" s="9">
        <v>0.443</v>
      </c>
      <c r="AB15" s="9">
        <v>0.33700000000000002</v>
      </c>
      <c r="AC15" s="9">
        <v>0.39400000000000002</v>
      </c>
      <c r="AD15" s="9">
        <v>0.442</v>
      </c>
      <c r="AE15" s="9">
        <v>0.41799999999999998</v>
      </c>
      <c r="AF15" s="9">
        <v>0.45600000000000002</v>
      </c>
      <c r="AG15" s="9">
        <v>0.42399999999999999</v>
      </c>
      <c r="AH15" s="9">
        <v>0.438</v>
      </c>
      <c r="AI15" s="9">
        <v>0.38700000000000001</v>
      </c>
      <c r="AJ15" s="9">
        <v>0.45</v>
      </c>
      <c r="AK15" s="9">
        <v>0.433</v>
      </c>
      <c r="AL15" s="9">
        <v>0.45600000000000002</v>
      </c>
      <c r="AM15" s="9">
        <v>0.44800000000000001</v>
      </c>
      <c r="AN15" s="9">
        <v>0.39</v>
      </c>
      <c r="AO15" s="9">
        <v>0.42699999999999999</v>
      </c>
      <c r="AP15" s="9">
        <v>0.45</v>
      </c>
      <c r="AQ15" s="9">
        <v>0.4</v>
      </c>
      <c r="AR15" s="9">
        <v>0.40799999999999997</v>
      </c>
      <c r="AS15" s="9">
        <v>0.40200000000000002</v>
      </c>
      <c r="AT15" s="9">
        <v>0.435</v>
      </c>
      <c r="AU15" s="9">
        <v>0.443</v>
      </c>
      <c r="AV15" s="9">
        <v>0.443</v>
      </c>
      <c r="AW15" s="9">
        <v>0.434</v>
      </c>
      <c r="AX15" s="9">
        <v>0.44900000000000001</v>
      </c>
      <c r="AY15" s="9">
        <v>0.433</v>
      </c>
      <c r="AZ15" s="9">
        <v>0.42599999999999999</v>
      </c>
    </row>
    <row r="16" spans="1:52" ht="15.4" customHeight="1" x14ac:dyDescent="0.4">
      <c r="A16" s="31"/>
      <c r="B16" s="1">
        <v>0.25</v>
      </c>
      <c r="C16" s="9">
        <v>0.433</v>
      </c>
      <c r="D16" s="9">
        <v>0.433</v>
      </c>
      <c r="E16" s="9">
        <v>0.46300000000000002</v>
      </c>
      <c r="F16" s="9">
        <v>0.39800000000000002</v>
      </c>
      <c r="G16" s="9">
        <v>0.47699999999999998</v>
      </c>
      <c r="H16" s="9">
        <v>0.442</v>
      </c>
      <c r="I16" s="9">
        <v>0.46200000000000002</v>
      </c>
      <c r="J16" s="9">
        <v>0.436</v>
      </c>
      <c r="K16" s="9">
        <v>0.435</v>
      </c>
      <c r="L16" s="9">
        <v>0.40699999999999997</v>
      </c>
      <c r="M16" s="9">
        <v>0.42299999999999999</v>
      </c>
      <c r="N16" s="9">
        <v>0.436</v>
      </c>
      <c r="O16" s="9">
        <v>0.39900000000000002</v>
      </c>
      <c r="P16" s="9">
        <v>0.41799999999999998</v>
      </c>
      <c r="Q16" s="9">
        <v>0.45500000000000002</v>
      </c>
      <c r="R16" s="9">
        <v>0.39100000000000001</v>
      </c>
      <c r="S16" s="9">
        <v>0.44500000000000001</v>
      </c>
      <c r="T16" s="9">
        <v>0.52400000000000002</v>
      </c>
      <c r="U16" s="9">
        <v>0.40200000000000002</v>
      </c>
      <c r="V16" s="9">
        <v>0.38100000000000001</v>
      </c>
      <c r="W16" s="9">
        <v>0.46400000000000002</v>
      </c>
      <c r="X16" s="9">
        <v>0.46</v>
      </c>
      <c r="Y16" s="9">
        <v>0.36499999999999999</v>
      </c>
      <c r="Z16" s="9">
        <v>0.435</v>
      </c>
      <c r="AA16" s="9">
        <v>0.435</v>
      </c>
      <c r="AB16" s="9">
        <v>0.33100000000000002</v>
      </c>
      <c r="AC16" s="9">
        <v>0.374</v>
      </c>
      <c r="AD16" s="9">
        <v>0.41899999999999998</v>
      </c>
      <c r="AE16" s="9">
        <v>0.40200000000000002</v>
      </c>
      <c r="AF16" s="9">
        <v>0.46400000000000002</v>
      </c>
      <c r="AG16" s="9">
        <v>0.41599999999999998</v>
      </c>
      <c r="AH16" s="9">
        <v>0.441</v>
      </c>
      <c r="AI16" s="9">
        <v>0.38400000000000001</v>
      </c>
      <c r="AJ16" s="9">
        <v>0.443</v>
      </c>
      <c r="AK16" s="9">
        <v>0.44500000000000001</v>
      </c>
      <c r="AL16" s="9">
        <v>0.436</v>
      </c>
      <c r="AM16" s="9">
        <v>0.44700000000000001</v>
      </c>
      <c r="AN16" s="9">
        <v>0.38500000000000001</v>
      </c>
      <c r="AO16" s="9">
        <v>0.41299999999999998</v>
      </c>
      <c r="AP16" s="9">
        <v>0.41499999999999998</v>
      </c>
      <c r="AQ16" s="9">
        <v>0.38400000000000001</v>
      </c>
      <c r="AR16" s="9">
        <v>0.40300000000000002</v>
      </c>
      <c r="AS16" s="9">
        <v>0.38600000000000001</v>
      </c>
      <c r="AT16" s="9">
        <v>0.42299999999999999</v>
      </c>
      <c r="AU16" s="9">
        <v>0.438</v>
      </c>
      <c r="AV16" s="9">
        <v>0.44400000000000001</v>
      </c>
      <c r="AW16" s="9">
        <v>0.42699999999999999</v>
      </c>
      <c r="AX16" s="9">
        <v>0.44800000000000001</v>
      </c>
      <c r="AY16" s="9">
        <v>0.42699999999999999</v>
      </c>
      <c r="AZ16" s="9">
        <v>0.41899999999999998</v>
      </c>
    </row>
    <row r="17" spans="1:52" ht="15.4" customHeight="1" x14ac:dyDescent="0.4">
      <c r="A17" s="31"/>
      <c r="B17" s="1">
        <v>0.5</v>
      </c>
      <c r="C17" s="9">
        <v>0.433</v>
      </c>
      <c r="D17" s="9">
        <v>0.40899999999999997</v>
      </c>
      <c r="E17" s="9">
        <v>0.45300000000000001</v>
      </c>
      <c r="F17" s="9">
        <v>0.39500000000000002</v>
      </c>
      <c r="G17" s="9">
        <v>0.46800000000000003</v>
      </c>
      <c r="H17" s="9">
        <v>0.436</v>
      </c>
      <c r="I17" s="9">
        <v>0.45200000000000001</v>
      </c>
      <c r="J17" s="9">
        <v>0.42199999999999999</v>
      </c>
      <c r="K17" s="9">
        <v>0.41199999999999998</v>
      </c>
      <c r="L17" s="9">
        <v>0.38100000000000001</v>
      </c>
      <c r="M17" s="9">
        <v>0.41199999999999998</v>
      </c>
      <c r="N17" s="9">
        <v>0.435</v>
      </c>
      <c r="O17" s="9">
        <v>0.38</v>
      </c>
      <c r="P17" s="9">
        <v>0.40400000000000003</v>
      </c>
      <c r="Q17" s="9">
        <v>0.44900000000000001</v>
      </c>
      <c r="R17" s="9">
        <v>0.38300000000000001</v>
      </c>
      <c r="S17" s="9">
        <v>0.437</v>
      </c>
      <c r="T17" s="9">
        <v>0.502</v>
      </c>
      <c r="U17" s="9">
        <v>0.39500000000000002</v>
      </c>
      <c r="V17" s="9">
        <v>0.36499999999999999</v>
      </c>
      <c r="W17" s="9">
        <v>0.45700000000000002</v>
      </c>
      <c r="X17" s="9">
        <v>0.45700000000000002</v>
      </c>
      <c r="Y17" s="9">
        <v>0.35799999999999998</v>
      </c>
      <c r="Z17" s="9">
        <v>0.42299999999999999</v>
      </c>
      <c r="AA17" s="9">
        <v>0.42799999999999999</v>
      </c>
      <c r="AB17" s="9">
        <v>0.32</v>
      </c>
      <c r="AC17" s="9">
        <v>0.38700000000000001</v>
      </c>
      <c r="AD17" s="9">
        <v>0.40600000000000003</v>
      </c>
      <c r="AE17" s="9">
        <v>0.4</v>
      </c>
      <c r="AF17" s="9">
        <v>0.44</v>
      </c>
      <c r="AG17" s="9">
        <v>0.41799999999999998</v>
      </c>
      <c r="AH17" s="9">
        <v>0.42199999999999999</v>
      </c>
      <c r="AI17" s="9">
        <v>0.35499999999999998</v>
      </c>
      <c r="AJ17" s="9">
        <v>0.42</v>
      </c>
      <c r="AK17" s="9">
        <v>0.42499999999999999</v>
      </c>
      <c r="AL17" s="9">
        <v>0.41899999999999998</v>
      </c>
      <c r="AM17" s="9">
        <v>0.43</v>
      </c>
      <c r="AN17" s="9">
        <v>0.375</v>
      </c>
      <c r="AO17" s="9">
        <v>0.41299999999999998</v>
      </c>
      <c r="AP17" s="9">
        <v>0.39400000000000002</v>
      </c>
      <c r="AQ17" s="9">
        <v>0.38500000000000001</v>
      </c>
      <c r="AR17" s="9">
        <v>0.38200000000000001</v>
      </c>
      <c r="AS17" s="9">
        <v>0.36799999999999999</v>
      </c>
      <c r="AT17" s="9">
        <v>0.41899999999999998</v>
      </c>
      <c r="AU17" s="9">
        <v>0.42199999999999999</v>
      </c>
      <c r="AV17" s="9">
        <v>0.42399999999999999</v>
      </c>
      <c r="AW17" s="9">
        <v>0.40500000000000003</v>
      </c>
      <c r="AX17" s="9">
        <v>0.42399999999999999</v>
      </c>
      <c r="AY17" s="9">
        <v>0.41399999999999998</v>
      </c>
      <c r="AZ17" s="9">
        <v>0.39200000000000002</v>
      </c>
    </row>
    <row r="18" spans="1:52" ht="15.4" customHeight="1" x14ac:dyDescent="0.4">
      <c r="A18" s="31"/>
      <c r="B18" s="1">
        <v>0.75</v>
      </c>
      <c r="C18" s="9">
        <v>0.40699999999999997</v>
      </c>
      <c r="D18" s="9">
        <v>0.38700000000000001</v>
      </c>
      <c r="E18" s="9">
        <v>0.43</v>
      </c>
      <c r="F18" s="9">
        <v>0.34799999999999998</v>
      </c>
      <c r="G18" s="9">
        <v>0.45900000000000002</v>
      </c>
      <c r="H18" s="9">
        <v>0.41499999999999998</v>
      </c>
      <c r="I18" s="9">
        <v>0.44700000000000001</v>
      </c>
      <c r="J18" s="9">
        <v>0.40699999999999997</v>
      </c>
      <c r="K18" s="9">
        <v>0.4</v>
      </c>
      <c r="L18" s="9">
        <v>0.36899999999999999</v>
      </c>
      <c r="M18" s="9">
        <v>0.41099999999999998</v>
      </c>
      <c r="N18" s="9">
        <v>0.40400000000000003</v>
      </c>
      <c r="O18" s="9">
        <v>0.371</v>
      </c>
      <c r="P18" s="9">
        <v>0.40799999999999997</v>
      </c>
      <c r="Q18" s="9">
        <v>0.436</v>
      </c>
      <c r="R18" s="9">
        <v>0.36799999999999999</v>
      </c>
      <c r="S18" s="9">
        <v>0.41499999999999998</v>
      </c>
      <c r="T18" s="9">
        <v>0.496</v>
      </c>
      <c r="U18" s="9">
        <v>0.371</v>
      </c>
      <c r="V18" s="9">
        <v>0.34100000000000003</v>
      </c>
      <c r="W18" s="9">
        <v>0.436</v>
      </c>
      <c r="X18" s="9">
        <v>0.441</v>
      </c>
      <c r="Y18" s="9">
        <v>0.33900000000000002</v>
      </c>
      <c r="Z18" s="9">
        <v>0.38300000000000001</v>
      </c>
      <c r="AA18" s="9">
        <v>0.40300000000000002</v>
      </c>
      <c r="AB18" s="9">
        <v>0.29299999999999998</v>
      </c>
      <c r="AC18" s="9">
        <v>0.36299999999999999</v>
      </c>
      <c r="AD18" s="9">
        <v>0.39800000000000002</v>
      </c>
      <c r="AE18" s="9">
        <v>0.36799999999999999</v>
      </c>
      <c r="AF18" s="9">
        <v>0.432</v>
      </c>
      <c r="AG18" s="9">
        <v>0.41799999999999998</v>
      </c>
      <c r="AH18" s="9">
        <v>0.40899999999999997</v>
      </c>
      <c r="AI18" s="9">
        <v>0.33600000000000002</v>
      </c>
      <c r="AJ18" s="9">
        <v>0.39100000000000001</v>
      </c>
      <c r="AK18" s="9">
        <v>0.42599999999999999</v>
      </c>
      <c r="AL18" s="9">
        <v>0.39</v>
      </c>
      <c r="AM18" s="9">
        <v>0.40500000000000003</v>
      </c>
      <c r="AN18" s="9">
        <v>0.35599999999999998</v>
      </c>
      <c r="AO18" s="9">
        <v>0.38400000000000001</v>
      </c>
      <c r="AP18" s="9">
        <v>0.38</v>
      </c>
      <c r="AQ18" s="9">
        <v>0.36399999999999999</v>
      </c>
      <c r="AR18" s="9">
        <v>0.374</v>
      </c>
      <c r="AS18" s="9">
        <v>0.36699999999999999</v>
      </c>
      <c r="AT18" s="9">
        <v>0.39</v>
      </c>
      <c r="AU18" s="9">
        <v>0.39200000000000002</v>
      </c>
      <c r="AV18" s="9">
        <v>0.40500000000000003</v>
      </c>
      <c r="AW18" s="9">
        <v>0.378</v>
      </c>
      <c r="AX18" s="9">
        <v>0.40899999999999997</v>
      </c>
      <c r="AY18" s="9">
        <v>0.41399999999999998</v>
      </c>
      <c r="AZ18" s="9">
        <v>0.38900000000000001</v>
      </c>
    </row>
    <row r="19" spans="1:52" ht="15.4" customHeight="1" x14ac:dyDescent="0.4">
      <c r="A19" s="31"/>
      <c r="B19" s="1">
        <v>1</v>
      </c>
      <c r="C19" s="4">
        <v>0.38200000000000001</v>
      </c>
      <c r="D19" s="4">
        <v>0.34200000000000003</v>
      </c>
      <c r="E19" s="4">
        <v>0.41099999999999998</v>
      </c>
      <c r="F19" s="4">
        <v>0.33600000000000002</v>
      </c>
      <c r="G19" s="4">
        <v>0.45200000000000001</v>
      </c>
      <c r="H19" s="4">
        <v>0.4</v>
      </c>
      <c r="I19" s="4">
        <v>0.432</v>
      </c>
      <c r="J19" s="4">
        <v>0.38900000000000001</v>
      </c>
      <c r="K19" s="4">
        <v>0.38100000000000001</v>
      </c>
      <c r="L19" s="4">
        <v>0.33500000000000002</v>
      </c>
      <c r="M19" s="4">
        <v>0.379</v>
      </c>
      <c r="N19" s="4">
        <v>0.376</v>
      </c>
      <c r="O19" s="4">
        <v>0.35399999999999998</v>
      </c>
      <c r="P19" s="4">
        <v>0.375</v>
      </c>
      <c r="Q19" s="4">
        <v>0.42199999999999999</v>
      </c>
      <c r="R19" s="4">
        <v>0.35199999999999998</v>
      </c>
      <c r="S19" s="4">
        <v>0.38500000000000001</v>
      </c>
      <c r="T19" s="4">
        <v>0.47799999999999998</v>
      </c>
      <c r="U19" s="4">
        <v>0.371</v>
      </c>
      <c r="V19" s="4">
        <v>0.33900000000000002</v>
      </c>
      <c r="W19" s="4">
        <v>0.41799999999999998</v>
      </c>
      <c r="X19" s="4">
        <v>0.41899999999999998</v>
      </c>
      <c r="Y19" s="4">
        <v>0.313</v>
      </c>
      <c r="Z19" s="4">
        <v>0.35699999999999998</v>
      </c>
      <c r="AA19" s="4">
        <v>0.376</v>
      </c>
      <c r="AB19" s="4">
        <v>0.27500000000000002</v>
      </c>
      <c r="AC19" s="4">
        <v>0.36199999999999999</v>
      </c>
      <c r="AD19" s="4">
        <v>0.39400000000000002</v>
      </c>
      <c r="AE19" s="4">
        <v>0.34399999999999997</v>
      </c>
      <c r="AF19" s="4">
        <v>0.40899999999999997</v>
      </c>
      <c r="AG19" s="4">
        <v>0.39400000000000002</v>
      </c>
      <c r="AH19" s="4">
        <v>0.39</v>
      </c>
      <c r="AI19" s="4">
        <v>0.316</v>
      </c>
      <c r="AJ19" s="4">
        <v>0.36099999999999999</v>
      </c>
      <c r="AK19" s="4">
        <v>0.41699999999999998</v>
      </c>
      <c r="AL19" s="4">
        <v>0.36399999999999999</v>
      </c>
      <c r="AM19" s="4">
        <v>0.39300000000000002</v>
      </c>
      <c r="AN19" s="4">
        <v>0.35</v>
      </c>
      <c r="AO19" s="4">
        <v>0.35699999999999998</v>
      </c>
      <c r="AP19" s="4">
        <v>0.34</v>
      </c>
      <c r="AQ19" s="4">
        <v>0.34300000000000003</v>
      </c>
      <c r="AR19" s="4">
        <v>0.35899999999999999</v>
      </c>
      <c r="AS19" s="4">
        <v>0.35199999999999998</v>
      </c>
      <c r="AT19" s="4">
        <v>0.373</v>
      </c>
      <c r="AU19" s="4">
        <v>0.38300000000000001</v>
      </c>
      <c r="AV19" s="4">
        <v>0.38100000000000001</v>
      </c>
      <c r="AW19" s="4">
        <v>0.33900000000000002</v>
      </c>
      <c r="AX19" s="4">
        <v>0.40699999999999997</v>
      </c>
      <c r="AY19" s="4">
        <v>0.38700000000000001</v>
      </c>
      <c r="AZ19" s="4">
        <v>0.36</v>
      </c>
    </row>
    <row r="20" spans="1:52" ht="15.4" customHeight="1" x14ac:dyDescent="0.4">
      <c r="A20" s="31"/>
      <c r="B20" s="1">
        <v>1.25</v>
      </c>
      <c r="C20" s="4">
        <v>0.36599999999999999</v>
      </c>
      <c r="D20" s="4">
        <v>0.35</v>
      </c>
      <c r="E20" s="4">
        <v>0.39200000000000002</v>
      </c>
      <c r="F20" s="4">
        <v>0.309</v>
      </c>
      <c r="G20" s="4">
        <v>0.42099999999999999</v>
      </c>
      <c r="H20" s="4">
        <v>0.376</v>
      </c>
      <c r="I20" s="4">
        <v>0.42099999999999999</v>
      </c>
      <c r="J20" s="4">
        <v>0.36199999999999999</v>
      </c>
      <c r="K20" s="4">
        <v>0.35099999999999998</v>
      </c>
      <c r="L20" s="4">
        <v>0.33200000000000002</v>
      </c>
      <c r="M20" s="4">
        <v>0.34799999999999998</v>
      </c>
      <c r="N20" s="4">
        <v>0.371</v>
      </c>
      <c r="O20" s="4">
        <v>0.33900000000000002</v>
      </c>
      <c r="P20" s="4">
        <v>0.34899999999999998</v>
      </c>
      <c r="Q20" s="4">
        <v>0.39400000000000002</v>
      </c>
      <c r="R20" s="4">
        <v>0.33100000000000002</v>
      </c>
      <c r="S20" s="4">
        <v>0.372</v>
      </c>
      <c r="T20" s="4">
        <v>0.45600000000000002</v>
      </c>
      <c r="U20" s="4">
        <v>0.35699999999999998</v>
      </c>
      <c r="V20" s="4">
        <v>0.317</v>
      </c>
      <c r="W20" s="4">
        <v>0.38900000000000001</v>
      </c>
      <c r="X20" s="4">
        <v>0.38600000000000001</v>
      </c>
      <c r="Y20" s="4">
        <v>0.312</v>
      </c>
      <c r="Z20" s="4">
        <v>0.34</v>
      </c>
      <c r="AA20" s="4">
        <v>0.372</v>
      </c>
      <c r="AB20" s="4">
        <v>0.24299999999999999</v>
      </c>
      <c r="AC20" s="4">
        <v>0.32600000000000001</v>
      </c>
      <c r="AD20" s="4">
        <v>0.36199999999999999</v>
      </c>
      <c r="AE20" s="4">
        <v>0.317</v>
      </c>
      <c r="AF20" s="4">
        <v>0.39600000000000002</v>
      </c>
      <c r="AG20" s="4">
        <v>0.38200000000000001</v>
      </c>
      <c r="AH20" s="4">
        <v>0.38400000000000001</v>
      </c>
      <c r="AI20" s="4">
        <v>0.29499999999999998</v>
      </c>
      <c r="AJ20" s="4">
        <v>0.33800000000000002</v>
      </c>
      <c r="AK20" s="4">
        <v>0.38</v>
      </c>
      <c r="AL20" s="4">
        <v>0.35399999999999998</v>
      </c>
      <c r="AM20" s="4">
        <v>0.373</v>
      </c>
      <c r="AN20" s="4">
        <v>0.33500000000000002</v>
      </c>
      <c r="AO20" s="4">
        <v>0.34899999999999998</v>
      </c>
      <c r="AP20" s="4">
        <v>0.32</v>
      </c>
      <c r="AQ20" s="4">
        <v>0.307</v>
      </c>
      <c r="AR20" s="4">
        <v>0.35399999999999998</v>
      </c>
      <c r="AS20" s="4">
        <v>0.34200000000000003</v>
      </c>
      <c r="AT20" s="4">
        <v>0.34200000000000003</v>
      </c>
      <c r="AU20" s="4">
        <v>0.34699999999999998</v>
      </c>
      <c r="AV20" s="4">
        <v>0.36299999999999999</v>
      </c>
      <c r="AW20" s="4">
        <v>0.34100000000000003</v>
      </c>
      <c r="AX20" s="4">
        <v>0.41</v>
      </c>
      <c r="AY20" s="4">
        <v>0.39300000000000002</v>
      </c>
      <c r="AZ20" s="4">
        <v>0.33800000000000002</v>
      </c>
    </row>
    <row r="21" spans="1:52" ht="15.4" customHeight="1" x14ac:dyDescent="0.4">
      <c r="A21" s="31"/>
      <c r="B21" s="1">
        <v>1.5</v>
      </c>
      <c r="C21" s="4">
        <v>0.35199999999999998</v>
      </c>
      <c r="D21" s="4">
        <v>0.34100000000000003</v>
      </c>
      <c r="E21" s="4">
        <v>0.35599999999999998</v>
      </c>
      <c r="F21" s="4">
        <v>0.28699999999999998</v>
      </c>
      <c r="G21" s="4">
        <v>0.41</v>
      </c>
      <c r="H21" s="4">
        <v>0.36199999999999999</v>
      </c>
      <c r="I21" s="4">
        <v>0.4</v>
      </c>
      <c r="J21" s="4">
        <v>0.34599999999999997</v>
      </c>
      <c r="K21" s="4">
        <v>0.34200000000000003</v>
      </c>
      <c r="L21" s="4">
        <v>0.30399999999999999</v>
      </c>
      <c r="M21" s="4">
        <v>0.33</v>
      </c>
      <c r="N21" s="4">
        <v>0.34699999999999998</v>
      </c>
      <c r="O21" s="4">
        <v>0.32300000000000001</v>
      </c>
      <c r="P21" s="4">
        <v>0.34</v>
      </c>
      <c r="Q21" s="4">
        <v>0.39700000000000002</v>
      </c>
      <c r="R21" s="4">
        <v>0.32100000000000001</v>
      </c>
      <c r="S21" s="4">
        <v>0.35</v>
      </c>
      <c r="T21" s="4">
        <v>0.44</v>
      </c>
      <c r="U21" s="4">
        <v>0.35</v>
      </c>
      <c r="V21" s="4">
        <v>0.31</v>
      </c>
      <c r="W21" s="4">
        <v>0.372</v>
      </c>
      <c r="X21" s="4">
        <v>0.379</v>
      </c>
      <c r="Y21" s="4">
        <v>0.30299999999999999</v>
      </c>
      <c r="Z21" s="4">
        <v>0.31900000000000001</v>
      </c>
      <c r="AA21" s="4">
        <v>0.34899999999999998</v>
      </c>
      <c r="AB21" s="4">
        <v>0.23</v>
      </c>
      <c r="AC21" s="4">
        <v>0.31</v>
      </c>
      <c r="AD21" s="4">
        <v>0.33600000000000002</v>
      </c>
      <c r="AE21" s="4">
        <v>0.31</v>
      </c>
      <c r="AF21" s="4">
        <v>0.36699999999999999</v>
      </c>
      <c r="AG21" s="4">
        <v>0.35699999999999998</v>
      </c>
      <c r="AH21" s="4">
        <v>0.35599999999999998</v>
      </c>
      <c r="AI21" s="4">
        <v>0.28399999999999997</v>
      </c>
      <c r="AJ21" s="4">
        <v>0.32500000000000001</v>
      </c>
      <c r="AK21" s="4">
        <v>0.36899999999999999</v>
      </c>
      <c r="AL21" s="4">
        <v>0.34699999999999998</v>
      </c>
      <c r="AM21" s="4">
        <v>0.34200000000000003</v>
      </c>
      <c r="AN21" s="4">
        <v>0.30599999999999999</v>
      </c>
      <c r="AO21" s="4">
        <v>0.32700000000000001</v>
      </c>
      <c r="AP21" s="4">
        <v>0.30399999999999999</v>
      </c>
      <c r="AQ21" s="4">
        <v>0.29199999999999998</v>
      </c>
      <c r="AR21" s="4">
        <v>0.34399999999999997</v>
      </c>
      <c r="AS21" s="4">
        <v>0.31900000000000001</v>
      </c>
      <c r="AT21" s="4">
        <v>0.33500000000000002</v>
      </c>
      <c r="AU21" s="4">
        <v>0.32900000000000001</v>
      </c>
      <c r="AV21" s="4">
        <v>0.34599999999999997</v>
      </c>
      <c r="AW21" s="4">
        <v>0.32200000000000001</v>
      </c>
      <c r="AX21" s="4">
        <v>0.38900000000000001</v>
      </c>
      <c r="AY21" s="4">
        <v>0.378</v>
      </c>
      <c r="AZ21" s="4">
        <v>0.32200000000000001</v>
      </c>
    </row>
    <row r="22" spans="1:52" ht="15.4" customHeight="1" x14ac:dyDescent="0.4">
      <c r="A22" s="31"/>
      <c r="B22" s="1">
        <v>1.75</v>
      </c>
      <c r="C22" s="4">
        <v>0.33100000000000002</v>
      </c>
      <c r="D22" s="4">
        <v>0.32300000000000001</v>
      </c>
      <c r="E22" s="4">
        <v>0.34300000000000003</v>
      </c>
      <c r="F22" s="4">
        <v>0.26400000000000001</v>
      </c>
      <c r="G22" s="4">
        <v>0.40100000000000002</v>
      </c>
      <c r="H22" s="4">
        <v>0.33800000000000002</v>
      </c>
      <c r="I22" s="4">
        <v>0.38100000000000001</v>
      </c>
      <c r="J22" s="4">
        <v>0.34100000000000003</v>
      </c>
      <c r="K22" s="4">
        <v>0.32700000000000001</v>
      </c>
      <c r="L22" s="4">
        <v>0.29699999999999999</v>
      </c>
      <c r="M22" s="4">
        <v>0.32100000000000001</v>
      </c>
      <c r="N22" s="4">
        <v>0.318</v>
      </c>
      <c r="O22" s="4">
        <v>0.29599999999999999</v>
      </c>
      <c r="P22" s="4">
        <v>0.30199999999999999</v>
      </c>
      <c r="Q22" s="4">
        <v>0.377</v>
      </c>
      <c r="R22" s="4">
        <v>0.317</v>
      </c>
      <c r="S22" s="4">
        <v>0.33100000000000002</v>
      </c>
      <c r="T22" s="4">
        <v>0.41799999999999998</v>
      </c>
      <c r="U22" s="4">
        <v>0.34399999999999997</v>
      </c>
      <c r="V22" s="4">
        <v>0.30099999999999999</v>
      </c>
      <c r="W22" s="4">
        <v>0.37</v>
      </c>
      <c r="X22" s="4">
        <v>0.35399999999999998</v>
      </c>
      <c r="Y22" s="4">
        <v>0.28799999999999998</v>
      </c>
      <c r="Z22" s="4">
        <v>0.29799999999999999</v>
      </c>
      <c r="AA22" s="4">
        <v>0.34799999999999998</v>
      </c>
      <c r="AB22" s="4">
        <v>0.191</v>
      </c>
      <c r="AC22" s="4">
        <v>0.28100000000000003</v>
      </c>
      <c r="AD22" s="4">
        <v>0.33600000000000002</v>
      </c>
      <c r="AE22" s="4">
        <v>0.29099999999999998</v>
      </c>
      <c r="AF22" s="4">
        <v>0.35699999999999998</v>
      </c>
      <c r="AG22" s="4">
        <v>0.33200000000000002</v>
      </c>
      <c r="AH22" s="4">
        <v>0.34799999999999998</v>
      </c>
      <c r="AI22" s="4">
        <v>0.27100000000000002</v>
      </c>
      <c r="AJ22" s="4">
        <v>0.31</v>
      </c>
      <c r="AK22" s="4">
        <v>0.34300000000000003</v>
      </c>
      <c r="AL22" s="4">
        <v>0.32200000000000001</v>
      </c>
      <c r="AM22" s="4">
        <v>0.32</v>
      </c>
      <c r="AN22" s="4">
        <v>0.28799999999999998</v>
      </c>
      <c r="AO22" s="4">
        <v>0.31900000000000001</v>
      </c>
      <c r="AP22" s="4">
        <v>0.28599999999999998</v>
      </c>
      <c r="AQ22" s="4">
        <v>0.27900000000000003</v>
      </c>
      <c r="AR22" s="4">
        <v>0.33</v>
      </c>
      <c r="AS22" s="4">
        <v>0.308</v>
      </c>
      <c r="AT22" s="4">
        <v>0.309</v>
      </c>
      <c r="AU22" s="4">
        <v>0.308</v>
      </c>
      <c r="AV22" s="4">
        <v>0.34100000000000003</v>
      </c>
      <c r="AW22" s="4">
        <v>0.29399999999999998</v>
      </c>
      <c r="AX22" s="4">
        <v>0.38</v>
      </c>
      <c r="AY22" s="4">
        <v>0.36299999999999999</v>
      </c>
      <c r="AZ22" s="4">
        <v>0.30099999999999999</v>
      </c>
    </row>
    <row r="23" spans="1:52" ht="15.4" customHeight="1" x14ac:dyDescent="0.4">
      <c r="A23" s="31"/>
      <c r="B23" s="1">
        <v>2</v>
      </c>
      <c r="C23" s="4">
        <v>0.31</v>
      </c>
      <c r="D23" s="4">
        <v>0.313</v>
      </c>
      <c r="E23" s="4">
        <v>0.32</v>
      </c>
      <c r="F23" s="4">
        <v>0.23200000000000001</v>
      </c>
      <c r="G23" s="4">
        <v>0.39100000000000001</v>
      </c>
      <c r="H23" s="4">
        <v>0.314</v>
      </c>
      <c r="I23" s="4">
        <v>0.38200000000000001</v>
      </c>
      <c r="J23" s="4">
        <v>0.316</v>
      </c>
      <c r="K23" s="4">
        <v>0.317</v>
      </c>
      <c r="L23" s="4">
        <v>0.26800000000000002</v>
      </c>
      <c r="M23" s="4">
        <v>0.30199999999999999</v>
      </c>
      <c r="N23" s="4">
        <v>0.309</v>
      </c>
      <c r="O23" s="4">
        <v>0.27900000000000003</v>
      </c>
      <c r="P23" s="4">
        <v>0.29099999999999998</v>
      </c>
      <c r="Q23" s="4">
        <v>0.35199999999999998</v>
      </c>
      <c r="R23" s="4">
        <v>0.29199999999999998</v>
      </c>
      <c r="S23" s="4">
        <v>0.32</v>
      </c>
      <c r="T23" s="4">
        <v>0.41399999999999998</v>
      </c>
      <c r="U23" s="4">
        <v>0.29899999999999999</v>
      </c>
      <c r="V23" s="4">
        <v>0.28699999999999998</v>
      </c>
      <c r="W23" s="4">
        <v>0.34899999999999998</v>
      </c>
      <c r="X23" s="4">
        <v>0.34200000000000003</v>
      </c>
      <c r="Y23" s="4">
        <v>0.26700000000000002</v>
      </c>
      <c r="Z23" s="4">
        <v>0.27600000000000002</v>
      </c>
      <c r="AA23" s="4">
        <v>0.32500000000000001</v>
      </c>
      <c r="AB23" s="4">
        <v>0.18099999999999999</v>
      </c>
      <c r="AC23" s="4">
        <v>0.28399999999999997</v>
      </c>
      <c r="AD23" s="4">
        <v>0.29599999999999999</v>
      </c>
      <c r="AE23" s="4">
        <v>0.29299999999999998</v>
      </c>
      <c r="AF23" s="4">
        <v>0.34100000000000003</v>
      </c>
      <c r="AG23" s="4">
        <v>0.314</v>
      </c>
      <c r="AH23" s="4">
        <v>0.34200000000000003</v>
      </c>
      <c r="AI23" s="4">
        <v>0.25700000000000001</v>
      </c>
      <c r="AJ23" s="4">
        <v>0.29799999999999999</v>
      </c>
      <c r="AK23" s="4">
        <v>0.32800000000000001</v>
      </c>
      <c r="AL23" s="4">
        <v>0.30599999999999999</v>
      </c>
      <c r="AM23" s="4">
        <v>0.30299999999999999</v>
      </c>
      <c r="AN23" s="4">
        <v>0.27400000000000002</v>
      </c>
      <c r="AO23" s="4">
        <v>0.29899999999999999</v>
      </c>
      <c r="AP23" s="4">
        <v>0.26700000000000002</v>
      </c>
      <c r="AQ23" s="4">
        <v>0.25900000000000001</v>
      </c>
      <c r="AR23" s="4">
        <v>0.30599999999999999</v>
      </c>
      <c r="AS23" s="4">
        <v>0.27800000000000002</v>
      </c>
      <c r="AT23" s="4">
        <v>0.30299999999999999</v>
      </c>
      <c r="AU23" s="4">
        <v>0.3</v>
      </c>
      <c r="AV23" s="4">
        <v>0.312</v>
      </c>
      <c r="AW23" s="4">
        <v>0.28799999999999998</v>
      </c>
      <c r="AX23" s="4">
        <v>0.36699999999999999</v>
      </c>
      <c r="AY23" s="4">
        <v>0.34100000000000003</v>
      </c>
      <c r="AZ23" s="4">
        <v>0.27600000000000002</v>
      </c>
    </row>
    <row r="24" spans="1:52" ht="15.4" customHeight="1" x14ac:dyDescent="0.4">
      <c r="A24" s="31"/>
      <c r="B24" s="4">
        <v>2.5</v>
      </c>
      <c r="C24" s="4">
        <v>0.27</v>
      </c>
      <c r="D24" s="4">
        <v>0.27100000000000002</v>
      </c>
      <c r="E24" s="4">
        <v>0.29199999999999998</v>
      </c>
      <c r="F24" s="4">
        <v>0.20599999999999999</v>
      </c>
      <c r="G24" s="4">
        <v>0.35199999999999998</v>
      </c>
      <c r="H24" s="4">
        <v>0.28699999999999998</v>
      </c>
      <c r="I24" s="4">
        <v>0.32</v>
      </c>
      <c r="J24" s="4">
        <v>0.29199999999999998</v>
      </c>
      <c r="K24" s="4">
        <v>0.27800000000000002</v>
      </c>
      <c r="L24" s="4">
        <v>0.23300000000000001</v>
      </c>
      <c r="M24" s="4">
        <v>0.26600000000000001</v>
      </c>
      <c r="N24" s="4">
        <v>0.28699999999999998</v>
      </c>
      <c r="O24" s="4">
        <v>0.253</v>
      </c>
      <c r="P24" s="4">
        <v>0.26200000000000001</v>
      </c>
      <c r="Q24" s="4">
        <v>0.33700000000000002</v>
      </c>
      <c r="R24" s="4">
        <v>0.27500000000000002</v>
      </c>
      <c r="S24" s="4">
        <v>0.29599999999999999</v>
      </c>
      <c r="T24" s="4">
        <v>0.36599999999999999</v>
      </c>
      <c r="U24" s="4">
        <v>0.28499999999999998</v>
      </c>
      <c r="V24" s="4">
        <v>0.25900000000000001</v>
      </c>
      <c r="W24" s="4">
        <v>0.33</v>
      </c>
      <c r="X24" s="4">
        <v>0.29499999999999998</v>
      </c>
      <c r="Y24" s="4">
        <v>0.26300000000000001</v>
      </c>
      <c r="Z24" s="4">
        <v>0.24299999999999999</v>
      </c>
      <c r="AA24" s="4">
        <v>0.29199999999999998</v>
      </c>
      <c r="AB24" s="4">
        <v>0.14899999999999999</v>
      </c>
      <c r="AC24" s="4">
        <v>0.254</v>
      </c>
      <c r="AD24" s="4">
        <v>0.251</v>
      </c>
      <c r="AE24" s="4">
        <v>0.28699999999999998</v>
      </c>
      <c r="AF24" s="4">
        <v>0.30199999999999999</v>
      </c>
      <c r="AG24" s="4">
        <v>0.28899999999999998</v>
      </c>
      <c r="AH24" s="4">
        <v>0.314</v>
      </c>
      <c r="AI24" s="4">
        <v>0.22</v>
      </c>
      <c r="AJ24" s="4">
        <v>0.255</v>
      </c>
      <c r="AK24" s="4">
        <v>0.30399999999999999</v>
      </c>
      <c r="AL24" s="4">
        <v>0.27800000000000002</v>
      </c>
      <c r="AM24" s="4">
        <v>0.25700000000000001</v>
      </c>
      <c r="AN24" s="4">
        <v>0.25700000000000001</v>
      </c>
      <c r="AO24" s="4">
        <v>0.27400000000000002</v>
      </c>
      <c r="AP24" s="4">
        <v>0.24299999999999999</v>
      </c>
      <c r="AQ24" s="4">
        <v>0.23799999999999999</v>
      </c>
      <c r="AR24" s="4">
        <v>0.27700000000000002</v>
      </c>
      <c r="AS24" s="4">
        <v>0.24099999999999999</v>
      </c>
      <c r="AT24" s="4">
        <v>0.28299999999999997</v>
      </c>
      <c r="AU24" s="4">
        <v>0.27500000000000002</v>
      </c>
      <c r="AV24" s="4">
        <v>0.28599999999999998</v>
      </c>
      <c r="AW24" s="4">
        <v>0.25600000000000001</v>
      </c>
      <c r="AX24" s="4">
        <v>0.33400000000000002</v>
      </c>
      <c r="AY24" s="4">
        <v>0.28899999999999998</v>
      </c>
      <c r="AZ24" s="4">
        <v>0.247</v>
      </c>
    </row>
    <row r="25" spans="1:52" ht="15.4" customHeight="1" x14ac:dyDescent="0.4">
      <c r="A25" s="31"/>
      <c r="B25" s="4">
        <v>3</v>
      </c>
      <c r="C25" s="4">
        <v>0.25800000000000001</v>
      </c>
      <c r="D25" s="4">
        <v>0.23400000000000001</v>
      </c>
      <c r="E25" s="4">
        <v>0.26300000000000001</v>
      </c>
      <c r="F25" s="4">
        <v>0.17100000000000001</v>
      </c>
      <c r="G25" s="4">
        <v>0.33</v>
      </c>
      <c r="H25" s="4">
        <v>0.26900000000000002</v>
      </c>
      <c r="I25" s="4">
        <v>0.29199999999999998</v>
      </c>
      <c r="J25" s="4">
        <v>0.26300000000000001</v>
      </c>
      <c r="K25" s="4">
        <v>0.26100000000000001</v>
      </c>
      <c r="L25" s="4">
        <v>0.214</v>
      </c>
      <c r="M25" s="4">
        <v>0.23200000000000001</v>
      </c>
      <c r="N25" s="4">
        <v>0.25700000000000001</v>
      </c>
      <c r="O25" s="4">
        <v>0.223</v>
      </c>
      <c r="P25" s="4">
        <v>0.22800000000000001</v>
      </c>
      <c r="Q25" s="4">
        <v>0.28799999999999998</v>
      </c>
      <c r="R25" s="4">
        <v>0.26300000000000001</v>
      </c>
      <c r="S25" s="4">
        <v>0.26100000000000001</v>
      </c>
      <c r="T25" s="4">
        <v>0.32600000000000001</v>
      </c>
      <c r="U25" s="4">
        <v>0.24399999999999999</v>
      </c>
      <c r="V25" s="4">
        <v>0.22600000000000001</v>
      </c>
      <c r="W25" s="4">
        <v>0.29499999999999998</v>
      </c>
      <c r="X25" s="4">
        <v>0.26300000000000001</v>
      </c>
      <c r="Y25" s="4">
        <v>0.23499999999999999</v>
      </c>
      <c r="Z25" s="4">
        <v>0.22</v>
      </c>
      <c r="AA25" s="4">
        <v>0.254</v>
      </c>
      <c r="AB25" s="4">
        <v>0.13100000000000001</v>
      </c>
      <c r="AC25" s="4">
        <v>0.23300000000000001</v>
      </c>
      <c r="AD25" s="4">
        <v>0.23100000000000001</v>
      </c>
      <c r="AE25" s="4">
        <v>0.25</v>
      </c>
      <c r="AF25" s="4">
        <v>0.255</v>
      </c>
      <c r="AG25" s="4">
        <v>0.25900000000000001</v>
      </c>
      <c r="AH25" s="4">
        <v>0.29599999999999999</v>
      </c>
      <c r="AI25" s="4">
        <v>0.19900000000000001</v>
      </c>
      <c r="AJ25" s="4">
        <v>0.22700000000000001</v>
      </c>
      <c r="AK25" s="4">
        <v>0.25700000000000001</v>
      </c>
      <c r="AL25" s="4">
        <v>0.253</v>
      </c>
      <c r="AM25" s="4">
        <v>0.254</v>
      </c>
      <c r="AN25" s="4">
        <v>0.218</v>
      </c>
      <c r="AO25" s="4">
        <v>0.248</v>
      </c>
      <c r="AP25" s="4">
        <v>0.21299999999999999</v>
      </c>
      <c r="AQ25" s="4">
        <v>0.21</v>
      </c>
      <c r="AR25" s="4">
        <v>0.26100000000000001</v>
      </c>
      <c r="AS25" s="4">
        <v>0.192</v>
      </c>
      <c r="AT25" s="4">
        <v>0.25600000000000001</v>
      </c>
      <c r="AU25" s="4">
        <v>0.23799999999999999</v>
      </c>
      <c r="AV25" s="4">
        <v>0.26400000000000001</v>
      </c>
      <c r="AW25" s="4">
        <v>0.221</v>
      </c>
      <c r="AX25" s="4">
        <v>0.309</v>
      </c>
      <c r="AY25" s="4">
        <v>0.27600000000000002</v>
      </c>
      <c r="AZ25" s="4">
        <v>0.223</v>
      </c>
    </row>
    <row r="26" spans="1:52" ht="15.4" customHeight="1" x14ac:dyDescent="0.4">
      <c r="A26" s="31"/>
      <c r="B26" s="4">
        <v>3.5</v>
      </c>
      <c r="C26" s="4">
        <v>0.23400000000000001</v>
      </c>
      <c r="D26" s="4">
        <v>0.20200000000000001</v>
      </c>
      <c r="E26" s="4">
        <v>0.224</v>
      </c>
      <c r="F26" s="4">
        <v>0.151</v>
      </c>
      <c r="G26" s="4">
        <v>0.28699999999999998</v>
      </c>
      <c r="H26" s="4">
        <v>0.24299999999999999</v>
      </c>
      <c r="I26" s="4">
        <v>0.25900000000000001</v>
      </c>
      <c r="J26" s="4">
        <v>0.23</v>
      </c>
      <c r="K26" s="4">
        <v>0.23899999999999999</v>
      </c>
      <c r="L26" s="4">
        <v>0.20699999999999999</v>
      </c>
      <c r="M26" s="4">
        <v>0.20799999999999999</v>
      </c>
      <c r="N26" s="4">
        <v>0.23</v>
      </c>
      <c r="O26" s="4">
        <v>0.20100000000000001</v>
      </c>
      <c r="P26" s="4">
        <v>0.2</v>
      </c>
      <c r="Q26" s="4">
        <v>0.254</v>
      </c>
      <c r="R26" s="4">
        <v>0.223</v>
      </c>
      <c r="S26" s="4">
        <v>0.25600000000000001</v>
      </c>
      <c r="T26" s="4">
        <v>0.28299999999999997</v>
      </c>
      <c r="U26" s="4">
        <v>0.22700000000000001</v>
      </c>
      <c r="V26" s="4">
        <v>0.214</v>
      </c>
      <c r="W26" s="4">
        <v>0.27900000000000003</v>
      </c>
      <c r="X26" s="4">
        <v>0.22500000000000001</v>
      </c>
      <c r="Y26" s="4">
        <v>0.20599999999999999</v>
      </c>
      <c r="Z26" s="4">
        <v>0.20799999999999999</v>
      </c>
      <c r="AA26" s="4">
        <v>0.23699999999999999</v>
      </c>
      <c r="AB26" s="4">
        <v>0.11899999999999999</v>
      </c>
      <c r="AC26" s="4">
        <v>0.22</v>
      </c>
      <c r="AD26" s="4">
        <v>0.21</v>
      </c>
      <c r="AE26" s="4">
        <v>0.20499999999999999</v>
      </c>
      <c r="AF26" s="4">
        <v>0.23400000000000001</v>
      </c>
      <c r="AG26" s="4">
        <v>0.23</v>
      </c>
      <c r="AH26" s="4">
        <v>0.27</v>
      </c>
      <c r="AI26" s="4">
        <v>0.17599999999999999</v>
      </c>
      <c r="AJ26" s="4">
        <v>0.223</v>
      </c>
      <c r="AK26" s="4">
        <v>0.24299999999999999</v>
      </c>
      <c r="AL26" s="4">
        <v>0.23499999999999999</v>
      </c>
      <c r="AM26" s="4">
        <v>0.219</v>
      </c>
      <c r="AN26" s="4">
        <v>0.193</v>
      </c>
      <c r="AO26" s="4">
        <v>0.22900000000000001</v>
      </c>
      <c r="AP26" s="4">
        <v>0.19900000000000001</v>
      </c>
      <c r="AQ26" s="4">
        <v>0.16800000000000001</v>
      </c>
      <c r="AR26" s="4">
        <v>0.25</v>
      </c>
      <c r="AS26" s="4">
        <v>0.188</v>
      </c>
      <c r="AT26" s="4">
        <v>0.23699999999999999</v>
      </c>
      <c r="AU26" s="4">
        <v>0.221</v>
      </c>
      <c r="AV26" s="4">
        <v>0.255</v>
      </c>
      <c r="AW26" s="4">
        <v>0.187</v>
      </c>
      <c r="AX26" s="4">
        <v>0.28599999999999998</v>
      </c>
      <c r="AY26" s="4">
        <v>0.23899999999999999</v>
      </c>
      <c r="AZ26" s="4">
        <v>0.19</v>
      </c>
    </row>
    <row r="27" spans="1:52" ht="15.4" customHeight="1" x14ac:dyDescent="0.4">
      <c r="A27" s="32"/>
      <c r="B27" s="4">
        <v>4</v>
      </c>
      <c r="C27" s="4">
        <v>0.21199999999999999</v>
      </c>
      <c r="D27" s="4">
        <v>0.17499999999999999</v>
      </c>
      <c r="E27" s="4">
        <v>0.217</v>
      </c>
      <c r="F27" s="4">
        <v>0.13400000000000001</v>
      </c>
      <c r="G27" s="4">
        <v>0.27200000000000002</v>
      </c>
      <c r="H27" s="4">
        <v>0.222</v>
      </c>
      <c r="I27" s="4">
        <v>0.23499999999999999</v>
      </c>
      <c r="J27" s="4">
        <v>0.21099999999999999</v>
      </c>
      <c r="K27" s="4">
        <v>0.21</v>
      </c>
      <c r="L27" s="4">
        <v>0.17799999999999999</v>
      </c>
      <c r="M27" s="4">
        <v>0.188</v>
      </c>
      <c r="N27" s="4">
        <v>0.21299999999999999</v>
      </c>
      <c r="O27" s="4">
        <v>0.182</v>
      </c>
      <c r="P27" s="4">
        <v>0.184</v>
      </c>
      <c r="Q27" s="4">
        <v>0.23300000000000001</v>
      </c>
      <c r="R27" s="4">
        <v>0.22</v>
      </c>
      <c r="S27" s="4">
        <v>0.22900000000000001</v>
      </c>
      <c r="T27" s="4">
        <v>0.25900000000000001</v>
      </c>
      <c r="U27" s="4">
        <v>0.21299999999999999</v>
      </c>
      <c r="V27" s="4">
        <v>0.19700000000000001</v>
      </c>
      <c r="W27" s="4">
        <v>0.247</v>
      </c>
      <c r="X27" s="4">
        <v>0.20799999999999999</v>
      </c>
      <c r="Y27" s="4">
        <v>0.18099999999999999</v>
      </c>
      <c r="Z27" s="4">
        <v>0.17499999999999999</v>
      </c>
      <c r="AA27" s="4">
        <v>0.218</v>
      </c>
      <c r="AB27" s="4">
        <v>0.1</v>
      </c>
      <c r="AC27" s="4">
        <v>0.191</v>
      </c>
      <c r="AD27" s="4">
        <v>0.20200000000000001</v>
      </c>
      <c r="AE27" s="4">
        <v>0.17899999999999999</v>
      </c>
      <c r="AF27" s="4">
        <v>0.215</v>
      </c>
      <c r="AG27" s="4">
        <v>0.221</v>
      </c>
      <c r="AH27" s="4">
        <v>0.246</v>
      </c>
      <c r="AI27" s="4">
        <v>0.14099999999999999</v>
      </c>
      <c r="AJ27" s="4">
        <v>0.18</v>
      </c>
      <c r="AK27" s="4">
        <v>0.215</v>
      </c>
      <c r="AL27" s="4">
        <v>0.19800000000000001</v>
      </c>
      <c r="AM27" s="4">
        <v>0.20699999999999999</v>
      </c>
      <c r="AN27" s="4">
        <v>0.17199999999999999</v>
      </c>
      <c r="AO27" s="4">
        <v>0.189</v>
      </c>
      <c r="AP27" s="4">
        <v>0.18099999999999999</v>
      </c>
      <c r="AQ27" s="4">
        <v>0.158</v>
      </c>
      <c r="AR27" s="4">
        <v>0.20399999999999999</v>
      </c>
      <c r="AS27" s="4">
        <v>0.158</v>
      </c>
      <c r="AT27" s="4">
        <v>0.216</v>
      </c>
      <c r="AU27" s="4">
        <v>0.21199999999999999</v>
      </c>
      <c r="AV27" s="4">
        <v>0.22700000000000001</v>
      </c>
      <c r="AW27" s="4">
        <v>0.17899999999999999</v>
      </c>
      <c r="AX27" s="4">
        <v>0.25600000000000001</v>
      </c>
      <c r="AY27" s="4">
        <v>0.22700000000000001</v>
      </c>
      <c r="AZ27" s="4">
        <v>0.17499999999999999</v>
      </c>
    </row>
    <row r="28" spans="1:52" x14ac:dyDescent="0.4">
      <c r="A28" s="39" t="s">
        <v>66</v>
      </c>
      <c r="B28" s="22">
        <v>0</v>
      </c>
      <c r="C28" s="22">
        <f>1-C15/0.446</f>
        <v>0</v>
      </c>
      <c r="D28" s="22">
        <f>1-D15/0.435</f>
        <v>0</v>
      </c>
      <c r="E28" s="22">
        <f>1-E15/0.476</f>
        <v>0</v>
      </c>
      <c r="F28" s="22">
        <f>1-F15/0.414</f>
        <v>0</v>
      </c>
      <c r="G28" s="22">
        <f>1-G15/0.473</f>
        <v>0</v>
      </c>
      <c r="H28" s="22">
        <f>1-H15/0.445</f>
        <v>0</v>
      </c>
      <c r="I28" s="22">
        <f>1-I15/0.473</f>
        <v>0</v>
      </c>
      <c r="J28" s="22">
        <f>1-J15/0.45</f>
        <v>0</v>
      </c>
      <c r="K28" s="22">
        <f>1-K15/0.443</f>
        <v>0</v>
      </c>
      <c r="L28" s="22">
        <f>1-L15/0.398</f>
        <v>0</v>
      </c>
      <c r="M28" s="22">
        <f>1-M15/0.442</f>
        <v>0</v>
      </c>
      <c r="N28" s="22">
        <f>1-N15/0.436</f>
        <v>0</v>
      </c>
      <c r="O28" s="22">
        <f>1-O15/0.406</f>
        <v>0</v>
      </c>
      <c r="P28" s="22">
        <f>1-P15/0.431</f>
        <v>0</v>
      </c>
      <c r="Q28" s="22">
        <f>1-Q15/0.454</f>
        <v>0</v>
      </c>
      <c r="R28" s="22">
        <f>1-R15/0.403</f>
        <v>0</v>
      </c>
      <c r="S28" s="22">
        <f>1-S15/0.458</f>
        <v>0</v>
      </c>
      <c r="T28" s="22">
        <f>1-T15/0.531</f>
        <v>0</v>
      </c>
      <c r="U28" s="22">
        <f>1-U15/0.404</f>
        <v>0</v>
      </c>
      <c r="V28" s="22">
        <f>1-V15/0.383</f>
        <v>0</v>
      </c>
      <c r="W28" s="22">
        <f>1-W15/0.47</f>
        <v>0</v>
      </c>
      <c r="X28" s="22">
        <f>1-X15/0.467</f>
        <v>0</v>
      </c>
      <c r="Y28" s="22">
        <f>1-Y15/0.378</f>
        <v>0</v>
      </c>
      <c r="Z28" s="22">
        <f>1-Z15/0.437</f>
        <v>0</v>
      </c>
      <c r="AA28" s="22">
        <f>1-AA15/0.443</f>
        <v>0</v>
      </c>
      <c r="AB28" s="22">
        <f>1-AB15/0.337</f>
        <v>0</v>
      </c>
      <c r="AC28" s="22">
        <f>1-AC15/0.394</f>
        <v>0</v>
      </c>
      <c r="AD28" s="22">
        <f>1-AD15/0.442</f>
        <v>0</v>
      </c>
      <c r="AE28" s="22">
        <f>1-AE15/0.418</f>
        <v>0</v>
      </c>
      <c r="AF28" s="22">
        <f>1-AF15/0.456</f>
        <v>0</v>
      </c>
      <c r="AG28" s="22">
        <f>1-AG15/0.424</f>
        <v>0</v>
      </c>
      <c r="AH28" s="22">
        <f>1-AH15/0.438</f>
        <v>0</v>
      </c>
      <c r="AI28" s="22">
        <f>1-AI15/0.387</f>
        <v>0</v>
      </c>
      <c r="AJ28" s="22">
        <f>1-AJ15/0.45</f>
        <v>0</v>
      </c>
      <c r="AK28" s="22">
        <f>1-AK15/0.433</f>
        <v>0</v>
      </c>
      <c r="AL28" s="22">
        <f>1-AL15/0.456</f>
        <v>0</v>
      </c>
      <c r="AM28" s="22">
        <f>1-AM15/0.448</f>
        <v>0</v>
      </c>
      <c r="AN28" s="22">
        <f>1-AN15/0.39</f>
        <v>0</v>
      </c>
      <c r="AO28" s="22">
        <f>1-AO15/0.427</f>
        <v>0</v>
      </c>
      <c r="AP28" s="22">
        <f>1-AP15/0.45</f>
        <v>0</v>
      </c>
      <c r="AQ28" s="22">
        <f>1-AQ15/0.4</f>
        <v>0</v>
      </c>
      <c r="AR28" s="22">
        <f>1-AR15/0.408</f>
        <v>0</v>
      </c>
      <c r="AS28" s="22">
        <f>1-AS15/0.402</f>
        <v>0</v>
      </c>
      <c r="AT28" s="22">
        <f>1-AT15/0.435</f>
        <v>0</v>
      </c>
      <c r="AU28" s="22">
        <f>1-AU15/0.443</f>
        <v>0</v>
      </c>
      <c r="AV28" s="22">
        <f>1-AV15/0.443</f>
        <v>0</v>
      </c>
      <c r="AW28" s="22">
        <f>1-AW15/0.434</f>
        <v>0</v>
      </c>
      <c r="AX28" s="22">
        <f>1-AX15/0.449</f>
        <v>0</v>
      </c>
      <c r="AY28" s="22">
        <f>1-AY15/0.433</f>
        <v>0</v>
      </c>
      <c r="AZ28" s="22">
        <f>1-AZ15/0.426</f>
        <v>0</v>
      </c>
    </row>
    <row r="29" spans="1:52" x14ac:dyDescent="0.4">
      <c r="A29" s="40"/>
      <c r="B29" s="22">
        <v>0.25</v>
      </c>
      <c r="C29" s="22">
        <f>1-C16/0.446</f>
        <v>2.9147982062780242E-2</v>
      </c>
      <c r="D29" s="22">
        <f t="shared" ref="D29:D40" si="0">1-D16/0.435</f>
        <v>4.5977011494252595E-3</v>
      </c>
      <c r="E29" s="22">
        <f t="shared" ref="E29:E40" si="1">1-E16/0.476</f>
        <v>2.7310924369747802E-2</v>
      </c>
      <c r="F29" s="22">
        <f t="shared" ref="F29:F40" si="2">1-F16/0.414</f>
        <v>3.8647342995169032E-2</v>
      </c>
      <c r="G29" s="22">
        <f t="shared" ref="G29:G40" si="3">1-G16/0.473</f>
        <v>-8.4566596194504129E-3</v>
      </c>
      <c r="H29" s="22">
        <f t="shared" ref="H29:H40" si="4">1-H16/0.445</f>
        <v>6.741573033707926E-3</v>
      </c>
      <c r="I29" s="22">
        <f t="shared" ref="I29:I40" si="5">1-I16/0.473</f>
        <v>2.3255813953488302E-2</v>
      </c>
      <c r="J29" s="22">
        <f t="shared" ref="J29:J40" si="6">1-J16/0.45</f>
        <v>3.1111111111111089E-2</v>
      </c>
      <c r="K29" s="22">
        <f t="shared" ref="K29:K40" si="7">1-K16/0.443</f>
        <v>1.8058690744921058E-2</v>
      </c>
      <c r="L29" s="22">
        <f t="shared" ref="L29:L40" si="8">1-L16/0.398</f>
        <v>-2.2613065326632986E-2</v>
      </c>
      <c r="M29" s="22">
        <f t="shared" ref="M29:M40" si="9">1-M16/0.442</f>
        <v>4.2986425339366585E-2</v>
      </c>
      <c r="N29" s="22">
        <f t="shared" ref="N29:N40" si="10">1-N16/0.436</f>
        <v>0</v>
      </c>
      <c r="O29" s="22">
        <f t="shared" ref="O29:O40" si="11">1-O16/0.406</f>
        <v>1.7241379310344862E-2</v>
      </c>
      <c r="P29" s="22">
        <f t="shared" ref="P29:P40" si="12">1-P16/0.431</f>
        <v>3.0162412993039456E-2</v>
      </c>
      <c r="Q29" s="22">
        <f t="shared" ref="Q29:Q40" si="13">1-Q16/0.454</f>
        <v>-2.2026431718060735E-3</v>
      </c>
      <c r="R29" s="22">
        <f t="shared" ref="R29:R40" si="14">1-R16/0.403</f>
        <v>2.977667493796532E-2</v>
      </c>
      <c r="S29" s="22">
        <f t="shared" ref="S29:S40" si="15">1-S16/0.458</f>
        <v>2.8384279475982543E-2</v>
      </c>
      <c r="T29" s="22">
        <f t="shared" ref="T29:T40" si="16">1-T16/0.531</f>
        <v>1.3182674199623379E-2</v>
      </c>
      <c r="U29" s="22">
        <f t="shared" ref="U29:U40" si="17">1-U16/0.404</f>
        <v>4.9504950495049549E-3</v>
      </c>
      <c r="V29" s="22">
        <f t="shared" ref="V29:V40" si="18">1-V16/0.383</f>
        <v>5.2219321148825326E-3</v>
      </c>
      <c r="W29" s="22">
        <f t="shared" ref="W29:W40" si="19">1-W16/0.47</f>
        <v>1.2765957446808418E-2</v>
      </c>
      <c r="X29" s="22">
        <f t="shared" ref="X29:X40" si="20">1-X16/0.467</f>
        <v>1.498929336188437E-2</v>
      </c>
      <c r="Y29" s="22">
        <f t="shared" ref="Y29:Y40" si="21">1-Y16/0.378</f>
        <v>3.4391534391534417E-2</v>
      </c>
      <c r="Z29" s="22">
        <f t="shared" ref="Z29:Z40" si="22">1-Z16/0.437</f>
        <v>4.5766590389015871E-3</v>
      </c>
      <c r="AA29" s="22">
        <f t="shared" ref="AA29:AA40" si="23">1-AA16/0.443</f>
        <v>1.8058690744921058E-2</v>
      </c>
      <c r="AB29" s="22">
        <f t="shared" ref="AB29:AB40" si="24">1-AB16/0.337</f>
        <v>1.7804154302670683E-2</v>
      </c>
      <c r="AC29" s="22">
        <f t="shared" ref="AC29:AC40" si="25">1-AC16/0.394</f>
        <v>5.0761421319796995E-2</v>
      </c>
      <c r="AD29" s="22">
        <f t="shared" ref="AD29:AD40" si="26">1-AD16/0.442</f>
        <v>5.2036199095022662E-2</v>
      </c>
      <c r="AE29" s="22">
        <f t="shared" ref="AE29:AE40" si="27">1-AE16/0.418</f>
        <v>3.8277511961722355E-2</v>
      </c>
      <c r="AF29" s="22">
        <f t="shared" ref="AF29:AF40" si="28">1-AF16/0.456</f>
        <v>-1.7543859649122862E-2</v>
      </c>
      <c r="AG29" s="22">
        <f t="shared" ref="AG29:AG40" si="29">1-AG16/0.424</f>
        <v>1.8867924528301883E-2</v>
      </c>
      <c r="AH29" s="22">
        <f t="shared" ref="AH29:AH40" si="30">1-AH16/0.438</f>
        <v>-6.8493150684931781E-3</v>
      </c>
      <c r="AI29" s="22">
        <f t="shared" ref="AI29:AI40" si="31">1-AI16/0.387</f>
        <v>7.7519379844961378E-3</v>
      </c>
      <c r="AJ29" s="22">
        <f t="shared" ref="AJ29:AJ40" si="32">1-AJ16/0.45</f>
        <v>1.5555555555555545E-2</v>
      </c>
      <c r="AK29" s="22">
        <f t="shared" ref="AK29:AK40" si="33">1-AK16/0.433</f>
        <v>-2.7713625866050862E-2</v>
      </c>
      <c r="AL29" s="22">
        <f t="shared" ref="AL29:AL40" si="34">1-AL16/0.456</f>
        <v>4.3859649122807043E-2</v>
      </c>
      <c r="AM29" s="22">
        <f t="shared" ref="AM29:AM40" si="35">1-AM16/0.448</f>
        <v>2.2321428571429047E-3</v>
      </c>
      <c r="AN29" s="22">
        <f t="shared" ref="AN29:AN40" si="36">1-AN16/0.39</f>
        <v>1.2820512820512886E-2</v>
      </c>
      <c r="AO29" s="22">
        <f t="shared" ref="AO29:AO40" si="37">1-AO16/0.427</f>
        <v>3.2786885245901676E-2</v>
      </c>
      <c r="AP29" s="22">
        <f t="shared" ref="AP29:AP40" si="38">1-AP16/0.45</f>
        <v>7.7777777777777835E-2</v>
      </c>
      <c r="AQ29" s="22">
        <f t="shared" ref="AQ29:AQ40" si="39">1-AQ16/0.4</f>
        <v>4.0000000000000036E-2</v>
      </c>
      <c r="AR29" s="22">
        <f t="shared" ref="AR29:AR40" si="40">1-AR16/0.408</f>
        <v>1.2254901960784159E-2</v>
      </c>
      <c r="AS29" s="22">
        <f t="shared" ref="AS29:AS40" si="41">1-AS16/0.402</f>
        <v>3.9800995024875663E-2</v>
      </c>
      <c r="AT29" s="22">
        <f t="shared" ref="AT29:AT40" si="42">1-AT16/0.435</f>
        <v>2.7586206896551779E-2</v>
      </c>
      <c r="AU29" s="22">
        <f t="shared" ref="AU29:AV40" si="43">1-AU16/0.443</f>
        <v>1.1286681715575675E-2</v>
      </c>
      <c r="AV29" s="22">
        <f t="shared" si="43"/>
        <v>-2.2573363431150906E-3</v>
      </c>
      <c r="AW29" s="22">
        <f t="shared" ref="AW29:AW40" si="44">1-AW16/0.434</f>
        <v>1.6129032258064502E-2</v>
      </c>
      <c r="AX29" s="22">
        <f t="shared" ref="AX29:AX40" si="45">1-AX16/0.449</f>
        <v>2.2271714922048602E-3</v>
      </c>
      <c r="AY29" s="22">
        <f t="shared" ref="AY29:AY40" si="46">1-AY16/0.433</f>
        <v>1.3856812933025431E-2</v>
      </c>
      <c r="AZ29" s="22">
        <f t="shared" ref="AZ29:AZ40" si="47">1-AZ16/0.426</f>
        <v>1.6431924882629123E-2</v>
      </c>
    </row>
    <row r="30" spans="1:52" x14ac:dyDescent="0.4">
      <c r="A30" s="40"/>
      <c r="B30" s="22">
        <v>0.5</v>
      </c>
      <c r="C30" s="22">
        <f t="shared" ref="C30:C40" si="48">1-C17/0.446</f>
        <v>2.9147982062780242E-2</v>
      </c>
      <c r="D30" s="22">
        <f t="shared" si="0"/>
        <v>5.9770114942528818E-2</v>
      </c>
      <c r="E30" s="22">
        <f t="shared" si="1"/>
        <v>4.8319327731092376E-2</v>
      </c>
      <c r="F30" s="22">
        <f t="shared" si="2"/>
        <v>4.5893719806763156E-2</v>
      </c>
      <c r="G30" s="22">
        <f t="shared" si="3"/>
        <v>1.0570824524312794E-2</v>
      </c>
      <c r="H30" s="22">
        <f t="shared" si="4"/>
        <v>2.0224719101123667E-2</v>
      </c>
      <c r="I30" s="22">
        <f t="shared" si="5"/>
        <v>4.4397463002114113E-2</v>
      </c>
      <c r="J30" s="22">
        <f t="shared" si="6"/>
        <v>6.222222222222229E-2</v>
      </c>
      <c r="K30" s="22">
        <f t="shared" si="7"/>
        <v>6.9977426636568918E-2</v>
      </c>
      <c r="L30" s="22">
        <f t="shared" si="8"/>
        <v>4.2713567839195998E-2</v>
      </c>
      <c r="M30" s="22">
        <f t="shared" si="9"/>
        <v>6.7873303167420906E-2</v>
      </c>
      <c r="N30" s="22">
        <f t="shared" si="10"/>
        <v>2.2935779816514179E-3</v>
      </c>
      <c r="O30" s="22">
        <f t="shared" si="11"/>
        <v>6.4039408866995107E-2</v>
      </c>
      <c r="P30" s="22">
        <f t="shared" si="12"/>
        <v>6.2645011600927947E-2</v>
      </c>
      <c r="Q30" s="22">
        <f t="shared" si="13"/>
        <v>1.1013215859030812E-2</v>
      </c>
      <c r="R30" s="22">
        <f t="shared" si="14"/>
        <v>4.9627791563275458E-2</v>
      </c>
      <c r="S30" s="22">
        <f t="shared" si="15"/>
        <v>4.5851528384279527E-2</v>
      </c>
      <c r="T30" s="22">
        <f t="shared" si="16"/>
        <v>5.4613935969868188E-2</v>
      </c>
      <c r="U30" s="22">
        <f t="shared" si="17"/>
        <v>2.2277227722772297E-2</v>
      </c>
      <c r="V30" s="22">
        <f t="shared" si="18"/>
        <v>4.6997389033942572E-2</v>
      </c>
      <c r="W30" s="22">
        <f t="shared" si="19"/>
        <v>2.765957446808498E-2</v>
      </c>
      <c r="X30" s="22">
        <f t="shared" si="20"/>
        <v>2.1413276231263434E-2</v>
      </c>
      <c r="Y30" s="22">
        <f t="shared" si="21"/>
        <v>5.2910052910052907E-2</v>
      </c>
      <c r="Z30" s="22">
        <f t="shared" si="22"/>
        <v>3.2036613272311221E-2</v>
      </c>
      <c r="AA30" s="22">
        <f t="shared" si="23"/>
        <v>3.3860045146726914E-2</v>
      </c>
      <c r="AB30" s="22">
        <f t="shared" si="24"/>
        <v>5.0445103857566842E-2</v>
      </c>
      <c r="AC30" s="22">
        <f t="shared" si="25"/>
        <v>1.7766497461928932E-2</v>
      </c>
      <c r="AD30" s="22">
        <f t="shared" si="26"/>
        <v>8.144796380090491E-2</v>
      </c>
      <c r="AE30" s="22">
        <f t="shared" si="27"/>
        <v>4.3062200956937691E-2</v>
      </c>
      <c r="AF30" s="22">
        <f t="shared" si="28"/>
        <v>3.5087719298245612E-2</v>
      </c>
      <c r="AG30" s="22">
        <f t="shared" si="29"/>
        <v>1.4150943396226467E-2</v>
      </c>
      <c r="AH30" s="22">
        <f t="shared" si="30"/>
        <v>3.6529680365296802E-2</v>
      </c>
      <c r="AI30" s="22">
        <f t="shared" si="31"/>
        <v>8.2687338501292063E-2</v>
      </c>
      <c r="AJ30" s="22">
        <f t="shared" si="32"/>
        <v>6.6666666666666763E-2</v>
      </c>
      <c r="AK30" s="22">
        <f t="shared" si="33"/>
        <v>1.8475750577367167E-2</v>
      </c>
      <c r="AL30" s="22">
        <f t="shared" si="34"/>
        <v>8.1140350877193068E-2</v>
      </c>
      <c r="AM30" s="22">
        <f t="shared" si="35"/>
        <v>4.0178571428571508E-2</v>
      </c>
      <c r="AN30" s="22">
        <f t="shared" si="36"/>
        <v>3.8461538461538547E-2</v>
      </c>
      <c r="AO30" s="22">
        <f t="shared" si="37"/>
        <v>3.2786885245901676E-2</v>
      </c>
      <c r="AP30" s="22">
        <f t="shared" si="38"/>
        <v>0.12444444444444447</v>
      </c>
      <c r="AQ30" s="22">
        <f t="shared" si="39"/>
        <v>3.7499999999999978E-2</v>
      </c>
      <c r="AR30" s="22">
        <f t="shared" si="40"/>
        <v>6.3725490196078316E-2</v>
      </c>
      <c r="AS30" s="22">
        <f t="shared" si="41"/>
        <v>8.4577114427860756E-2</v>
      </c>
      <c r="AT30" s="22">
        <f t="shared" si="42"/>
        <v>3.6781609195402298E-2</v>
      </c>
      <c r="AU30" s="22">
        <f t="shared" si="43"/>
        <v>4.7404063205417679E-2</v>
      </c>
      <c r="AV30" s="22">
        <f t="shared" si="43"/>
        <v>4.2889390519187387E-2</v>
      </c>
      <c r="AW30" s="22">
        <f t="shared" si="44"/>
        <v>6.682027649769573E-2</v>
      </c>
      <c r="AX30" s="22">
        <f t="shared" si="45"/>
        <v>5.5679287305122505E-2</v>
      </c>
      <c r="AY30" s="22">
        <f t="shared" si="46"/>
        <v>4.3879907621247161E-2</v>
      </c>
      <c r="AZ30" s="22">
        <f t="shared" si="47"/>
        <v>7.9812206572769884E-2</v>
      </c>
    </row>
    <row r="31" spans="1:52" x14ac:dyDescent="0.4">
      <c r="A31" s="40"/>
      <c r="B31" s="22">
        <v>0.75</v>
      </c>
      <c r="C31" s="22">
        <f t="shared" si="48"/>
        <v>8.7443946188340838E-2</v>
      </c>
      <c r="D31" s="22">
        <f t="shared" si="0"/>
        <v>0.1103448275862069</v>
      </c>
      <c r="E31" s="22">
        <f t="shared" si="1"/>
        <v>9.6638655462184864E-2</v>
      </c>
      <c r="F31" s="22">
        <f t="shared" si="2"/>
        <v>0.15942028985507251</v>
      </c>
      <c r="G31" s="22">
        <f t="shared" si="3"/>
        <v>2.9598308668076001E-2</v>
      </c>
      <c r="H31" s="22">
        <f t="shared" si="4"/>
        <v>6.7415730337078705E-2</v>
      </c>
      <c r="I31" s="22">
        <f t="shared" si="5"/>
        <v>5.4968287526427018E-2</v>
      </c>
      <c r="J31" s="22">
        <f t="shared" si="6"/>
        <v>9.5555555555555616E-2</v>
      </c>
      <c r="K31" s="22">
        <f t="shared" si="7"/>
        <v>9.7065462753950338E-2</v>
      </c>
      <c r="L31" s="22">
        <f t="shared" si="8"/>
        <v>7.2864321608040239E-2</v>
      </c>
      <c r="M31" s="22">
        <f t="shared" si="9"/>
        <v>7.0135746606334926E-2</v>
      </c>
      <c r="N31" s="22">
        <f t="shared" si="10"/>
        <v>7.339449541284393E-2</v>
      </c>
      <c r="O31" s="22">
        <f t="shared" si="11"/>
        <v>8.6206896551724199E-2</v>
      </c>
      <c r="P31" s="22">
        <f t="shared" si="12"/>
        <v>5.3364269141531362E-2</v>
      </c>
      <c r="Q31" s="22">
        <f t="shared" si="13"/>
        <v>3.9647577092511099E-2</v>
      </c>
      <c r="R31" s="22">
        <f t="shared" si="14"/>
        <v>8.6848635235732052E-2</v>
      </c>
      <c r="S31" s="22">
        <f t="shared" si="15"/>
        <v>9.3886462882096122E-2</v>
      </c>
      <c r="T31" s="22">
        <f t="shared" si="16"/>
        <v>6.5913370998116783E-2</v>
      </c>
      <c r="U31" s="22">
        <f t="shared" si="17"/>
        <v>8.1683168316831756E-2</v>
      </c>
      <c r="V31" s="22">
        <f t="shared" si="18"/>
        <v>0.10966057441253263</v>
      </c>
      <c r="W31" s="22">
        <f t="shared" si="19"/>
        <v>7.2340425531914887E-2</v>
      </c>
      <c r="X31" s="22">
        <f t="shared" si="20"/>
        <v>5.5674518201284884E-2</v>
      </c>
      <c r="Y31" s="22">
        <f t="shared" si="21"/>
        <v>0.10317460317460314</v>
      </c>
      <c r="Z31" s="22">
        <f t="shared" si="22"/>
        <v>0.12356979405034318</v>
      </c>
      <c r="AA31" s="22">
        <f t="shared" si="23"/>
        <v>9.0293453724604955E-2</v>
      </c>
      <c r="AB31" s="22">
        <f t="shared" si="24"/>
        <v>0.13056379821958464</v>
      </c>
      <c r="AC31" s="22">
        <f t="shared" si="25"/>
        <v>7.8680203045685349E-2</v>
      </c>
      <c r="AD31" s="22">
        <f t="shared" si="26"/>
        <v>9.9547511312217174E-2</v>
      </c>
      <c r="AE31" s="22">
        <f t="shared" si="27"/>
        <v>0.11961722488038273</v>
      </c>
      <c r="AF31" s="22">
        <f t="shared" si="28"/>
        <v>5.2631578947368474E-2</v>
      </c>
      <c r="AG31" s="22">
        <f t="shared" si="29"/>
        <v>1.4150943396226467E-2</v>
      </c>
      <c r="AH31" s="22">
        <f t="shared" si="30"/>
        <v>6.6210045662100536E-2</v>
      </c>
      <c r="AI31" s="22">
        <f t="shared" si="31"/>
        <v>0.13178294573643412</v>
      </c>
      <c r="AJ31" s="22">
        <f t="shared" si="32"/>
        <v>0.13111111111111107</v>
      </c>
      <c r="AK31" s="22">
        <f t="shared" si="33"/>
        <v>1.6166281755196299E-2</v>
      </c>
      <c r="AL31" s="22">
        <f t="shared" si="34"/>
        <v>0.14473684210526316</v>
      </c>
      <c r="AM31" s="22">
        <f t="shared" si="35"/>
        <v>9.5982142857142794E-2</v>
      </c>
      <c r="AN31" s="22">
        <f t="shared" si="36"/>
        <v>8.7179487179487203E-2</v>
      </c>
      <c r="AO31" s="22">
        <f t="shared" si="37"/>
        <v>0.10070257611241218</v>
      </c>
      <c r="AP31" s="22">
        <f t="shared" si="38"/>
        <v>0.15555555555555556</v>
      </c>
      <c r="AQ31" s="22">
        <f t="shared" si="39"/>
        <v>9.000000000000008E-2</v>
      </c>
      <c r="AR31" s="22">
        <f t="shared" si="40"/>
        <v>8.3333333333333259E-2</v>
      </c>
      <c r="AS31" s="22">
        <f t="shared" si="41"/>
        <v>8.7064676616915526E-2</v>
      </c>
      <c r="AT31" s="22">
        <f t="shared" si="42"/>
        <v>0.10344827586206895</v>
      </c>
      <c r="AU31" s="22">
        <f t="shared" si="43"/>
        <v>0.11512415349887128</v>
      </c>
      <c r="AV31" s="22">
        <f t="shared" si="43"/>
        <v>8.5778781038374663E-2</v>
      </c>
      <c r="AW31" s="22">
        <f t="shared" si="44"/>
        <v>0.12903225806451613</v>
      </c>
      <c r="AX31" s="22">
        <f t="shared" si="45"/>
        <v>8.9086859688196074E-2</v>
      </c>
      <c r="AY31" s="22">
        <f t="shared" si="46"/>
        <v>4.3879907621247161E-2</v>
      </c>
      <c r="AZ31" s="22">
        <f t="shared" si="47"/>
        <v>8.6854460093896635E-2</v>
      </c>
    </row>
    <row r="32" spans="1:52" x14ac:dyDescent="0.4">
      <c r="A32" s="40"/>
      <c r="B32" s="22">
        <v>1</v>
      </c>
      <c r="C32" s="22">
        <f t="shared" si="48"/>
        <v>0.1434977578475336</v>
      </c>
      <c r="D32" s="22">
        <f t="shared" si="0"/>
        <v>0.21379310344827585</v>
      </c>
      <c r="E32" s="22">
        <f t="shared" si="1"/>
        <v>0.13655462184873945</v>
      </c>
      <c r="F32" s="22">
        <f t="shared" si="2"/>
        <v>0.18840579710144922</v>
      </c>
      <c r="G32" s="22">
        <f t="shared" si="3"/>
        <v>4.4397463002114113E-2</v>
      </c>
      <c r="H32" s="22">
        <f t="shared" si="4"/>
        <v>0.10112359550561789</v>
      </c>
      <c r="I32" s="22">
        <f t="shared" si="5"/>
        <v>8.6680761099365733E-2</v>
      </c>
      <c r="J32" s="22">
        <f t="shared" si="6"/>
        <v>0.13555555555555554</v>
      </c>
      <c r="K32" s="22">
        <f t="shared" si="7"/>
        <v>0.13995485327313772</v>
      </c>
      <c r="L32" s="22">
        <f t="shared" si="8"/>
        <v>0.15829145728643212</v>
      </c>
      <c r="M32" s="22">
        <f t="shared" si="9"/>
        <v>0.14253393665158376</v>
      </c>
      <c r="N32" s="22">
        <f t="shared" si="10"/>
        <v>0.13761467889908252</v>
      </c>
      <c r="O32" s="22">
        <f t="shared" si="11"/>
        <v>0.12807881773399021</v>
      </c>
      <c r="P32" s="22">
        <f t="shared" si="12"/>
        <v>0.12993039443155452</v>
      </c>
      <c r="Q32" s="22">
        <f t="shared" si="13"/>
        <v>7.0484581497797461E-2</v>
      </c>
      <c r="R32" s="22">
        <f t="shared" si="14"/>
        <v>0.12655086848635244</v>
      </c>
      <c r="S32" s="22">
        <f t="shared" si="15"/>
        <v>0.15938864628820959</v>
      </c>
      <c r="T32" s="22">
        <f t="shared" si="16"/>
        <v>9.9811676082862566E-2</v>
      </c>
      <c r="U32" s="22">
        <f t="shared" si="17"/>
        <v>8.1683168316831756E-2</v>
      </c>
      <c r="V32" s="22">
        <f t="shared" si="18"/>
        <v>0.11488250652741505</v>
      </c>
      <c r="W32" s="22">
        <f t="shared" si="19"/>
        <v>0.11063829787234036</v>
      </c>
      <c r="X32" s="22">
        <f t="shared" si="20"/>
        <v>0.10278372591006435</v>
      </c>
      <c r="Y32" s="22">
        <f t="shared" si="21"/>
        <v>0.17195767195767198</v>
      </c>
      <c r="Z32" s="22">
        <f t="shared" si="22"/>
        <v>0.18306636155606415</v>
      </c>
      <c r="AA32" s="22">
        <f t="shared" si="23"/>
        <v>0.15124153498871329</v>
      </c>
      <c r="AB32" s="22">
        <f t="shared" si="24"/>
        <v>0.18397626112759646</v>
      </c>
      <c r="AC32" s="22">
        <f t="shared" si="25"/>
        <v>8.1218274111675148E-2</v>
      </c>
      <c r="AD32" s="22">
        <f t="shared" si="26"/>
        <v>0.10859728506787325</v>
      </c>
      <c r="AE32" s="22">
        <f t="shared" si="27"/>
        <v>0.17703349282296654</v>
      </c>
      <c r="AF32" s="22">
        <f t="shared" si="28"/>
        <v>0.10307017543859653</v>
      </c>
      <c r="AG32" s="22">
        <f t="shared" si="29"/>
        <v>7.0754716981132004E-2</v>
      </c>
      <c r="AH32" s="22">
        <f t="shared" si="30"/>
        <v>0.1095890410958904</v>
      </c>
      <c r="AI32" s="22">
        <f t="shared" si="31"/>
        <v>0.18346253229974163</v>
      </c>
      <c r="AJ32" s="22">
        <f t="shared" si="32"/>
        <v>0.19777777777777783</v>
      </c>
      <c r="AK32" s="22">
        <f t="shared" si="33"/>
        <v>3.6951501154734445E-2</v>
      </c>
      <c r="AL32" s="22">
        <f t="shared" si="34"/>
        <v>0.20175438596491235</v>
      </c>
      <c r="AM32" s="22">
        <f t="shared" si="35"/>
        <v>0.1227678571428571</v>
      </c>
      <c r="AN32" s="22">
        <f t="shared" si="36"/>
        <v>0.10256410256410264</v>
      </c>
      <c r="AO32" s="22">
        <f t="shared" si="37"/>
        <v>0.16393442622950827</v>
      </c>
      <c r="AP32" s="22">
        <f t="shared" si="38"/>
        <v>0.24444444444444446</v>
      </c>
      <c r="AQ32" s="22">
        <f t="shared" si="39"/>
        <v>0.14249999999999996</v>
      </c>
      <c r="AR32" s="22">
        <f t="shared" si="40"/>
        <v>0.12009803921568629</v>
      </c>
      <c r="AS32" s="22">
        <f t="shared" si="41"/>
        <v>0.12437810945273642</v>
      </c>
      <c r="AT32" s="22">
        <f t="shared" si="42"/>
        <v>0.14252873563218393</v>
      </c>
      <c r="AU32" s="22">
        <f t="shared" si="43"/>
        <v>0.13544018058690743</v>
      </c>
      <c r="AV32" s="22">
        <f t="shared" si="43"/>
        <v>0.13995485327313772</v>
      </c>
      <c r="AW32" s="22">
        <f t="shared" si="44"/>
        <v>0.21889400921658975</v>
      </c>
      <c r="AX32" s="22">
        <f t="shared" si="45"/>
        <v>9.3541202672605905E-2</v>
      </c>
      <c r="AY32" s="22">
        <f t="shared" si="46"/>
        <v>0.10623556581986138</v>
      </c>
      <c r="AZ32" s="22">
        <f t="shared" si="47"/>
        <v>0.15492957746478875</v>
      </c>
    </row>
    <row r="33" spans="1:52" x14ac:dyDescent="0.4">
      <c r="A33" s="40"/>
      <c r="B33" s="22">
        <v>1.25</v>
      </c>
      <c r="C33" s="22">
        <f t="shared" si="48"/>
        <v>0.17937219730941711</v>
      </c>
      <c r="D33" s="22">
        <f t="shared" si="0"/>
        <v>0.19540229885057481</v>
      </c>
      <c r="E33" s="22">
        <f t="shared" si="1"/>
        <v>0.17647058823529405</v>
      </c>
      <c r="F33" s="22">
        <f t="shared" si="2"/>
        <v>0.25362318840579712</v>
      </c>
      <c r="G33" s="22">
        <f t="shared" si="3"/>
        <v>0.10993657505285415</v>
      </c>
      <c r="H33" s="22">
        <f t="shared" si="4"/>
        <v>0.15505617977528086</v>
      </c>
      <c r="I33" s="22">
        <f t="shared" si="5"/>
        <v>0.10993657505285415</v>
      </c>
      <c r="J33" s="22">
        <f t="shared" si="6"/>
        <v>0.19555555555555559</v>
      </c>
      <c r="K33" s="22">
        <f t="shared" si="7"/>
        <v>0.20767494356659144</v>
      </c>
      <c r="L33" s="22">
        <f t="shared" si="8"/>
        <v>0.16582914572864327</v>
      </c>
      <c r="M33" s="22">
        <f t="shared" si="9"/>
        <v>0.21266968325791857</v>
      </c>
      <c r="N33" s="22">
        <f t="shared" si="10"/>
        <v>0.1490825688073395</v>
      </c>
      <c r="O33" s="22">
        <f t="shared" si="11"/>
        <v>0.16502463054187189</v>
      </c>
      <c r="P33" s="22">
        <f t="shared" si="12"/>
        <v>0.19025522041763343</v>
      </c>
      <c r="Q33" s="22">
        <f t="shared" si="13"/>
        <v>0.13215859030837007</v>
      </c>
      <c r="R33" s="22">
        <f t="shared" si="14"/>
        <v>0.17866004962779158</v>
      </c>
      <c r="S33" s="22">
        <f t="shared" si="15"/>
        <v>0.18777292576419213</v>
      </c>
      <c r="T33" s="22">
        <f t="shared" si="16"/>
        <v>0.14124293785310738</v>
      </c>
      <c r="U33" s="22">
        <f t="shared" si="17"/>
        <v>0.11633663366336644</v>
      </c>
      <c r="V33" s="22">
        <f t="shared" si="18"/>
        <v>0.17232375979112269</v>
      </c>
      <c r="W33" s="22">
        <f t="shared" si="19"/>
        <v>0.17234042553191486</v>
      </c>
      <c r="X33" s="22">
        <f t="shared" si="20"/>
        <v>0.17344753747323338</v>
      </c>
      <c r="Y33" s="22">
        <f t="shared" si="21"/>
        <v>0.17460317460317465</v>
      </c>
      <c r="Z33" s="22">
        <f t="shared" si="22"/>
        <v>0.22196796338672764</v>
      </c>
      <c r="AA33" s="22">
        <f t="shared" si="23"/>
        <v>0.16027088036117387</v>
      </c>
      <c r="AB33" s="22">
        <f t="shared" si="24"/>
        <v>0.27893175074183985</v>
      </c>
      <c r="AC33" s="22">
        <f t="shared" si="25"/>
        <v>0.17258883248730961</v>
      </c>
      <c r="AD33" s="22">
        <f t="shared" si="26"/>
        <v>0.1809954751131222</v>
      </c>
      <c r="AE33" s="22">
        <f t="shared" si="27"/>
        <v>0.24162679425837319</v>
      </c>
      <c r="AF33" s="22">
        <f t="shared" si="28"/>
        <v>0.13157894736842102</v>
      </c>
      <c r="AG33" s="22">
        <f t="shared" si="29"/>
        <v>9.9056603773584828E-2</v>
      </c>
      <c r="AH33" s="22">
        <f t="shared" si="30"/>
        <v>0.12328767123287665</v>
      </c>
      <c r="AI33" s="22">
        <f t="shared" si="31"/>
        <v>0.23772609819121449</v>
      </c>
      <c r="AJ33" s="22">
        <f t="shared" si="32"/>
        <v>0.24888888888888883</v>
      </c>
      <c r="AK33" s="22">
        <f t="shared" si="33"/>
        <v>0.12240184757505768</v>
      </c>
      <c r="AL33" s="22">
        <f t="shared" si="34"/>
        <v>0.22368421052631582</v>
      </c>
      <c r="AM33" s="22">
        <f t="shared" si="35"/>
        <v>0.1674107142857143</v>
      </c>
      <c r="AN33" s="22">
        <f t="shared" si="36"/>
        <v>0.14102564102564097</v>
      </c>
      <c r="AO33" s="22">
        <f t="shared" si="37"/>
        <v>0.18266978922716626</v>
      </c>
      <c r="AP33" s="22">
        <f t="shared" si="38"/>
        <v>0.28888888888888886</v>
      </c>
      <c r="AQ33" s="22">
        <f t="shared" si="39"/>
        <v>0.23250000000000004</v>
      </c>
      <c r="AR33" s="22">
        <f t="shared" si="40"/>
        <v>0.13235294117647056</v>
      </c>
      <c r="AS33" s="22">
        <f t="shared" si="41"/>
        <v>0.14925373134328357</v>
      </c>
      <c r="AT33" s="22">
        <f t="shared" si="42"/>
        <v>0.21379310344827585</v>
      </c>
      <c r="AU33" s="22">
        <f t="shared" si="43"/>
        <v>0.21670428893905203</v>
      </c>
      <c r="AV33" s="22">
        <f t="shared" si="43"/>
        <v>0.18058690744920991</v>
      </c>
      <c r="AW33" s="22">
        <f t="shared" si="44"/>
        <v>0.21428571428571419</v>
      </c>
      <c r="AX33" s="22">
        <f t="shared" si="45"/>
        <v>8.6859688195991214E-2</v>
      </c>
      <c r="AY33" s="22">
        <f t="shared" si="46"/>
        <v>9.2378752886835946E-2</v>
      </c>
      <c r="AZ33" s="22">
        <f t="shared" si="47"/>
        <v>0.20657276995305152</v>
      </c>
    </row>
    <row r="34" spans="1:52" x14ac:dyDescent="0.4">
      <c r="A34" s="40"/>
      <c r="B34" s="22">
        <v>1.5</v>
      </c>
      <c r="C34" s="22">
        <f t="shared" si="48"/>
        <v>0.21076233183856508</v>
      </c>
      <c r="D34" s="22">
        <f t="shared" si="0"/>
        <v>0.21609195402298842</v>
      </c>
      <c r="E34" s="22">
        <f t="shared" si="1"/>
        <v>0.25210084033613445</v>
      </c>
      <c r="F34" s="22">
        <f t="shared" si="2"/>
        <v>0.30676328502415462</v>
      </c>
      <c r="G34" s="22">
        <f t="shared" si="3"/>
        <v>0.13319238900634245</v>
      </c>
      <c r="H34" s="22">
        <f t="shared" si="4"/>
        <v>0.18651685393258433</v>
      </c>
      <c r="I34" s="22">
        <f t="shared" si="5"/>
        <v>0.15433403805496815</v>
      </c>
      <c r="J34" s="22">
        <f t="shared" si="6"/>
        <v>0.23111111111111116</v>
      </c>
      <c r="K34" s="22">
        <f t="shared" si="7"/>
        <v>0.22799097065462748</v>
      </c>
      <c r="L34" s="22">
        <f t="shared" si="8"/>
        <v>0.23618090452261309</v>
      </c>
      <c r="M34" s="22">
        <f t="shared" si="9"/>
        <v>0.25339366515837103</v>
      </c>
      <c r="N34" s="22">
        <f t="shared" si="10"/>
        <v>0.20412844036697253</v>
      </c>
      <c r="O34" s="22">
        <f t="shared" si="11"/>
        <v>0.20443349753694584</v>
      </c>
      <c r="P34" s="22">
        <f t="shared" si="12"/>
        <v>0.21113689095127608</v>
      </c>
      <c r="Q34" s="22">
        <f t="shared" si="13"/>
        <v>0.12555066079295152</v>
      </c>
      <c r="R34" s="22">
        <f t="shared" si="14"/>
        <v>0.20347394540942931</v>
      </c>
      <c r="S34" s="22">
        <f t="shared" si="15"/>
        <v>0.23580786026200884</v>
      </c>
      <c r="T34" s="22">
        <f t="shared" si="16"/>
        <v>0.17137476459510359</v>
      </c>
      <c r="U34" s="22">
        <f t="shared" si="17"/>
        <v>0.13366336633663378</v>
      </c>
      <c r="V34" s="22">
        <f t="shared" si="18"/>
        <v>0.19060052219321155</v>
      </c>
      <c r="W34" s="22">
        <f t="shared" si="19"/>
        <v>0.20851063829787231</v>
      </c>
      <c r="X34" s="22">
        <f t="shared" si="20"/>
        <v>0.18843683083511786</v>
      </c>
      <c r="Y34" s="22">
        <f t="shared" si="21"/>
        <v>0.19841269841269848</v>
      </c>
      <c r="Z34" s="22">
        <f t="shared" si="22"/>
        <v>0.27002288329519453</v>
      </c>
      <c r="AA34" s="22">
        <f t="shared" si="23"/>
        <v>0.21218961625282173</v>
      </c>
      <c r="AB34" s="22">
        <f t="shared" si="24"/>
        <v>0.31750741839762608</v>
      </c>
      <c r="AC34" s="22">
        <f t="shared" si="25"/>
        <v>0.21319796954314729</v>
      </c>
      <c r="AD34" s="22">
        <f t="shared" si="26"/>
        <v>0.2398190045248868</v>
      </c>
      <c r="AE34" s="22">
        <f t="shared" si="27"/>
        <v>0.25837320574162681</v>
      </c>
      <c r="AF34" s="22">
        <f t="shared" si="28"/>
        <v>0.19517543859649122</v>
      </c>
      <c r="AG34" s="22">
        <f t="shared" si="29"/>
        <v>0.15801886792452835</v>
      </c>
      <c r="AH34" s="22">
        <f t="shared" si="30"/>
        <v>0.18721461187214616</v>
      </c>
      <c r="AI34" s="22">
        <f t="shared" si="31"/>
        <v>0.26614987080103369</v>
      </c>
      <c r="AJ34" s="22">
        <f t="shared" si="32"/>
        <v>0.27777777777777779</v>
      </c>
      <c r="AK34" s="22">
        <f t="shared" si="33"/>
        <v>0.14780600461893767</v>
      </c>
      <c r="AL34" s="22">
        <f t="shared" si="34"/>
        <v>0.23903508771929838</v>
      </c>
      <c r="AM34" s="22">
        <f t="shared" si="35"/>
        <v>0.23660714285714279</v>
      </c>
      <c r="AN34" s="22">
        <f t="shared" si="36"/>
        <v>0.2153846153846154</v>
      </c>
      <c r="AO34" s="22">
        <f t="shared" si="37"/>
        <v>0.23419203747072592</v>
      </c>
      <c r="AP34" s="22">
        <f t="shared" si="38"/>
        <v>0.32444444444444442</v>
      </c>
      <c r="AQ34" s="22">
        <f t="shared" si="39"/>
        <v>0.27000000000000013</v>
      </c>
      <c r="AR34" s="22">
        <f t="shared" si="40"/>
        <v>0.15686274509803921</v>
      </c>
      <c r="AS34" s="22">
        <f t="shared" si="41"/>
        <v>0.20646766169154229</v>
      </c>
      <c r="AT34" s="22">
        <f t="shared" si="42"/>
        <v>0.22988505747126431</v>
      </c>
      <c r="AU34" s="22">
        <f t="shared" si="43"/>
        <v>0.2573363431151241</v>
      </c>
      <c r="AV34" s="22">
        <f t="shared" si="43"/>
        <v>0.21896162528216712</v>
      </c>
      <c r="AW34" s="22">
        <f t="shared" si="44"/>
        <v>0.25806451612903225</v>
      </c>
      <c r="AX34" s="22">
        <f t="shared" si="45"/>
        <v>0.13363028953229394</v>
      </c>
      <c r="AY34" s="22">
        <f t="shared" si="46"/>
        <v>0.12702078521939952</v>
      </c>
      <c r="AZ34" s="22">
        <f t="shared" si="47"/>
        <v>0.244131455399061</v>
      </c>
    </row>
    <row r="35" spans="1:52" x14ac:dyDescent="0.4">
      <c r="A35" s="40"/>
      <c r="B35" s="22">
        <v>1.75</v>
      </c>
      <c r="C35" s="22">
        <f t="shared" si="48"/>
        <v>0.25784753363228696</v>
      </c>
      <c r="D35" s="22">
        <f t="shared" si="0"/>
        <v>0.25747126436781609</v>
      </c>
      <c r="E35" s="22">
        <f t="shared" si="1"/>
        <v>0.27941176470588225</v>
      </c>
      <c r="F35" s="22">
        <f t="shared" si="2"/>
        <v>0.36231884057971009</v>
      </c>
      <c r="G35" s="22">
        <f t="shared" si="3"/>
        <v>0.15221987315010566</v>
      </c>
      <c r="H35" s="22">
        <f t="shared" si="4"/>
        <v>0.24044943820224718</v>
      </c>
      <c r="I35" s="22">
        <f t="shared" si="5"/>
        <v>0.19450317124735728</v>
      </c>
      <c r="J35" s="22">
        <f t="shared" si="6"/>
        <v>0.24222222222222223</v>
      </c>
      <c r="K35" s="22">
        <f t="shared" si="7"/>
        <v>0.26185101580135439</v>
      </c>
      <c r="L35" s="22">
        <f t="shared" si="8"/>
        <v>0.25376884422110557</v>
      </c>
      <c r="M35" s="22">
        <f t="shared" si="9"/>
        <v>0.27375565610859731</v>
      </c>
      <c r="N35" s="22">
        <f t="shared" si="10"/>
        <v>0.27064220183486232</v>
      </c>
      <c r="O35" s="22">
        <f t="shared" si="11"/>
        <v>0.27093596059113312</v>
      </c>
      <c r="P35" s="22">
        <f t="shared" si="12"/>
        <v>0.2993039443155453</v>
      </c>
      <c r="Q35" s="22">
        <f t="shared" si="13"/>
        <v>0.16960352422907488</v>
      </c>
      <c r="R35" s="22">
        <f t="shared" si="14"/>
        <v>0.21339950372208438</v>
      </c>
      <c r="S35" s="22">
        <f t="shared" si="15"/>
        <v>0.27729257641921401</v>
      </c>
      <c r="T35" s="22">
        <f t="shared" si="16"/>
        <v>0.21280602636534851</v>
      </c>
      <c r="U35" s="22">
        <f t="shared" si="17"/>
        <v>0.14851485148514865</v>
      </c>
      <c r="V35" s="22">
        <f t="shared" si="18"/>
        <v>0.21409921671018284</v>
      </c>
      <c r="W35" s="22">
        <f t="shared" si="19"/>
        <v>0.21276595744680848</v>
      </c>
      <c r="X35" s="22">
        <f t="shared" si="20"/>
        <v>0.24197002141327628</v>
      </c>
      <c r="Y35" s="22">
        <f t="shared" si="21"/>
        <v>0.23809523809523814</v>
      </c>
      <c r="Z35" s="22">
        <f t="shared" si="22"/>
        <v>0.3180778032036613</v>
      </c>
      <c r="AA35" s="22">
        <f t="shared" si="23"/>
        <v>0.21444695259593682</v>
      </c>
      <c r="AB35" s="22">
        <f t="shared" si="24"/>
        <v>0.43323442136498524</v>
      </c>
      <c r="AC35" s="22">
        <f t="shared" si="25"/>
        <v>0.28680203045685271</v>
      </c>
      <c r="AD35" s="22">
        <f t="shared" si="26"/>
        <v>0.2398190045248868</v>
      </c>
      <c r="AE35" s="22">
        <f t="shared" si="27"/>
        <v>0.30382775119617222</v>
      </c>
      <c r="AF35" s="22">
        <f t="shared" si="28"/>
        <v>0.2171052631578948</v>
      </c>
      <c r="AG35" s="22">
        <f t="shared" si="29"/>
        <v>0.21698113207547165</v>
      </c>
      <c r="AH35" s="22">
        <f t="shared" si="30"/>
        <v>0.20547945205479456</v>
      </c>
      <c r="AI35" s="22">
        <f t="shared" si="31"/>
        <v>0.29974160206718348</v>
      </c>
      <c r="AJ35" s="22">
        <f t="shared" si="32"/>
        <v>0.31111111111111112</v>
      </c>
      <c r="AK35" s="22">
        <f t="shared" si="33"/>
        <v>0.20785219399538102</v>
      </c>
      <c r="AL35" s="22">
        <f t="shared" si="34"/>
        <v>0.29385964912280704</v>
      </c>
      <c r="AM35" s="22">
        <f t="shared" si="35"/>
        <v>0.2857142857142857</v>
      </c>
      <c r="AN35" s="22">
        <f t="shared" si="36"/>
        <v>0.26153846153846161</v>
      </c>
      <c r="AO35" s="22">
        <f t="shared" si="37"/>
        <v>0.25292740046838402</v>
      </c>
      <c r="AP35" s="22">
        <f t="shared" si="38"/>
        <v>0.36444444444444446</v>
      </c>
      <c r="AQ35" s="22">
        <f t="shared" si="39"/>
        <v>0.30249999999999999</v>
      </c>
      <c r="AR35" s="22">
        <f t="shared" si="40"/>
        <v>0.19117647058823517</v>
      </c>
      <c r="AS35" s="22">
        <f t="shared" si="41"/>
        <v>0.23383084577114432</v>
      </c>
      <c r="AT35" s="22">
        <f t="shared" si="42"/>
        <v>0.28965517241379313</v>
      </c>
      <c r="AU35" s="22">
        <f t="shared" si="43"/>
        <v>0.30474040632054178</v>
      </c>
      <c r="AV35" s="22">
        <f t="shared" si="43"/>
        <v>0.23024830699774257</v>
      </c>
      <c r="AW35" s="22">
        <f t="shared" si="44"/>
        <v>0.32258064516129037</v>
      </c>
      <c r="AX35" s="22">
        <f t="shared" si="45"/>
        <v>0.15367483296213813</v>
      </c>
      <c r="AY35" s="22">
        <f t="shared" si="46"/>
        <v>0.1616628175519631</v>
      </c>
      <c r="AZ35" s="22">
        <f t="shared" si="47"/>
        <v>0.29342723004694837</v>
      </c>
    </row>
    <row r="36" spans="1:52" x14ac:dyDescent="0.4">
      <c r="A36" s="40"/>
      <c r="B36" s="22">
        <v>2</v>
      </c>
      <c r="C36" s="22">
        <f t="shared" si="48"/>
        <v>0.30493273542600896</v>
      </c>
      <c r="D36" s="22">
        <f t="shared" si="0"/>
        <v>0.2804597701149425</v>
      </c>
      <c r="E36" s="22">
        <f t="shared" si="1"/>
        <v>0.32773109243697474</v>
      </c>
      <c r="F36" s="22">
        <f t="shared" si="2"/>
        <v>0.43961352657004826</v>
      </c>
      <c r="G36" s="22">
        <f t="shared" si="3"/>
        <v>0.17336152219873147</v>
      </c>
      <c r="H36" s="22">
        <f t="shared" si="4"/>
        <v>0.29438202247191014</v>
      </c>
      <c r="I36" s="22">
        <f t="shared" si="5"/>
        <v>0.19238900634249467</v>
      </c>
      <c r="J36" s="22">
        <f t="shared" si="6"/>
        <v>0.29777777777777781</v>
      </c>
      <c r="K36" s="22">
        <f t="shared" si="7"/>
        <v>0.28442437923250563</v>
      </c>
      <c r="L36" s="22">
        <f t="shared" si="8"/>
        <v>0.3266331658291457</v>
      </c>
      <c r="M36" s="22">
        <f t="shared" si="9"/>
        <v>0.31674208144796379</v>
      </c>
      <c r="N36" s="22">
        <f t="shared" si="10"/>
        <v>0.29128440366972475</v>
      </c>
      <c r="O36" s="22">
        <f t="shared" si="11"/>
        <v>0.31280788177339902</v>
      </c>
      <c r="P36" s="22">
        <f t="shared" si="12"/>
        <v>0.32482598607888635</v>
      </c>
      <c r="Q36" s="22">
        <f t="shared" si="13"/>
        <v>0.22466960352422916</v>
      </c>
      <c r="R36" s="22">
        <f t="shared" si="14"/>
        <v>0.27543424317617871</v>
      </c>
      <c r="S36" s="22">
        <f t="shared" si="15"/>
        <v>0.30131004366812231</v>
      </c>
      <c r="T36" s="22">
        <f t="shared" si="16"/>
        <v>0.22033898305084754</v>
      </c>
      <c r="U36" s="22">
        <f t="shared" si="17"/>
        <v>0.25990099009901002</v>
      </c>
      <c r="V36" s="22">
        <f t="shared" si="18"/>
        <v>0.25065274151436034</v>
      </c>
      <c r="W36" s="22">
        <f t="shared" si="19"/>
        <v>0.25744680851063828</v>
      </c>
      <c r="X36" s="22">
        <f t="shared" si="20"/>
        <v>0.26766595289079231</v>
      </c>
      <c r="Y36" s="22">
        <f t="shared" si="21"/>
        <v>0.29365079365079361</v>
      </c>
      <c r="Z36" s="22">
        <f t="shared" si="22"/>
        <v>0.36842105263157887</v>
      </c>
      <c r="AA36" s="22">
        <f t="shared" si="23"/>
        <v>0.26636568848758468</v>
      </c>
      <c r="AB36" s="22">
        <f t="shared" si="24"/>
        <v>0.46290801186943631</v>
      </c>
      <c r="AC36" s="22">
        <f t="shared" si="25"/>
        <v>0.27918781725888331</v>
      </c>
      <c r="AD36" s="22">
        <f t="shared" si="26"/>
        <v>0.33031674208144801</v>
      </c>
      <c r="AE36" s="22">
        <f t="shared" si="27"/>
        <v>0.299043062200957</v>
      </c>
      <c r="AF36" s="22">
        <f t="shared" si="28"/>
        <v>0.2521929824561403</v>
      </c>
      <c r="AG36" s="22">
        <f t="shared" si="29"/>
        <v>0.25943396226415094</v>
      </c>
      <c r="AH36" s="22">
        <f t="shared" si="30"/>
        <v>0.21917808219178081</v>
      </c>
      <c r="AI36" s="22">
        <f t="shared" si="31"/>
        <v>0.33591731266149871</v>
      </c>
      <c r="AJ36" s="22">
        <f t="shared" si="32"/>
        <v>0.33777777777777784</v>
      </c>
      <c r="AK36" s="22">
        <f t="shared" si="33"/>
        <v>0.24249422632794448</v>
      </c>
      <c r="AL36" s="22">
        <f t="shared" si="34"/>
        <v>0.32894736842105265</v>
      </c>
      <c r="AM36" s="22">
        <f t="shared" si="35"/>
        <v>0.3236607142857143</v>
      </c>
      <c r="AN36" s="22">
        <f t="shared" si="36"/>
        <v>0.29743589743589738</v>
      </c>
      <c r="AO36" s="22">
        <f t="shared" si="37"/>
        <v>0.29976580796252927</v>
      </c>
      <c r="AP36" s="22">
        <f t="shared" si="38"/>
        <v>0.40666666666666662</v>
      </c>
      <c r="AQ36" s="22">
        <f t="shared" si="39"/>
        <v>0.35250000000000004</v>
      </c>
      <c r="AR36" s="22">
        <f t="shared" si="40"/>
        <v>0.25</v>
      </c>
      <c r="AS36" s="22">
        <f t="shared" si="41"/>
        <v>0.308457711442786</v>
      </c>
      <c r="AT36" s="22">
        <f t="shared" si="42"/>
        <v>0.30344827586206902</v>
      </c>
      <c r="AU36" s="22">
        <f t="shared" si="43"/>
        <v>0.32279909706546284</v>
      </c>
      <c r="AV36" s="22">
        <f t="shared" si="43"/>
        <v>0.29571106094808131</v>
      </c>
      <c r="AW36" s="22">
        <f t="shared" si="44"/>
        <v>0.33640552995391715</v>
      </c>
      <c r="AX36" s="22">
        <f t="shared" si="45"/>
        <v>0.18262806236080187</v>
      </c>
      <c r="AY36" s="22">
        <f t="shared" si="46"/>
        <v>0.21247113163972275</v>
      </c>
      <c r="AZ36" s="22">
        <f t="shared" si="47"/>
        <v>0.352112676056338</v>
      </c>
    </row>
    <row r="37" spans="1:52" x14ac:dyDescent="0.4">
      <c r="A37" s="40"/>
      <c r="B37" s="22">
        <v>2.5</v>
      </c>
      <c r="C37" s="22">
        <f>1-C24/0.446</f>
        <v>0.39461883408071741</v>
      </c>
      <c r="D37" s="22">
        <f t="shared" si="0"/>
        <v>0.3770114942528735</v>
      </c>
      <c r="E37" s="22">
        <f t="shared" si="1"/>
        <v>0.38655462184873945</v>
      </c>
      <c r="F37" s="22">
        <f t="shared" si="2"/>
        <v>0.50241545893719808</v>
      </c>
      <c r="G37" s="22">
        <f t="shared" si="3"/>
        <v>0.2558139534883721</v>
      </c>
      <c r="H37" s="22">
        <f t="shared" si="4"/>
        <v>0.35505617977528092</v>
      </c>
      <c r="I37" s="22">
        <f t="shared" si="5"/>
        <v>0.32346723044397463</v>
      </c>
      <c r="J37" s="22">
        <f t="shared" si="6"/>
        <v>0.35111111111111115</v>
      </c>
      <c r="K37" s="22">
        <f t="shared" si="7"/>
        <v>0.37246049661399538</v>
      </c>
      <c r="L37" s="22">
        <f t="shared" si="8"/>
        <v>0.414572864321608</v>
      </c>
      <c r="M37" s="22">
        <f t="shared" si="9"/>
        <v>0.39819004524886881</v>
      </c>
      <c r="N37" s="22">
        <f t="shared" si="10"/>
        <v>0.34174311926605505</v>
      </c>
      <c r="O37" s="22">
        <f t="shared" si="11"/>
        <v>0.37684729064039413</v>
      </c>
      <c r="P37" s="22">
        <f t="shared" si="12"/>
        <v>0.3921113689095127</v>
      </c>
      <c r="Q37" s="22">
        <f t="shared" si="13"/>
        <v>0.25770925110132159</v>
      </c>
      <c r="R37" s="22">
        <f t="shared" si="14"/>
        <v>0.31761786600496278</v>
      </c>
      <c r="S37" s="22">
        <f t="shared" si="15"/>
        <v>0.35371179039301315</v>
      </c>
      <c r="T37" s="22">
        <f t="shared" si="16"/>
        <v>0.31073446327683618</v>
      </c>
      <c r="U37" s="22">
        <f t="shared" si="17"/>
        <v>0.29455445544554471</v>
      </c>
      <c r="V37" s="22">
        <f t="shared" si="18"/>
        <v>0.32375979112271536</v>
      </c>
      <c r="W37" s="22">
        <f t="shared" si="19"/>
        <v>0.29787234042553179</v>
      </c>
      <c r="X37" s="22">
        <f t="shared" si="20"/>
        <v>0.36830835117773031</v>
      </c>
      <c r="Y37" s="22">
        <f t="shared" si="21"/>
        <v>0.30423280423280419</v>
      </c>
      <c r="Z37" s="22">
        <f t="shared" si="22"/>
        <v>0.44393592677345539</v>
      </c>
      <c r="AA37" s="22">
        <f t="shared" si="23"/>
        <v>0.34085778781038378</v>
      </c>
      <c r="AB37" s="22">
        <f t="shared" si="24"/>
        <v>0.55786350148367958</v>
      </c>
      <c r="AC37" s="22">
        <f t="shared" si="25"/>
        <v>0.35532994923857875</v>
      </c>
      <c r="AD37" s="22">
        <f t="shared" si="26"/>
        <v>0.4321266968325792</v>
      </c>
      <c r="AE37" s="22">
        <f t="shared" si="27"/>
        <v>0.3133971291866029</v>
      </c>
      <c r="AF37" s="22">
        <f t="shared" si="28"/>
        <v>0.33771929824561409</v>
      </c>
      <c r="AG37" s="22">
        <f t="shared" si="29"/>
        <v>0.31839622641509435</v>
      </c>
      <c r="AH37" s="22">
        <f t="shared" si="30"/>
        <v>0.28310502283105021</v>
      </c>
      <c r="AI37" s="22">
        <f t="shared" si="31"/>
        <v>0.4315245478036176</v>
      </c>
      <c r="AJ37" s="22">
        <f t="shared" si="32"/>
        <v>0.43333333333333335</v>
      </c>
      <c r="AK37" s="22">
        <f t="shared" si="33"/>
        <v>0.29792147806004621</v>
      </c>
      <c r="AL37" s="22">
        <f t="shared" si="34"/>
        <v>0.39035087719298245</v>
      </c>
      <c r="AM37" s="22">
        <f t="shared" si="35"/>
        <v>0.4263392857142857</v>
      </c>
      <c r="AN37" s="22">
        <f t="shared" si="36"/>
        <v>0.34102564102564104</v>
      </c>
      <c r="AO37" s="22">
        <f t="shared" si="37"/>
        <v>0.35831381733021073</v>
      </c>
      <c r="AP37" s="22">
        <f t="shared" si="38"/>
        <v>0.46000000000000008</v>
      </c>
      <c r="AQ37" s="22">
        <f t="shared" si="39"/>
        <v>0.40500000000000003</v>
      </c>
      <c r="AR37" s="22">
        <f t="shared" si="40"/>
        <v>0.32107843137254888</v>
      </c>
      <c r="AS37" s="22">
        <f t="shared" si="41"/>
        <v>0.40049751243781095</v>
      </c>
      <c r="AT37" s="22">
        <f t="shared" si="42"/>
        <v>0.34942528735632195</v>
      </c>
      <c r="AU37" s="22">
        <f t="shared" si="43"/>
        <v>0.37923250564334077</v>
      </c>
      <c r="AV37" s="22">
        <f t="shared" si="43"/>
        <v>0.35440180586907455</v>
      </c>
      <c r="AW37" s="22">
        <f t="shared" si="44"/>
        <v>0.41013824884792627</v>
      </c>
      <c r="AX37" s="22">
        <f t="shared" si="45"/>
        <v>0.25612472160356348</v>
      </c>
      <c r="AY37" s="22">
        <f t="shared" si="46"/>
        <v>0.33256351039260978</v>
      </c>
      <c r="AZ37" s="22">
        <f t="shared" si="47"/>
        <v>0.42018779342723001</v>
      </c>
    </row>
    <row r="38" spans="1:52" x14ac:dyDescent="0.4">
      <c r="A38" s="40"/>
      <c r="B38" s="22">
        <v>3</v>
      </c>
      <c r="C38" s="22">
        <f>1-C25/0.446</f>
        <v>0.42152466367713004</v>
      </c>
      <c r="D38" s="22">
        <f t="shared" si="0"/>
        <v>0.4620689655172413</v>
      </c>
      <c r="E38" s="22">
        <f t="shared" si="1"/>
        <v>0.44747899159663862</v>
      </c>
      <c r="F38" s="22">
        <f t="shared" si="2"/>
        <v>0.58695652173913038</v>
      </c>
      <c r="G38" s="22">
        <f t="shared" si="3"/>
        <v>0.30232558139534882</v>
      </c>
      <c r="H38" s="22">
        <f t="shared" si="4"/>
        <v>0.39550561797752803</v>
      </c>
      <c r="I38" s="22">
        <f t="shared" si="5"/>
        <v>0.38266384778012685</v>
      </c>
      <c r="J38" s="22">
        <f t="shared" si="6"/>
        <v>0.41555555555555557</v>
      </c>
      <c r="K38" s="22">
        <f t="shared" si="7"/>
        <v>0.41083521444695259</v>
      </c>
      <c r="L38" s="22">
        <f t="shared" si="8"/>
        <v>0.46231155778894473</v>
      </c>
      <c r="M38" s="22">
        <f t="shared" si="9"/>
        <v>0.47511312217194568</v>
      </c>
      <c r="N38" s="22">
        <f t="shared" si="10"/>
        <v>0.41055045871559637</v>
      </c>
      <c r="O38" s="22">
        <f t="shared" si="11"/>
        <v>0.4507389162561577</v>
      </c>
      <c r="P38" s="22">
        <f t="shared" si="12"/>
        <v>0.47099767981438512</v>
      </c>
      <c r="Q38" s="22">
        <f t="shared" si="13"/>
        <v>0.36563876651982385</v>
      </c>
      <c r="R38" s="22">
        <f t="shared" si="14"/>
        <v>0.3473945409429281</v>
      </c>
      <c r="S38" s="22">
        <f t="shared" si="15"/>
        <v>0.43013100436681218</v>
      </c>
      <c r="T38" s="22">
        <f t="shared" si="16"/>
        <v>0.38606403013182677</v>
      </c>
      <c r="U38" s="22">
        <f t="shared" si="17"/>
        <v>0.39603960396039606</v>
      </c>
      <c r="V38" s="22">
        <f t="shared" si="18"/>
        <v>0.40992167101827681</v>
      </c>
      <c r="W38" s="22">
        <f t="shared" si="19"/>
        <v>0.37234042553191493</v>
      </c>
      <c r="X38" s="22">
        <f t="shared" si="20"/>
        <v>0.43683083511777299</v>
      </c>
      <c r="Y38" s="22">
        <f t="shared" si="21"/>
        <v>0.37830687830687837</v>
      </c>
      <c r="Z38" s="22">
        <f t="shared" si="22"/>
        <v>0.49656750572082375</v>
      </c>
      <c r="AA38" s="22">
        <f t="shared" si="23"/>
        <v>0.42663656884875845</v>
      </c>
      <c r="AB38" s="22">
        <f t="shared" si="24"/>
        <v>0.61127596439169141</v>
      </c>
      <c r="AC38" s="22">
        <f t="shared" si="25"/>
        <v>0.40862944162436543</v>
      </c>
      <c r="AD38" s="22">
        <f t="shared" si="26"/>
        <v>0.4773755656108597</v>
      </c>
      <c r="AE38" s="22">
        <f t="shared" si="27"/>
        <v>0.40191387559808611</v>
      </c>
      <c r="AF38" s="22">
        <f t="shared" si="28"/>
        <v>0.44078947368421051</v>
      </c>
      <c r="AG38" s="22">
        <f t="shared" si="29"/>
        <v>0.38915094339622636</v>
      </c>
      <c r="AH38" s="22">
        <f t="shared" si="30"/>
        <v>0.32420091324200917</v>
      </c>
      <c r="AI38" s="22">
        <f t="shared" si="31"/>
        <v>0.48578811369509045</v>
      </c>
      <c r="AJ38" s="22">
        <f t="shared" si="32"/>
        <v>0.49555555555555553</v>
      </c>
      <c r="AK38" s="22">
        <f t="shared" si="33"/>
        <v>0.40646651270207845</v>
      </c>
      <c r="AL38" s="22">
        <f t="shared" si="34"/>
        <v>0.44517543859649122</v>
      </c>
      <c r="AM38" s="22">
        <f t="shared" si="35"/>
        <v>0.4330357142857143</v>
      </c>
      <c r="AN38" s="22">
        <f t="shared" si="36"/>
        <v>0.44102564102564101</v>
      </c>
      <c r="AO38" s="22">
        <f t="shared" si="37"/>
        <v>0.41920374707259955</v>
      </c>
      <c r="AP38" s="22">
        <f t="shared" si="38"/>
        <v>0.52666666666666662</v>
      </c>
      <c r="AQ38" s="22">
        <f t="shared" si="39"/>
        <v>0.47500000000000009</v>
      </c>
      <c r="AR38" s="22">
        <f t="shared" si="40"/>
        <v>0.36029411764705876</v>
      </c>
      <c r="AS38" s="22">
        <f t="shared" si="41"/>
        <v>0.52238805970149249</v>
      </c>
      <c r="AT38" s="22">
        <f t="shared" si="42"/>
        <v>0.41149425287356323</v>
      </c>
      <c r="AU38" s="22">
        <f t="shared" si="43"/>
        <v>0.46275395033860045</v>
      </c>
      <c r="AV38" s="22">
        <f t="shared" si="43"/>
        <v>0.40406320541760721</v>
      </c>
      <c r="AW38" s="22">
        <f t="shared" si="44"/>
        <v>0.49078341013824889</v>
      </c>
      <c r="AX38" s="22">
        <f t="shared" si="45"/>
        <v>0.31180400890868598</v>
      </c>
      <c r="AY38" s="22">
        <f t="shared" si="46"/>
        <v>0.3625866050808314</v>
      </c>
      <c r="AZ38" s="22">
        <f t="shared" si="47"/>
        <v>0.47652582159624413</v>
      </c>
    </row>
    <row r="39" spans="1:52" x14ac:dyDescent="0.4">
      <c r="A39" s="40"/>
      <c r="B39" s="22">
        <v>3.5</v>
      </c>
      <c r="C39" s="22">
        <f t="shared" si="48"/>
        <v>0.47533632286995509</v>
      </c>
      <c r="D39" s="22">
        <f t="shared" si="0"/>
        <v>0.53563218390804601</v>
      </c>
      <c r="E39" s="22">
        <f t="shared" si="1"/>
        <v>0.52941176470588225</v>
      </c>
      <c r="F39" s="22">
        <f t="shared" si="2"/>
        <v>0.63526570048309172</v>
      </c>
      <c r="G39" s="22">
        <f t="shared" si="3"/>
        <v>0.39323467230443976</v>
      </c>
      <c r="H39" s="22">
        <f t="shared" si="4"/>
        <v>0.45393258426966299</v>
      </c>
      <c r="I39" s="22">
        <f t="shared" si="5"/>
        <v>0.45243128964059187</v>
      </c>
      <c r="J39" s="22">
        <f t="shared" si="6"/>
        <v>0.48888888888888893</v>
      </c>
      <c r="K39" s="22">
        <f t="shared" si="7"/>
        <v>0.46049661399548536</v>
      </c>
      <c r="L39" s="22">
        <f t="shared" si="8"/>
        <v>0.47989949748743721</v>
      </c>
      <c r="M39" s="22">
        <f t="shared" si="9"/>
        <v>0.52941176470588236</v>
      </c>
      <c r="N39" s="22">
        <f t="shared" si="10"/>
        <v>0.47247706422018343</v>
      </c>
      <c r="O39" s="22">
        <f t="shared" si="11"/>
        <v>0.50492610837438423</v>
      </c>
      <c r="P39" s="22">
        <f t="shared" si="12"/>
        <v>0.53596287703016232</v>
      </c>
      <c r="Q39" s="22">
        <f t="shared" si="13"/>
        <v>0.44052863436123346</v>
      </c>
      <c r="R39" s="22">
        <f t="shared" si="14"/>
        <v>0.4466501240694789</v>
      </c>
      <c r="S39" s="22">
        <f t="shared" si="15"/>
        <v>0.44104803493449785</v>
      </c>
      <c r="T39" s="22">
        <f t="shared" si="16"/>
        <v>0.46704331450094172</v>
      </c>
      <c r="U39" s="22">
        <f t="shared" si="17"/>
        <v>0.43811881188118817</v>
      </c>
      <c r="V39" s="22">
        <f t="shared" si="18"/>
        <v>0.44125326370757179</v>
      </c>
      <c r="W39" s="22">
        <f t="shared" si="19"/>
        <v>0.40638297872340412</v>
      </c>
      <c r="X39" s="22">
        <f t="shared" si="20"/>
        <v>0.5182012847965739</v>
      </c>
      <c r="Y39" s="22">
        <f t="shared" si="21"/>
        <v>0.45502645502645511</v>
      </c>
      <c r="Z39" s="22">
        <f t="shared" si="22"/>
        <v>0.52402745995423339</v>
      </c>
      <c r="AA39" s="22">
        <f t="shared" si="23"/>
        <v>0.46501128668171565</v>
      </c>
      <c r="AB39" s="22">
        <f t="shared" si="24"/>
        <v>0.64688427299703266</v>
      </c>
      <c r="AC39" s="22">
        <f t="shared" si="25"/>
        <v>0.44162436548223349</v>
      </c>
      <c r="AD39" s="22">
        <f t="shared" si="26"/>
        <v>0.52488687782805432</v>
      </c>
      <c r="AE39" s="22">
        <f t="shared" si="27"/>
        <v>0.50956937799043067</v>
      </c>
      <c r="AF39" s="22">
        <f t="shared" si="28"/>
        <v>0.48684210526315785</v>
      </c>
      <c r="AG39" s="22">
        <f t="shared" si="29"/>
        <v>0.45754716981132071</v>
      </c>
      <c r="AH39" s="22">
        <f t="shared" si="30"/>
        <v>0.38356164383561642</v>
      </c>
      <c r="AI39" s="22">
        <f t="shared" si="31"/>
        <v>0.5452196382428941</v>
      </c>
      <c r="AJ39" s="22">
        <f t="shared" si="32"/>
        <v>0.50444444444444447</v>
      </c>
      <c r="AK39" s="22">
        <f t="shared" si="33"/>
        <v>0.43879907621247116</v>
      </c>
      <c r="AL39" s="22">
        <f t="shared" si="34"/>
        <v>0.48464912280701755</v>
      </c>
      <c r="AM39" s="22">
        <f t="shared" si="35"/>
        <v>0.5111607142857143</v>
      </c>
      <c r="AN39" s="22">
        <f t="shared" si="36"/>
        <v>0.50512820512820511</v>
      </c>
      <c r="AO39" s="22">
        <f t="shared" si="37"/>
        <v>0.46370023419203743</v>
      </c>
      <c r="AP39" s="22">
        <f t="shared" si="38"/>
        <v>0.55777777777777771</v>
      </c>
      <c r="AQ39" s="22">
        <f t="shared" si="39"/>
        <v>0.58000000000000007</v>
      </c>
      <c r="AR39" s="22">
        <f t="shared" si="40"/>
        <v>0.38725490196078427</v>
      </c>
      <c r="AS39" s="22">
        <f t="shared" si="41"/>
        <v>0.53233830845771146</v>
      </c>
      <c r="AT39" s="22">
        <f t="shared" si="42"/>
        <v>0.45517241379310347</v>
      </c>
      <c r="AU39" s="22">
        <f t="shared" si="43"/>
        <v>0.50112866817155755</v>
      </c>
      <c r="AV39" s="22">
        <f t="shared" si="43"/>
        <v>0.42437923250564336</v>
      </c>
      <c r="AW39" s="22">
        <f t="shared" si="44"/>
        <v>0.56912442396313367</v>
      </c>
      <c r="AX39" s="22">
        <f t="shared" si="45"/>
        <v>0.36302895322939877</v>
      </c>
      <c r="AY39" s="22">
        <f t="shared" si="46"/>
        <v>0.44803695150115475</v>
      </c>
      <c r="AZ39" s="22">
        <f t="shared" si="47"/>
        <v>0.5539906103286385</v>
      </c>
    </row>
    <row r="40" spans="1:52" x14ac:dyDescent="0.4">
      <c r="A40" s="41"/>
      <c r="B40" s="22">
        <v>4</v>
      </c>
      <c r="C40" s="22">
        <f t="shared" si="48"/>
        <v>0.5246636771300448</v>
      </c>
      <c r="D40" s="22">
        <f t="shared" si="0"/>
        <v>0.5977011494252874</v>
      </c>
      <c r="E40" s="22">
        <f t="shared" si="1"/>
        <v>0.54411764705882359</v>
      </c>
      <c r="F40" s="22">
        <f t="shared" si="2"/>
        <v>0.67632850241545883</v>
      </c>
      <c r="G40" s="22">
        <f t="shared" si="3"/>
        <v>0.42494714587737836</v>
      </c>
      <c r="H40" s="22">
        <f t="shared" si="4"/>
        <v>0.50112359550561791</v>
      </c>
      <c r="I40" s="22">
        <f t="shared" si="5"/>
        <v>0.50317124735729379</v>
      </c>
      <c r="J40" s="22">
        <f t="shared" si="6"/>
        <v>0.53111111111111109</v>
      </c>
      <c r="K40" s="22">
        <f t="shared" si="7"/>
        <v>0.52595936794582387</v>
      </c>
      <c r="L40" s="22">
        <f t="shared" si="8"/>
        <v>0.55276381909547745</v>
      </c>
      <c r="M40" s="22">
        <f t="shared" si="9"/>
        <v>0.57466063348416285</v>
      </c>
      <c r="N40" s="22">
        <f t="shared" si="10"/>
        <v>0.51146788990825687</v>
      </c>
      <c r="O40" s="22">
        <f t="shared" si="11"/>
        <v>0.55172413793103448</v>
      </c>
      <c r="P40" s="22">
        <f t="shared" si="12"/>
        <v>0.57308584686774944</v>
      </c>
      <c r="Q40" s="22">
        <f t="shared" si="13"/>
        <v>0.486784140969163</v>
      </c>
      <c r="R40" s="22">
        <f t="shared" si="14"/>
        <v>0.45409429280397029</v>
      </c>
      <c r="S40" s="22">
        <f t="shared" si="15"/>
        <v>0.5</v>
      </c>
      <c r="T40" s="22">
        <f t="shared" si="16"/>
        <v>0.51224105461393599</v>
      </c>
      <c r="U40" s="22">
        <f t="shared" si="17"/>
        <v>0.47277227722772286</v>
      </c>
      <c r="V40" s="22">
        <f t="shared" si="18"/>
        <v>0.48563968668407309</v>
      </c>
      <c r="W40" s="22">
        <f t="shared" si="19"/>
        <v>0.47446808510638294</v>
      </c>
      <c r="X40" s="22">
        <f t="shared" si="20"/>
        <v>0.5546038543897216</v>
      </c>
      <c r="Y40" s="22">
        <f t="shared" si="21"/>
        <v>0.52116402116402116</v>
      </c>
      <c r="Z40" s="22">
        <f t="shared" si="22"/>
        <v>0.59954233409610991</v>
      </c>
      <c r="AA40" s="22">
        <f t="shared" si="23"/>
        <v>0.50790067720090293</v>
      </c>
      <c r="AB40" s="22">
        <f t="shared" si="24"/>
        <v>0.70326409495548958</v>
      </c>
      <c r="AC40" s="22">
        <f t="shared" si="25"/>
        <v>0.51522842639593902</v>
      </c>
      <c r="AD40" s="22">
        <f t="shared" si="26"/>
        <v>0.54298642533936647</v>
      </c>
      <c r="AE40" s="22">
        <f t="shared" si="27"/>
        <v>0.57177033492822971</v>
      </c>
      <c r="AF40" s="22">
        <f t="shared" si="28"/>
        <v>0.52850877192982459</v>
      </c>
      <c r="AG40" s="22">
        <f t="shared" si="29"/>
        <v>0.47877358490566035</v>
      </c>
      <c r="AH40" s="22">
        <f t="shared" si="30"/>
        <v>0.43835616438356162</v>
      </c>
      <c r="AI40" s="22">
        <f t="shared" si="31"/>
        <v>0.63565891472868219</v>
      </c>
      <c r="AJ40" s="22">
        <f t="shared" si="32"/>
        <v>0.60000000000000009</v>
      </c>
      <c r="AK40" s="22">
        <f t="shared" si="33"/>
        <v>0.50346420323325636</v>
      </c>
      <c r="AL40" s="22">
        <f t="shared" si="34"/>
        <v>0.56578947368421051</v>
      </c>
      <c r="AM40" s="22">
        <f t="shared" si="35"/>
        <v>0.5379464285714286</v>
      </c>
      <c r="AN40" s="22">
        <f t="shared" si="36"/>
        <v>0.55897435897435899</v>
      </c>
      <c r="AO40" s="22">
        <f t="shared" si="37"/>
        <v>0.55737704918032782</v>
      </c>
      <c r="AP40" s="22">
        <f t="shared" si="38"/>
        <v>0.59777777777777774</v>
      </c>
      <c r="AQ40" s="22">
        <f t="shared" si="39"/>
        <v>0.60499999999999998</v>
      </c>
      <c r="AR40" s="22">
        <f t="shared" si="40"/>
        <v>0.5</v>
      </c>
      <c r="AS40" s="22">
        <f t="shared" si="41"/>
        <v>0.60696517412935325</v>
      </c>
      <c r="AT40" s="22">
        <f t="shared" si="42"/>
        <v>0.50344827586206897</v>
      </c>
      <c r="AU40" s="22">
        <f t="shared" si="43"/>
        <v>0.52144469525959369</v>
      </c>
      <c r="AV40" s="22">
        <f t="shared" si="43"/>
        <v>0.48758465011286678</v>
      </c>
      <c r="AW40" s="22">
        <f t="shared" si="44"/>
        <v>0.5875576036866359</v>
      </c>
      <c r="AX40" s="22">
        <f t="shared" si="45"/>
        <v>0.42984409799554568</v>
      </c>
      <c r="AY40" s="22">
        <f t="shared" si="46"/>
        <v>0.4757505773672055</v>
      </c>
      <c r="AZ40" s="22">
        <f t="shared" si="47"/>
        <v>0.58920187793427226</v>
      </c>
    </row>
    <row r="41" spans="1:52" x14ac:dyDescent="0.4">
      <c r="B41" s="5" t="s">
        <v>13</v>
      </c>
      <c r="C41" s="17">
        <v>3.5004947041412829E-3</v>
      </c>
      <c r="D41" s="17">
        <v>3.4513876994425189E-3</v>
      </c>
      <c r="E41" s="17">
        <v>3.4658447712757668E-3</v>
      </c>
      <c r="F41" s="17">
        <v>4.1010560613402433E-3</v>
      </c>
      <c r="G41" s="17">
        <v>2.590088609916644E-3</v>
      </c>
      <c r="H41" s="17">
        <v>3.3329568569330881E-3</v>
      </c>
      <c r="I41" s="17">
        <v>3.0286868511056469E-3</v>
      </c>
      <c r="J41" s="17">
        <v>3.4338737428393721E-3</v>
      </c>
      <c r="K41" s="17">
        <v>3.2277683129256799E-3</v>
      </c>
      <c r="L41" s="17">
        <v>3.3894149693511739E-3</v>
      </c>
      <c r="M41" s="1">
        <v>3.5573798095417382E-3</v>
      </c>
      <c r="N41" s="1">
        <v>3.7032125417463869E-3</v>
      </c>
      <c r="O41" s="1">
        <v>3.4919641275898169E-3</v>
      </c>
      <c r="P41" s="1">
        <v>3.7799922537296951E-3</v>
      </c>
      <c r="Q41" s="1">
        <v>3.12567087169524E-3</v>
      </c>
      <c r="R41" s="1">
        <v>2.8463307351809818E-3</v>
      </c>
      <c r="S41" s="1">
        <v>3.2258347599993611E-3</v>
      </c>
      <c r="T41" s="1">
        <v>3.4924356058460989E-3</v>
      </c>
      <c r="U41" s="1">
        <v>3.0531509459132268E-3</v>
      </c>
      <c r="V41" s="1">
        <v>2.8875789604070898E-3</v>
      </c>
      <c r="W41" s="1">
        <v>3.0240964592472769E-3</v>
      </c>
      <c r="X41" s="1">
        <v>3.512207396454112E-3</v>
      </c>
      <c r="Y41" s="1">
        <v>3.040256708651658E-3</v>
      </c>
      <c r="Z41" s="1">
        <v>4.1143903262842582E-3</v>
      </c>
      <c r="AA41" s="1">
        <v>2.9701046712085509E-3</v>
      </c>
      <c r="AB41" s="1">
        <v>4.4064827903786824E-3</v>
      </c>
      <c r="AC41" s="1">
        <v>3.3132785643628722E-3</v>
      </c>
      <c r="AD41" s="1">
        <v>3.5392540145162609E-3</v>
      </c>
      <c r="AE41" s="1">
        <v>3.188802577962664E-3</v>
      </c>
      <c r="AF41" s="1">
        <v>3.4387704478130109E-3</v>
      </c>
      <c r="AG41" s="1">
        <v>3.4155558376298008E-3</v>
      </c>
      <c r="AH41" s="1">
        <v>2.7856923680590379E-3</v>
      </c>
      <c r="AI41" s="1">
        <v>3.6457027717229579E-3</v>
      </c>
      <c r="AJ41" s="1">
        <v>3.6816832230225972E-3</v>
      </c>
      <c r="AK41" s="1">
        <v>3.461406221557552E-3</v>
      </c>
      <c r="AL41" s="1">
        <v>3.2851353389011522E-3</v>
      </c>
      <c r="AM41" s="1">
        <v>3.3777590906116121E-3</v>
      </c>
      <c r="AN41" s="1">
        <v>3.2297001563641979E-3</v>
      </c>
      <c r="AO41" s="1">
        <v>3.3846591784684088E-3</v>
      </c>
      <c r="AP41" s="1">
        <v>3.2496824738312211E-3</v>
      </c>
      <c r="AQ41" s="1">
        <v>3.5946423592671771E-3</v>
      </c>
      <c r="AR41" s="1">
        <v>2.7206374393394898E-3</v>
      </c>
      <c r="AS41" s="1">
        <v>3.7718503148756852E-3</v>
      </c>
      <c r="AT41" s="1">
        <v>3.2062227340843379E-3</v>
      </c>
      <c r="AU41" s="1">
        <v>3.5162849884529642E-3</v>
      </c>
      <c r="AV41" s="1">
        <v>2.9446467965573622E-3</v>
      </c>
      <c r="AW41" s="1">
        <v>3.4559324330744119E-3</v>
      </c>
      <c r="AX41" s="1">
        <v>2.626779028199991E-3</v>
      </c>
      <c r="AY41" s="1">
        <v>3.1310895850289841E-3</v>
      </c>
      <c r="AZ41" s="1">
        <v>3.3323394766220501E-3</v>
      </c>
    </row>
    <row r="42" spans="1:52" x14ac:dyDescent="0.4">
      <c r="B42" s="5" t="s">
        <v>14</v>
      </c>
      <c r="C42" s="17">
        <v>-1.46384169531496E-2</v>
      </c>
      <c r="D42" s="17">
        <v>-2.1797328443166401E-2</v>
      </c>
      <c r="E42" s="17">
        <v>-2.059305291504937E-2</v>
      </c>
      <c r="F42" s="17">
        <v>-1.122925070465108E-2</v>
      </c>
      <c r="G42" s="17">
        <v>-5.4420652933960152E-2</v>
      </c>
      <c r="H42" s="17">
        <v>-2.9593599451060579E-2</v>
      </c>
      <c r="I42" s="17">
        <v>-4.1816464406601667E-2</v>
      </c>
      <c r="J42" s="17">
        <v>-5.3738682207997157E-3</v>
      </c>
      <c r="K42" s="17">
        <v>-7.5807101566994217E-3</v>
      </c>
      <c r="L42" s="17">
        <v>-4.468969986192195E-2</v>
      </c>
      <c r="M42" s="1">
        <v>-1.241733730299222E-2</v>
      </c>
      <c r="N42" s="1">
        <v>-3.4036952991926439E-2</v>
      </c>
      <c r="O42" s="1">
        <v>-2.4766506843001052E-2</v>
      </c>
      <c r="P42" s="1">
        <v>-3.1849502485393873E-2</v>
      </c>
      <c r="Q42" s="1">
        <v>-5.8900593393145788E-2</v>
      </c>
      <c r="R42" s="1">
        <v>1.6000355704897939E-3</v>
      </c>
      <c r="S42" s="1">
        <v>-1.2785336308511031E-2</v>
      </c>
      <c r="T42" s="1">
        <v>-4.2675590602533918E-2</v>
      </c>
      <c r="U42" s="1">
        <v>-4.4338335215000163E-2</v>
      </c>
      <c r="V42" s="1">
        <v>-2.535573208541694E-2</v>
      </c>
      <c r="W42" s="1">
        <v>-1.750173087191734E-2</v>
      </c>
      <c r="X42" s="1">
        <v>-5.0490943573298419E-2</v>
      </c>
      <c r="Y42" s="1">
        <v>-1.6144310464572931E-2</v>
      </c>
      <c r="Z42" s="1">
        <v>-2.1396059488993091E-2</v>
      </c>
      <c r="AA42" s="1">
        <v>-1.987174694978977E-2</v>
      </c>
      <c r="AB42" s="1">
        <v>-1.9532884178724841E-2</v>
      </c>
      <c r="AC42" s="1">
        <v>-1.9118394699989379E-2</v>
      </c>
      <c r="AD42" s="1">
        <v>-1.128959204928498E-2</v>
      </c>
      <c r="AE42" s="1">
        <v>-1.3687887249639151E-2</v>
      </c>
      <c r="AF42" s="1">
        <v>-5.2113959347904193E-2</v>
      </c>
      <c r="AG42" s="1">
        <v>-5.3046730983941547E-2</v>
      </c>
      <c r="AH42" s="1">
        <v>-1.9840919304417341E-2</v>
      </c>
      <c r="AI42" s="1">
        <v>-6.8154634961869456E-3</v>
      </c>
      <c r="AJ42" s="1">
        <v>1.8326827368688741E-3</v>
      </c>
      <c r="AK42" s="1">
        <v>-7.6526734574346555E-2</v>
      </c>
      <c r="AL42" s="1">
        <v>2.017048414962536E-2</v>
      </c>
      <c r="AM42" s="1">
        <v>-3.3194514689931898E-2</v>
      </c>
      <c r="AN42" s="1">
        <v>-3.5351884775355467E-2</v>
      </c>
      <c r="AO42" s="1">
        <v>-1.3517932119746419E-2</v>
      </c>
      <c r="AP42" s="1">
        <v>4.8655130486855602E-2</v>
      </c>
      <c r="AQ42" s="1">
        <v>-2.5523136949228531E-2</v>
      </c>
      <c r="AR42" s="1">
        <v>-1.9466071153933059E-2</v>
      </c>
      <c r="AS42" s="1">
        <v>-5.1887886549289941E-2</v>
      </c>
      <c r="AT42" s="1">
        <v>-6.0601057117357906E-3</v>
      </c>
      <c r="AU42" s="1">
        <v>-9.2506692782992617E-3</v>
      </c>
      <c r="AV42" s="1">
        <v>-1.6504718511658831E-2</v>
      </c>
      <c r="AW42" s="1">
        <v>-1.686803022601158E-2</v>
      </c>
      <c r="AX42" s="1">
        <v>-3.0781632225865881E-2</v>
      </c>
      <c r="AY42" s="1">
        <v>-4.2423566099060589E-2</v>
      </c>
      <c r="AZ42" s="1">
        <v>-1.0334880006942101E-2</v>
      </c>
    </row>
    <row r="43" spans="1:52" x14ac:dyDescent="0.4">
      <c r="B43" s="5" t="s">
        <v>15</v>
      </c>
      <c r="C43" s="17">
        <v>118.4513767332968</v>
      </c>
      <c r="D43" s="17">
        <v>122.2109380847873</v>
      </c>
      <c r="E43" s="17">
        <v>121.35369027512171</v>
      </c>
      <c r="F43" s="17">
        <v>100.2739890783789</v>
      </c>
      <c r="G43" s="17">
        <v>175.44598713500571</v>
      </c>
      <c r="H43" s="17">
        <v>128.89263734615599</v>
      </c>
      <c r="I43" s="17">
        <v>145.8772352926857</v>
      </c>
      <c r="J43" s="17">
        <v>118.0514773049308</v>
      </c>
      <c r="K43" s="17">
        <v>126.27322367734151</v>
      </c>
      <c r="L43" s="17">
        <v>131.19954442965351</v>
      </c>
      <c r="M43" s="17">
        <v>115.9328942602055</v>
      </c>
      <c r="N43" s="17">
        <v>117.2055203688742</v>
      </c>
      <c r="O43" s="17">
        <v>121.64114272736779</v>
      </c>
      <c r="P43" s="17">
        <v>114.2461342504844</v>
      </c>
      <c r="Q43" s="17">
        <v>146.81667143804441</v>
      </c>
      <c r="R43" s="17">
        <v>139.9696667380357</v>
      </c>
      <c r="S43" s="17">
        <v>127.9623313094291</v>
      </c>
      <c r="T43" s="17">
        <v>126.7526851064985</v>
      </c>
      <c r="U43" s="17">
        <v>145.53434896815901</v>
      </c>
      <c r="V43" s="17">
        <v>147.30531629356739</v>
      </c>
      <c r="W43" s="17">
        <v>138.05833791949769</v>
      </c>
      <c r="X43" s="17">
        <v>128.2643342839348</v>
      </c>
      <c r="Y43" s="17">
        <v>136.8780173333229</v>
      </c>
      <c r="Z43" s="17">
        <v>102.42004916183041</v>
      </c>
      <c r="AA43" s="17">
        <v>141.36597643171339</v>
      </c>
      <c r="AB43" s="17">
        <v>95.208106813613881</v>
      </c>
      <c r="AC43" s="17">
        <v>126.4965762939355</v>
      </c>
      <c r="AD43" s="17">
        <v>116.20798913058501</v>
      </c>
      <c r="AE43" s="17">
        <v>129.73142022293081</v>
      </c>
      <c r="AF43" s="17">
        <v>131.47546956367489</v>
      </c>
      <c r="AG43" s="17">
        <v>132.6421679284652</v>
      </c>
      <c r="AH43" s="17">
        <v>150.7133106721854</v>
      </c>
      <c r="AI43" s="17">
        <v>111.58766607403</v>
      </c>
      <c r="AJ43" s="17">
        <v>108.1481738497433</v>
      </c>
      <c r="AK43" s="17">
        <v>137.66853818154891</v>
      </c>
      <c r="AL43" s="17">
        <v>115.6206599322098</v>
      </c>
      <c r="AM43" s="17">
        <v>128.2490855828008</v>
      </c>
      <c r="AN43" s="17">
        <v>134.79637851751801</v>
      </c>
      <c r="AO43" s="17">
        <v>122.174171848779</v>
      </c>
      <c r="AP43" s="17">
        <v>108.1166767345505</v>
      </c>
      <c r="AQ43" s="17">
        <v>118.37704406175691</v>
      </c>
      <c r="AR43" s="17">
        <v>154.1793349928206</v>
      </c>
      <c r="AS43" s="17">
        <v>119.80536045322459</v>
      </c>
      <c r="AT43" s="17">
        <v>126.6475037417206</v>
      </c>
      <c r="AU43" s="17">
        <v>116.3872298810326</v>
      </c>
      <c r="AV43" s="17">
        <v>141.44471214632659</v>
      </c>
      <c r="AW43" s="17">
        <v>120.6238947950623</v>
      </c>
      <c r="AX43" s="17">
        <v>163.99614417550009</v>
      </c>
      <c r="AY43" s="17">
        <v>141.3001940967988</v>
      </c>
      <c r="AZ43" s="17">
        <v>123.1371782153759</v>
      </c>
    </row>
  </sheetData>
  <mergeCells count="3">
    <mergeCell ref="A2:A14"/>
    <mergeCell ref="A15:A27"/>
    <mergeCell ref="A28:A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19</vt:i4>
      </vt:variant>
    </vt:vector>
  </HeadingPairs>
  <TitlesOfParts>
    <vt:vector size="26" baseType="lpstr">
      <vt:lpstr>Baseline</vt:lpstr>
      <vt:lpstr>FasterRCNN-1-1</vt:lpstr>
      <vt:lpstr>YOLOv3-1-1</vt:lpstr>
      <vt:lpstr>FSAF-1-1</vt:lpstr>
      <vt:lpstr>FCOS-1-1</vt:lpstr>
      <vt:lpstr>PVT-1-1</vt:lpstr>
      <vt:lpstr>PVTv2-1-1</vt:lpstr>
      <vt:lpstr>'FSAF-1-1'!log</vt:lpstr>
      <vt:lpstr>'YOLOv3-1-1'!log</vt:lpstr>
      <vt:lpstr>'FSAF-1-1'!log_1</vt:lpstr>
      <vt:lpstr>'YOLOv3-1-1'!log_1</vt:lpstr>
      <vt:lpstr>'FCOS-1-1'!log_2</vt:lpstr>
      <vt:lpstr>'PVT-1-1'!log_3</vt:lpstr>
      <vt:lpstr>'PVTv2-1-1'!log_3</vt:lpstr>
      <vt:lpstr>'FasterRCNN-1-1'!log4_</vt:lpstr>
      <vt:lpstr>'FCOS-1-1'!log4_</vt:lpstr>
      <vt:lpstr>'FSAF-1-1'!log4_</vt:lpstr>
      <vt:lpstr>'PVT-1-1'!log4_</vt:lpstr>
      <vt:lpstr>'PVTv2-1-1'!log4_</vt:lpstr>
      <vt:lpstr>'YOLOv3-1-1'!log4_</vt:lpstr>
      <vt:lpstr>'FasterRCNN-1-1'!log6_2</vt:lpstr>
      <vt:lpstr>'FCOS-1-1'!log6_2</vt:lpstr>
      <vt:lpstr>'FSAF-1-1'!log6_2</vt:lpstr>
      <vt:lpstr>'PVT-1-1'!log6_2</vt:lpstr>
      <vt:lpstr>'PVTv2-1-1'!log6_2</vt:lpstr>
      <vt:lpstr>'YOLOv3-1-1'!log6_2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2015-06-05T18:19:34Z</dcterms:created>
  <dcterms:modified xsi:type="dcterms:W3CDTF">2023-02-11T08:45:44Z</dcterms:modified>
</cp:coreProperties>
</file>